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785" windowWidth="14805" windowHeight="6330" activeTab="0"/>
  </bookViews>
  <sheets>
    <sheet name="ZK-06-2017-90, př. 3" sheetId="1" r:id="rId1"/>
  </sheets>
  <definedNames>
    <definedName name="_xlnm.Print_Area" localSheetId="0">'ZK-06-2017-90, př. 3'!$A$1:$T$48</definedName>
  </definedNames>
  <calcPr fullCalcOnLoad="1"/>
</workbook>
</file>

<file path=xl/sharedStrings.xml><?xml version="1.0" encoding="utf-8"?>
<sst xmlns="http://schemas.openxmlformats.org/spreadsheetml/2006/main" count="116" uniqueCount="83">
  <si>
    <t>Sociální rehabilitace</t>
  </si>
  <si>
    <t xml:space="preserve">Azylové domy </t>
  </si>
  <si>
    <t>Středisko křesťanské pomoci Jihlava</t>
  </si>
  <si>
    <t>Domov pro matky Třebíč</t>
  </si>
  <si>
    <t>Azylový dům pro muže Třebíč</t>
  </si>
  <si>
    <t>Azylová ubytovna pro muže</t>
  </si>
  <si>
    <t>Domy na půl cesty</t>
  </si>
  <si>
    <t>Sociálně terapeutické dílny</t>
  </si>
  <si>
    <t>TyfloCentrum, o. p. s.</t>
  </si>
  <si>
    <t>Sociální služba</t>
  </si>
  <si>
    <t>Název sociální služby</t>
  </si>
  <si>
    <t>Úvazky</t>
  </si>
  <si>
    <t>Hodnota příjmů na lůžkoden</t>
  </si>
  <si>
    <t>Výdaje na služby 2016</t>
  </si>
  <si>
    <t>Výdaje na služby 2018</t>
  </si>
  <si>
    <t>Domov pro matky-otce s dětmi</t>
  </si>
  <si>
    <t>Centrum J.J. Pestalozziho, o. p. s., - Domy na půl cesty</t>
  </si>
  <si>
    <t>FOKUS Vysočina - Sociálně terapeutická dílna Bludiště</t>
  </si>
  <si>
    <t>Klub Lebeda</t>
  </si>
  <si>
    <t>Paprsek naděje - Centrum služeb pro podporu duševního zdraví Třebíč</t>
  </si>
  <si>
    <t>Šance ve STŘEDu</t>
  </si>
  <si>
    <t>Název poskytovatele</t>
  </si>
  <si>
    <t>Sociální služby města Žďár nad Sázavou</t>
  </si>
  <si>
    <t>Diecézní charita Brno (Oblastní charita Třebíč)</t>
  </si>
  <si>
    <t>Ječmínek, o. p. s.</t>
  </si>
  <si>
    <t>Oblastní charita Havlíčkův Brod</t>
  </si>
  <si>
    <t>Centrum J. J. Pestalozziho, o. p. s.</t>
  </si>
  <si>
    <t>FOKUS Vysočina</t>
  </si>
  <si>
    <t xml:space="preserve">Sociálně terapeutická dílna </t>
  </si>
  <si>
    <t>Integrační centrum Sasov</t>
  </si>
  <si>
    <t>Denní centrum Barevný svět, o. p. s.</t>
  </si>
  <si>
    <t>Chaloupky o. p. s., školská zařízení pro zájmové a další vzdělávání</t>
  </si>
  <si>
    <t>Diecézní charita Brno (Oblastní charita Žďár nad Sázavou)</t>
  </si>
  <si>
    <t>STŘED, z. ú.</t>
  </si>
  <si>
    <t>Poradenské centrum pro pracovní rehabilitaci a integraci neslyšících a nedoslýchavých v Kraji Vysočina</t>
  </si>
  <si>
    <t>TaxiS sociální rehabilitace</t>
  </si>
  <si>
    <t>Centrum pro neslyšící a nedoslýchavé kraje Vysočina, o. p. s.</t>
  </si>
  <si>
    <t>Celkem</t>
  </si>
  <si>
    <t xml:space="preserve">Kapacita </t>
  </si>
  <si>
    <t>Charitní domov pro matky s dětmi Havlíčkův Brod, Charitní domov Humpolec</t>
  </si>
  <si>
    <t>Benediktus, z. s.</t>
  </si>
  <si>
    <t>IČO</t>
  </si>
  <si>
    <t>Tým podpory v zaměstnávání - sociální rehabilitace Pelhřimov</t>
  </si>
  <si>
    <t>Tým podpory v zaměstnávání - sociální rehabilitace Havlíčkův Brod</t>
  </si>
  <si>
    <t>Komunitní tým - sociální rehabilitace Havlíčkův Brod</t>
  </si>
  <si>
    <t>Komunitní tým - sociální rehabilitace Pelhřimov</t>
  </si>
  <si>
    <t>Klub v 9 - centrum služeb pro podporu duševního zdraví Žďár nad Sázavou</t>
  </si>
  <si>
    <t>Sdružení pro podporu a péči o duševně nemocné VOR Jihlava, z. ú.</t>
  </si>
  <si>
    <t>Místo provozování sociální služby</t>
  </si>
  <si>
    <t>Žďár nad Sázavou</t>
  </si>
  <si>
    <t>Třebíč</t>
  </si>
  <si>
    <t>Havlíčkův Brod, Humpolec</t>
  </si>
  <si>
    <t>Jihlava</t>
  </si>
  <si>
    <t>Chotěboř</t>
  </si>
  <si>
    <t>Havlíčkův Brod</t>
  </si>
  <si>
    <t>Jaroměřice nad Rokytnou</t>
  </si>
  <si>
    <t>Pelhřimov</t>
  </si>
  <si>
    <t>Velké Meziříčí</t>
  </si>
  <si>
    <t>Výše vyrovnávací platby z projektu na měsíc 2016</t>
  </si>
  <si>
    <t>Výdaje na služby 1.pol. 2017</t>
  </si>
  <si>
    <t>Výdaje na služby 2.pol. 2017</t>
  </si>
  <si>
    <t>Celkem do 31. 12.2017</t>
  </si>
  <si>
    <t>Intervenční centrum</t>
  </si>
  <si>
    <t>Psychocentrum - manželská a rodinná poradna Kraje Vysočina, příspěvková organizace</t>
  </si>
  <si>
    <t>Domov bez zámku Náměšť nad Oslavou,příspěvková organizace</t>
  </si>
  <si>
    <t>Domov bez zámku Náměšť nad Oslavou, příspěvková organizace</t>
  </si>
  <si>
    <t>Náměšť nad Oslavou</t>
  </si>
  <si>
    <t>Domov Kopretina Černovice, příspěvková organizace</t>
  </si>
  <si>
    <t>Černovice</t>
  </si>
  <si>
    <t xml:space="preserve">Výpočet vyrovnávací platby (dotace) z projektu „Podpora vybraných sociálních služeb na území Kraje Vysočina – individuální projekt IV.“ </t>
  </si>
  <si>
    <t>Azylové ubytování Jihlava</t>
  </si>
  <si>
    <t>Integrační centrum Sasov, z. ú.</t>
  </si>
  <si>
    <t>Vrátka z. s.</t>
  </si>
  <si>
    <t>Vrátka z. s. - Chráněná kavárna; Vrátka z.s. - Kytky u Vrátek</t>
  </si>
  <si>
    <t>Hodnota nákladů na lůkoden 2016, 1. pol. 2017,2018</t>
  </si>
  <si>
    <t>Hodnota nákladů na lůžkoden 2.po. 2017</t>
  </si>
  <si>
    <t>Hodnota nákladů na úvazek a měsíc 2016, 1. pol. 2017, 2018</t>
  </si>
  <si>
    <t>Hodnota nákladů na úvazek a měsíc 2. pol. 2017</t>
  </si>
  <si>
    <t>Výše vyrovnávací platby z projektu na měsíc 2. pol.2017</t>
  </si>
  <si>
    <t>*Pozn. Středisko křesťanské pomoci - Naděje pro život Jihlava - 96% kapacita pro IP IV.</t>
  </si>
  <si>
    <t>*Středisko křesťanské pomoci - Naděje pro život Jihlava</t>
  </si>
  <si>
    <t>Počet stran: 1</t>
  </si>
  <si>
    <t>ZK-06-2017-90, př. 3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</si>
</sst>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_K_č_-;\-* #,##0\ _K_č_-;_-* &quot;-&quot;??\ _K_č_-;_-@_-"/>
    <numFmt numFmtId="165" formatCode="#,##0_ ;\-#,##0\ 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0"/>
    </font>
    <font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u val="single"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name val="Calibri"/>
      <family val="2"/>
    </font>
    <font>
      <i/>
      <sz val="10"/>
      <color indexed="8"/>
      <name val="Calibri"/>
      <family val="2"/>
    </font>
    <font>
      <i/>
      <sz val="10"/>
      <color indexed="8"/>
      <name val="Arial"/>
      <family val="2"/>
    </font>
    <font>
      <b/>
      <i/>
      <sz val="10"/>
      <color indexed="8"/>
      <name val="Calibri"/>
      <family val="2"/>
    </font>
    <font>
      <b/>
      <i/>
      <sz val="10"/>
      <color indexed="10"/>
      <name val="Calibri"/>
      <family val="2"/>
    </font>
    <font>
      <i/>
      <sz val="10"/>
      <color indexed="10"/>
      <name val="Arial"/>
      <family val="2"/>
    </font>
    <font>
      <i/>
      <sz val="10"/>
      <color indexed="10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6"/>
      <color indexed="10"/>
      <name val="Arial CE"/>
      <family val="0"/>
    </font>
    <font>
      <i/>
      <sz val="10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u val="single"/>
      <sz val="11"/>
      <color theme="1"/>
      <name val="Arial"/>
      <family val="2"/>
    </font>
    <font>
      <sz val="11"/>
      <color theme="1"/>
      <name val="Arial"/>
      <family val="2"/>
    </font>
    <font>
      <i/>
      <sz val="10"/>
      <color theme="1"/>
      <name val="Calibri"/>
      <family val="2"/>
    </font>
    <font>
      <i/>
      <sz val="10"/>
      <color theme="1"/>
      <name val="Arial"/>
      <family val="2"/>
    </font>
    <font>
      <b/>
      <i/>
      <sz val="10"/>
      <color theme="1"/>
      <name val="Calibri"/>
      <family val="2"/>
    </font>
    <font>
      <b/>
      <i/>
      <sz val="10"/>
      <color rgb="FFFF0000"/>
      <name val="Calibri"/>
      <family val="2"/>
    </font>
    <font>
      <i/>
      <sz val="10"/>
      <color rgb="FFFF0000"/>
      <name val="Arial"/>
      <family val="2"/>
    </font>
    <font>
      <i/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6"/>
      <color rgb="FFFF0000"/>
      <name val="Arial CE"/>
      <family val="0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/>
      <right style="thin"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57" fillId="33" borderId="10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/>
    </xf>
    <xf numFmtId="0" fontId="58" fillId="0" borderId="0" xfId="0" applyFont="1" applyAlignment="1">
      <alignment/>
    </xf>
    <xf numFmtId="0" fontId="23" fillId="0" borderId="0" xfId="0" applyFont="1" applyAlignment="1">
      <alignment wrapText="1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23" fillId="0" borderId="11" xfId="0" applyFont="1" applyFill="1" applyBorder="1" applyAlignment="1">
      <alignment wrapText="1"/>
    </xf>
    <xf numFmtId="0" fontId="23" fillId="0" borderId="11" xfId="36" applyFont="1" applyFill="1" applyBorder="1" applyAlignment="1">
      <alignment wrapText="1"/>
    </xf>
    <xf numFmtId="0" fontId="23" fillId="0" borderId="11" xfId="0" applyFont="1" applyBorder="1" applyAlignment="1">
      <alignment wrapText="1"/>
    </xf>
    <xf numFmtId="0" fontId="23" fillId="0" borderId="12" xfId="0" applyFont="1" applyFill="1" applyBorder="1" applyAlignment="1">
      <alignment wrapText="1"/>
    </xf>
    <xf numFmtId="0" fontId="23" fillId="0" borderId="13" xfId="36" applyFont="1" applyFill="1" applyBorder="1" applyAlignment="1">
      <alignment wrapText="1"/>
    </xf>
    <xf numFmtId="0" fontId="57" fillId="0" borderId="0" xfId="0" applyFont="1" applyFill="1" applyBorder="1" applyAlignment="1">
      <alignment vertical="center" wrapText="1"/>
    </xf>
    <xf numFmtId="0" fontId="23" fillId="0" borderId="14" xfId="36" applyFont="1" applyFill="1" applyBorder="1" applyAlignment="1">
      <alignment wrapText="1"/>
    </xf>
    <xf numFmtId="0" fontId="23" fillId="0" borderId="14" xfId="0" applyFont="1" applyFill="1" applyBorder="1" applyAlignment="1">
      <alignment wrapText="1"/>
    </xf>
    <xf numFmtId="3" fontId="58" fillId="0" borderId="14" xfId="0" applyNumberFormat="1" applyFont="1" applyFill="1" applyBorder="1" applyAlignment="1">
      <alignment/>
    </xf>
    <xf numFmtId="3" fontId="58" fillId="0" borderId="14" xfId="0" applyNumberFormat="1" applyFont="1" applyBorder="1" applyAlignment="1">
      <alignment/>
    </xf>
    <xf numFmtId="3" fontId="58" fillId="0" borderId="11" xfId="0" applyNumberFormat="1" applyFont="1" applyFill="1" applyBorder="1" applyAlignment="1">
      <alignment/>
    </xf>
    <xf numFmtId="3" fontId="58" fillId="0" borderId="11" xfId="0" applyNumberFormat="1" applyFont="1" applyBorder="1" applyAlignment="1">
      <alignment/>
    </xf>
    <xf numFmtId="3" fontId="58" fillId="0" borderId="12" xfId="0" applyNumberFormat="1" applyFont="1" applyFill="1" applyBorder="1" applyAlignment="1">
      <alignment/>
    </xf>
    <xf numFmtId="3" fontId="58" fillId="0" borderId="12" xfId="0" applyNumberFormat="1" applyFont="1" applyBorder="1" applyAlignment="1">
      <alignment/>
    </xf>
    <xf numFmtId="3" fontId="58" fillId="0" borderId="13" xfId="0" applyNumberFormat="1" applyFont="1" applyFill="1" applyBorder="1" applyAlignment="1">
      <alignment/>
    </xf>
    <xf numFmtId="3" fontId="58" fillId="0" borderId="13" xfId="0" applyNumberFormat="1" applyFont="1" applyBorder="1" applyAlignment="1">
      <alignment/>
    </xf>
    <xf numFmtId="0" fontId="23" fillId="0" borderId="13" xfId="0" applyFont="1" applyFill="1" applyBorder="1" applyAlignment="1">
      <alignment wrapText="1"/>
    </xf>
    <xf numFmtId="0" fontId="57" fillId="34" borderId="10" xfId="0" applyFont="1" applyFill="1" applyBorder="1" applyAlignment="1">
      <alignment horizontal="center" vertical="center" wrapText="1"/>
    </xf>
    <xf numFmtId="0" fontId="26" fillId="34" borderId="13" xfId="0" applyFont="1" applyFill="1" applyBorder="1" applyAlignment="1">
      <alignment horizontal="center" vertical="center" wrapText="1"/>
    </xf>
    <xf numFmtId="0" fontId="26" fillId="34" borderId="13" xfId="36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wrapText="1"/>
    </xf>
    <xf numFmtId="0" fontId="61" fillId="0" borderId="11" xfId="0" applyFont="1" applyFill="1" applyBorder="1" applyAlignment="1">
      <alignment wrapText="1"/>
    </xf>
    <xf numFmtId="0" fontId="61" fillId="0" borderId="12" xfId="0" applyFont="1" applyFill="1" applyBorder="1" applyAlignment="1">
      <alignment wrapText="1"/>
    </xf>
    <xf numFmtId="0" fontId="61" fillId="0" borderId="13" xfId="0" applyFont="1" applyFill="1" applyBorder="1" applyAlignment="1">
      <alignment wrapText="1"/>
    </xf>
    <xf numFmtId="0" fontId="57" fillId="33" borderId="13" xfId="0" applyFont="1" applyFill="1" applyBorder="1" applyAlignment="1">
      <alignment horizontal="center" vertical="center" wrapText="1"/>
    </xf>
    <xf numFmtId="0" fontId="23" fillId="0" borderId="12" xfId="36" applyFont="1" applyFill="1" applyBorder="1" applyAlignment="1">
      <alignment wrapText="1"/>
    </xf>
    <xf numFmtId="0" fontId="23" fillId="0" borderId="14" xfId="0" applyFont="1" applyFill="1" applyBorder="1" applyAlignment="1">
      <alignment horizontal="right" wrapText="1"/>
    </xf>
    <xf numFmtId="0" fontId="23" fillId="0" borderId="11" xfId="0" applyFont="1" applyBorder="1" applyAlignment="1">
      <alignment/>
    </xf>
    <xf numFmtId="0" fontId="26" fillId="0" borderId="0" xfId="0" applyFont="1" applyAlignment="1">
      <alignment/>
    </xf>
    <xf numFmtId="0" fontId="62" fillId="0" borderId="0" xfId="0" applyFont="1" applyAlignment="1">
      <alignment vertical="center"/>
    </xf>
    <xf numFmtId="164" fontId="61" fillId="0" borderId="0" xfId="34" applyNumberFormat="1" applyFont="1" applyAlignment="1">
      <alignment/>
    </xf>
    <xf numFmtId="0" fontId="62" fillId="0" borderId="0" xfId="0" applyFont="1" applyAlignment="1">
      <alignment/>
    </xf>
    <xf numFmtId="0" fontId="61" fillId="0" borderId="0" xfId="0" applyFont="1" applyAlignment="1">
      <alignment/>
    </xf>
    <xf numFmtId="0" fontId="63" fillId="0" borderId="0" xfId="0" applyFont="1" applyAlignment="1">
      <alignment/>
    </xf>
    <xf numFmtId="164" fontId="63" fillId="0" borderId="0" xfId="34" applyNumberFormat="1" applyFont="1" applyAlignment="1">
      <alignment/>
    </xf>
    <xf numFmtId="3" fontId="58" fillId="0" borderId="15" xfId="0" applyNumberFormat="1" applyFont="1" applyBorder="1" applyAlignment="1">
      <alignment/>
    </xf>
    <xf numFmtId="43" fontId="58" fillId="0" borderId="0" xfId="34" applyFont="1" applyAlignment="1">
      <alignment/>
    </xf>
    <xf numFmtId="0" fontId="57" fillId="34" borderId="16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left" vertical="top" wrapText="1"/>
    </xf>
    <xf numFmtId="0" fontId="58" fillId="0" borderId="18" xfId="0" applyFont="1" applyFill="1" applyBorder="1" applyAlignment="1">
      <alignment horizontal="left" vertical="top" wrapText="1"/>
    </xf>
    <xf numFmtId="0" fontId="58" fillId="0" borderId="19" xfId="0" applyFont="1" applyFill="1" applyBorder="1" applyAlignment="1">
      <alignment horizontal="left" vertical="top" wrapText="1"/>
    </xf>
    <xf numFmtId="0" fontId="58" fillId="0" borderId="16" xfId="0" applyFont="1" applyFill="1" applyBorder="1" applyAlignment="1">
      <alignment horizontal="left" vertical="top" wrapText="1"/>
    </xf>
    <xf numFmtId="0" fontId="58" fillId="0" borderId="20" xfId="0" applyFont="1" applyFill="1" applyBorder="1" applyAlignment="1">
      <alignment horizontal="left" vertical="top" wrapText="1"/>
    </xf>
    <xf numFmtId="0" fontId="57" fillId="34" borderId="13" xfId="0" applyFont="1" applyFill="1" applyBorder="1" applyAlignment="1">
      <alignment horizontal="center" vertical="center" wrapText="1"/>
    </xf>
    <xf numFmtId="43" fontId="57" fillId="0" borderId="0" xfId="34" applyFont="1" applyAlignment="1">
      <alignment/>
    </xf>
    <xf numFmtId="3" fontId="58" fillId="0" borderId="21" xfId="0" applyNumberFormat="1" applyFont="1" applyFill="1" applyBorder="1" applyAlignment="1">
      <alignment/>
    </xf>
    <xf numFmtId="164" fontId="64" fillId="0" borderId="0" xfId="34" applyNumberFormat="1" applyFont="1" applyFill="1" applyBorder="1" applyAlignment="1">
      <alignment vertical="center" wrapText="1"/>
    </xf>
    <xf numFmtId="0" fontId="64" fillId="0" borderId="0" xfId="0" applyFont="1" applyFill="1" applyBorder="1" applyAlignment="1">
      <alignment wrapText="1"/>
    </xf>
    <xf numFmtId="0" fontId="65" fillId="0" borderId="0" xfId="0" applyFont="1" applyFill="1" applyBorder="1" applyAlignment="1">
      <alignment vertical="center"/>
    </xf>
    <xf numFmtId="164" fontId="66" fillId="0" borderId="0" xfId="34" applyNumberFormat="1" applyFont="1" applyFill="1" applyBorder="1" applyAlignment="1">
      <alignment/>
    </xf>
    <xf numFmtId="0" fontId="67" fillId="0" borderId="0" xfId="0" applyFont="1" applyFill="1" applyBorder="1" applyAlignment="1">
      <alignment/>
    </xf>
    <xf numFmtId="0" fontId="67" fillId="0" borderId="0" xfId="0" applyFont="1" applyFill="1" applyBorder="1" applyAlignment="1">
      <alignment wrapText="1"/>
    </xf>
    <xf numFmtId="0" fontId="68" fillId="0" borderId="0" xfId="0" applyFont="1" applyFill="1" applyBorder="1" applyAlignment="1">
      <alignment vertical="center"/>
    </xf>
    <xf numFmtId="0" fontId="58" fillId="33" borderId="17" xfId="0" applyFont="1" applyFill="1" applyBorder="1" applyAlignment="1">
      <alignment horizontal="center" vertical="center" wrapText="1"/>
    </xf>
    <xf numFmtId="0" fontId="58" fillId="33" borderId="18" xfId="0" applyFont="1" applyFill="1" applyBorder="1" applyAlignment="1">
      <alignment horizontal="center" vertical="center" wrapText="1"/>
    </xf>
    <xf numFmtId="0" fontId="58" fillId="33" borderId="19" xfId="0" applyFont="1" applyFill="1" applyBorder="1" applyAlignment="1">
      <alignment horizontal="center" vertical="center" wrapText="1"/>
    </xf>
    <xf numFmtId="0" fontId="58" fillId="33" borderId="16" xfId="0" applyFont="1" applyFill="1" applyBorder="1" applyAlignment="1">
      <alignment horizontal="center" vertical="center" wrapText="1"/>
    </xf>
    <xf numFmtId="0" fontId="58" fillId="33" borderId="22" xfId="0" applyFont="1" applyFill="1" applyBorder="1" applyAlignment="1">
      <alignment horizontal="center" vertical="center" wrapText="1"/>
    </xf>
    <xf numFmtId="0" fontId="58" fillId="33" borderId="0" xfId="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wrapText="1"/>
    </xf>
    <xf numFmtId="0" fontId="58" fillId="0" borderId="11" xfId="0" applyFont="1" applyFill="1" applyBorder="1" applyAlignment="1">
      <alignment horizontal="left" vertical="top" wrapText="1"/>
    </xf>
    <xf numFmtId="0" fontId="69" fillId="0" borderId="0" xfId="0" applyFont="1" applyAlignment="1">
      <alignment/>
    </xf>
    <xf numFmtId="0" fontId="61" fillId="0" borderId="15" xfId="0" applyFont="1" applyFill="1" applyBorder="1" applyAlignment="1">
      <alignment wrapText="1"/>
    </xf>
    <xf numFmtId="0" fontId="58" fillId="0" borderId="14" xfId="0" applyFont="1" applyFill="1" applyBorder="1" applyAlignment="1">
      <alignment/>
    </xf>
    <xf numFmtId="0" fontId="57" fillId="34" borderId="1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36" fillId="0" borderId="0" xfId="0" applyFont="1" applyFill="1" applyBorder="1" applyAlignment="1">
      <alignment vertical="top"/>
    </xf>
    <xf numFmtId="0" fontId="58" fillId="0" borderId="0" xfId="0" applyFont="1" applyFill="1" applyBorder="1" applyAlignment="1">
      <alignment/>
    </xf>
    <xf numFmtId="165" fontId="36" fillId="0" borderId="0" xfId="0" applyNumberFormat="1" applyFont="1" applyFill="1" applyBorder="1" applyAlignment="1">
      <alignment vertical="top"/>
    </xf>
    <xf numFmtId="3" fontId="3" fillId="0" borderId="0" xfId="0" applyNumberFormat="1" applyFont="1" applyFill="1" applyBorder="1" applyAlignment="1">
      <alignment vertical="top"/>
    </xf>
    <xf numFmtId="0" fontId="52" fillId="0" borderId="0" xfId="0" applyFont="1" applyFill="1" applyBorder="1" applyAlignment="1">
      <alignment vertical="top"/>
    </xf>
    <xf numFmtId="3" fontId="36" fillId="0" borderId="0" xfId="0" applyNumberFormat="1" applyFont="1" applyFill="1" applyBorder="1" applyAlignment="1">
      <alignment vertical="top"/>
    </xf>
    <xf numFmtId="3" fontId="70" fillId="0" borderId="0" xfId="0" applyNumberFormat="1" applyFont="1" applyFill="1" applyBorder="1" applyAlignment="1">
      <alignment vertical="top"/>
    </xf>
    <xf numFmtId="0" fontId="58" fillId="0" borderId="0" xfId="0" applyFont="1" applyBorder="1" applyAlignment="1">
      <alignment/>
    </xf>
    <xf numFmtId="0" fontId="2" fillId="0" borderId="0" xfId="0" applyFont="1" applyFill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3" fontId="2" fillId="0" borderId="0" xfId="0" applyNumberFormat="1" applyFont="1" applyFill="1" applyBorder="1" applyAlignment="1">
      <alignment vertical="top"/>
    </xf>
    <xf numFmtId="0" fontId="23" fillId="0" borderId="0" xfId="0" applyFont="1" applyBorder="1" applyAlignment="1">
      <alignment wrapText="1"/>
    </xf>
    <xf numFmtId="0" fontId="58" fillId="0" borderId="23" xfId="0" applyFont="1" applyFill="1" applyBorder="1" applyAlignment="1">
      <alignment horizontal="left" vertical="top" wrapText="1"/>
    </xf>
    <xf numFmtId="0" fontId="61" fillId="0" borderId="24" xfId="0" applyFont="1" applyFill="1" applyBorder="1" applyAlignment="1">
      <alignment wrapText="1"/>
    </xf>
    <xf numFmtId="0" fontId="23" fillId="0" borderId="24" xfId="36" applyFont="1" applyFill="1" applyBorder="1" applyAlignment="1">
      <alignment wrapText="1"/>
    </xf>
    <xf numFmtId="0" fontId="23" fillId="0" borderId="24" xfId="0" applyFont="1" applyFill="1" applyBorder="1" applyAlignment="1">
      <alignment wrapText="1"/>
    </xf>
    <xf numFmtId="3" fontId="58" fillId="0" borderId="24" xfId="0" applyNumberFormat="1" applyFont="1" applyFill="1" applyBorder="1" applyAlignment="1">
      <alignment/>
    </xf>
    <xf numFmtId="3" fontId="58" fillId="0" borderId="24" xfId="0" applyNumberFormat="1" applyFont="1" applyBorder="1" applyAlignment="1">
      <alignment/>
    </xf>
    <xf numFmtId="3" fontId="58" fillId="0" borderId="21" xfId="0" applyNumberFormat="1" applyFont="1" applyBorder="1" applyAlignment="1">
      <alignment/>
    </xf>
    <xf numFmtId="0" fontId="38" fillId="0" borderId="11" xfId="36" applyFont="1" applyFill="1" applyBorder="1" applyAlignment="1">
      <alignment wrapText="1"/>
    </xf>
    <xf numFmtId="3" fontId="58" fillId="0" borderId="25" xfId="0" applyNumberFormat="1" applyFont="1" applyBorder="1" applyAlignment="1">
      <alignment/>
    </xf>
    <xf numFmtId="0" fontId="58" fillId="0" borderId="12" xfId="0" applyFont="1" applyFill="1" applyBorder="1" applyAlignment="1">
      <alignment horizontal="left" vertical="top" wrapText="1"/>
    </xf>
    <xf numFmtId="0" fontId="57" fillId="33" borderId="26" xfId="0" applyFont="1" applyFill="1" applyBorder="1" applyAlignment="1">
      <alignment horizontal="center" vertical="center" wrapText="1"/>
    </xf>
    <xf numFmtId="0" fontId="58" fillId="33" borderId="13" xfId="0" applyFont="1" applyFill="1" applyBorder="1" applyAlignment="1">
      <alignment horizontal="center" vertical="center" wrapText="1"/>
    </xf>
    <xf numFmtId="3" fontId="58" fillId="0" borderId="27" xfId="0" applyNumberFormat="1" applyFont="1" applyBorder="1" applyAlignment="1">
      <alignment/>
    </xf>
    <xf numFmtId="3" fontId="58" fillId="0" borderId="24" xfId="0" applyNumberFormat="1" applyFont="1" applyFill="1" applyBorder="1" applyAlignment="1">
      <alignment/>
    </xf>
    <xf numFmtId="3" fontId="58" fillId="0" borderId="11" xfId="0" applyNumberFormat="1" applyFont="1" applyFill="1" applyBorder="1" applyAlignment="1">
      <alignment/>
    </xf>
    <xf numFmtId="3" fontId="58" fillId="0" borderId="21" xfId="0" applyNumberFormat="1" applyFont="1" applyFill="1" applyBorder="1" applyAlignment="1">
      <alignment/>
    </xf>
    <xf numFmtId="3" fontId="58" fillId="0" borderId="14" xfId="0" applyNumberFormat="1" applyFont="1" applyFill="1" applyBorder="1" applyAlignment="1">
      <alignment/>
    </xf>
    <xf numFmtId="3" fontId="58" fillId="0" borderId="11" xfId="0" applyNumberFormat="1" applyFont="1" applyBorder="1" applyAlignment="1">
      <alignment/>
    </xf>
    <xf numFmtId="3" fontId="58" fillId="0" borderId="11" xfId="0" applyNumberFormat="1" applyFont="1" applyFill="1" applyBorder="1" applyAlignment="1">
      <alignment/>
    </xf>
    <xf numFmtId="3" fontId="58" fillId="0" borderId="15" xfId="0" applyNumberFormat="1" applyFont="1" applyBorder="1" applyAlignment="1">
      <alignment/>
    </xf>
    <xf numFmtId="3" fontId="58" fillId="0" borderId="12" xfId="0" applyNumberFormat="1" applyFont="1" applyBorder="1" applyAlignment="1">
      <alignment/>
    </xf>
    <xf numFmtId="3" fontId="58" fillId="0" borderId="12" xfId="0" applyNumberFormat="1" applyFont="1" applyFill="1" applyBorder="1" applyAlignment="1">
      <alignment/>
    </xf>
    <xf numFmtId="0" fontId="57" fillId="33" borderId="28" xfId="0" applyFont="1" applyFill="1" applyBorder="1" applyAlignment="1">
      <alignment horizontal="center" vertical="center" wrapText="1"/>
    </xf>
    <xf numFmtId="0" fontId="57" fillId="33" borderId="29" xfId="0" applyFont="1" applyFill="1" applyBorder="1" applyAlignment="1">
      <alignment horizontal="center" vertical="center" wrapText="1"/>
    </xf>
    <xf numFmtId="0" fontId="57" fillId="33" borderId="30" xfId="0" applyFont="1" applyFill="1" applyBorder="1" applyAlignment="1">
      <alignment horizontal="center" vertical="center" wrapText="1"/>
    </xf>
    <xf numFmtId="0" fontId="57" fillId="33" borderId="31" xfId="0" applyFont="1" applyFill="1" applyBorder="1" applyAlignment="1">
      <alignment horizontal="center" vertical="center" wrapText="1"/>
    </xf>
    <xf numFmtId="0" fontId="57" fillId="33" borderId="32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left" vertical="center" wrapText="1"/>
    </xf>
    <xf numFmtId="0" fontId="71" fillId="0" borderId="0" xfId="0" applyFont="1" applyAlignment="1">
      <alignment horizontal="righ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tabSelected="1" zoomScalePageLayoutView="0" workbookViewId="0" topLeftCell="D1">
      <selection activeCell="L3" sqref="L3"/>
    </sheetView>
  </sheetViews>
  <sheetFormatPr defaultColWidth="8.8515625" defaultRowHeight="15"/>
  <cols>
    <col min="1" max="2" width="10.8515625" style="3" customWidth="1"/>
    <col min="3" max="3" width="22.421875" style="3" customWidth="1"/>
    <col min="4" max="4" width="26.57421875" style="2" bestFit="1" customWidth="1"/>
    <col min="5" max="5" width="20.8515625" style="2" customWidth="1"/>
    <col min="6" max="6" width="13.7109375" style="4" customWidth="1"/>
    <col min="7" max="7" width="12.00390625" style="4" customWidth="1"/>
    <col min="8" max="10" width="9.57421875" style="3" customWidth="1"/>
    <col min="11" max="11" width="9.8515625" style="3" customWidth="1"/>
    <col min="12" max="12" width="9.57421875" style="3" customWidth="1"/>
    <col min="13" max="13" width="10.57421875" style="3" customWidth="1"/>
    <col min="14" max="14" width="10.7109375" style="3" customWidth="1"/>
    <col min="15" max="15" width="10.57421875" style="3" customWidth="1"/>
    <col min="16" max="18" width="12.57421875" style="3" customWidth="1"/>
    <col min="19" max="19" width="10.421875" style="3" customWidth="1"/>
    <col min="20" max="20" width="11.28125" style="3" customWidth="1"/>
    <col min="21" max="21" width="15.7109375" style="51" bestFit="1" customWidth="1"/>
    <col min="22" max="16384" width="8.8515625" style="3" customWidth="1"/>
  </cols>
  <sheetData>
    <row r="1" spans="19:20" ht="15">
      <c r="S1" s="113" t="s">
        <v>82</v>
      </c>
      <c r="T1" s="113"/>
    </row>
    <row r="2" spans="1:20" ht="15">
      <c r="A2" s="68" t="s">
        <v>69</v>
      </c>
      <c r="S2" s="113" t="s">
        <v>81</v>
      </c>
      <c r="T2" s="113"/>
    </row>
    <row r="3" ht="13.5" thickBot="1"/>
    <row r="4" spans="1:20" ht="81.75" customHeight="1" thickBot="1">
      <c r="A4" s="24" t="s">
        <v>9</v>
      </c>
      <c r="B4" s="44" t="s">
        <v>41</v>
      </c>
      <c r="C4" s="44" t="s">
        <v>21</v>
      </c>
      <c r="D4" s="31" t="s">
        <v>10</v>
      </c>
      <c r="E4" s="31" t="s">
        <v>48</v>
      </c>
      <c r="F4" s="25" t="s">
        <v>38</v>
      </c>
      <c r="G4" s="26" t="s">
        <v>11</v>
      </c>
      <c r="H4" s="50" t="s">
        <v>74</v>
      </c>
      <c r="I4" s="50" t="s">
        <v>75</v>
      </c>
      <c r="J4" s="50" t="s">
        <v>76</v>
      </c>
      <c r="K4" s="50" t="s">
        <v>77</v>
      </c>
      <c r="L4" s="50" t="s">
        <v>12</v>
      </c>
      <c r="M4" s="50" t="s">
        <v>58</v>
      </c>
      <c r="N4" s="50" t="s">
        <v>78</v>
      </c>
      <c r="O4" s="50" t="s">
        <v>13</v>
      </c>
      <c r="P4" s="50" t="s">
        <v>59</v>
      </c>
      <c r="Q4" s="50" t="s">
        <v>60</v>
      </c>
      <c r="R4" s="50" t="s">
        <v>61</v>
      </c>
      <c r="S4" s="50" t="s">
        <v>14</v>
      </c>
      <c r="T4" s="71" t="s">
        <v>37</v>
      </c>
    </row>
    <row r="5" spans="1:20" ht="39" customHeight="1">
      <c r="A5" s="107" t="s">
        <v>1</v>
      </c>
      <c r="B5" s="60">
        <v>43379168</v>
      </c>
      <c r="C5" s="45" t="s">
        <v>22</v>
      </c>
      <c r="D5" s="27" t="s">
        <v>5</v>
      </c>
      <c r="E5" s="27" t="s">
        <v>49</v>
      </c>
      <c r="F5" s="14">
        <v>20</v>
      </c>
      <c r="G5" s="14">
        <v>4.8</v>
      </c>
      <c r="H5" s="15">
        <v>500</v>
      </c>
      <c r="I5" s="15">
        <v>600</v>
      </c>
      <c r="J5" s="15"/>
      <c r="K5" s="15"/>
      <c r="L5" s="16">
        <v>65</v>
      </c>
      <c r="M5" s="16">
        <f aca="true" t="shared" si="0" ref="M5:M12">+H5*30*F5-L5*30*F5</f>
        <v>261000</v>
      </c>
      <c r="N5" s="90">
        <f>I5*30*F5-L5*30*F5</f>
        <v>321000</v>
      </c>
      <c r="O5" s="90">
        <f>+M5*7</f>
        <v>1827000</v>
      </c>
      <c r="P5" s="90">
        <f>+M5*1.03*6</f>
        <v>1612980</v>
      </c>
      <c r="Q5" s="90">
        <f>N5*6</f>
        <v>1926000</v>
      </c>
      <c r="R5" s="90">
        <f>O5+P5+Q5</f>
        <v>5365980</v>
      </c>
      <c r="S5" s="90">
        <f>(M5*1.03*12)*1.03</f>
        <v>3322738.8000000003</v>
      </c>
      <c r="T5" s="90">
        <f>+O5+P5+Q5+S5</f>
        <v>8688718.8</v>
      </c>
    </row>
    <row r="6" spans="1:20" ht="38.25" customHeight="1">
      <c r="A6" s="108"/>
      <c r="B6" s="61">
        <v>44990260</v>
      </c>
      <c r="C6" s="46" t="s">
        <v>23</v>
      </c>
      <c r="D6" s="28" t="s">
        <v>4</v>
      </c>
      <c r="E6" s="28" t="s">
        <v>50</v>
      </c>
      <c r="F6" s="8">
        <v>20</v>
      </c>
      <c r="G6" s="7">
        <v>7.06</v>
      </c>
      <c r="H6" s="17">
        <v>500</v>
      </c>
      <c r="I6" s="17">
        <v>600</v>
      </c>
      <c r="J6" s="17"/>
      <c r="K6" s="17"/>
      <c r="L6" s="18">
        <v>65</v>
      </c>
      <c r="M6" s="18">
        <f t="shared" si="0"/>
        <v>261000</v>
      </c>
      <c r="N6" s="18">
        <f aca="true" t="shared" si="1" ref="N6:N12">I6*30*F6-L6*30*F6</f>
        <v>321000</v>
      </c>
      <c r="O6" s="18">
        <f aca="true" t="shared" si="2" ref="O6:O33">+M6*7</f>
        <v>1827000</v>
      </c>
      <c r="P6" s="18">
        <f aca="true" t="shared" si="3" ref="P6:P12">+M6*1.03*6</f>
        <v>1612980</v>
      </c>
      <c r="Q6" s="18">
        <f aca="true" t="shared" si="4" ref="Q6:Q12">N6*6</f>
        <v>1926000</v>
      </c>
      <c r="R6" s="18">
        <f aca="true" t="shared" si="5" ref="R6:R33">O6+P6+Q6</f>
        <v>5365980</v>
      </c>
      <c r="S6" s="18">
        <f aca="true" t="shared" si="6" ref="S6:S33">(M6*1.03*12)*1.03</f>
        <v>3322738.8000000003</v>
      </c>
      <c r="T6" s="18">
        <f aca="true" t="shared" si="7" ref="T6:T13">+O6+P6+Q6+S6</f>
        <v>8688718.8</v>
      </c>
    </row>
    <row r="7" spans="1:20" ht="39" customHeight="1">
      <c r="A7" s="108"/>
      <c r="B7" s="61">
        <v>44990260</v>
      </c>
      <c r="C7" s="46" t="s">
        <v>23</v>
      </c>
      <c r="D7" s="28" t="s">
        <v>3</v>
      </c>
      <c r="E7" s="28" t="s">
        <v>50</v>
      </c>
      <c r="F7" s="7">
        <v>15</v>
      </c>
      <c r="G7" s="8">
        <v>9.9</v>
      </c>
      <c r="H7" s="17">
        <v>850</v>
      </c>
      <c r="I7" s="17">
        <v>1050</v>
      </c>
      <c r="J7" s="17"/>
      <c r="K7" s="17"/>
      <c r="L7" s="18">
        <v>65</v>
      </c>
      <c r="M7" s="18">
        <f t="shared" si="0"/>
        <v>353250</v>
      </c>
      <c r="N7" s="18">
        <f t="shared" si="1"/>
        <v>443250</v>
      </c>
      <c r="O7" s="18">
        <f t="shared" si="2"/>
        <v>2472750</v>
      </c>
      <c r="P7" s="18">
        <f t="shared" si="3"/>
        <v>2183085</v>
      </c>
      <c r="Q7" s="18">
        <f t="shared" si="4"/>
        <v>2659500</v>
      </c>
      <c r="R7" s="18">
        <f t="shared" si="5"/>
        <v>7315335</v>
      </c>
      <c r="S7" s="18">
        <f t="shared" si="6"/>
        <v>4497155.100000001</v>
      </c>
      <c r="T7" s="18">
        <f t="shared" si="7"/>
        <v>11812490.100000001</v>
      </c>
    </row>
    <row r="8" spans="1:20" ht="18" customHeight="1">
      <c r="A8" s="108"/>
      <c r="B8" s="61">
        <v>26538377</v>
      </c>
      <c r="C8" s="46" t="s">
        <v>24</v>
      </c>
      <c r="D8" s="28" t="s">
        <v>15</v>
      </c>
      <c r="E8" s="28" t="s">
        <v>49</v>
      </c>
      <c r="F8" s="8">
        <v>10</v>
      </c>
      <c r="G8" s="7">
        <v>7.67</v>
      </c>
      <c r="H8" s="17">
        <v>850</v>
      </c>
      <c r="I8" s="17">
        <v>1050</v>
      </c>
      <c r="J8" s="17"/>
      <c r="K8" s="17"/>
      <c r="L8" s="18">
        <v>65</v>
      </c>
      <c r="M8" s="18">
        <f t="shared" si="0"/>
        <v>235500</v>
      </c>
      <c r="N8" s="18">
        <f t="shared" si="1"/>
        <v>295500</v>
      </c>
      <c r="O8" s="18">
        <f t="shared" si="2"/>
        <v>1648500</v>
      </c>
      <c r="P8" s="18">
        <f t="shared" si="3"/>
        <v>1455390</v>
      </c>
      <c r="Q8" s="18">
        <f t="shared" si="4"/>
        <v>1773000</v>
      </c>
      <c r="R8" s="18">
        <f t="shared" si="5"/>
        <v>4876890</v>
      </c>
      <c r="S8" s="18">
        <f t="shared" si="6"/>
        <v>2998103.4</v>
      </c>
      <c r="T8" s="18">
        <f t="shared" si="7"/>
        <v>7874993.4</v>
      </c>
    </row>
    <row r="9" spans="1:20" ht="40.5" customHeight="1">
      <c r="A9" s="108"/>
      <c r="B9" s="61">
        <v>15060233</v>
      </c>
      <c r="C9" s="46" t="s">
        <v>25</v>
      </c>
      <c r="D9" s="28" t="s">
        <v>39</v>
      </c>
      <c r="E9" s="28" t="s">
        <v>51</v>
      </c>
      <c r="F9" s="8">
        <v>12</v>
      </c>
      <c r="G9" s="7">
        <v>9.474</v>
      </c>
      <c r="H9" s="17">
        <v>850</v>
      </c>
      <c r="I9" s="17">
        <v>1050</v>
      </c>
      <c r="J9" s="17"/>
      <c r="K9" s="17"/>
      <c r="L9" s="18">
        <v>65</v>
      </c>
      <c r="M9" s="18">
        <v>396900</v>
      </c>
      <c r="N9" s="18">
        <v>496125</v>
      </c>
      <c r="O9" s="18">
        <f t="shared" si="2"/>
        <v>2778300</v>
      </c>
      <c r="P9" s="18">
        <f t="shared" si="3"/>
        <v>2452842</v>
      </c>
      <c r="Q9" s="18">
        <f t="shared" si="4"/>
        <v>2976750</v>
      </c>
      <c r="R9" s="18">
        <f t="shared" si="5"/>
        <v>8207892</v>
      </c>
      <c r="S9" s="18">
        <f t="shared" si="6"/>
        <v>5052854.5200000005</v>
      </c>
      <c r="T9" s="18">
        <f t="shared" si="7"/>
        <v>13260746.52</v>
      </c>
    </row>
    <row r="10" spans="1:20" ht="36.75" customHeight="1">
      <c r="A10" s="108"/>
      <c r="B10" s="61">
        <v>70876339</v>
      </c>
      <c r="C10" s="46" t="s">
        <v>80</v>
      </c>
      <c r="D10" s="28" t="s">
        <v>70</v>
      </c>
      <c r="E10" s="28" t="s">
        <v>52</v>
      </c>
      <c r="F10" s="7">
        <v>12.48</v>
      </c>
      <c r="G10" s="8">
        <v>4.94</v>
      </c>
      <c r="H10" s="17">
        <v>850</v>
      </c>
      <c r="I10" s="17">
        <v>1050</v>
      </c>
      <c r="J10" s="17"/>
      <c r="K10" s="17"/>
      <c r="L10" s="18">
        <v>65</v>
      </c>
      <c r="M10" s="18">
        <f t="shared" si="0"/>
        <v>293904</v>
      </c>
      <c r="N10" s="18">
        <f t="shared" si="1"/>
        <v>368784</v>
      </c>
      <c r="O10" s="18">
        <f t="shared" si="2"/>
        <v>2057328</v>
      </c>
      <c r="P10" s="18">
        <f t="shared" si="3"/>
        <v>1816326.72</v>
      </c>
      <c r="Q10" s="18">
        <f t="shared" si="4"/>
        <v>2212704</v>
      </c>
      <c r="R10" s="18">
        <f t="shared" si="5"/>
        <v>6086358.72</v>
      </c>
      <c r="S10" s="18">
        <f t="shared" si="6"/>
        <v>3741633.0432</v>
      </c>
      <c r="T10" s="18">
        <f t="shared" si="7"/>
        <v>9827991.7632</v>
      </c>
    </row>
    <row r="11" spans="1:20" ht="30.75" customHeight="1" thickBot="1">
      <c r="A11" s="109"/>
      <c r="B11" s="62">
        <v>46259830</v>
      </c>
      <c r="C11" s="47" t="s">
        <v>2</v>
      </c>
      <c r="D11" s="29" t="s">
        <v>2</v>
      </c>
      <c r="E11" s="29" t="s">
        <v>52</v>
      </c>
      <c r="F11" s="10">
        <v>20</v>
      </c>
      <c r="G11" s="32">
        <v>7.03</v>
      </c>
      <c r="H11" s="19">
        <v>500</v>
      </c>
      <c r="I11" s="19">
        <v>600</v>
      </c>
      <c r="J11" s="19"/>
      <c r="K11" s="19"/>
      <c r="L11" s="20">
        <v>65</v>
      </c>
      <c r="M11" s="20">
        <f t="shared" si="0"/>
        <v>261000</v>
      </c>
      <c r="N11" s="91">
        <f t="shared" si="1"/>
        <v>321000</v>
      </c>
      <c r="O11" s="97">
        <f t="shared" si="2"/>
        <v>1827000</v>
      </c>
      <c r="P11" s="91">
        <f t="shared" si="3"/>
        <v>1612980</v>
      </c>
      <c r="Q11" s="91">
        <f t="shared" si="4"/>
        <v>1926000</v>
      </c>
      <c r="R11" s="91">
        <f t="shared" si="5"/>
        <v>5365980</v>
      </c>
      <c r="S11" s="91">
        <f t="shared" si="6"/>
        <v>3322738.8000000003</v>
      </c>
      <c r="T11" s="91">
        <f t="shared" si="7"/>
        <v>8688718.8</v>
      </c>
    </row>
    <row r="12" spans="1:20" ht="30" customHeight="1" thickBot="1">
      <c r="A12" s="1" t="s">
        <v>6</v>
      </c>
      <c r="B12" s="63">
        <v>25918974</v>
      </c>
      <c r="C12" s="48" t="s">
        <v>26</v>
      </c>
      <c r="D12" s="30" t="s">
        <v>16</v>
      </c>
      <c r="E12" s="30" t="s">
        <v>54</v>
      </c>
      <c r="F12" s="11">
        <v>8</v>
      </c>
      <c r="G12" s="23">
        <v>3.74</v>
      </c>
      <c r="H12" s="21">
        <v>730</v>
      </c>
      <c r="I12" s="21">
        <v>850</v>
      </c>
      <c r="J12" s="21"/>
      <c r="K12" s="21"/>
      <c r="L12" s="22">
        <v>100</v>
      </c>
      <c r="M12" s="22">
        <f t="shared" si="0"/>
        <v>151200</v>
      </c>
      <c r="N12" s="16">
        <f t="shared" si="1"/>
        <v>180000</v>
      </c>
      <c r="O12" s="22">
        <f t="shared" si="2"/>
        <v>1058400</v>
      </c>
      <c r="P12" s="16">
        <f t="shared" si="3"/>
        <v>934416</v>
      </c>
      <c r="Q12" s="16">
        <f t="shared" si="4"/>
        <v>1080000</v>
      </c>
      <c r="R12" s="16">
        <f t="shared" si="5"/>
        <v>3072816</v>
      </c>
      <c r="S12" s="16">
        <f t="shared" si="6"/>
        <v>1924896.96</v>
      </c>
      <c r="T12" s="16">
        <f t="shared" si="7"/>
        <v>4997712.96</v>
      </c>
    </row>
    <row r="13" spans="1:20" ht="54.75" customHeight="1" thickBot="1">
      <c r="A13" s="95" t="s">
        <v>62</v>
      </c>
      <c r="B13" s="96">
        <v>71197435</v>
      </c>
      <c r="C13" s="85" t="s">
        <v>63</v>
      </c>
      <c r="D13" s="86" t="s">
        <v>63</v>
      </c>
      <c r="E13" s="11" t="s">
        <v>52</v>
      </c>
      <c r="F13" s="87">
        <v>3.2</v>
      </c>
      <c r="G13" s="88">
        <v>2.9</v>
      </c>
      <c r="H13" s="89"/>
      <c r="I13" s="89"/>
      <c r="J13" s="98">
        <v>50000</v>
      </c>
      <c r="K13" s="98">
        <v>60000</v>
      </c>
      <c r="L13" s="90"/>
      <c r="M13" s="16">
        <f aca="true" t="shared" si="8" ref="M13:M33">+J13*G13</f>
        <v>145000</v>
      </c>
      <c r="N13" s="16">
        <f>K13*G13</f>
        <v>174000</v>
      </c>
      <c r="O13" s="16">
        <f t="shared" si="2"/>
        <v>1015000</v>
      </c>
      <c r="P13" s="16">
        <f>+M13*1.03*6</f>
        <v>896100</v>
      </c>
      <c r="Q13" s="16">
        <f>N13*6</f>
        <v>1044000</v>
      </c>
      <c r="R13" s="16">
        <f t="shared" si="5"/>
        <v>2955100</v>
      </c>
      <c r="S13" s="16">
        <f t="shared" si="6"/>
        <v>1845966</v>
      </c>
      <c r="T13" s="16">
        <f t="shared" si="7"/>
        <v>4801066</v>
      </c>
    </row>
    <row r="14" spans="1:20" ht="12.75">
      <c r="A14" s="107" t="s">
        <v>7</v>
      </c>
      <c r="B14" s="60">
        <v>70868832</v>
      </c>
      <c r="C14" s="45" t="s">
        <v>40</v>
      </c>
      <c r="D14" s="27" t="s">
        <v>40</v>
      </c>
      <c r="E14" s="27" t="s">
        <v>53</v>
      </c>
      <c r="F14" s="13">
        <v>6</v>
      </c>
      <c r="G14" s="33">
        <v>3.651</v>
      </c>
      <c r="H14" s="15"/>
      <c r="I14" s="15"/>
      <c r="J14" s="98">
        <v>38000</v>
      </c>
      <c r="K14" s="98">
        <v>47000</v>
      </c>
      <c r="L14" s="90"/>
      <c r="M14" s="90">
        <f t="shared" si="8"/>
        <v>138738</v>
      </c>
      <c r="N14" s="90">
        <f>K14*G14</f>
        <v>171597</v>
      </c>
      <c r="O14" s="90">
        <f t="shared" si="2"/>
        <v>971166</v>
      </c>
      <c r="P14" s="90">
        <f>+M14*1.03*6</f>
        <v>857400.8400000001</v>
      </c>
      <c r="Q14" s="90">
        <f>N14*6</f>
        <v>1029582</v>
      </c>
      <c r="R14" s="90">
        <f t="shared" si="5"/>
        <v>2858148.84</v>
      </c>
      <c r="S14" s="90">
        <f t="shared" si="6"/>
        <v>1766245.7304000002</v>
      </c>
      <c r="T14" s="90">
        <f>+O14+P14+Q14+S14</f>
        <v>4624394.5704</v>
      </c>
    </row>
    <row r="15" spans="1:20" ht="57.75" customHeight="1">
      <c r="A15" s="110"/>
      <c r="B15" s="61">
        <v>71184601</v>
      </c>
      <c r="C15" s="46" t="s">
        <v>64</v>
      </c>
      <c r="D15" s="28" t="s">
        <v>65</v>
      </c>
      <c r="E15" s="8" t="s">
        <v>66</v>
      </c>
      <c r="F15" s="92">
        <v>5.1</v>
      </c>
      <c r="G15" s="7">
        <v>2.85005</v>
      </c>
      <c r="H15" s="52"/>
      <c r="I15" s="52"/>
      <c r="J15" s="99">
        <v>38000</v>
      </c>
      <c r="K15" s="99">
        <v>47000</v>
      </c>
      <c r="L15" s="18"/>
      <c r="M15" s="18">
        <f t="shared" si="8"/>
        <v>108301.9</v>
      </c>
      <c r="N15" s="18">
        <f>K15*G15</f>
        <v>133952.35</v>
      </c>
      <c r="O15" s="18">
        <f t="shared" si="2"/>
        <v>758113.2999999999</v>
      </c>
      <c r="P15" s="18">
        <f>+M15*1.03*6</f>
        <v>669305.742</v>
      </c>
      <c r="Q15" s="18">
        <f>N15*6</f>
        <v>803714.1000000001</v>
      </c>
      <c r="R15" s="18">
        <f t="shared" si="5"/>
        <v>2231133.142</v>
      </c>
      <c r="S15" s="18">
        <f t="shared" si="6"/>
        <v>1378769.82852</v>
      </c>
      <c r="T15" s="18">
        <f>+O15+P15+Q15+S15</f>
        <v>3609902.97052</v>
      </c>
    </row>
    <row r="16" spans="1:20" ht="45" customHeight="1">
      <c r="A16" s="110"/>
      <c r="B16" s="61">
        <v>70659001</v>
      </c>
      <c r="C16" s="46" t="s">
        <v>67</v>
      </c>
      <c r="D16" s="28" t="s">
        <v>67</v>
      </c>
      <c r="E16" s="8" t="s">
        <v>68</v>
      </c>
      <c r="F16" s="92">
        <v>40</v>
      </c>
      <c r="G16" s="7">
        <v>7</v>
      </c>
      <c r="H16" s="52"/>
      <c r="I16" s="52"/>
      <c r="J16" s="100">
        <v>38000</v>
      </c>
      <c r="K16" s="100">
        <v>47000</v>
      </c>
      <c r="L16" s="91"/>
      <c r="M16" s="91">
        <f t="shared" si="8"/>
        <v>266000</v>
      </c>
      <c r="N16" s="93">
        <f>K16*G16</f>
        <v>329000</v>
      </c>
      <c r="O16" s="93">
        <f t="shared" si="2"/>
        <v>1862000</v>
      </c>
      <c r="P16" s="93">
        <f>+M16*1.03*6</f>
        <v>1643880</v>
      </c>
      <c r="Q16" s="93">
        <f>N16*6</f>
        <v>1974000</v>
      </c>
      <c r="R16" s="18">
        <f t="shared" si="5"/>
        <v>5479880</v>
      </c>
      <c r="S16" s="18">
        <f t="shared" si="6"/>
        <v>3386392.8000000003</v>
      </c>
      <c r="T16" s="18">
        <f>+O16+P16+Q16+S16</f>
        <v>8866272.8</v>
      </c>
    </row>
    <row r="17" spans="1:20" ht="25.5">
      <c r="A17" s="108"/>
      <c r="B17" s="61">
        <v>15060306</v>
      </c>
      <c r="C17" s="46" t="s">
        <v>27</v>
      </c>
      <c r="D17" s="28" t="s">
        <v>17</v>
      </c>
      <c r="E17" s="28" t="s">
        <v>53</v>
      </c>
      <c r="F17" s="8">
        <v>8</v>
      </c>
      <c r="G17" s="7">
        <v>1.848</v>
      </c>
      <c r="H17" s="17"/>
      <c r="I17" s="17"/>
      <c r="J17" s="99">
        <v>38000</v>
      </c>
      <c r="K17" s="99">
        <v>47000</v>
      </c>
      <c r="L17" s="18"/>
      <c r="M17" s="18">
        <f t="shared" si="8"/>
        <v>70224</v>
      </c>
      <c r="N17" s="18">
        <f aca="true" t="shared" si="9" ref="N17:N33">K17*G17</f>
        <v>86856</v>
      </c>
      <c r="O17" s="18">
        <f t="shared" si="2"/>
        <v>491568</v>
      </c>
      <c r="P17" s="18">
        <f aca="true" t="shared" si="10" ref="P17:P33">+M17*1.03*6</f>
        <v>433984.32</v>
      </c>
      <c r="Q17" s="18">
        <f aca="true" t="shared" si="11" ref="Q17:Q33">N17*6</f>
        <v>521136</v>
      </c>
      <c r="R17" s="18">
        <f t="shared" si="5"/>
        <v>1446688.32</v>
      </c>
      <c r="S17" s="18">
        <f t="shared" si="6"/>
        <v>894007.6992</v>
      </c>
      <c r="T17" s="18">
        <f aca="true" t="shared" si="12" ref="T17:T33">+O17+P17+Q17+S17</f>
        <v>2340696.0192</v>
      </c>
    </row>
    <row r="18" spans="1:20" ht="26.25" thickBot="1">
      <c r="A18" s="108"/>
      <c r="B18" s="61">
        <v>15060233</v>
      </c>
      <c r="C18" s="49" t="s">
        <v>25</v>
      </c>
      <c r="D18" s="29" t="s">
        <v>28</v>
      </c>
      <c r="E18" s="69" t="s">
        <v>54</v>
      </c>
      <c r="F18" s="8">
        <v>6</v>
      </c>
      <c r="G18" s="7">
        <v>2.855</v>
      </c>
      <c r="H18" s="19"/>
      <c r="I18" s="19"/>
      <c r="J18" s="99">
        <v>38000</v>
      </c>
      <c r="K18" s="99">
        <v>47000</v>
      </c>
      <c r="L18" s="18"/>
      <c r="M18" s="18">
        <f t="shared" si="8"/>
        <v>108490</v>
      </c>
      <c r="N18" s="91">
        <f t="shared" si="9"/>
        <v>134185</v>
      </c>
      <c r="O18" s="91">
        <f t="shared" si="2"/>
        <v>759430</v>
      </c>
      <c r="P18" s="91">
        <f t="shared" si="10"/>
        <v>670468.2</v>
      </c>
      <c r="Q18" s="91">
        <f t="shared" si="11"/>
        <v>805110</v>
      </c>
      <c r="R18" s="91">
        <f t="shared" si="5"/>
        <v>2235008.2</v>
      </c>
      <c r="S18" s="91">
        <f t="shared" si="6"/>
        <v>1381164.4919999999</v>
      </c>
      <c r="T18" s="91">
        <f t="shared" si="12"/>
        <v>3616172.692</v>
      </c>
    </row>
    <row r="19" spans="1:20" ht="34.5" customHeight="1">
      <c r="A19" s="107" t="s">
        <v>0</v>
      </c>
      <c r="B19" s="60">
        <v>26652935</v>
      </c>
      <c r="C19" s="66" t="s">
        <v>71</v>
      </c>
      <c r="D19" s="2" t="s">
        <v>29</v>
      </c>
      <c r="E19" s="70" t="s">
        <v>52</v>
      </c>
      <c r="F19" s="13">
        <v>10</v>
      </c>
      <c r="G19" s="14">
        <v>3.5</v>
      </c>
      <c r="H19" s="52"/>
      <c r="I19" s="52"/>
      <c r="J19" s="101">
        <v>47000</v>
      </c>
      <c r="K19" s="101">
        <v>59000</v>
      </c>
      <c r="L19" s="16"/>
      <c r="M19" s="16">
        <f t="shared" si="8"/>
        <v>164500</v>
      </c>
      <c r="N19" s="90">
        <f t="shared" si="9"/>
        <v>206500</v>
      </c>
      <c r="O19" s="90">
        <f t="shared" si="2"/>
        <v>1151500</v>
      </c>
      <c r="P19" s="90">
        <f t="shared" si="10"/>
        <v>1016610</v>
      </c>
      <c r="Q19" s="90">
        <f t="shared" si="11"/>
        <v>1239000</v>
      </c>
      <c r="R19" s="90">
        <f t="shared" si="5"/>
        <v>3407110</v>
      </c>
      <c r="S19" s="90">
        <f t="shared" si="6"/>
        <v>2094216.6</v>
      </c>
      <c r="T19" s="90">
        <f t="shared" si="12"/>
        <v>5501326.6</v>
      </c>
    </row>
    <row r="20" spans="1:20" ht="51">
      <c r="A20" s="110"/>
      <c r="B20" s="64">
        <v>2285266</v>
      </c>
      <c r="C20" s="46" t="s">
        <v>36</v>
      </c>
      <c r="D20" s="28" t="s">
        <v>34</v>
      </c>
      <c r="E20" s="28" t="s">
        <v>52</v>
      </c>
      <c r="F20" s="9">
        <v>16</v>
      </c>
      <c r="G20" s="9">
        <v>1.3</v>
      </c>
      <c r="H20" s="17"/>
      <c r="I20" s="17"/>
      <c r="J20" s="102">
        <v>47000</v>
      </c>
      <c r="K20" s="102">
        <v>59000</v>
      </c>
      <c r="L20" s="18"/>
      <c r="M20" s="18">
        <f t="shared" si="8"/>
        <v>61100</v>
      </c>
      <c r="N20" s="18">
        <f t="shared" si="9"/>
        <v>76700</v>
      </c>
      <c r="O20" s="18">
        <f>+M20*7</f>
        <v>427700</v>
      </c>
      <c r="P20" s="18">
        <f t="shared" si="10"/>
        <v>377598</v>
      </c>
      <c r="Q20" s="18">
        <f t="shared" si="11"/>
        <v>460200</v>
      </c>
      <c r="R20" s="18">
        <f t="shared" si="5"/>
        <v>1265498</v>
      </c>
      <c r="S20" s="18">
        <f t="shared" si="6"/>
        <v>777851.88</v>
      </c>
      <c r="T20" s="18">
        <f t="shared" si="12"/>
        <v>2043349.88</v>
      </c>
    </row>
    <row r="21" spans="1:20" ht="25.5">
      <c r="A21" s="108"/>
      <c r="B21" s="61">
        <v>29277418</v>
      </c>
      <c r="C21" s="46" t="s">
        <v>30</v>
      </c>
      <c r="D21" s="28" t="s">
        <v>30</v>
      </c>
      <c r="E21" s="28" t="s">
        <v>55</v>
      </c>
      <c r="F21" s="7">
        <v>12</v>
      </c>
      <c r="G21" s="9">
        <v>4.75</v>
      </c>
      <c r="H21" s="17"/>
      <c r="I21" s="17"/>
      <c r="J21" s="103">
        <v>47000</v>
      </c>
      <c r="K21" s="103">
        <v>59000</v>
      </c>
      <c r="L21" s="18"/>
      <c r="M21" s="18">
        <f t="shared" si="8"/>
        <v>223250</v>
      </c>
      <c r="N21" s="18">
        <f t="shared" si="9"/>
        <v>280250</v>
      </c>
      <c r="O21" s="18">
        <f t="shared" si="2"/>
        <v>1562750</v>
      </c>
      <c r="P21" s="18">
        <f t="shared" si="10"/>
        <v>1379685</v>
      </c>
      <c r="Q21" s="18">
        <f t="shared" si="11"/>
        <v>1681500</v>
      </c>
      <c r="R21" s="18">
        <f t="shared" si="5"/>
        <v>4623935</v>
      </c>
      <c r="S21" s="18">
        <f t="shared" si="6"/>
        <v>2842151.1</v>
      </c>
      <c r="T21" s="18">
        <f t="shared" si="12"/>
        <v>7466086.1</v>
      </c>
    </row>
    <row r="22" spans="1:20" ht="25.5">
      <c r="A22" s="108"/>
      <c r="B22" s="61">
        <v>15060306</v>
      </c>
      <c r="C22" s="46" t="s">
        <v>27</v>
      </c>
      <c r="D22" s="28" t="s">
        <v>42</v>
      </c>
      <c r="E22" s="28" t="s">
        <v>56</v>
      </c>
      <c r="F22" s="8">
        <v>2</v>
      </c>
      <c r="G22" s="7">
        <v>2.515</v>
      </c>
      <c r="H22" s="17"/>
      <c r="I22" s="17"/>
      <c r="J22" s="103">
        <v>47000</v>
      </c>
      <c r="K22" s="102">
        <v>59000</v>
      </c>
      <c r="L22" s="18"/>
      <c r="M22" s="18">
        <f t="shared" si="8"/>
        <v>118205</v>
      </c>
      <c r="N22" s="18">
        <f t="shared" si="9"/>
        <v>148385</v>
      </c>
      <c r="O22" s="18">
        <f t="shared" si="2"/>
        <v>827435</v>
      </c>
      <c r="P22" s="18">
        <f t="shared" si="10"/>
        <v>730506.9</v>
      </c>
      <c r="Q22" s="18">
        <f t="shared" si="11"/>
        <v>890310</v>
      </c>
      <c r="R22" s="18">
        <f t="shared" si="5"/>
        <v>2448251.9</v>
      </c>
      <c r="S22" s="18">
        <f t="shared" si="6"/>
        <v>1504844.2140000002</v>
      </c>
      <c r="T22" s="18">
        <f t="shared" si="12"/>
        <v>3953096.114</v>
      </c>
    </row>
    <row r="23" spans="1:20" ht="38.25">
      <c r="A23" s="108"/>
      <c r="B23" s="61">
        <v>15060306</v>
      </c>
      <c r="C23" s="46" t="s">
        <v>27</v>
      </c>
      <c r="D23" s="28" t="s">
        <v>43</v>
      </c>
      <c r="E23" s="28" t="s">
        <v>54</v>
      </c>
      <c r="F23" s="8">
        <v>2</v>
      </c>
      <c r="G23" s="7">
        <v>2.515</v>
      </c>
      <c r="H23" s="17"/>
      <c r="I23" s="17"/>
      <c r="J23" s="103">
        <v>47000</v>
      </c>
      <c r="K23" s="103">
        <v>59000</v>
      </c>
      <c r="L23" s="18"/>
      <c r="M23" s="18">
        <f t="shared" si="8"/>
        <v>118205</v>
      </c>
      <c r="N23" s="18">
        <f t="shared" si="9"/>
        <v>148385</v>
      </c>
      <c r="O23" s="18">
        <f t="shared" si="2"/>
        <v>827435</v>
      </c>
      <c r="P23" s="18">
        <f t="shared" si="10"/>
        <v>730506.9</v>
      </c>
      <c r="Q23" s="18">
        <f t="shared" si="11"/>
        <v>890310</v>
      </c>
      <c r="R23" s="18">
        <f t="shared" si="5"/>
        <v>2448251.9</v>
      </c>
      <c r="S23" s="18">
        <f t="shared" si="6"/>
        <v>1504844.2140000002</v>
      </c>
      <c r="T23" s="18">
        <f t="shared" si="12"/>
        <v>3953096.114</v>
      </c>
    </row>
    <row r="24" spans="1:20" ht="25.5">
      <c r="A24" s="108"/>
      <c r="B24" s="61">
        <v>15060306</v>
      </c>
      <c r="C24" s="46" t="s">
        <v>27</v>
      </c>
      <c r="D24" s="28" t="s">
        <v>44</v>
      </c>
      <c r="E24" s="28" t="s">
        <v>54</v>
      </c>
      <c r="F24" s="8">
        <v>7.76</v>
      </c>
      <c r="G24" s="7">
        <v>10.85</v>
      </c>
      <c r="H24" s="17"/>
      <c r="I24" s="17"/>
      <c r="J24" s="103">
        <v>47000</v>
      </c>
      <c r="K24" s="102">
        <v>59000</v>
      </c>
      <c r="L24" s="18"/>
      <c r="M24" s="18">
        <f t="shared" si="8"/>
        <v>509950</v>
      </c>
      <c r="N24" s="18">
        <f t="shared" si="9"/>
        <v>640150</v>
      </c>
      <c r="O24" s="18">
        <f t="shared" si="2"/>
        <v>3569650</v>
      </c>
      <c r="P24" s="18">
        <f t="shared" si="10"/>
        <v>3151491</v>
      </c>
      <c r="Q24" s="18">
        <f t="shared" si="11"/>
        <v>3840900</v>
      </c>
      <c r="R24" s="18">
        <f t="shared" si="5"/>
        <v>10562041</v>
      </c>
      <c r="S24" s="18">
        <f t="shared" si="6"/>
        <v>6492071.46</v>
      </c>
      <c r="T24" s="18">
        <f t="shared" si="12"/>
        <v>17054112.46</v>
      </c>
    </row>
    <row r="25" spans="1:20" ht="25.5">
      <c r="A25" s="108"/>
      <c r="B25" s="61">
        <v>15060306</v>
      </c>
      <c r="C25" s="46" t="s">
        <v>27</v>
      </c>
      <c r="D25" s="28" t="s">
        <v>45</v>
      </c>
      <c r="E25" s="28" t="s">
        <v>56</v>
      </c>
      <c r="F25" s="8">
        <v>5.82</v>
      </c>
      <c r="G25" s="7">
        <v>7.423</v>
      </c>
      <c r="H25" s="17"/>
      <c r="I25" s="17"/>
      <c r="J25" s="103">
        <v>47000</v>
      </c>
      <c r="K25" s="103">
        <v>59000</v>
      </c>
      <c r="L25" s="18"/>
      <c r="M25" s="18">
        <f t="shared" si="8"/>
        <v>348881</v>
      </c>
      <c r="N25" s="18">
        <f t="shared" si="9"/>
        <v>437957</v>
      </c>
      <c r="O25" s="18">
        <f t="shared" si="2"/>
        <v>2442167</v>
      </c>
      <c r="P25" s="18">
        <f t="shared" si="10"/>
        <v>2156084.58</v>
      </c>
      <c r="Q25" s="18">
        <f t="shared" si="11"/>
        <v>2627742</v>
      </c>
      <c r="R25" s="18">
        <f t="shared" si="5"/>
        <v>7225993.58</v>
      </c>
      <c r="S25" s="18">
        <f t="shared" si="6"/>
        <v>4441534.234800001</v>
      </c>
      <c r="T25" s="18">
        <f t="shared" si="12"/>
        <v>11667527.814800002</v>
      </c>
    </row>
    <row r="26" spans="1:20" ht="54" customHeight="1">
      <c r="A26" s="108"/>
      <c r="B26" s="61">
        <v>25557475</v>
      </c>
      <c r="C26" s="46" t="s">
        <v>31</v>
      </c>
      <c r="D26" s="28" t="s">
        <v>18</v>
      </c>
      <c r="E26" s="28" t="s">
        <v>57</v>
      </c>
      <c r="F26" s="7">
        <v>8</v>
      </c>
      <c r="G26" s="7">
        <v>3.73</v>
      </c>
      <c r="H26" s="17"/>
      <c r="I26" s="17"/>
      <c r="J26" s="103">
        <v>47000</v>
      </c>
      <c r="K26" s="102">
        <v>59000</v>
      </c>
      <c r="L26" s="18"/>
      <c r="M26" s="18">
        <f t="shared" si="8"/>
        <v>175310</v>
      </c>
      <c r="N26" s="18">
        <f t="shared" si="9"/>
        <v>220070</v>
      </c>
      <c r="O26" s="18">
        <f t="shared" si="2"/>
        <v>1227170</v>
      </c>
      <c r="P26" s="18">
        <f t="shared" si="10"/>
        <v>1083415.8</v>
      </c>
      <c r="Q26" s="18">
        <f t="shared" si="11"/>
        <v>1320420</v>
      </c>
      <c r="R26" s="18">
        <f t="shared" si="5"/>
        <v>3631005.8</v>
      </c>
      <c r="S26" s="18">
        <f t="shared" si="6"/>
        <v>2231836.548</v>
      </c>
      <c r="T26" s="18">
        <f t="shared" si="12"/>
        <v>5862842.347999999</v>
      </c>
    </row>
    <row r="27" spans="1:20" ht="37.5" customHeight="1">
      <c r="A27" s="108"/>
      <c r="B27" s="61">
        <v>44990260</v>
      </c>
      <c r="C27" s="46" t="s">
        <v>32</v>
      </c>
      <c r="D27" s="28" t="s">
        <v>46</v>
      </c>
      <c r="E27" s="28" t="s">
        <v>49</v>
      </c>
      <c r="F27" s="8">
        <v>35.28</v>
      </c>
      <c r="G27" s="7">
        <v>5.0176</v>
      </c>
      <c r="H27" s="17"/>
      <c r="I27" s="17"/>
      <c r="J27" s="102">
        <v>47000</v>
      </c>
      <c r="K27" s="103">
        <v>59000</v>
      </c>
      <c r="L27" s="18"/>
      <c r="M27" s="18">
        <f t="shared" si="8"/>
        <v>235827.19999999998</v>
      </c>
      <c r="N27" s="18">
        <f t="shared" si="9"/>
        <v>296038.39999999997</v>
      </c>
      <c r="O27" s="18">
        <f t="shared" si="2"/>
        <v>1650790.4</v>
      </c>
      <c r="P27" s="18">
        <f t="shared" si="10"/>
        <v>1457412.096</v>
      </c>
      <c r="Q27" s="18">
        <f t="shared" si="11"/>
        <v>1776230.4</v>
      </c>
      <c r="R27" s="18">
        <f t="shared" si="5"/>
        <v>4884432.896</v>
      </c>
      <c r="S27" s="18">
        <f t="shared" si="6"/>
        <v>3002268.91776</v>
      </c>
      <c r="T27" s="18">
        <f t="shared" si="12"/>
        <v>7886701.813759999</v>
      </c>
    </row>
    <row r="28" spans="1:20" ht="38.25">
      <c r="A28" s="108"/>
      <c r="B28" s="61">
        <v>44990260</v>
      </c>
      <c r="C28" s="46" t="s">
        <v>23</v>
      </c>
      <c r="D28" s="28" t="s">
        <v>19</v>
      </c>
      <c r="E28" s="28" t="s">
        <v>50</v>
      </c>
      <c r="F28" s="8">
        <v>20.46</v>
      </c>
      <c r="G28" s="7">
        <v>6.46</v>
      </c>
      <c r="H28" s="17"/>
      <c r="I28" s="17"/>
      <c r="J28" s="102">
        <v>47000</v>
      </c>
      <c r="K28" s="102">
        <v>59000</v>
      </c>
      <c r="L28" s="18"/>
      <c r="M28" s="18">
        <f t="shared" si="8"/>
        <v>303620</v>
      </c>
      <c r="N28" s="18">
        <f t="shared" si="9"/>
        <v>381140</v>
      </c>
      <c r="O28" s="18">
        <f t="shared" si="2"/>
        <v>2125340</v>
      </c>
      <c r="P28" s="18">
        <f t="shared" si="10"/>
        <v>1876371.6</v>
      </c>
      <c r="Q28" s="18">
        <f t="shared" si="11"/>
        <v>2286840</v>
      </c>
      <c r="R28" s="18">
        <f t="shared" si="5"/>
        <v>6288551.6</v>
      </c>
      <c r="S28" s="18">
        <f t="shared" si="6"/>
        <v>3865325.4960000003</v>
      </c>
      <c r="T28" s="18">
        <f t="shared" si="12"/>
        <v>10153877.096</v>
      </c>
    </row>
    <row r="29" spans="1:20" ht="12.75">
      <c r="A29" s="108"/>
      <c r="B29" s="61">
        <v>70870896</v>
      </c>
      <c r="C29" s="46" t="s">
        <v>33</v>
      </c>
      <c r="D29" s="28" t="s">
        <v>20</v>
      </c>
      <c r="E29" s="28" t="s">
        <v>50</v>
      </c>
      <c r="F29" s="8">
        <v>2</v>
      </c>
      <c r="G29" s="7">
        <v>1.9</v>
      </c>
      <c r="H29" s="17"/>
      <c r="I29" s="17"/>
      <c r="J29" s="102">
        <v>47000</v>
      </c>
      <c r="K29" s="103">
        <v>59000</v>
      </c>
      <c r="L29" s="18"/>
      <c r="M29" s="18">
        <f t="shared" si="8"/>
        <v>89300</v>
      </c>
      <c r="N29" s="18">
        <f t="shared" si="9"/>
        <v>112100</v>
      </c>
      <c r="O29" s="18">
        <f t="shared" si="2"/>
        <v>625100</v>
      </c>
      <c r="P29" s="18">
        <f t="shared" si="10"/>
        <v>551874</v>
      </c>
      <c r="Q29" s="18">
        <f t="shared" si="11"/>
        <v>672600</v>
      </c>
      <c r="R29" s="18">
        <f t="shared" si="5"/>
        <v>1849574</v>
      </c>
      <c r="S29" s="18">
        <f t="shared" si="6"/>
        <v>1136860.44</v>
      </c>
      <c r="T29" s="18">
        <f t="shared" si="12"/>
        <v>2986434.44</v>
      </c>
    </row>
    <row r="30" spans="1:20" ht="25.5">
      <c r="A30" s="108"/>
      <c r="B30" s="61">
        <v>44990260</v>
      </c>
      <c r="C30" s="46" t="s">
        <v>23</v>
      </c>
      <c r="D30" s="28" t="s">
        <v>35</v>
      </c>
      <c r="E30" s="28" t="s">
        <v>50</v>
      </c>
      <c r="F30" s="7">
        <v>2</v>
      </c>
      <c r="G30" s="34">
        <v>3.15</v>
      </c>
      <c r="H30" s="17"/>
      <c r="I30" s="17"/>
      <c r="J30" s="102">
        <v>47000</v>
      </c>
      <c r="K30" s="102">
        <v>59000</v>
      </c>
      <c r="L30" s="18"/>
      <c r="M30" s="18">
        <f t="shared" si="8"/>
        <v>148050</v>
      </c>
      <c r="N30" s="18">
        <f t="shared" si="9"/>
        <v>185850</v>
      </c>
      <c r="O30" s="18">
        <f t="shared" si="2"/>
        <v>1036350</v>
      </c>
      <c r="P30" s="18">
        <f t="shared" si="10"/>
        <v>914949</v>
      </c>
      <c r="Q30" s="18">
        <f t="shared" si="11"/>
        <v>1115100</v>
      </c>
      <c r="R30" s="18">
        <f t="shared" si="5"/>
        <v>3066399</v>
      </c>
      <c r="S30" s="18">
        <f t="shared" si="6"/>
        <v>1884794.94</v>
      </c>
      <c r="T30" s="18">
        <f t="shared" si="12"/>
        <v>4951193.9399999995</v>
      </c>
    </row>
    <row r="31" spans="1:20" ht="15" customHeight="1">
      <c r="A31" s="108"/>
      <c r="B31" s="61">
        <v>26908042</v>
      </c>
      <c r="C31" s="46" t="s">
        <v>8</v>
      </c>
      <c r="D31" s="28" t="s">
        <v>0</v>
      </c>
      <c r="E31" s="28" t="s">
        <v>52</v>
      </c>
      <c r="F31" s="9">
        <v>0.78</v>
      </c>
      <c r="G31" s="7">
        <v>0.39</v>
      </c>
      <c r="H31" s="17"/>
      <c r="I31" s="17"/>
      <c r="J31" s="102">
        <v>47000</v>
      </c>
      <c r="K31" s="103">
        <v>59000</v>
      </c>
      <c r="L31" s="18"/>
      <c r="M31" s="18">
        <f t="shared" si="8"/>
        <v>18330</v>
      </c>
      <c r="N31" s="18">
        <f t="shared" si="9"/>
        <v>23010</v>
      </c>
      <c r="O31" s="18">
        <f t="shared" si="2"/>
        <v>128310</v>
      </c>
      <c r="P31" s="18">
        <f t="shared" si="10"/>
        <v>113279.40000000001</v>
      </c>
      <c r="Q31" s="18">
        <f t="shared" si="11"/>
        <v>138060</v>
      </c>
      <c r="R31" s="18">
        <f t="shared" si="5"/>
        <v>379649.4</v>
      </c>
      <c r="S31" s="18">
        <f t="shared" si="6"/>
        <v>233355.564</v>
      </c>
      <c r="T31" s="18">
        <f t="shared" si="12"/>
        <v>613004.964</v>
      </c>
    </row>
    <row r="32" spans="1:20" ht="36.75" customHeight="1">
      <c r="A32" s="111"/>
      <c r="B32" s="65">
        <v>65761979</v>
      </c>
      <c r="C32" s="67" t="s">
        <v>47</v>
      </c>
      <c r="D32" s="28" t="s">
        <v>47</v>
      </c>
      <c r="E32" s="28" t="s">
        <v>52</v>
      </c>
      <c r="F32" s="8">
        <v>27.6</v>
      </c>
      <c r="G32" s="8">
        <v>6.67</v>
      </c>
      <c r="H32" s="52"/>
      <c r="I32" s="17"/>
      <c r="J32" s="104">
        <v>47000</v>
      </c>
      <c r="K32" s="102">
        <v>59000</v>
      </c>
      <c r="L32" s="42"/>
      <c r="M32" s="42">
        <f t="shared" si="8"/>
        <v>313490</v>
      </c>
      <c r="N32" s="18">
        <f t="shared" si="9"/>
        <v>393530</v>
      </c>
      <c r="O32" s="18">
        <f t="shared" si="2"/>
        <v>2194430</v>
      </c>
      <c r="P32" s="18">
        <f t="shared" si="10"/>
        <v>1937368.2000000002</v>
      </c>
      <c r="Q32" s="18">
        <f t="shared" si="11"/>
        <v>2361180</v>
      </c>
      <c r="R32" s="18">
        <f t="shared" si="5"/>
        <v>6492978.2</v>
      </c>
      <c r="S32" s="18">
        <f t="shared" si="6"/>
        <v>3990978.4920000006</v>
      </c>
      <c r="T32" s="18">
        <f t="shared" si="12"/>
        <v>10483956.692000002</v>
      </c>
    </row>
    <row r="33" spans="1:20" ht="26.25" thickBot="1">
      <c r="A33" s="109"/>
      <c r="B33" s="62">
        <v>22681841</v>
      </c>
      <c r="C33" s="94" t="s">
        <v>72</v>
      </c>
      <c r="D33" s="29" t="s">
        <v>73</v>
      </c>
      <c r="E33" s="29" t="s">
        <v>50</v>
      </c>
      <c r="F33" s="10">
        <v>5</v>
      </c>
      <c r="G33" s="10">
        <v>2</v>
      </c>
      <c r="H33" s="19"/>
      <c r="I33" s="19"/>
      <c r="J33" s="105">
        <v>47000</v>
      </c>
      <c r="K33" s="106">
        <v>59000</v>
      </c>
      <c r="L33" s="20"/>
      <c r="M33" s="20">
        <f t="shared" si="8"/>
        <v>94000</v>
      </c>
      <c r="N33" s="20">
        <f t="shared" si="9"/>
        <v>118000</v>
      </c>
      <c r="O33" s="20">
        <f t="shared" si="2"/>
        <v>658000</v>
      </c>
      <c r="P33" s="20">
        <f t="shared" si="10"/>
        <v>580920</v>
      </c>
      <c r="Q33" s="20">
        <f t="shared" si="11"/>
        <v>708000</v>
      </c>
      <c r="R33" s="20">
        <f t="shared" si="5"/>
        <v>1946920</v>
      </c>
      <c r="S33" s="20">
        <f t="shared" si="6"/>
        <v>1196695.2</v>
      </c>
      <c r="T33" s="20">
        <f t="shared" si="12"/>
        <v>3143615.2</v>
      </c>
    </row>
    <row r="34" spans="1:11" ht="14.25">
      <c r="A34" s="12"/>
      <c r="B34" s="12"/>
      <c r="C34" s="12"/>
      <c r="F34" s="3"/>
      <c r="G34" s="3"/>
      <c r="H34" s="5"/>
      <c r="I34" s="5"/>
      <c r="J34" s="5"/>
      <c r="K34" s="5"/>
    </row>
    <row r="35" spans="1:11" ht="14.25">
      <c r="A35" s="12"/>
      <c r="B35" s="12"/>
      <c r="C35" s="54"/>
      <c r="D35" s="53"/>
      <c r="E35" s="53"/>
      <c r="F35" s="59"/>
      <c r="G35" s="55"/>
      <c r="H35" s="56"/>
      <c r="I35" s="56"/>
      <c r="J35" s="6"/>
      <c r="K35" s="6"/>
    </row>
    <row r="36" spans="1:12" ht="25.5" customHeight="1">
      <c r="A36" s="12"/>
      <c r="B36" s="112" t="s">
        <v>79</v>
      </c>
      <c r="C36" s="112"/>
      <c r="D36" s="112"/>
      <c r="E36" s="112"/>
      <c r="F36" s="112"/>
      <c r="G36" s="72"/>
      <c r="H36" s="56"/>
      <c r="I36" s="56"/>
      <c r="J36" s="36"/>
      <c r="K36" s="36"/>
      <c r="L36" s="37"/>
    </row>
    <row r="37" spans="3:12" ht="15">
      <c r="C37" s="57"/>
      <c r="D37" s="73"/>
      <c r="E37" s="74"/>
      <c r="F37" s="75"/>
      <c r="G37" s="76"/>
      <c r="H37" s="56"/>
      <c r="I37" s="56"/>
      <c r="J37" s="38"/>
      <c r="K37" s="38"/>
      <c r="L37" s="37"/>
    </row>
    <row r="38" spans="3:12" ht="15.75" customHeight="1">
      <c r="C38" s="58"/>
      <c r="D38" s="73"/>
      <c r="E38" s="77"/>
      <c r="F38" s="78"/>
      <c r="G38" s="79"/>
      <c r="H38" s="56"/>
      <c r="I38" s="56"/>
      <c r="J38" s="39"/>
      <c r="K38" s="39"/>
      <c r="L38" s="37"/>
    </row>
    <row r="39" spans="3:12" ht="15.75" customHeight="1">
      <c r="C39" s="58"/>
      <c r="D39" s="73"/>
      <c r="E39" s="77"/>
      <c r="F39" s="78"/>
      <c r="G39" s="79"/>
      <c r="H39" s="56"/>
      <c r="I39" s="56"/>
      <c r="J39" s="39"/>
      <c r="K39" s="39"/>
      <c r="L39" s="37"/>
    </row>
    <row r="40" spans="3:12" ht="15">
      <c r="C40" s="58"/>
      <c r="D40" s="73"/>
      <c r="E40" s="77"/>
      <c r="F40" s="78"/>
      <c r="G40" s="76"/>
      <c r="H40" s="56"/>
      <c r="I40" s="56"/>
      <c r="J40" s="39"/>
      <c r="K40" s="39"/>
      <c r="L40" s="37"/>
    </row>
    <row r="41" spans="3:12" ht="15">
      <c r="C41" s="80"/>
      <c r="D41" s="73"/>
      <c r="E41" s="77"/>
      <c r="F41" s="78"/>
      <c r="G41" s="76"/>
      <c r="H41" s="35"/>
      <c r="I41" s="35"/>
      <c r="J41" s="40"/>
      <c r="K41" s="40"/>
      <c r="L41" s="41"/>
    </row>
    <row r="42" spans="3:12" ht="15">
      <c r="C42" s="80"/>
      <c r="D42" s="73"/>
      <c r="E42" s="77"/>
      <c r="F42" s="78"/>
      <c r="G42" s="76"/>
      <c r="H42" s="35"/>
      <c r="I42" s="35"/>
      <c r="J42" s="39"/>
      <c r="K42" s="39"/>
      <c r="L42" s="39"/>
    </row>
    <row r="43" spans="3:12" ht="15">
      <c r="C43" s="80"/>
      <c r="D43" s="73"/>
      <c r="E43" s="77"/>
      <c r="F43" s="78"/>
      <c r="G43" s="76"/>
      <c r="H43" s="35"/>
      <c r="I43" s="35"/>
      <c r="J43" s="39"/>
      <c r="K43" s="39"/>
      <c r="L43" s="39"/>
    </row>
    <row r="44" spans="3:12" ht="15">
      <c r="C44" s="80"/>
      <c r="D44" s="73"/>
      <c r="E44" s="77"/>
      <c r="F44" s="78"/>
      <c r="G44" s="76"/>
      <c r="H44" s="35"/>
      <c r="I44" s="35"/>
      <c r="J44" s="39"/>
      <c r="K44" s="39"/>
      <c r="L44" s="39"/>
    </row>
    <row r="45" spans="3:12" ht="15">
      <c r="C45" s="80"/>
      <c r="D45" s="73"/>
      <c r="E45" s="77"/>
      <c r="F45" s="78"/>
      <c r="G45" s="76"/>
      <c r="H45" s="35"/>
      <c r="I45" s="35"/>
      <c r="J45" s="39"/>
      <c r="K45" s="39"/>
      <c r="L45" s="39"/>
    </row>
    <row r="46" spans="3:12" ht="15">
      <c r="C46" s="80"/>
      <c r="D46" s="73"/>
      <c r="E46" s="77"/>
      <c r="F46" s="78"/>
      <c r="G46" s="76"/>
      <c r="H46" s="35"/>
      <c r="I46" s="35"/>
      <c r="J46" s="39"/>
      <c r="K46" s="39"/>
      <c r="L46" s="39"/>
    </row>
    <row r="47" spans="3:9" ht="15">
      <c r="C47" s="80"/>
      <c r="D47" s="81"/>
      <c r="E47" s="81"/>
      <c r="F47" s="82"/>
      <c r="G47" s="83"/>
      <c r="H47" s="35"/>
      <c r="I47" s="35"/>
    </row>
    <row r="48" spans="3:9" ht="12.75">
      <c r="C48" s="80"/>
      <c r="D48" s="74"/>
      <c r="E48" s="74"/>
      <c r="F48" s="84"/>
      <c r="G48" s="84"/>
      <c r="H48" s="35"/>
      <c r="I48" s="35"/>
    </row>
    <row r="49" spans="3:9" ht="12.75">
      <c r="C49" s="80"/>
      <c r="D49" s="74"/>
      <c r="E49" s="74"/>
      <c r="F49" s="84"/>
      <c r="G49" s="84"/>
      <c r="H49" s="35"/>
      <c r="I49" s="35"/>
    </row>
    <row r="50" spans="8:9" ht="12.75">
      <c r="H50" s="35"/>
      <c r="I50" s="35"/>
    </row>
    <row r="52" spans="16:18" ht="12.75">
      <c r="P52" s="43"/>
      <c r="Q52" s="43"/>
      <c r="R52" s="43"/>
    </row>
  </sheetData>
  <sheetProtection/>
  <mergeCells count="6">
    <mergeCell ref="A5:A11"/>
    <mergeCell ref="A14:A18"/>
    <mergeCell ref="A19:A33"/>
    <mergeCell ref="B36:F36"/>
    <mergeCell ref="S1:T1"/>
    <mergeCell ref="S2:T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2017-10-31T11:59:05Z</dcterms:modified>
  <cp:category/>
  <cp:version/>
  <cp:contentType/>
  <cp:contentStatus/>
</cp:coreProperties>
</file>