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700" activeTab="0"/>
  </bookViews>
  <sheets>
    <sheet name="ZK-08-2016-12, pr04" sheetId="1" r:id="rId1"/>
  </sheets>
  <definedNames>
    <definedName name="_xlnm.Print_Area" localSheetId="0">'ZK-08-2016-12, pr04'!$A$1:$N$37</definedName>
  </definedNames>
  <calcPr fullCalcOnLoad="1"/>
</workbook>
</file>

<file path=xl/sharedStrings.xml><?xml version="1.0" encoding="utf-8"?>
<sst xmlns="http://schemas.openxmlformats.org/spreadsheetml/2006/main" count="35" uniqueCount="32">
  <si>
    <t>Výdaje projektu</t>
  </si>
  <si>
    <t>Celkem</t>
  </si>
  <si>
    <t>Příjmy projektu</t>
  </si>
  <si>
    <t>navýšení spotřebního materiálu</t>
  </si>
  <si>
    <t>navýšení servisu a údržby (příp. reinvestice)</t>
  </si>
  <si>
    <t>Provozní výdaje</t>
  </si>
  <si>
    <t>navýšení úklidu, správní režie</t>
  </si>
  <si>
    <t>Zdroje financování</t>
  </si>
  <si>
    <t>2026</t>
  </si>
  <si>
    <t>Investiční výdaje celkem</t>
  </si>
  <si>
    <t>navýšení spotřeby elektrické energie</t>
  </si>
  <si>
    <t>navýšení spotřeby tepla na vytápění</t>
  </si>
  <si>
    <t>navýšení příjmů ze vzdělávání laické a odborné veřejnosti</t>
  </si>
  <si>
    <t>dotace EU - 85%</t>
  </si>
  <si>
    <t>státní podíl - 5%</t>
  </si>
  <si>
    <t>vlastní podíl žadatele - 10%</t>
  </si>
  <si>
    <t>realizace</t>
  </si>
  <si>
    <t>provoz</t>
  </si>
  <si>
    <t>koeficient pro rok 2026</t>
  </si>
  <si>
    <t>1. etapa do 30.9.2018</t>
  </si>
  <si>
    <t>2. etapa do 31.12.2019</t>
  </si>
  <si>
    <t>od 4.10.2016</t>
  </si>
  <si>
    <t>do 4.10.2026</t>
  </si>
  <si>
    <t>CELKEM</t>
  </si>
  <si>
    <t>Provozní ztráta - financování</t>
  </si>
  <si>
    <t>Způsobilé výdaje celkem</t>
  </si>
  <si>
    <t>Nezpůsobilé výdaje celkem</t>
  </si>
  <si>
    <t>Finanční plán - celkové výdaje projektu</t>
  </si>
  <si>
    <t>Projekt: Vzdělávací a výcvikové středisko ZZS KV</t>
  </si>
  <si>
    <t>Příloha č. 2 Studie proveditelnosti: Podklady pro CBA, plán cash-flow</t>
  </si>
  <si>
    <r>
      <rPr>
        <b/>
        <sz val="12"/>
        <color indexed="8"/>
        <rFont val="Calibri"/>
        <family val="2"/>
      </rPr>
      <t>Vlastní zdroje žadatele CELKEM</t>
    </r>
    <r>
      <rPr>
        <b/>
        <sz val="11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>(nezpůsobilé výdaje + 10% vlastní podíl ze způsobilých výdajů)</t>
    </r>
  </si>
  <si>
    <r>
      <rPr>
        <b/>
        <sz val="12"/>
        <color indexed="8"/>
        <rFont val="Calibri"/>
        <family val="2"/>
      </rPr>
      <t>CASH FLOW ŽADATELE/PROVOZOVATELE</t>
    </r>
    <r>
      <rPr>
        <sz val="11"/>
        <color theme="1"/>
        <rFont val="Calibri"/>
        <family val="2"/>
      </rPr>
      <t xml:space="preserve">
(příjmy - výdaje)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</si>
</sst>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sz val="8"/>
      <color indexed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sz val="8"/>
      <color rgb="FFF8F8F8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49" fontId="3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4" fontId="20" fillId="0" borderId="10" xfId="0" applyNumberFormat="1" applyFont="1" applyBorder="1" applyAlignment="1">
      <alignment wrapText="1"/>
    </xf>
    <xf numFmtId="4" fontId="4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Fill="1" applyBorder="1" applyAlignment="1">
      <alignment/>
    </xf>
    <xf numFmtId="4" fontId="30" fillId="0" borderId="10" xfId="0" applyNumberFormat="1" applyFont="1" applyFill="1" applyBorder="1" applyAlignment="1">
      <alignment wrapText="1"/>
    </xf>
    <xf numFmtId="4" fontId="4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5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4" fontId="0" fillId="0" borderId="0" xfId="0" applyNumberFormat="1" applyBorder="1" applyAlignment="1">
      <alignment wrapText="1"/>
    </xf>
    <xf numFmtId="49" fontId="30" fillId="0" borderId="0" xfId="0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40" fillId="34" borderId="0" xfId="0" applyFont="1" applyFill="1" applyAlignment="1">
      <alignment horizontal="center"/>
    </xf>
    <xf numFmtId="4" fontId="30" fillId="0" borderId="0" xfId="0" applyNumberFormat="1" applyFont="1" applyBorder="1" applyAlignment="1">
      <alignment horizontal="center"/>
    </xf>
    <xf numFmtId="4" fontId="45" fillId="33" borderId="0" xfId="0" applyNumberFormat="1" applyFont="1" applyFill="1" applyAlignment="1">
      <alignment wrapText="1"/>
    </xf>
    <xf numFmtId="4" fontId="30" fillId="17" borderId="10" xfId="0" applyNumberFormat="1" applyFont="1" applyFill="1" applyBorder="1" applyAlignment="1">
      <alignment wrapText="1"/>
    </xf>
    <xf numFmtId="4" fontId="0" fillId="17" borderId="10" xfId="0" applyNumberFormat="1" applyFill="1" applyBorder="1" applyAlignment="1">
      <alignment/>
    </xf>
    <xf numFmtId="4" fontId="30" fillId="34" borderId="10" xfId="0" applyNumberFormat="1" applyFont="1" applyFill="1" applyBorder="1" applyAlignment="1">
      <alignment horizontal="center" wrapText="1"/>
    </xf>
    <xf numFmtId="4" fontId="45" fillId="34" borderId="0" xfId="0" applyNumberFormat="1" applyFont="1" applyFill="1" applyAlignment="1">
      <alignment/>
    </xf>
    <xf numFmtId="4" fontId="30" fillId="13" borderId="10" xfId="0" applyNumberFormat="1" applyFont="1" applyFill="1" applyBorder="1" applyAlignment="1">
      <alignment wrapText="1"/>
    </xf>
    <xf numFmtId="4" fontId="30" fillId="13" borderId="10" xfId="0" applyNumberFormat="1" applyFont="1" applyFill="1" applyBorder="1" applyAlignment="1">
      <alignment/>
    </xf>
    <xf numFmtId="0" fontId="48" fillId="0" borderId="0" xfId="0" applyFont="1" applyAlignment="1">
      <alignment horizontal="center"/>
    </xf>
    <xf numFmtId="0" fontId="45" fillId="14" borderId="0" xfId="0" applyFont="1" applyFill="1" applyAlignment="1">
      <alignment wrapText="1"/>
    </xf>
    <xf numFmtId="4" fontId="45" fillId="14" borderId="0" xfId="0" applyNumberFormat="1" applyFont="1" applyFill="1" applyAlignment="1">
      <alignment/>
    </xf>
    <xf numFmtId="4" fontId="30" fillId="6" borderId="10" xfId="0" applyNumberFormat="1" applyFont="1" applyFill="1" applyBorder="1" applyAlignment="1">
      <alignment wrapText="1"/>
    </xf>
    <xf numFmtId="4" fontId="30" fillId="6" borderId="10" xfId="0" applyNumberFormat="1" applyFont="1" applyFill="1" applyBorder="1" applyAlignment="1">
      <alignment/>
    </xf>
    <xf numFmtId="4" fontId="49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50" fillId="0" borderId="0" xfId="0" applyFont="1" applyAlignment="1">
      <alignment/>
    </xf>
    <xf numFmtId="0" fontId="47" fillId="14" borderId="0" xfId="0" applyFont="1" applyFill="1" applyAlignment="1">
      <alignment wrapText="1"/>
    </xf>
    <xf numFmtId="0" fontId="25" fillId="0" borderId="0" xfId="0" applyFont="1" applyAlignment="1">
      <alignment horizontal="center"/>
    </xf>
    <xf numFmtId="0" fontId="26" fillId="0" borderId="0" xfId="0" applyFont="1" applyFill="1" applyAlignment="1">
      <alignment/>
    </xf>
    <xf numFmtId="4" fontId="30" fillId="35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0" fontId="27" fillId="35" borderId="0" xfId="0" applyFont="1" applyFill="1" applyAlignment="1">
      <alignment/>
    </xf>
    <xf numFmtId="4" fontId="0" fillId="3" borderId="10" xfId="0" applyNumberFormat="1" applyFill="1" applyBorder="1" applyAlignment="1">
      <alignment wrapText="1"/>
    </xf>
    <xf numFmtId="4" fontId="0" fillId="3" borderId="1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4" fontId="30" fillId="35" borderId="10" xfId="0" applyNumberFormat="1" applyFont="1" applyFill="1" applyBorder="1" applyAlignment="1">
      <alignment wrapText="1"/>
    </xf>
    <xf numFmtId="4" fontId="30" fillId="35" borderId="10" xfId="0" applyNumberFormat="1" applyFont="1" applyFill="1" applyBorder="1" applyAlignment="1">
      <alignment horizontal="center"/>
    </xf>
    <xf numFmtId="0" fontId="26" fillId="7" borderId="11" xfId="0" applyFont="1" applyFill="1" applyBorder="1" applyAlignment="1">
      <alignment/>
    </xf>
    <xf numFmtId="0" fontId="0" fillId="7" borderId="11" xfId="0" applyFill="1" applyBorder="1" applyAlignment="1">
      <alignment/>
    </xf>
    <xf numFmtId="4" fontId="0" fillId="7" borderId="11" xfId="0" applyNumberFormat="1" applyFill="1" applyBorder="1" applyAlignment="1">
      <alignment horizontal="center"/>
    </xf>
    <xf numFmtId="0" fontId="26" fillId="3" borderId="12" xfId="0" applyFont="1" applyFill="1" applyBorder="1" applyAlignment="1">
      <alignment/>
    </xf>
    <xf numFmtId="0" fontId="0" fillId="3" borderId="12" xfId="0" applyFill="1" applyBorder="1" applyAlignment="1">
      <alignment/>
    </xf>
    <xf numFmtId="4" fontId="0" fillId="3" borderId="12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wrapText="1"/>
    </xf>
    <xf numFmtId="4" fontId="3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13" xfId="0" applyNumberFormat="1" applyFill="1" applyBorder="1" applyAlignment="1">
      <alignment wrapText="1"/>
    </xf>
    <xf numFmtId="4" fontId="30" fillId="0" borderId="13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4" fontId="0" fillId="0" borderId="12" xfId="0" applyNumberFormat="1" applyFill="1" applyBorder="1" applyAlignment="1">
      <alignment wrapText="1"/>
    </xf>
    <xf numFmtId="4" fontId="3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48" fillId="0" borderId="0" xfId="0" applyFont="1" applyAlignment="1">
      <alignment/>
    </xf>
    <xf numFmtId="4" fontId="0" fillId="0" borderId="10" xfId="0" applyNumberFormat="1" applyFill="1" applyBorder="1" applyAlignment="1">
      <alignment horizontal="center"/>
    </xf>
    <xf numFmtId="0" fontId="49" fillId="0" borderId="10" xfId="0" applyFont="1" applyBorder="1" applyAlignment="1">
      <alignment/>
    </xf>
    <xf numFmtId="4" fontId="30" fillId="34" borderId="10" xfId="0" applyNumberFormat="1" applyFont="1" applyFill="1" applyBorder="1" applyAlignment="1">
      <alignment horizontal="left" wrapText="1"/>
    </xf>
    <xf numFmtId="4" fontId="45" fillId="15" borderId="14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view="pageLayout" workbookViewId="0" topLeftCell="B1">
      <selection activeCell="I24" sqref="I24"/>
    </sheetView>
  </sheetViews>
  <sheetFormatPr defaultColWidth="9.140625" defaultRowHeight="15"/>
  <cols>
    <col min="1" max="1" width="36.00390625" style="0" customWidth="1"/>
    <col min="2" max="2" width="13.140625" style="0" customWidth="1"/>
    <col min="3" max="3" width="15.57421875" style="0" bestFit="1" customWidth="1"/>
    <col min="4" max="4" width="15.7109375" style="0" customWidth="1"/>
    <col min="5" max="5" width="14.421875" style="0" bestFit="1" customWidth="1"/>
    <col min="6" max="6" width="15.57421875" style="0" customWidth="1"/>
    <col min="7" max="11" width="13.140625" style="0" customWidth="1"/>
    <col min="12" max="12" width="15.28125" style="0" customWidth="1"/>
    <col min="13" max="13" width="16.00390625" style="0" customWidth="1"/>
  </cols>
  <sheetData>
    <row r="1" ht="18.75">
      <c r="A1" s="65" t="s">
        <v>29</v>
      </c>
    </row>
    <row r="2" ht="21" customHeight="1">
      <c r="A2" s="64" t="s">
        <v>28</v>
      </c>
    </row>
    <row r="3" spans="2:13" ht="18.75">
      <c r="B3" s="35" t="s">
        <v>21</v>
      </c>
      <c r="E3" t="s">
        <v>16</v>
      </c>
      <c r="F3" t="s">
        <v>17</v>
      </c>
      <c r="L3" s="38" t="s">
        <v>22</v>
      </c>
      <c r="M3" s="29" t="s">
        <v>23</v>
      </c>
    </row>
    <row r="4" spans="1:12" ht="15.75">
      <c r="A4" s="12" t="s">
        <v>0</v>
      </c>
      <c r="B4" s="13"/>
      <c r="C4" s="13"/>
      <c r="D4" s="13"/>
      <c r="E4" s="13"/>
      <c r="F4" s="19"/>
      <c r="G4" s="19"/>
      <c r="H4" s="19"/>
      <c r="I4" s="19"/>
      <c r="J4" s="19"/>
      <c r="K4" s="19"/>
      <c r="L4" s="20"/>
    </row>
    <row r="5" spans="1:12" ht="15">
      <c r="A5" s="3"/>
      <c r="B5" s="2">
        <v>2016</v>
      </c>
      <c r="C5" s="2">
        <v>2017</v>
      </c>
      <c r="D5" s="2">
        <v>2018</v>
      </c>
      <c r="E5" s="2">
        <v>2019</v>
      </c>
      <c r="F5" s="2">
        <v>2020</v>
      </c>
      <c r="G5" s="2">
        <v>2021</v>
      </c>
      <c r="H5" s="2">
        <v>2022</v>
      </c>
      <c r="I5" s="2">
        <v>2023</v>
      </c>
      <c r="J5" s="2">
        <v>2024</v>
      </c>
      <c r="K5" s="2">
        <v>2025</v>
      </c>
      <c r="L5" s="2" t="s">
        <v>8</v>
      </c>
    </row>
    <row r="6" spans="1:13" ht="15.75">
      <c r="A6" s="23" t="s">
        <v>9</v>
      </c>
      <c r="B6" s="24">
        <v>683660</v>
      </c>
      <c r="C6" s="24">
        <v>25151257.43</v>
      </c>
      <c r="D6" s="24">
        <v>52295885.91</v>
      </c>
      <c r="E6" s="24">
        <v>6968273.85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2">
        <f>SUM(B6:L6)</f>
        <v>85099077.19</v>
      </c>
    </row>
    <row r="7" spans="1:16" s="11" customFormat="1" ht="15">
      <c r="A7" s="9"/>
      <c r="B7" s="8"/>
      <c r="C7" s="8"/>
      <c r="D7" s="8"/>
      <c r="E7" s="8"/>
      <c r="F7" s="8"/>
      <c r="G7" s="8"/>
      <c r="H7" s="8"/>
      <c r="I7" s="8"/>
      <c r="J7" s="8"/>
      <c r="K7" s="8"/>
      <c r="L7" s="10"/>
      <c r="M7" s="16"/>
      <c r="N7"/>
      <c r="O7"/>
      <c r="P7"/>
    </row>
    <row r="8" spans="1:12" ht="15">
      <c r="A8" s="68" t="s">
        <v>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3" ht="15">
      <c r="A9" s="3" t="s">
        <v>10</v>
      </c>
      <c r="B9" s="8"/>
      <c r="C9" s="8"/>
      <c r="D9" s="8"/>
      <c r="E9" s="8">
        <f>300000/3*2</f>
        <v>200000</v>
      </c>
      <c r="F9" s="8">
        <v>300000</v>
      </c>
      <c r="G9" s="8">
        <v>300000</v>
      </c>
      <c r="H9" s="8">
        <v>300000</v>
      </c>
      <c r="I9" s="8">
        <v>300000</v>
      </c>
      <c r="J9" s="8">
        <v>300000</v>
      </c>
      <c r="K9" s="8">
        <v>300000</v>
      </c>
      <c r="L9" s="8">
        <f>300000*L25</f>
        <v>227671.23287671234</v>
      </c>
      <c r="M9" s="16"/>
    </row>
    <row r="10" spans="1:15" ht="15.75" customHeight="1">
      <c r="A10" s="3" t="s">
        <v>11</v>
      </c>
      <c r="B10" s="8"/>
      <c r="C10" s="8"/>
      <c r="D10" s="8"/>
      <c r="E10" s="8">
        <f>150000/3*2</f>
        <v>100000</v>
      </c>
      <c r="F10" s="8">
        <v>150000</v>
      </c>
      <c r="G10" s="8">
        <v>150000</v>
      </c>
      <c r="H10" s="8">
        <v>150000</v>
      </c>
      <c r="I10" s="8">
        <v>150000</v>
      </c>
      <c r="J10" s="8">
        <v>150000</v>
      </c>
      <c r="K10" s="8">
        <v>150000</v>
      </c>
      <c r="L10" s="8">
        <f>150000*L25</f>
        <v>113835.61643835617</v>
      </c>
      <c r="M10" s="14"/>
      <c r="N10" s="15"/>
      <c r="O10" s="15"/>
    </row>
    <row r="11" spans="1:12" ht="30.75" customHeight="1">
      <c r="A11" s="3" t="s">
        <v>4</v>
      </c>
      <c r="B11" s="8"/>
      <c r="C11" s="8"/>
      <c r="D11" s="8"/>
      <c r="E11" s="8">
        <f>120000/3*2</f>
        <v>80000</v>
      </c>
      <c r="F11" s="8">
        <v>120000</v>
      </c>
      <c r="G11" s="8">
        <v>120000</v>
      </c>
      <c r="H11" s="8">
        <v>120000</v>
      </c>
      <c r="I11" s="8">
        <v>120000</v>
      </c>
      <c r="J11" s="8">
        <v>120000</v>
      </c>
      <c r="K11" s="8">
        <v>120000</v>
      </c>
      <c r="L11" s="8">
        <f>120000*L25</f>
        <v>91068.49315068492</v>
      </c>
    </row>
    <row r="12" spans="1:12" ht="15">
      <c r="A12" s="3" t="s">
        <v>3</v>
      </c>
      <c r="B12" s="8"/>
      <c r="C12" s="8"/>
      <c r="D12" s="8"/>
      <c r="E12" s="8">
        <f>2000/2</f>
        <v>1000</v>
      </c>
      <c r="F12" s="8">
        <v>2000</v>
      </c>
      <c r="G12" s="8">
        <v>2000</v>
      </c>
      <c r="H12" s="8">
        <v>2000</v>
      </c>
      <c r="I12" s="8">
        <v>2000</v>
      </c>
      <c r="J12" s="8">
        <v>2000</v>
      </c>
      <c r="K12" s="8">
        <v>2000</v>
      </c>
      <c r="L12" s="8">
        <f>2000*L25</f>
        <v>1517.8082191780823</v>
      </c>
    </row>
    <row r="13" spans="1:12" ht="15">
      <c r="A13" s="3" t="s">
        <v>6</v>
      </c>
      <c r="B13" s="8"/>
      <c r="C13" s="8"/>
      <c r="D13" s="8"/>
      <c r="E13" s="8">
        <f>120000/3*2</f>
        <v>80000</v>
      </c>
      <c r="F13" s="8">
        <v>120000</v>
      </c>
      <c r="G13" s="8">
        <v>120000</v>
      </c>
      <c r="H13" s="8">
        <v>120000</v>
      </c>
      <c r="I13" s="8">
        <v>120000</v>
      </c>
      <c r="J13" s="8">
        <v>120000</v>
      </c>
      <c r="K13" s="8">
        <v>120000</v>
      </c>
      <c r="L13" s="8">
        <f>120000*L25</f>
        <v>91068.49315068492</v>
      </c>
    </row>
    <row r="14" spans="1:13" ht="15.75">
      <c r="A14" s="27" t="s">
        <v>1</v>
      </c>
      <c r="B14" s="28">
        <f aca="true" t="shared" si="0" ref="B14:L14">SUM(B9:B13)</f>
        <v>0</v>
      </c>
      <c r="C14" s="28">
        <f t="shared" si="0"/>
        <v>0</v>
      </c>
      <c r="D14" s="28">
        <f t="shared" si="0"/>
        <v>0</v>
      </c>
      <c r="E14" s="28">
        <f t="shared" si="0"/>
        <v>461000</v>
      </c>
      <c r="F14" s="28">
        <f t="shared" si="0"/>
        <v>692000</v>
      </c>
      <c r="G14" s="28">
        <f t="shared" si="0"/>
        <v>692000</v>
      </c>
      <c r="H14" s="28">
        <f t="shared" si="0"/>
        <v>692000</v>
      </c>
      <c r="I14" s="28">
        <f t="shared" si="0"/>
        <v>692000</v>
      </c>
      <c r="J14" s="28">
        <f t="shared" si="0"/>
        <v>692000</v>
      </c>
      <c r="K14" s="28">
        <f t="shared" si="0"/>
        <v>692000</v>
      </c>
      <c r="L14" s="28">
        <f t="shared" si="0"/>
        <v>525161.6438356164</v>
      </c>
      <c r="M14" s="26">
        <f>SUM(B14:L14)</f>
        <v>5138161.643835616</v>
      </c>
    </row>
    <row r="15" ht="15">
      <c r="A15" s="4"/>
    </row>
    <row r="16" spans="1:12" ht="15.75">
      <c r="A16" s="30" t="s">
        <v>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7" t="s">
        <v>22</v>
      </c>
    </row>
    <row r="17" spans="1:12" ht="15">
      <c r="A17" s="3"/>
      <c r="B17" s="2">
        <v>2016</v>
      </c>
      <c r="C17" s="2">
        <v>2017</v>
      </c>
      <c r="D17" s="2">
        <v>2018</v>
      </c>
      <c r="E17" s="2">
        <v>2019</v>
      </c>
      <c r="F17" s="2">
        <v>2020</v>
      </c>
      <c r="G17" s="2">
        <v>2021</v>
      </c>
      <c r="H17" s="2">
        <v>2022</v>
      </c>
      <c r="I17" s="2">
        <v>2023</v>
      </c>
      <c r="J17" s="2">
        <v>2024</v>
      </c>
      <c r="K17" s="2">
        <v>2025</v>
      </c>
      <c r="L17" s="2" t="s">
        <v>8</v>
      </c>
    </row>
    <row r="18" spans="1:12" ht="30">
      <c r="A18" s="5" t="s">
        <v>12</v>
      </c>
      <c r="B18" s="1">
        <v>0</v>
      </c>
      <c r="C18" s="1">
        <v>0</v>
      </c>
      <c r="D18" s="1">
        <v>0</v>
      </c>
      <c r="E18" s="1">
        <v>0</v>
      </c>
      <c r="F18" s="8">
        <v>10000</v>
      </c>
      <c r="G18" s="8">
        <v>15000</v>
      </c>
      <c r="H18" s="8">
        <v>15000</v>
      </c>
      <c r="I18" s="8">
        <v>15000</v>
      </c>
      <c r="J18" s="8">
        <v>15000</v>
      </c>
      <c r="K18" s="8">
        <v>15000</v>
      </c>
      <c r="L18" s="8">
        <f>15000*L25</f>
        <v>11383.561643835616</v>
      </c>
    </row>
    <row r="19" spans="1:13" ht="15.75">
      <c r="A19" s="32" t="s">
        <v>1</v>
      </c>
      <c r="B19" s="33">
        <f aca="true" t="shared" si="1" ref="B19:L19">SUM(B18:B18)</f>
        <v>0</v>
      </c>
      <c r="C19" s="33">
        <f t="shared" si="1"/>
        <v>0</v>
      </c>
      <c r="D19" s="33">
        <f t="shared" si="1"/>
        <v>0</v>
      </c>
      <c r="E19" s="33">
        <f t="shared" si="1"/>
        <v>0</v>
      </c>
      <c r="F19" s="33">
        <f t="shared" si="1"/>
        <v>10000</v>
      </c>
      <c r="G19" s="33">
        <f t="shared" si="1"/>
        <v>15000</v>
      </c>
      <c r="H19" s="33">
        <f t="shared" si="1"/>
        <v>15000</v>
      </c>
      <c r="I19" s="33">
        <f t="shared" si="1"/>
        <v>15000</v>
      </c>
      <c r="J19" s="33">
        <f t="shared" si="1"/>
        <v>15000</v>
      </c>
      <c r="K19" s="33">
        <f t="shared" si="1"/>
        <v>15000</v>
      </c>
      <c r="L19" s="33">
        <f t="shared" si="1"/>
        <v>11383.561643835616</v>
      </c>
      <c r="M19" s="31">
        <f>SUM(B19:L19)</f>
        <v>96383.56164383562</v>
      </c>
    </row>
    <row r="21" spans="1:13" ht="15.75">
      <c r="A21" s="67" t="s">
        <v>24</v>
      </c>
      <c r="B21" s="6">
        <f aca="true" t="shared" si="2" ref="B21:L21">B14-B19</f>
        <v>0</v>
      </c>
      <c r="C21" s="6">
        <f t="shared" si="2"/>
        <v>0</v>
      </c>
      <c r="D21" s="6">
        <f t="shared" si="2"/>
        <v>0</v>
      </c>
      <c r="E21" s="6">
        <f t="shared" si="2"/>
        <v>461000</v>
      </c>
      <c r="F21" s="6">
        <f t="shared" si="2"/>
        <v>682000</v>
      </c>
      <c r="G21" s="6">
        <f t="shared" si="2"/>
        <v>677000</v>
      </c>
      <c r="H21" s="6">
        <f t="shared" si="2"/>
        <v>677000</v>
      </c>
      <c r="I21" s="6">
        <f t="shared" si="2"/>
        <v>677000</v>
      </c>
      <c r="J21" s="6">
        <f t="shared" si="2"/>
        <v>677000</v>
      </c>
      <c r="K21" s="6">
        <f t="shared" si="2"/>
        <v>677000</v>
      </c>
      <c r="L21" s="6">
        <f t="shared" si="2"/>
        <v>513778.0821917808</v>
      </c>
      <c r="M21" s="34">
        <f>SUM(B21:L21)</f>
        <v>5041778.082191781</v>
      </c>
    </row>
    <row r="23" spans="1:12" ht="15.75">
      <c r="A23" s="43" t="s">
        <v>27</v>
      </c>
      <c r="B23" s="42"/>
      <c r="C23" s="42"/>
      <c r="D23" s="42"/>
      <c r="E23" s="42"/>
      <c r="F23" s="42"/>
      <c r="G23" s="41"/>
      <c r="H23" s="41"/>
      <c r="I23" s="41"/>
      <c r="J23" s="41"/>
      <c r="K23" s="41"/>
      <c r="L23" s="36" t="s">
        <v>18</v>
      </c>
    </row>
    <row r="24" spans="1:11" ht="15">
      <c r="A24" s="3"/>
      <c r="B24" s="2">
        <v>2016</v>
      </c>
      <c r="C24" s="2">
        <v>2017</v>
      </c>
      <c r="D24" s="2">
        <v>2018</v>
      </c>
      <c r="E24" s="2">
        <v>2019</v>
      </c>
      <c r="F24" s="2">
        <v>2020</v>
      </c>
      <c r="G24" s="18"/>
      <c r="H24" s="18"/>
      <c r="I24" s="18"/>
      <c r="J24" s="18"/>
      <c r="K24" s="18"/>
    </row>
    <row r="25" spans="1:12" ht="15">
      <c r="A25" s="1" t="s">
        <v>19</v>
      </c>
      <c r="B25" s="1"/>
      <c r="C25" s="1"/>
      <c r="D25" s="66">
        <f>SUM(D27:D28)</f>
        <v>76977000.84539999</v>
      </c>
      <c r="E25" s="8"/>
      <c r="F25" s="8"/>
      <c r="L25" s="36">
        <f>(31+28+31+30+31+30+31+31+30+4)/365</f>
        <v>0.7589041095890411</v>
      </c>
    </row>
    <row r="26" spans="1:6" ht="15">
      <c r="A26" s="1" t="s">
        <v>20</v>
      </c>
      <c r="B26" s="1"/>
      <c r="C26" s="1"/>
      <c r="D26" s="8"/>
      <c r="E26" s="8"/>
      <c r="F26" s="66">
        <f>SUM(F27:F28)</f>
        <v>8122076.333999999</v>
      </c>
    </row>
    <row r="27" spans="1:7" ht="15">
      <c r="A27" s="49" t="s">
        <v>25</v>
      </c>
      <c r="B27" s="50"/>
      <c r="C27" s="50"/>
      <c r="D27" s="51">
        <v>75355514.96499999</v>
      </c>
      <c r="E27" s="51"/>
      <c r="F27" s="51">
        <v>6181340.478499999</v>
      </c>
      <c r="G27" s="7"/>
    </row>
    <row r="28" spans="1:6" ht="15">
      <c r="A28" s="52" t="s">
        <v>26</v>
      </c>
      <c r="B28" s="53"/>
      <c r="C28" s="53"/>
      <c r="D28" s="54">
        <v>1621485.8804</v>
      </c>
      <c r="E28" s="54"/>
      <c r="F28" s="54">
        <v>1940735.8555</v>
      </c>
    </row>
    <row r="29" spans="1:6" s="11" customFormat="1" ht="15">
      <c r="A29" s="39" t="s">
        <v>7</v>
      </c>
      <c r="D29" s="46"/>
      <c r="E29" s="46"/>
      <c r="F29" s="46"/>
    </row>
    <row r="30" spans="1:11" s="7" customFormat="1" ht="15">
      <c r="A30" s="55" t="s">
        <v>13</v>
      </c>
      <c r="B30" s="56"/>
      <c r="C30" s="56"/>
      <c r="D30" s="57">
        <f>D27*0.85</f>
        <v>64052187.72024999</v>
      </c>
      <c r="E30" s="57"/>
      <c r="F30" s="57">
        <f>F27*0.85</f>
        <v>5254139.406725</v>
      </c>
      <c r="G30" s="21"/>
      <c r="H30" s="21"/>
      <c r="I30" s="21"/>
      <c r="J30" s="21"/>
      <c r="K30" s="21"/>
    </row>
    <row r="31" spans="1:11" s="7" customFormat="1" ht="15">
      <c r="A31" s="58" t="s">
        <v>14</v>
      </c>
      <c r="B31" s="59"/>
      <c r="C31" s="59"/>
      <c r="D31" s="60">
        <f>D27*0.05</f>
        <v>3767775.7482499997</v>
      </c>
      <c r="E31" s="60"/>
      <c r="F31" s="60">
        <f>F27*0.05</f>
        <v>309067.023925</v>
      </c>
      <c r="G31" s="21"/>
      <c r="H31" s="21"/>
      <c r="I31" s="21"/>
      <c r="J31" s="21"/>
      <c r="K31" s="21"/>
    </row>
    <row r="32" spans="1:11" s="7" customFormat="1" ht="15">
      <c r="A32" s="61" t="s">
        <v>15</v>
      </c>
      <c r="B32" s="62"/>
      <c r="C32" s="62"/>
      <c r="D32" s="63">
        <f>D27*0.1</f>
        <v>7535551.496499999</v>
      </c>
      <c r="E32" s="63"/>
      <c r="F32" s="63">
        <f>F27*0.1</f>
        <v>618134.04785</v>
      </c>
      <c r="G32" s="21"/>
      <c r="H32" s="21"/>
      <c r="I32" s="21"/>
      <c r="J32" s="21"/>
      <c r="K32" s="21"/>
    </row>
    <row r="33" spans="1:13" s="7" customFormat="1" ht="41.25" customHeight="1">
      <c r="A33" s="47" t="s">
        <v>30</v>
      </c>
      <c r="B33" s="48">
        <f>B6-B30-B31</f>
        <v>683660</v>
      </c>
      <c r="C33" s="48">
        <f>C6-C30-C31</f>
        <v>25151257.43</v>
      </c>
      <c r="D33" s="48">
        <f>D6-D30-D31</f>
        <v>-15524077.558499992</v>
      </c>
      <c r="E33" s="48">
        <f>E6</f>
        <v>6968273.85</v>
      </c>
      <c r="F33" s="48">
        <f>F6-F30-F31</f>
        <v>-5563206.4306499995</v>
      </c>
      <c r="G33" s="48"/>
      <c r="H33" s="48"/>
      <c r="I33" s="48"/>
      <c r="J33" s="48"/>
      <c r="K33" s="48"/>
      <c r="L33" s="48"/>
      <c r="M33" s="40">
        <f>SUM(B33:L33)</f>
        <v>11715907.29085001</v>
      </c>
    </row>
    <row r="34" spans="1:11" ht="1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3" s="7" customFormat="1" ht="46.5">
      <c r="A37" s="44" t="s">
        <v>31</v>
      </c>
      <c r="B37" s="45">
        <f>-B6-B14+B19+B30+B31</f>
        <v>-683660</v>
      </c>
      <c r="C37" s="45">
        <f aca="true" t="shared" si="3" ref="C37:L37">-C6-C14+C19+C30+C31</f>
        <v>-25151257.43</v>
      </c>
      <c r="D37" s="45">
        <f t="shared" si="3"/>
        <v>15524077.558499992</v>
      </c>
      <c r="E37" s="45">
        <f t="shared" si="3"/>
        <v>-7429273.85</v>
      </c>
      <c r="F37" s="45">
        <f t="shared" si="3"/>
        <v>4881206.4306499995</v>
      </c>
      <c r="G37" s="45">
        <f t="shared" si="3"/>
        <v>-677000</v>
      </c>
      <c r="H37" s="45">
        <f t="shared" si="3"/>
        <v>-677000</v>
      </c>
      <c r="I37" s="45">
        <f t="shared" si="3"/>
        <v>-677000</v>
      </c>
      <c r="J37" s="45">
        <f t="shared" si="3"/>
        <v>-677000</v>
      </c>
      <c r="K37" s="45">
        <f t="shared" si="3"/>
        <v>-677000</v>
      </c>
      <c r="L37" s="45">
        <f t="shared" si="3"/>
        <v>-513778.0821917808</v>
      </c>
      <c r="M37" s="69">
        <f>SUM(B37:L37)</f>
        <v>-16757685.37304179</v>
      </c>
    </row>
    <row r="39" ht="15">
      <c r="A39" s="11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60" r:id="rId1"/>
  <headerFooter>
    <oddHeader>&amp;RZK-08-2016-12, př. 4
Počet stran: 1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Kubera Jiří</dc:creator>
  <cp:keywords/>
  <dc:description/>
  <cp:lastModifiedBy>Pospíchalová Petra</cp:lastModifiedBy>
  <cp:lastPrinted>2016-12-05T11:06:24Z</cp:lastPrinted>
  <dcterms:created xsi:type="dcterms:W3CDTF">2016-05-02T11:29:05Z</dcterms:created>
  <dcterms:modified xsi:type="dcterms:W3CDTF">2016-12-07T12:59:09Z</dcterms:modified>
  <cp:category/>
  <cp:version/>
  <cp:contentType/>
  <cp:contentStatus/>
</cp:coreProperties>
</file>