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785" windowWidth="14805" windowHeight="6330" activeTab="0"/>
  </bookViews>
  <sheets>
    <sheet name=" ZK-03-2016-89, př. 1 " sheetId="1" r:id="rId1"/>
  </sheets>
  <definedNames/>
  <calcPr fullCalcOnLoad="1"/>
</workbook>
</file>

<file path=xl/sharedStrings.xml><?xml version="1.0" encoding="utf-8"?>
<sst xmlns="http://schemas.openxmlformats.org/spreadsheetml/2006/main" count="167" uniqueCount="93">
  <si>
    <t>Sociální rehabilitace</t>
  </si>
  <si>
    <t xml:space="preserve">Azylové domy </t>
  </si>
  <si>
    <t>Středisko křesťanské pomoci Jihlava</t>
  </si>
  <si>
    <t>SKP - Naděje pro život Jihlava</t>
  </si>
  <si>
    <t>Domov pro matky Třebíč</t>
  </si>
  <si>
    <t>Azylový dům pro muže Třebíč</t>
  </si>
  <si>
    <t>Azylová ubytovna pro muže</t>
  </si>
  <si>
    <t>Domy na půl cesty</t>
  </si>
  <si>
    <t>Sociálně terapeutické dílny</t>
  </si>
  <si>
    <t>TyfloCentrum, o. p. s.</t>
  </si>
  <si>
    <t>Sociální služba</t>
  </si>
  <si>
    <t>Název sociální služby</t>
  </si>
  <si>
    <t>Úvazky</t>
  </si>
  <si>
    <t>Hodnota nákladů na lůkoden</t>
  </si>
  <si>
    <t>Hodnota příjmů na lůžkoden</t>
  </si>
  <si>
    <t>Hodnota nákladů na úvazek a měsíc</t>
  </si>
  <si>
    <t>Výše vyrovnávací platby z projektu na měsíc</t>
  </si>
  <si>
    <t>Výdaje na služby 2016</t>
  </si>
  <si>
    <t>Výdaje na služby 2017</t>
  </si>
  <si>
    <t>Výdaje na služby 2018</t>
  </si>
  <si>
    <t>Pobytové služby celkem</t>
  </si>
  <si>
    <t>Ambulantní a terénní služby celkem</t>
  </si>
  <si>
    <t>Celkem za projekt</t>
  </si>
  <si>
    <t>Domov pro matky-otce s dětmi</t>
  </si>
  <si>
    <t>Centrum J.J. Pestalozziho, o. p. s., - Domy na půl cesty</t>
  </si>
  <si>
    <t>FOKUS Vysočina - Sociálně terapeutická dílna Bludiště</t>
  </si>
  <si>
    <t>Klub Lebeda</t>
  </si>
  <si>
    <t>Paprsek naděje - Centrum služeb pro podporu duševního zdraví Třebíč</t>
  </si>
  <si>
    <t>Šance ve STŘEDu</t>
  </si>
  <si>
    <t>Vrátka o. s. - Chráněná kavárna; Vrátka o.s. - Kytky u Vrátek</t>
  </si>
  <si>
    <t>Název poskytovatele</t>
  </si>
  <si>
    <t>Sociální služby města Žďár nad Sázavou</t>
  </si>
  <si>
    <t>Diecézní charita Brno (Oblastní charita Třebíč)</t>
  </si>
  <si>
    <t>Ječmínek, o. p. s.</t>
  </si>
  <si>
    <t>Oblastní charita Havlíčkův Brod</t>
  </si>
  <si>
    <t>Centrum J. J. Pestalozziho, o. p. s.</t>
  </si>
  <si>
    <t>FOKUS Vysočina</t>
  </si>
  <si>
    <t xml:space="preserve">Sociálně terapeutická dílna </t>
  </si>
  <si>
    <t>Integrační centrum Sasov</t>
  </si>
  <si>
    <t>Denní centrum Barevný svět, o. p. s.</t>
  </si>
  <si>
    <t>Chaloupky o. p. s., školská zařízení pro zájmové a další vzdělávání</t>
  </si>
  <si>
    <t>Diecézní charita Brno (Oblastní charita Žďár nad Sázavou)</t>
  </si>
  <si>
    <t>STŘED, z. ú.</t>
  </si>
  <si>
    <t>Poradenské centrum pro pracovní rehabilitaci a integraci neslyšících a nedoslýchavých v Kraji Vysočina</t>
  </si>
  <si>
    <t>Vrátka o. s.</t>
  </si>
  <si>
    <t>TaxiS sociální rehabilitace</t>
  </si>
  <si>
    <t>Centrum pro neslyšící a nedoslýchavé kraje Vysočina, o. p. s.</t>
  </si>
  <si>
    <t>Celkem</t>
  </si>
  <si>
    <t>Požadovaná dotace</t>
  </si>
  <si>
    <t>§ a položka</t>
  </si>
  <si>
    <t>§ 4374</t>
  </si>
  <si>
    <t>pol. 5321</t>
  </si>
  <si>
    <t>pol. 5223</t>
  </si>
  <si>
    <t>pol. 5221</t>
  </si>
  <si>
    <t>§ 4373</t>
  </si>
  <si>
    <t>§ 4377</t>
  </si>
  <si>
    <t>pol. 5222</t>
  </si>
  <si>
    <t>§ 4344</t>
  </si>
  <si>
    <t>pol. 5229</t>
  </si>
  <si>
    <t xml:space="preserve">Kapacita </t>
  </si>
  <si>
    <t>počet stran: 2</t>
  </si>
  <si>
    <t>Charitní domov pro matky s dětmi Havlíčkův Brod, Charitní domov Humpolec</t>
  </si>
  <si>
    <t>Benediktus, z. s.</t>
  </si>
  <si>
    <t>IČO</t>
  </si>
  <si>
    <t>ASOCIACE POMÁHAJÍCÍ LIDEM S AUTISMEM-APLA-Vysočina o.s.</t>
  </si>
  <si>
    <t>Tréninková kavárna Splněný sen</t>
  </si>
  <si>
    <t>Tým podpory v zaměstnávání - sociální rehabilitace Pelhřimov</t>
  </si>
  <si>
    <t>Tým podpory v zaměstnávání - sociální rehabilitace Havlíčkův Brod</t>
  </si>
  <si>
    <t>Komunitní tým - sociální rehabilitace Havlíčkův Brod</t>
  </si>
  <si>
    <t>Komunitní tým - sociální rehabilitace Pelhřimov</t>
  </si>
  <si>
    <t>Klub v 9 - centrum služeb pro podporu duševního zdraví Žďár nad Sázavou</t>
  </si>
  <si>
    <t>Sdružení pro podporu a péči o duševně nemocné VOR Jihlava, z. ú.</t>
  </si>
  <si>
    <t>Výsledná výše vyrovnávací platby od 1.6.2016 do 31.12.2018</t>
  </si>
  <si>
    <t>Rekapitulace</t>
  </si>
  <si>
    <t>§ 4374 pol. 5321</t>
  </si>
  <si>
    <t>§ 4374 pol. 5223</t>
  </si>
  <si>
    <t>§ 4373 pol. 5221</t>
  </si>
  <si>
    <t>§4377 pol. 5222</t>
  </si>
  <si>
    <t>§4377 pol. 5223</t>
  </si>
  <si>
    <t>§4377 pol. 5221</t>
  </si>
  <si>
    <t>§4377 pol. 5229</t>
  </si>
  <si>
    <t>Výpočet vyrovnávací platby (dotace) z projektu „Podpora vybraných sociálních služeb na území Kraje Vysočina – individuální projekt IV.“ - pro služby nezřizované krajem</t>
  </si>
  <si>
    <t>Místo provozování sociální služby</t>
  </si>
  <si>
    <t>Žďár nad Sázavou</t>
  </si>
  <si>
    <t>Třebíč</t>
  </si>
  <si>
    <t>Havlíčkův Brod, Humpolec</t>
  </si>
  <si>
    <t>Jihlava</t>
  </si>
  <si>
    <t>Chotěboř</t>
  </si>
  <si>
    <t>Havlíčkův Brod</t>
  </si>
  <si>
    <t>Jaroměřice nad Rokytnou</t>
  </si>
  <si>
    <t>Pelhřimov</t>
  </si>
  <si>
    <t>Velké Meziříčí</t>
  </si>
  <si>
    <t>ZK-03-2016-89,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</si>
</sst>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#,##0_ ;\-#,##0\ 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u val="single"/>
      <sz val="11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Calibri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10"/>
      <name val="Calibri"/>
      <family val="2"/>
    </font>
    <font>
      <i/>
      <sz val="10"/>
      <color indexed="10"/>
      <name val="Arial"/>
      <family val="2"/>
    </font>
    <font>
      <i/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Calibri"/>
      <family val="2"/>
    </font>
    <font>
      <i/>
      <sz val="10"/>
      <color theme="1"/>
      <name val="Arial"/>
      <family val="2"/>
    </font>
    <font>
      <b/>
      <i/>
      <sz val="10"/>
      <color theme="1"/>
      <name val="Calibri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0"/>
      <color rgb="FFFF0000"/>
      <name val="Calibri"/>
      <family val="2"/>
    </font>
    <font>
      <i/>
      <sz val="10"/>
      <color rgb="FFFF0000"/>
      <name val="Arial"/>
      <family val="2"/>
    </font>
    <font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thin"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0" fontId="8" fillId="0" borderId="0" xfId="0" applyFont="1" applyAlignment="1">
      <alignment wrapText="1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8" fillId="0" borderId="11" xfId="0" applyFont="1" applyFill="1" applyBorder="1" applyAlignment="1">
      <alignment wrapText="1"/>
    </xf>
    <xf numFmtId="0" fontId="8" fillId="0" borderId="11" xfId="36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3" xfId="36" applyFont="1" applyFill="1" applyBorder="1" applyAlignment="1">
      <alignment wrapText="1"/>
    </xf>
    <xf numFmtId="0" fontId="56" fillId="0" borderId="0" xfId="0" applyFont="1" applyFill="1" applyBorder="1" applyAlignment="1">
      <alignment vertical="center" wrapText="1"/>
    </xf>
    <xf numFmtId="0" fontId="8" fillId="0" borderId="14" xfId="36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3" fontId="57" fillId="0" borderId="14" xfId="0" applyNumberFormat="1" applyFont="1" applyFill="1" applyBorder="1" applyAlignment="1">
      <alignment/>
    </xf>
    <xf numFmtId="3" fontId="57" fillId="0" borderId="14" xfId="0" applyNumberFormat="1" applyFont="1" applyBorder="1" applyAlignment="1">
      <alignment/>
    </xf>
    <xf numFmtId="3" fontId="57" fillId="0" borderId="11" xfId="0" applyNumberFormat="1" applyFont="1" applyFill="1" applyBorder="1" applyAlignment="1">
      <alignment/>
    </xf>
    <xf numFmtId="3" fontId="57" fillId="0" borderId="11" xfId="0" applyNumberFormat="1" applyFont="1" applyBorder="1" applyAlignment="1">
      <alignment/>
    </xf>
    <xf numFmtId="3" fontId="57" fillId="0" borderId="12" xfId="0" applyNumberFormat="1" applyFont="1" applyFill="1" applyBorder="1" applyAlignment="1">
      <alignment/>
    </xf>
    <xf numFmtId="3" fontId="57" fillId="0" borderId="12" xfId="0" applyNumberFormat="1" applyFont="1" applyBorder="1" applyAlignment="1">
      <alignment/>
    </xf>
    <xf numFmtId="3" fontId="57" fillId="0" borderId="13" xfId="0" applyNumberFormat="1" applyFont="1" applyFill="1" applyBorder="1" applyAlignment="1">
      <alignment/>
    </xf>
    <xf numFmtId="3" fontId="57" fillId="0" borderId="13" xfId="0" applyNumberFormat="1" applyFont="1" applyBorder="1" applyAlignment="1">
      <alignment/>
    </xf>
    <xf numFmtId="0" fontId="8" fillId="0" borderId="13" xfId="0" applyFont="1" applyFill="1" applyBorder="1" applyAlignment="1">
      <alignment wrapText="1"/>
    </xf>
    <xf numFmtId="0" fontId="56" fillId="34" borderId="10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3" xfId="36" applyFont="1" applyFill="1" applyBorder="1" applyAlignment="1">
      <alignment horizontal="center" vertical="center" wrapText="1"/>
    </xf>
    <xf numFmtId="0" fontId="11" fillId="34" borderId="13" xfId="36" applyFont="1" applyFill="1" applyBorder="1" applyAlignment="1">
      <alignment wrapText="1"/>
    </xf>
    <xf numFmtId="0" fontId="11" fillId="34" borderId="13" xfId="0" applyFont="1" applyFill="1" applyBorder="1" applyAlignment="1">
      <alignment wrapText="1"/>
    </xf>
    <xf numFmtId="3" fontId="56" fillId="34" borderId="13" xfId="0" applyNumberFormat="1" applyFont="1" applyFill="1" applyBorder="1" applyAlignment="1">
      <alignment/>
    </xf>
    <xf numFmtId="0" fontId="60" fillId="0" borderId="14" xfId="0" applyFont="1" applyFill="1" applyBorder="1" applyAlignment="1">
      <alignment wrapText="1"/>
    </xf>
    <xf numFmtId="0" fontId="60" fillId="0" borderId="11" xfId="0" applyFont="1" applyFill="1" applyBorder="1" applyAlignment="1">
      <alignment wrapText="1"/>
    </xf>
    <xf numFmtId="0" fontId="60" fillId="0" borderId="12" xfId="0" applyFont="1" applyFill="1" applyBorder="1" applyAlignment="1">
      <alignment wrapText="1"/>
    </xf>
    <xf numFmtId="0" fontId="60" fillId="0" borderId="13" xfId="0" applyFont="1" applyFill="1" applyBorder="1" applyAlignment="1">
      <alignment wrapText="1"/>
    </xf>
    <xf numFmtId="0" fontId="56" fillId="33" borderId="13" xfId="0" applyFont="1" applyFill="1" applyBorder="1" applyAlignment="1">
      <alignment horizontal="center" vertical="center" wrapText="1"/>
    </xf>
    <xf numFmtId="0" fontId="8" fillId="0" borderId="12" xfId="36" applyFont="1" applyFill="1" applyBorder="1" applyAlignment="1">
      <alignment wrapText="1"/>
    </xf>
    <xf numFmtId="0" fontId="8" fillId="0" borderId="14" xfId="0" applyFont="1" applyFill="1" applyBorder="1" applyAlignment="1">
      <alignment horizontal="right" wrapText="1"/>
    </xf>
    <xf numFmtId="0" fontId="8" fillId="0" borderId="11" xfId="0" applyFont="1" applyBorder="1" applyAlignment="1">
      <alignment/>
    </xf>
    <xf numFmtId="0" fontId="11" fillId="0" borderId="0" xfId="0" applyFont="1" applyAlignment="1">
      <alignment/>
    </xf>
    <xf numFmtId="0" fontId="61" fillId="0" borderId="0" xfId="0" applyFont="1" applyAlignment="1">
      <alignment vertical="center"/>
    </xf>
    <xf numFmtId="164" fontId="60" fillId="0" borderId="0" xfId="34" applyNumberFormat="1" applyFont="1" applyAlignment="1">
      <alignment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0" fontId="62" fillId="0" borderId="0" xfId="0" applyFont="1" applyAlignment="1">
      <alignment/>
    </xf>
    <xf numFmtId="164" fontId="62" fillId="0" borderId="0" xfId="34" applyNumberFormat="1" applyFont="1" applyAlignment="1">
      <alignment/>
    </xf>
    <xf numFmtId="0" fontId="56" fillId="34" borderId="13" xfId="0" applyFont="1" applyFill="1" applyBorder="1" applyAlignment="1">
      <alignment wrapText="1"/>
    </xf>
    <xf numFmtId="3" fontId="63" fillId="34" borderId="13" xfId="0" applyNumberFormat="1" applyFont="1" applyFill="1" applyBorder="1" applyAlignment="1">
      <alignment vertical="center"/>
    </xf>
    <xf numFmtId="3" fontId="57" fillId="0" borderId="15" xfId="0" applyNumberFormat="1" applyFont="1" applyBorder="1" applyAlignment="1">
      <alignment/>
    </xf>
    <xf numFmtId="43" fontId="57" fillId="0" borderId="0" xfId="34" applyFont="1" applyAlignment="1">
      <alignment/>
    </xf>
    <xf numFmtId="0" fontId="62" fillId="34" borderId="13" xfId="0" applyFont="1" applyFill="1" applyBorder="1" applyAlignment="1">
      <alignment wrapText="1"/>
    </xf>
    <xf numFmtId="0" fontId="64" fillId="34" borderId="13" xfId="0" applyFont="1" applyFill="1" applyBorder="1" applyAlignment="1">
      <alignment vertical="center"/>
    </xf>
    <xf numFmtId="0" fontId="62" fillId="34" borderId="13" xfId="0" applyFont="1" applyFill="1" applyBorder="1" applyAlignment="1">
      <alignment/>
    </xf>
    <xf numFmtId="3" fontId="62" fillId="34" borderId="13" xfId="0" applyNumberFormat="1" applyFont="1" applyFill="1" applyBorder="1" applyAlignment="1">
      <alignment/>
    </xf>
    <xf numFmtId="0" fontId="56" fillId="34" borderId="16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left" vertical="top" wrapText="1"/>
    </xf>
    <xf numFmtId="0" fontId="57" fillId="0" borderId="18" xfId="0" applyFont="1" applyFill="1" applyBorder="1" applyAlignment="1">
      <alignment horizontal="left" vertical="top" wrapText="1"/>
    </xf>
    <xf numFmtId="0" fontId="57" fillId="0" borderId="19" xfId="0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left" vertical="top" wrapText="1"/>
    </xf>
    <xf numFmtId="0" fontId="57" fillId="0" borderId="20" xfId="0" applyFont="1" applyFill="1" applyBorder="1" applyAlignment="1">
      <alignment horizontal="left" vertical="top" wrapText="1"/>
    </xf>
    <xf numFmtId="0" fontId="56" fillId="34" borderId="13" xfId="0" applyFont="1" applyFill="1" applyBorder="1" applyAlignment="1">
      <alignment horizontal="center" vertical="center" wrapText="1"/>
    </xf>
    <xf numFmtId="43" fontId="56" fillId="0" borderId="0" xfId="34" applyFont="1" applyAlignment="1">
      <alignment/>
    </xf>
    <xf numFmtId="0" fontId="60" fillId="0" borderId="21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3" fontId="57" fillId="0" borderId="22" xfId="0" applyNumberFormat="1" applyFont="1" applyFill="1" applyBorder="1" applyAlignment="1">
      <alignment/>
    </xf>
    <xf numFmtId="3" fontId="57" fillId="0" borderId="14" xfId="0" applyNumberFormat="1" applyFont="1" applyFill="1" applyBorder="1" applyAlignment="1">
      <alignment/>
    </xf>
    <xf numFmtId="3" fontId="57" fillId="0" borderId="11" xfId="0" applyNumberFormat="1" applyFont="1" applyFill="1" applyBorder="1" applyAlignment="1">
      <alignment/>
    </xf>
    <xf numFmtId="3" fontId="57" fillId="0" borderId="11" xfId="0" applyNumberFormat="1" applyFont="1" applyBorder="1" applyAlignment="1">
      <alignment/>
    </xf>
    <xf numFmtId="3" fontId="57" fillId="0" borderId="11" xfId="0" applyNumberFormat="1" applyFont="1" applyBorder="1" applyAlignment="1">
      <alignment vertical="center"/>
    </xf>
    <xf numFmtId="3" fontId="57" fillId="0" borderId="15" xfId="0" applyNumberFormat="1" applyFont="1" applyBorder="1" applyAlignment="1">
      <alignment vertical="center"/>
    </xf>
    <xf numFmtId="3" fontId="57" fillId="0" borderId="12" xfId="0" applyNumberFormat="1" applyFont="1" applyBorder="1" applyAlignment="1">
      <alignment vertical="center"/>
    </xf>
    <xf numFmtId="9" fontId="8" fillId="0" borderId="11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164" fontId="65" fillId="0" borderId="0" xfId="34" applyNumberFormat="1" applyFont="1" applyFill="1" applyBorder="1" applyAlignment="1">
      <alignment vertical="center" wrapText="1"/>
    </xf>
    <xf numFmtId="0" fontId="65" fillId="0" borderId="0" xfId="0" applyFont="1" applyFill="1" applyBorder="1" applyAlignment="1">
      <alignment wrapText="1"/>
    </xf>
    <xf numFmtId="0" fontId="66" fillId="0" borderId="0" xfId="0" applyFont="1" applyFill="1" applyBorder="1" applyAlignment="1">
      <alignment vertical="center"/>
    </xf>
    <xf numFmtId="164" fontId="67" fillId="0" borderId="0" xfId="34" applyNumberFormat="1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8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vertical="center"/>
    </xf>
    <xf numFmtId="43" fontId="2" fillId="35" borderId="0" xfId="0" applyNumberFormat="1" applyFont="1" applyFill="1" applyAlignment="1">
      <alignment horizontal="right"/>
    </xf>
    <xf numFmtId="43" fontId="2" fillId="0" borderId="0" xfId="0" applyNumberFormat="1" applyFont="1" applyAlignment="1">
      <alignment horizontal="right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23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wrapText="1"/>
    </xf>
    <xf numFmtId="0" fontId="57" fillId="0" borderId="11" xfId="0" applyFont="1" applyFill="1" applyBorder="1" applyAlignment="1">
      <alignment horizontal="left" vertical="top" wrapText="1"/>
    </xf>
    <xf numFmtId="3" fontId="57" fillId="0" borderId="24" xfId="0" applyNumberFormat="1" applyFont="1" applyBorder="1" applyAlignment="1">
      <alignment/>
    </xf>
    <xf numFmtId="3" fontId="57" fillId="0" borderId="25" xfId="0" applyNumberFormat="1" applyFont="1" applyBorder="1" applyAlignment="1">
      <alignment/>
    </xf>
    <xf numFmtId="0" fontId="56" fillId="34" borderId="26" xfId="0" applyFont="1" applyFill="1" applyBorder="1" applyAlignment="1">
      <alignment horizontal="center" vertical="center"/>
    </xf>
    <xf numFmtId="3" fontId="57" fillId="0" borderId="27" xfId="0" applyNumberFormat="1" applyFont="1" applyBorder="1" applyAlignment="1">
      <alignment/>
    </xf>
    <xf numFmtId="3" fontId="57" fillId="0" borderId="28" xfId="0" applyNumberFormat="1" applyFont="1" applyBorder="1" applyAlignment="1">
      <alignment/>
    </xf>
    <xf numFmtId="3" fontId="57" fillId="0" borderId="26" xfId="0" applyNumberFormat="1" applyFont="1" applyBorder="1" applyAlignment="1">
      <alignment/>
    </xf>
    <xf numFmtId="3" fontId="56" fillId="34" borderId="26" xfId="0" applyNumberFormat="1" applyFont="1" applyFill="1" applyBorder="1" applyAlignment="1">
      <alignment/>
    </xf>
    <xf numFmtId="3" fontId="62" fillId="34" borderId="26" xfId="0" applyNumberFormat="1" applyFont="1" applyFill="1" applyBorder="1" applyAlignment="1">
      <alignment/>
    </xf>
    <xf numFmtId="9" fontId="8" fillId="0" borderId="18" xfId="0" applyNumberFormat="1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vertical="center" wrapText="1"/>
    </xf>
    <xf numFmtId="0" fontId="62" fillId="34" borderId="13" xfId="0" applyFont="1" applyFill="1" applyBorder="1" applyAlignment="1">
      <alignment vertical="center" wrapText="1"/>
    </xf>
    <xf numFmtId="0" fontId="56" fillId="34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30" xfId="0" applyFill="1" applyBorder="1" applyAlignment="1">
      <alignment vertical="top"/>
    </xf>
    <xf numFmtId="0" fontId="3" fillId="0" borderId="31" xfId="0" applyFont="1" applyFill="1" applyBorder="1" applyAlignment="1">
      <alignment vertical="top"/>
    </xf>
    <xf numFmtId="0" fontId="3" fillId="0" borderId="32" xfId="0" applyFont="1" applyBorder="1" applyAlignment="1">
      <alignment horizontal="center" vertical="top"/>
    </xf>
    <xf numFmtId="3" fontId="4" fillId="0" borderId="32" xfId="0" applyNumberFormat="1" applyFont="1" applyFill="1" applyBorder="1" applyAlignment="1">
      <alignment vertical="top"/>
    </xf>
    <xf numFmtId="3" fontId="3" fillId="0" borderId="32" xfId="0" applyNumberFormat="1" applyFont="1" applyFill="1" applyBorder="1" applyAlignment="1">
      <alignment vertical="top"/>
    </xf>
    <xf numFmtId="0" fontId="0" fillId="0" borderId="33" xfId="0" applyFill="1" applyBorder="1" applyAlignment="1">
      <alignment vertical="top"/>
    </xf>
    <xf numFmtId="3" fontId="0" fillId="0" borderId="34" xfId="0" applyNumberFormat="1" applyFill="1" applyBorder="1" applyAlignment="1">
      <alignment vertical="top"/>
    </xf>
    <xf numFmtId="3" fontId="0" fillId="0" borderId="30" xfId="0" applyNumberFormat="1" applyFill="1" applyBorder="1" applyAlignment="1">
      <alignment vertical="top"/>
    </xf>
    <xf numFmtId="3" fontId="0" fillId="0" borderId="33" xfId="0" applyNumberFormat="1" applyFill="1" applyBorder="1" applyAlignment="1">
      <alignment vertical="top"/>
    </xf>
    <xf numFmtId="3" fontId="0" fillId="0" borderId="35" xfId="0" applyNumberFormat="1" applyFill="1" applyBorder="1" applyAlignment="1">
      <alignment vertical="top"/>
    </xf>
    <xf numFmtId="165" fontId="11" fillId="16" borderId="22" xfId="34" applyNumberFormat="1" applyFont="1" applyFill="1" applyBorder="1" applyAlignment="1">
      <alignment/>
    </xf>
    <xf numFmtId="165" fontId="11" fillId="0" borderId="36" xfId="34" applyNumberFormat="1" applyFont="1" applyFill="1" applyBorder="1" applyAlignment="1">
      <alignment/>
    </xf>
    <xf numFmtId="165" fontId="11" fillId="16" borderId="11" xfId="34" applyNumberFormat="1" applyFont="1" applyFill="1" applyBorder="1" applyAlignment="1">
      <alignment/>
    </xf>
    <xf numFmtId="165" fontId="11" fillId="0" borderId="37" xfId="34" applyNumberFormat="1" applyFont="1" applyFill="1" applyBorder="1" applyAlignment="1">
      <alignment/>
    </xf>
    <xf numFmtId="165" fontId="11" fillId="9" borderId="11" xfId="34" applyNumberFormat="1" applyFont="1" applyFill="1" applyBorder="1" applyAlignment="1">
      <alignment/>
    </xf>
    <xf numFmtId="165" fontId="11" fillId="9" borderId="15" xfId="34" applyNumberFormat="1" applyFont="1" applyFill="1" applyBorder="1" applyAlignment="1">
      <alignment/>
    </xf>
    <xf numFmtId="165" fontId="11" fillId="0" borderId="38" xfId="34" applyNumberFormat="1" applyFont="1" applyFill="1" applyBorder="1" applyAlignment="1">
      <alignment/>
    </xf>
    <xf numFmtId="165" fontId="11" fillId="9" borderId="13" xfId="34" applyNumberFormat="1" applyFont="1" applyFill="1" applyBorder="1" applyAlignment="1">
      <alignment/>
    </xf>
    <xf numFmtId="165" fontId="11" fillId="0" borderId="29" xfId="34" applyNumberFormat="1" applyFont="1" applyFill="1" applyBorder="1" applyAlignment="1">
      <alignment/>
    </xf>
    <xf numFmtId="165" fontId="11" fillId="0" borderId="13" xfId="34" applyNumberFormat="1" applyFont="1" applyFill="1" applyBorder="1" applyAlignment="1">
      <alignment/>
    </xf>
    <xf numFmtId="165" fontId="11" fillId="16" borderId="14" xfId="34" applyNumberFormat="1" applyFont="1" applyFill="1" applyBorder="1" applyAlignment="1">
      <alignment/>
    </xf>
    <xf numFmtId="165" fontId="11" fillId="0" borderId="39" xfId="34" applyNumberFormat="1" applyFont="1" applyFill="1" applyBorder="1" applyAlignment="1">
      <alignment/>
    </xf>
    <xf numFmtId="165" fontId="11" fillId="16" borderId="12" xfId="34" applyNumberFormat="1" applyFont="1" applyFill="1" applyBorder="1" applyAlignment="1">
      <alignment/>
    </xf>
    <xf numFmtId="165" fontId="11" fillId="0" borderId="40" xfId="34" applyNumberFormat="1" applyFont="1" applyFill="1" applyBorder="1" applyAlignment="1">
      <alignment/>
    </xf>
    <xf numFmtId="165" fontId="11" fillId="15" borderId="11" xfId="34" applyNumberFormat="1" applyFont="1" applyFill="1" applyBorder="1" applyAlignment="1">
      <alignment/>
    </xf>
    <xf numFmtId="165" fontId="11" fillId="16" borderId="15" xfId="34" applyNumberFormat="1" applyFont="1" applyFill="1" applyBorder="1" applyAlignment="1">
      <alignment/>
    </xf>
    <xf numFmtId="165" fontId="11" fillId="0" borderId="41" xfId="34" applyNumberFormat="1" applyFont="1" applyFill="1" applyBorder="1" applyAlignment="1">
      <alignment/>
    </xf>
    <xf numFmtId="0" fontId="70" fillId="0" borderId="0" xfId="0" applyFont="1" applyAlignment="1">
      <alignment/>
    </xf>
    <xf numFmtId="0" fontId="60" fillId="0" borderId="15" xfId="0" applyFont="1" applyFill="1" applyBorder="1" applyAlignment="1">
      <alignment wrapText="1"/>
    </xf>
    <xf numFmtId="0" fontId="0" fillId="0" borderId="42" xfId="0" applyBorder="1" applyAlignment="1">
      <alignment vertical="top"/>
    </xf>
    <xf numFmtId="0" fontId="3" fillId="0" borderId="43" xfId="0" applyFont="1" applyFill="1" applyBorder="1" applyAlignment="1">
      <alignment vertical="top"/>
    </xf>
    <xf numFmtId="0" fontId="57" fillId="0" borderId="14" xfId="0" applyFont="1" applyFill="1" applyBorder="1" applyAlignment="1">
      <alignment/>
    </xf>
    <xf numFmtId="0" fontId="0" fillId="0" borderId="44" xfId="0" applyFill="1" applyBorder="1" applyAlignment="1">
      <alignment vertical="top"/>
    </xf>
    <xf numFmtId="0" fontId="11" fillId="33" borderId="20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56" fillId="34" borderId="10" xfId="0" applyFont="1" applyFill="1" applyBorder="1" applyAlignment="1">
      <alignment vertical="center" wrapText="1"/>
    </xf>
    <xf numFmtId="0" fontId="56" fillId="34" borderId="16" xfId="0" applyFont="1" applyFill="1" applyBorder="1" applyAlignment="1">
      <alignment vertical="center" wrapText="1"/>
    </xf>
    <xf numFmtId="0" fontId="56" fillId="34" borderId="13" xfId="0" applyFont="1" applyFill="1" applyBorder="1" applyAlignment="1">
      <alignment vertical="center" wrapText="1"/>
    </xf>
    <xf numFmtId="0" fontId="62" fillId="34" borderId="10" xfId="0" applyFont="1" applyFill="1" applyBorder="1" applyAlignment="1">
      <alignment vertical="center" wrapText="1"/>
    </xf>
    <xf numFmtId="0" fontId="62" fillId="34" borderId="16" xfId="0" applyFont="1" applyFill="1" applyBorder="1" applyAlignment="1">
      <alignment vertical="center" wrapText="1"/>
    </xf>
    <xf numFmtId="0" fontId="62" fillId="34" borderId="13" xfId="0" applyFont="1" applyFill="1" applyBorder="1" applyAlignment="1">
      <alignment vertical="center" wrapText="1"/>
    </xf>
    <xf numFmtId="0" fontId="56" fillId="33" borderId="45" xfId="0" applyFont="1" applyFill="1" applyBorder="1" applyAlignment="1">
      <alignment horizontal="center" vertical="center" wrapText="1"/>
    </xf>
    <xf numFmtId="0" fontId="56" fillId="33" borderId="46" xfId="0" applyFont="1" applyFill="1" applyBorder="1" applyAlignment="1">
      <alignment horizontal="center" vertical="center" wrapText="1"/>
    </xf>
    <xf numFmtId="0" fontId="56" fillId="33" borderId="47" xfId="0" applyFont="1" applyFill="1" applyBorder="1" applyAlignment="1">
      <alignment horizontal="center" vertical="center" wrapText="1"/>
    </xf>
    <xf numFmtId="0" fontId="56" fillId="33" borderId="48" xfId="0" applyFont="1" applyFill="1" applyBorder="1" applyAlignment="1">
      <alignment horizontal="center" vertical="center" wrapText="1"/>
    </xf>
    <xf numFmtId="0" fontId="56" fillId="33" borderId="49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left" vertical="center" wrapText="1"/>
    </xf>
    <xf numFmtId="0" fontId="56" fillId="34" borderId="16" xfId="0" applyFont="1" applyFill="1" applyBorder="1" applyAlignment="1">
      <alignment horizontal="left" vertical="center" wrapText="1"/>
    </xf>
    <xf numFmtId="0" fontId="56" fillId="34" borderId="13" xfId="0" applyFont="1" applyFill="1" applyBorder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tabSelected="1" zoomScalePageLayoutView="0" workbookViewId="0" topLeftCell="E1">
      <selection activeCell="W7" sqref="W7"/>
    </sheetView>
  </sheetViews>
  <sheetFormatPr defaultColWidth="8.8515625" defaultRowHeight="15"/>
  <cols>
    <col min="1" max="2" width="10.8515625" style="3" customWidth="1"/>
    <col min="3" max="3" width="17.57421875" style="3" customWidth="1"/>
    <col min="4" max="4" width="26.57421875" style="2" bestFit="1" customWidth="1"/>
    <col min="5" max="5" width="20.8515625" style="2" customWidth="1"/>
    <col min="6" max="6" width="13.7109375" style="4" customWidth="1"/>
    <col min="7" max="7" width="12.00390625" style="4" customWidth="1"/>
    <col min="8" max="8" width="9.57421875" style="3" customWidth="1"/>
    <col min="9" max="9" width="7.57421875" style="3" customWidth="1"/>
    <col min="10" max="10" width="9.57421875" style="3" customWidth="1"/>
    <col min="11" max="11" width="8.8515625" style="3" customWidth="1"/>
    <col min="12" max="12" width="10.57421875" style="3" customWidth="1"/>
    <col min="13" max="13" width="16.421875" style="3" customWidth="1"/>
    <col min="14" max="14" width="10.421875" style="3" customWidth="1"/>
    <col min="15" max="15" width="11.28125" style="3" customWidth="1"/>
    <col min="16" max="16" width="16.57421875" style="38" customWidth="1"/>
    <col min="17" max="17" width="16.421875" style="38" customWidth="1"/>
    <col min="18" max="18" width="8.421875" style="38" customWidth="1"/>
    <col min="19" max="19" width="9.00390625" style="38" customWidth="1"/>
    <col min="20" max="20" width="15.7109375" style="60" bestFit="1" customWidth="1"/>
    <col min="21" max="16384" width="8.8515625" style="3" customWidth="1"/>
  </cols>
  <sheetData>
    <row r="1" ht="12.75">
      <c r="S1" s="79" t="s">
        <v>92</v>
      </c>
    </row>
    <row r="2" spans="1:19" ht="12.75">
      <c r="A2" s="133" t="s">
        <v>81</v>
      </c>
      <c r="S2" s="80" t="s">
        <v>60</v>
      </c>
    </row>
    <row r="3" ht="13.5" thickBot="1"/>
    <row r="4" spans="1:19" ht="72" customHeight="1" thickBot="1">
      <c r="A4" s="24" t="s">
        <v>10</v>
      </c>
      <c r="B4" s="53" t="s">
        <v>63</v>
      </c>
      <c r="C4" s="53" t="s">
        <v>30</v>
      </c>
      <c r="D4" s="34" t="s">
        <v>11</v>
      </c>
      <c r="E4" s="34" t="s">
        <v>82</v>
      </c>
      <c r="F4" s="25" t="s">
        <v>59</v>
      </c>
      <c r="G4" s="26" t="s">
        <v>12</v>
      </c>
      <c r="H4" s="59" t="s">
        <v>13</v>
      </c>
      <c r="I4" s="59" t="s">
        <v>15</v>
      </c>
      <c r="J4" s="59" t="s">
        <v>14</v>
      </c>
      <c r="K4" s="59" t="s">
        <v>16</v>
      </c>
      <c r="L4" s="59" t="s">
        <v>17</v>
      </c>
      <c r="M4" s="59" t="s">
        <v>18</v>
      </c>
      <c r="N4" s="59" t="s">
        <v>19</v>
      </c>
      <c r="O4" s="91" t="s">
        <v>47</v>
      </c>
      <c r="P4" s="99" t="s">
        <v>48</v>
      </c>
      <c r="Q4" s="100" t="s">
        <v>72</v>
      </c>
      <c r="R4" s="139" t="s">
        <v>49</v>
      </c>
      <c r="S4" s="140"/>
    </row>
    <row r="5" spans="1:19" ht="39" customHeight="1">
      <c r="A5" s="147" t="s">
        <v>1</v>
      </c>
      <c r="B5" s="81">
        <v>43379168</v>
      </c>
      <c r="C5" s="54" t="s">
        <v>31</v>
      </c>
      <c r="D5" s="30" t="s">
        <v>6</v>
      </c>
      <c r="E5" s="30" t="s">
        <v>83</v>
      </c>
      <c r="F5" s="14">
        <v>20</v>
      </c>
      <c r="G5" s="14">
        <v>4.8</v>
      </c>
      <c r="H5" s="15">
        <v>450</v>
      </c>
      <c r="I5" s="15"/>
      <c r="J5" s="16">
        <v>65</v>
      </c>
      <c r="K5" s="16">
        <f aca="true" t="shared" si="0" ref="K5:K12">+H5*30*F5-J5*30*F5</f>
        <v>231000</v>
      </c>
      <c r="L5" s="16">
        <f>+K5*7</f>
        <v>1617000</v>
      </c>
      <c r="M5" s="16">
        <f>+K5*1.03*12</f>
        <v>2855160</v>
      </c>
      <c r="N5" s="16">
        <f>+M5*1.03</f>
        <v>2940814.8000000003</v>
      </c>
      <c r="O5" s="92">
        <f>+L5+M5+N5</f>
        <v>7412974.800000001</v>
      </c>
      <c r="P5" s="116">
        <v>4034000</v>
      </c>
      <c r="Q5" s="117">
        <v>4034000</v>
      </c>
      <c r="R5" s="97" t="s">
        <v>50</v>
      </c>
      <c r="S5" s="70" t="s">
        <v>51</v>
      </c>
    </row>
    <row r="6" spans="1:19" ht="38.25" customHeight="1">
      <c r="A6" s="148"/>
      <c r="B6" s="82">
        <v>44990260</v>
      </c>
      <c r="C6" s="55" t="s">
        <v>32</v>
      </c>
      <c r="D6" s="31" t="s">
        <v>5</v>
      </c>
      <c r="E6" s="31" t="s">
        <v>84</v>
      </c>
      <c r="F6" s="8">
        <v>20</v>
      </c>
      <c r="G6" s="7">
        <v>7.06</v>
      </c>
      <c r="H6" s="17">
        <v>450</v>
      </c>
      <c r="I6" s="17"/>
      <c r="J6" s="18">
        <v>65</v>
      </c>
      <c r="K6" s="18">
        <f t="shared" si="0"/>
        <v>231000</v>
      </c>
      <c r="L6" s="18">
        <f aca="true" t="shared" si="1" ref="L6:L31">+K6*7</f>
        <v>1617000</v>
      </c>
      <c r="M6" s="18">
        <f aca="true" t="shared" si="2" ref="M6:M13">+K6*1.03*12</f>
        <v>2855160</v>
      </c>
      <c r="N6" s="18">
        <f aca="true" t="shared" si="3" ref="N6:N31">+M6*1.03</f>
        <v>2940814.8000000003</v>
      </c>
      <c r="O6" s="89">
        <f aca="true" t="shared" si="4" ref="O6:O13">+L6+M6+N6</f>
        <v>7412974.800000001</v>
      </c>
      <c r="P6" s="118">
        <v>7387866</v>
      </c>
      <c r="Q6" s="119">
        <v>7387866</v>
      </c>
      <c r="R6" s="97" t="s">
        <v>50</v>
      </c>
      <c r="S6" s="70" t="s">
        <v>52</v>
      </c>
    </row>
    <row r="7" spans="1:19" ht="39" customHeight="1">
      <c r="A7" s="148"/>
      <c r="B7" s="82">
        <v>44990260</v>
      </c>
      <c r="C7" s="55" t="s">
        <v>32</v>
      </c>
      <c r="D7" s="31" t="s">
        <v>4</v>
      </c>
      <c r="E7" s="31" t="s">
        <v>84</v>
      </c>
      <c r="F7" s="7">
        <v>15</v>
      </c>
      <c r="G7" s="8">
        <v>9.9</v>
      </c>
      <c r="H7" s="17">
        <v>800</v>
      </c>
      <c r="I7" s="17"/>
      <c r="J7" s="18">
        <v>65</v>
      </c>
      <c r="K7" s="18">
        <f t="shared" si="0"/>
        <v>330750</v>
      </c>
      <c r="L7" s="18">
        <f t="shared" si="1"/>
        <v>2315250</v>
      </c>
      <c r="M7" s="18">
        <f t="shared" si="2"/>
        <v>4088070</v>
      </c>
      <c r="N7" s="18">
        <f t="shared" si="3"/>
        <v>4210712.100000001</v>
      </c>
      <c r="O7" s="89">
        <f t="shared" si="4"/>
        <v>10614032.100000001</v>
      </c>
      <c r="P7" s="118">
        <v>9878800</v>
      </c>
      <c r="Q7" s="119">
        <v>9878800</v>
      </c>
      <c r="R7" s="97" t="s">
        <v>50</v>
      </c>
      <c r="S7" s="70" t="s">
        <v>52</v>
      </c>
    </row>
    <row r="8" spans="1:19" ht="18" customHeight="1">
      <c r="A8" s="148"/>
      <c r="B8" s="82">
        <v>26538377</v>
      </c>
      <c r="C8" s="55" t="s">
        <v>33</v>
      </c>
      <c r="D8" s="31" t="s">
        <v>23</v>
      </c>
      <c r="E8" s="31" t="s">
        <v>83</v>
      </c>
      <c r="F8" s="8">
        <v>10</v>
      </c>
      <c r="G8" s="7">
        <v>7.67</v>
      </c>
      <c r="H8" s="17">
        <v>800</v>
      </c>
      <c r="I8" s="17"/>
      <c r="J8" s="18">
        <v>65</v>
      </c>
      <c r="K8" s="18">
        <f t="shared" si="0"/>
        <v>220500</v>
      </c>
      <c r="L8" s="18">
        <f t="shared" si="1"/>
        <v>1543500</v>
      </c>
      <c r="M8" s="18">
        <f t="shared" si="2"/>
        <v>2725380</v>
      </c>
      <c r="N8" s="18">
        <f t="shared" si="3"/>
        <v>2807141.4</v>
      </c>
      <c r="O8" s="89">
        <f t="shared" si="4"/>
        <v>7076021.4</v>
      </c>
      <c r="P8" s="120">
        <v>7331555</v>
      </c>
      <c r="Q8" s="119">
        <v>7076021</v>
      </c>
      <c r="R8" s="97" t="s">
        <v>50</v>
      </c>
      <c r="S8" s="70" t="s">
        <v>53</v>
      </c>
    </row>
    <row r="9" spans="1:19" ht="40.5" customHeight="1">
      <c r="A9" s="148"/>
      <c r="B9" s="82">
        <v>15060233</v>
      </c>
      <c r="C9" s="55" t="s">
        <v>34</v>
      </c>
      <c r="D9" s="31" t="s">
        <v>61</v>
      </c>
      <c r="E9" s="31" t="s">
        <v>85</v>
      </c>
      <c r="F9" s="8">
        <v>12</v>
      </c>
      <c r="G9" s="7">
        <v>9.474</v>
      </c>
      <c r="H9" s="17">
        <v>800</v>
      </c>
      <c r="I9" s="17"/>
      <c r="J9" s="18">
        <v>65</v>
      </c>
      <c r="K9" s="18">
        <v>396900</v>
      </c>
      <c r="L9" s="18">
        <f t="shared" si="1"/>
        <v>2778300</v>
      </c>
      <c r="M9" s="18">
        <f t="shared" si="2"/>
        <v>4905684</v>
      </c>
      <c r="N9" s="18">
        <f t="shared" si="3"/>
        <v>5052854.5200000005</v>
      </c>
      <c r="O9" s="89">
        <f t="shared" si="4"/>
        <v>12736838.52</v>
      </c>
      <c r="P9" s="118">
        <v>11022603</v>
      </c>
      <c r="Q9" s="119">
        <v>11022603</v>
      </c>
      <c r="R9" s="97" t="s">
        <v>50</v>
      </c>
      <c r="S9" s="70" t="s">
        <v>52</v>
      </c>
    </row>
    <row r="10" spans="1:19" ht="29.25" customHeight="1">
      <c r="A10" s="148"/>
      <c r="B10" s="82">
        <v>70876339</v>
      </c>
      <c r="C10" s="55" t="s">
        <v>2</v>
      </c>
      <c r="D10" s="31" t="s">
        <v>3</v>
      </c>
      <c r="E10" s="31" t="s">
        <v>86</v>
      </c>
      <c r="F10" s="7">
        <v>12.48</v>
      </c>
      <c r="G10" s="8">
        <v>4.94</v>
      </c>
      <c r="H10" s="17">
        <v>800</v>
      </c>
      <c r="I10" s="17"/>
      <c r="J10" s="18">
        <v>65</v>
      </c>
      <c r="K10" s="18">
        <f t="shared" si="0"/>
        <v>275184</v>
      </c>
      <c r="L10" s="18">
        <f t="shared" si="1"/>
        <v>1926288</v>
      </c>
      <c r="M10" s="18">
        <f t="shared" si="2"/>
        <v>3401274.24</v>
      </c>
      <c r="N10" s="18">
        <f t="shared" si="3"/>
        <v>3503312.4672000003</v>
      </c>
      <c r="O10" s="89">
        <f t="shared" si="4"/>
        <v>8830874.7072</v>
      </c>
      <c r="P10" s="118">
        <v>8187056</v>
      </c>
      <c r="Q10" s="119">
        <v>8187056</v>
      </c>
      <c r="R10" s="97" t="s">
        <v>50</v>
      </c>
      <c r="S10" s="70" t="s">
        <v>52</v>
      </c>
    </row>
    <row r="11" spans="1:19" ht="32.25" customHeight="1" thickBot="1">
      <c r="A11" s="149"/>
      <c r="B11" s="83">
        <v>46259830</v>
      </c>
      <c r="C11" s="56" t="s">
        <v>2</v>
      </c>
      <c r="D11" s="32" t="s">
        <v>2</v>
      </c>
      <c r="E11" s="32" t="s">
        <v>86</v>
      </c>
      <c r="F11" s="10">
        <v>20</v>
      </c>
      <c r="G11" s="35">
        <v>7.03</v>
      </c>
      <c r="H11" s="19">
        <v>450</v>
      </c>
      <c r="I11" s="19"/>
      <c r="J11" s="20">
        <v>65</v>
      </c>
      <c r="K11" s="20">
        <f t="shared" si="0"/>
        <v>231000</v>
      </c>
      <c r="L11" s="20">
        <f t="shared" si="1"/>
        <v>1617000</v>
      </c>
      <c r="M11" s="20">
        <f t="shared" si="2"/>
        <v>2855160</v>
      </c>
      <c r="N11" s="20">
        <f t="shared" si="3"/>
        <v>2940814.8000000003</v>
      </c>
      <c r="O11" s="93">
        <f t="shared" si="4"/>
        <v>7412974.800000001</v>
      </c>
      <c r="P11" s="121">
        <v>8401473</v>
      </c>
      <c r="Q11" s="122">
        <v>7412975</v>
      </c>
      <c r="R11" s="97" t="s">
        <v>50</v>
      </c>
      <c r="S11" s="70" t="s">
        <v>52</v>
      </c>
    </row>
    <row r="12" spans="1:19" ht="30" customHeight="1" thickBot="1">
      <c r="A12" s="1" t="s">
        <v>7</v>
      </c>
      <c r="B12" s="84">
        <v>25918974</v>
      </c>
      <c r="C12" s="57" t="s">
        <v>35</v>
      </c>
      <c r="D12" s="33" t="s">
        <v>24</v>
      </c>
      <c r="E12" s="33" t="s">
        <v>88</v>
      </c>
      <c r="F12" s="11">
        <v>8</v>
      </c>
      <c r="G12" s="23">
        <v>3.74</v>
      </c>
      <c r="H12" s="21">
        <v>730</v>
      </c>
      <c r="I12" s="21"/>
      <c r="J12" s="22">
        <v>100</v>
      </c>
      <c r="K12" s="22">
        <f t="shared" si="0"/>
        <v>151200</v>
      </c>
      <c r="L12" s="22">
        <f t="shared" si="1"/>
        <v>1058400</v>
      </c>
      <c r="M12" s="22">
        <f t="shared" si="2"/>
        <v>1868832</v>
      </c>
      <c r="N12" s="22">
        <f t="shared" si="3"/>
        <v>1924896.96</v>
      </c>
      <c r="O12" s="94">
        <f t="shared" si="4"/>
        <v>4852128.96</v>
      </c>
      <c r="P12" s="123">
        <v>5475756</v>
      </c>
      <c r="Q12" s="124">
        <v>4852129</v>
      </c>
      <c r="R12" s="98" t="s">
        <v>54</v>
      </c>
      <c r="S12" s="70" t="s">
        <v>53</v>
      </c>
    </row>
    <row r="13" spans="1:19" ht="18.75" customHeight="1" thickBot="1">
      <c r="A13" s="152" t="s">
        <v>20</v>
      </c>
      <c r="B13" s="153"/>
      <c r="C13" s="153"/>
      <c r="D13" s="154"/>
      <c r="E13" s="103"/>
      <c r="F13" s="27">
        <f>SUM(F5:F12)</f>
        <v>117.48</v>
      </c>
      <c r="G13" s="28">
        <f>SUM(G5:G12)</f>
        <v>54.614</v>
      </c>
      <c r="H13" s="29"/>
      <c r="I13" s="29"/>
      <c r="J13" s="29"/>
      <c r="K13" s="29">
        <f>SUM(K5:K12)</f>
        <v>2067534</v>
      </c>
      <c r="L13" s="29">
        <f t="shared" si="1"/>
        <v>14472738</v>
      </c>
      <c r="M13" s="29">
        <f t="shared" si="2"/>
        <v>25554720.240000002</v>
      </c>
      <c r="N13" s="29">
        <f t="shared" si="3"/>
        <v>26321361.847200003</v>
      </c>
      <c r="O13" s="95">
        <f t="shared" si="4"/>
        <v>66348820.0872</v>
      </c>
      <c r="P13" s="125">
        <f>SUM(P5:P12)</f>
        <v>61719109</v>
      </c>
      <c r="Q13" s="124">
        <f>SUM(Q5:Q12)</f>
        <v>59851450</v>
      </c>
      <c r="R13" s="98"/>
      <c r="S13" s="71"/>
    </row>
    <row r="14" spans="1:19" ht="12.75">
      <c r="A14" s="147" t="s">
        <v>8</v>
      </c>
      <c r="B14" s="81">
        <v>70868832</v>
      </c>
      <c r="C14" s="54" t="s">
        <v>62</v>
      </c>
      <c r="D14" s="30" t="s">
        <v>62</v>
      </c>
      <c r="E14" s="30" t="s">
        <v>87</v>
      </c>
      <c r="F14" s="13">
        <v>6</v>
      </c>
      <c r="G14" s="36">
        <v>3.651</v>
      </c>
      <c r="H14" s="15"/>
      <c r="I14" s="15">
        <v>38000</v>
      </c>
      <c r="J14" s="16"/>
      <c r="K14" s="16">
        <f aca="true" t="shared" si="5" ref="K14:K31">+I14*G14</f>
        <v>138738</v>
      </c>
      <c r="L14" s="16">
        <f t="shared" si="1"/>
        <v>971166</v>
      </c>
      <c r="M14" s="16">
        <f aca="true" t="shared" si="6" ref="M14:M31">+K14*1.03*12</f>
        <v>1714801.6800000002</v>
      </c>
      <c r="N14" s="16">
        <f t="shared" si="3"/>
        <v>1766245.7304000002</v>
      </c>
      <c r="O14" s="92">
        <f aca="true" t="shared" si="7" ref="O14:O31">+L14+M14+N14</f>
        <v>4452213.4104</v>
      </c>
      <c r="P14" s="126">
        <v>3491900</v>
      </c>
      <c r="Q14" s="127">
        <v>3491900</v>
      </c>
      <c r="R14" s="98" t="s">
        <v>55</v>
      </c>
      <c r="S14" s="71" t="s">
        <v>56</v>
      </c>
    </row>
    <row r="15" spans="1:19" ht="25.5">
      <c r="A15" s="148"/>
      <c r="B15" s="82">
        <v>15060306</v>
      </c>
      <c r="C15" s="55" t="s">
        <v>36</v>
      </c>
      <c r="D15" s="31" t="s">
        <v>25</v>
      </c>
      <c r="E15" s="31" t="s">
        <v>87</v>
      </c>
      <c r="F15" s="8">
        <v>8</v>
      </c>
      <c r="G15" s="7">
        <v>1.848</v>
      </c>
      <c r="H15" s="17"/>
      <c r="I15" s="17">
        <v>38000</v>
      </c>
      <c r="J15" s="18"/>
      <c r="K15" s="18">
        <f t="shared" si="5"/>
        <v>70224</v>
      </c>
      <c r="L15" s="18">
        <f t="shared" si="1"/>
        <v>491568</v>
      </c>
      <c r="M15" s="18">
        <f t="shared" si="6"/>
        <v>867968.64</v>
      </c>
      <c r="N15" s="18">
        <f t="shared" si="3"/>
        <v>894007.6992</v>
      </c>
      <c r="O15" s="89">
        <f t="shared" si="7"/>
        <v>2253544.3392000003</v>
      </c>
      <c r="P15" s="118">
        <v>2253100</v>
      </c>
      <c r="Q15" s="119">
        <v>2253100</v>
      </c>
      <c r="R15" s="98" t="s">
        <v>55</v>
      </c>
      <c r="S15" s="71" t="s">
        <v>56</v>
      </c>
    </row>
    <row r="16" spans="1:19" ht="26.25" thickBot="1">
      <c r="A16" s="148"/>
      <c r="B16" s="82">
        <v>15060233</v>
      </c>
      <c r="C16" s="58" t="s">
        <v>34</v>
      </c>
      <c r="D16" s="32" t="s">
        <v>37</v>
      </c>
      <c r="E16" s="134" t="s">
        <v>88</v>
      </c>
      <c r="F16" s="8">
        <v>6</v>
      </c>
      <c r="G16" s="7">
        <v>2.855</v>
      </c>
      <c r="H16" s="19"/>
      <c r="I16" s="17">
        <v>38000</v>
      </c>
      <c r="J16" s="18"/>
      <c r="K16" s="18">
        <f t="shared" si="5"/>
        <v>108490</v>
      </c>
      <c r="L16" s="18">
        <f t="shared" si="1"/>
        <v>759430</v>
      </c>
      <c r="M16" s="18">
        <f t="shared" si="6"/>
        <v>1340936.4</v>
      </c>
      <c r="N16" s="18">
        <f t="shared" si="3"/>
        <v>1381164.4919999999</v>
      </c>
      <c r="O16" s="89">
        <f t="shared" si="7"/>
        <v>3481530.892</v>
      </c>
      <c r="P16" s="128">
        <v>3236700</v>
      </c>
      <c r="Q16" s="129">
        <v>3236700</v>
      </c>
      <c r="R16" s="98" t="s">
        <v>55</v>
      </c>
      <c r="S16" s="70" t="s">
        <v>52</v>
      </c>
    </row>
    <row r="17" spans="1:19" ht="51">
      <c r="A17" s="147" t="s">
        <v>0</v>
      </c>
      <c r="B17" s="81">
        <v>26652935</v>
      </c>
      <c r="C17" s="87" t="s">
        <v>64</v>
      </c>
      <c r="D17" s="2" t="s">
        <v>38</v>
      </c>
      <c r="E17" s="137" t="s">
        <v>86</v>
      </c>
      <c r="F17" s="13">
        <v>10</v>
      </c>
      <c r="G17" s="14">
        <v>3.5</v>
      </c>
      <c r="H17" s="63"/>
      <c r="I17" s="64">
        <v>47000</v>
      </c>
      <c r="J17" s="16"/>
      <c r="K17" s="16">
        <f t="shared" si="5"/>
        <v>164500</v>
      </c>
      <c r="L17" s="16">
        <f t="shared" si="1"/>
        <v>1151500</v>
      </c>
      <c r="M17" s="16">
        <f t="shared" si="6"/>
        <v>2033220</v>
      </c>
      <c r="N17" s="16">
        <f t="shared" si="3"/>
        <v>2094216.6</v>
      </c>
      <c r="O17" s="92">
        <f t="shared" si="7"/>
        <v>5278936.6</v>
      </c>
      <c r="P17" s="116">
        <v>3240450</v>
      </c>
      <c r="Q17" s="117">
        <v>3240450</v>
      </c>
      <c r="R17" s="98" t="s">
        <v>57</v>
      </c>
      <c r="S17" s="71" t="s">
        <v>56</v>
      </c>
    </row>
    <row r="18" spans="1:19" ht="51">
      <c r="A18" s="150"/>
      <c r="B18" s="85">
        <v>2285266</v>
      </c>
      <c r="C18" s="55" t="s">
        <v>46</v>
      </c>
      <c r="D18" s="31" t="s">
        <v>43</v>
      </c>
      <c r="E18" s="31" t="s">
        <v>86</v>
      </c>
      <c r="F18" s="9">
        <v>16</v>
      </c>
      <c r="G18" s="9">
        <v>1.3</v>
      </c>
      <c r="H18" s="17"/>
      <c r="I18" s="67">
        <v>47000</v>
      </c>
      <c r="J18" s="18"/>
      <c r="K18" s="18">
        <f t="shared" si="5"/>
        <v>61100</v>
      </c>
      <c r="L18" s="18">
        <f>+K18*7</f>
        <v>427700</v>
      </c>
      <c r="M18" s="18">
        <f>+K18*1.03*12</f>
        <v>755196</v>
      </c>
      <c r="N18" s="18">
        <f>+M18*1.03</f>
        <v>777851.88</v>
      </c>
      <c r="O18" s="89">
        <f>+L18+M18+N18</f>
        <v>1960747.88</v>
      </c>
      <c r="P18" s="118">
        <v>1894100</v>
      </c>
      <c r="Q18" s="119">
        <v>1894100</v>
      </c>
      <c r="R18" s="98" t="s">
        <v>57</v>
      </c>
      <c r="S18" s="70" t="s">
        <v>53</v>
      </c>
    </row>
    <row r="19" spans="1:19" ht="25.5">
      <c r="A19" s="148"/>
      <c r="B19" s="82">
        <v>29277418</v>
      </c>
      <c r="C19" s="55" t="s">
        <v>39</v>
      </c>
      <c r="D19" s="31" t="s">
        <v>65</v>
      </c>
      <c r="E19" s="31" t="s">
        <v>89</v>
      </c>
      <c r="F19" s="7">
        <v>12</v>
      </c>
      <c r="G19" s="9">
        <v>4.75</v>
      </c>
      <c r="H19" s="17"/>
      <c r="I19" s="65">
        <v>47000</v>
      </c>
      <c r="J19" s="18"/>
      <c r="K19" s="18">
        <f t="shared" si="5"/>
        <v>223250</v>
      </c>
      <c r="L19" s="18">
        <f t="shared" si="1"/>
        <v>1562750</v>
      </c>
      <c r="M19" s="18">
        <f t="shared" si="6"/>
        <v>2759370</v>
      </c>
      <c r="N19" s="18">
        <f t="shared" si="3"/>
        <v>2842151.1</v>
      </c>
      <c r="O19" s="89">
        <f t="shared" si="7"/>
        <v>7164271.1</v>
      </c>
      <c r="P19" s="118">
        <v>5019058</v>
      </c>
      <c r="Q19" s="119">
        <v>5019058</v>
      </c>
      <c r="R19" s="98" t="s">
        <v>57</v>
      </c>
      <c r="S19" s="70" t="s">
        <v>53</v>
      </c>
    </row>
    <row r="20" spans="1:19" ht="25.5">
      <c r="A20" s="148"/>
      <c r="B20" s="82">
        <v>15060306</v>
      </c>
      <c r="C20" s="55" t="s">
        <v>36</v>
      </c>
      <c r="D20" s="31" t="s">
        <v>66</v>
      </c>
      <c r="E20" s="31" t="s">
        <v>90</v>
      </c>
      <c r="F20" s="8">
        <v>2</v>
      </c>
      <c r="G20" s="7">
        <v>2.515</v>
      </c>
      <c r="H20" s="17"/>
      <c r="I20" s="65">
        <v>47000</v>
      </c>
      <c r="J20" s="18"/>
      <c r="K20" s="18">
        <f t="shared" si="5"/>
        <v>118205</v>
      </c>
      <c r="L20" s="18">
        <f t="shared" si="1"/>
        <v>827435</v>
      </c>
      <c r="M20" s="18">
        <f t="shared" si="6"/>
        <v>1461013.8</v>
      </c>
      <c r="N20" s="18">
        <f t="shared" si="3"/>
        <v>1504844.2140000002</v>
      </c>
      <c r="O20" s="89">
        <f t="shared" si="7"/>
        <v>3793293.014</v>
      </c>
      <c r="P20" s="118">
        <v>3793293</v>
      </c>
      <c r="Q20" s="119">
        <v>3793293</v>
      </c>
      <c r="R20" s="98" t="s">
        <v>57</v>
      </c>
      <c r="S20" s="71" t="s">
        <v>56</v>
      </c>
    </row>
    <row r="21" spans="1:19" ht="38.25">
      <c r="A21" s="148"/>
      <c r="B21" s="82">
        <v>15060306</v>
      </c>
      <c r="C21" s="55" t="s">
        <v>36</v>
      </c>
      <c r="D21" s="31" t="s">
        <v>67</v>
      </c>
      <c r="E21" s="31" t="s">
        <v>88</v>
      </c>
      <c r="F21" s="8">
        <v>2</v>
      </c>
      <c r="G21" s="7">
        <v>2.515</v>
      </c>
      <c r="H21" s="17"/>
      <c r="I21" s="65">
        <v>47000</v>
      </c>
      <c r="J21" s="18"/>
      <c r="K21" s="18">
        <f t="shared" si="5"/>
        <v>118205</v>
      </c>
      <c r="L21" s="18">
        <f t="shared" si="1"/>
        <v>827435</v>
      </c>
      <c r="M21" s="18">
        <f t="shared" si="6"/>
        <v>1461013.8</v>
      </c>
      <c r="N21" s="18">
        <f t="shared" si="3"/>
        <v>1504844.2140000002</v>
      </c>
      <c r="O21" s="89">
        <f t="shared" si="7"/>
        <v>3793293.014</v>
      </c>
      <c r="P21" s="118">
        <v>3793293</v>
      </c>
      <c r="Q21" s="119">
        <v>3793293</v>
      </c>
      <c r="R21" s="98" t="s">
        <v>57</v>
      </c>
      <c r="S21" s="71" t="s">
        <v>56</v>
      </c>
    </row>
    <row r="22" spans="1:19" ht="25.5">
      <c r="A22" s="148"/>
      <c r="B22" s="82">
        <v>15060306</v>
      </c>
      <c r="C22" s="55" t="s">
        <v>36</v>
      </c>
      <c r="D22" s="31" t="s">
        <v>68</v>
      </c>
      <c r="E22" s="31" t="s">
        <v>88</v>
      </c>
      <c r="F22" s="8">
        <v>7.76</v>
      </c>
      <c r="G22" s="7">
        <v>10.85</v>
      </c>
      <c r="H22" s="17"/>
      <c r="I22" s="65">
        <v>47000</v>
      </c>
      <c r="J22" s="18"/>
      <c r="K22" s="18">
        <f t="shared" si="5"/>
        <v>509950</v>
      </c>
      <c r="L22" s="18">
        <f t="shared" si="1"/>
        <v>3569650</v>
      </c>
      <c r="M22" s="18">
        <f t="shared" si="6"/>
        <v>6302982</v>
      </c>
      <c r="N22" s="18">
        <f t="shared" si="3"/>
        <v>6492071.46</v>
      </c>
      <c r="O22" s="89">
        <f t="shared" si="7"/>
        <v>16364703.46</v>
      </c>
      <c r="P22" s="118">
        <v>16363874</v>
      </c>
      <c r="Q22" s="119">
        <v>16363874</v>
      </c>
      <c r="R22" s="98" t="s">
        <v>57</v>
      </c>
      <c r="S22" s="71" t="s">
        <v>56</v>
      </c>
    </row>
    <row r="23" spans="1:19" ht="25.5">
      <c r="A23" s="148"/>
      <c r="B23" s="82">
        <v>15060306</v>
      </c>
      <c r="C23" s="55" t="s">
        <v>36</v>
      </c>
      <c r="D23" s="31" t="s">
        <v>69</v>
      </c>
      <c r="E23" s="31" t="s">
        <v>90</v>
      </c>
      <c r="F23" s="8">
        <v>5.82</v>
      </c>
      <c r="G23" s="7">
        <v>7.423</v>
      </c>
      <c r="H23" s="17"/>
      <c r="I23" s="65">
        <v>47000</v>
      </c>
      <c r="J23" s="18"/>
      <c r="K23" s="18">
        <f t="shared" si="5"/>
        <v>348881</v>
      </c>
      <c r="L23" s="18">
        <f t="shared" si="1"/>
        <v>2442167</v>
      </c>
      <c r="M23" s="18">
        <f t="shared" si="6"/>
        <v>4312169.16</v>
      </c>
      <c r="N23" s="18">
        <f t="shared" si="3"/>
        <v>4441534.234800001</v>
      </c>
      <c r="O23" s="89">
        <f t="shared" si="7"/>
        <v>11195870.3948</v>
      </c>
      <c r="P23" s="118">
        <v>11194587</v>
      </c>
      <c r="Q23" s="119">
        <v>11194587</v>
      </c>
      <c r="R23" s="98" t="s">
        <v>57</v>
      </c>
      <c r="S23" s="71" t="s">
        <v>56</v>
      </c>
    </row>
    <row r="24" spans="1:19" ht="54" customHeight="1">
      <c r="A24" s="148"/>
      <c r="B24" s="82">
        <v>25557475</v>
      </c>
      <c r="C24" s="55" t="s">
        <v>40</v>
      </c>
      <c r="D24" s="31" t="s">
        <v>26</v>
      </c>
      <c r="E24" s="31" t="s">
        <v>91</v>
      </c>
      <c r="F24" s="7">
        <v>8</v>
      </c>
      <c r="G24" s="7">
        <v>3.73</v>
      </c>
      <c r="H24" s="17"/>
      <c r="I24" s="65">
        <v>47000</v>
      </c>
      <c r="J24" s="18"/>
      <c r="K24" s="18">
        <f t="shared" si="5"/>
        <v>175310</v>
      </c>
      <c r="L24" s="18">
        <f t="shared" si="1"/>
        <v>1227170</v>
      </c>
      <c r="M24" s="18">
        <f t="shared" si="6"/>
        <v>2166831.6</v>
      </c>
      <c r="N24" s="18">
        <f t="shared" si="3"/>
        <v>2231836.548</v>
      </c>
      <c r="O24" s="89">
        <f t="shared" si="7"/>
        <v>5625838.148</v>
      </c>
      <c r="P24" s="118">
        <v>4292942</v>
      </c>
      <c r="Q24" s="119">
        <v>4292942</v>
      </c>
      <c r="R24" s="98" t="s">
        <v>57</v>
      </c>
      <c r="S24" s="70" t="s">
        <v>53</v>
      </c>
    </row>
    <row r="25" spans="1:19" ht="51">
      <c r="A25" s="148"/>
      <c r="B25" s="82">
        <v>44990260</v>
      </c>
      <c r="C25" s="55" t="s">
        <v>41</v>
      </c>
      <c r="D25" s="31" t="s">
        <v>70</v>
      </c>
      <c r="E25" s="31" t="s">
        <v>83</v>
      </c>
      <c r="F25" s="8">
        <v>35.28</v>
      </c>
      <c r="G25" s="7">
        <v>5.0176</v>
      </c>
      <c r="H25" s="17"/>
      <c r="I25" s="67">
        <v>47000</v>
      </c>
      <c r="J25" s="18"/>
      <c r="K25" s="18">
        <f t="shared" si="5"/>
        <v>235827.19999999998</v>
      </c>
      <c r="L25" s="18">
        <f t="shared" si="1"/>
        <v>1650790.4</v>
      </c>
      <c r="M25" s="18">
        <f t="shared" si="6"/>
        <v>2914824.192</v>
      </c>
      <c r="N25" s="18">
        <f t="shared" si="3"/>
        <v>3002268.91776</v>
      </c>
      <c r="O25" s="89">
        <f t="shared" si="7"/>
        <v>7567883.50976</v>
      </c>
      <c r="P25" s="118">
        <v>6369712</v>
      </c>
      <c r="Q25" s="119">
        <v>6369712</v>
      </c>
      <c r="R25" s="98" t="s">
        <v>57</v>
      </c>
      <c r="S25" s="70" t="s">
        <v>52</v>
      </c>
    </row>
    <row r="26" spans="1:19" ht="38.25">
      <c r="A26" s="148"/>
      <c r="B26" s="82">
        <v>44990260</v>
      </c>
      <c r="C26" s="55" t="s">
        <v>32</v>
      </c>
      <c r="D26" s="31" t="s">
        <v>27</v>
      </c>
      <c r="E26" s="31" t="s">
        <v>84</v>
      </c>
      <c r="F26" s="8">
        <v>20.46</v>
      </c>
      <c r="G26" s="7">
        <v>6.46</v>
      </c>
      <c r="H26" s="17"/>
      <c r="I26" s="67">
        <v>47000</v>
      </c>
      <c r="J26" s="18"/>
      <c r="K26" s="18">
        <f t="shared" si="5"/>
        <v>303620</v>
      </c>
      <c r="L26" s="18">
        <f t="shared" si="1"/>
        <v>2125340</v>
      </c>
      <c r="M26" s="18">
        <f t="shared" si="6"/>
        <v>3752743.2</v>
      </c>
      <c r="N26" s="18">
        <f t="shared" si="3"/>
        <v>3865325.4960000003</v>
      </c>
      <c r="O26" s="89">
        <f t="shared" si="7"/>
        <v>9743408.696</v>
      </c>
      <c r="P26" s="118">
        <v>7885656</v>
      </c>
      <c r="Q26" s="119">
        <v>7885656</v>
      </c>
      <c r="R26" s="98" t="s">
        <v>57</v>
      </c>
      <c r="S26" s="70" t="s">
        <v>52</v>
      </c>
    </row>
    <row r="27" spans="1:19" ht="12.75">
      <c r="A27" s="148"/>
      <c r="B27" s="82">
        <v>70870896</v>
      </c>
      <c r="C27" s="55" t="s">
        <v>42</v>
      </c>
      <c r="D27" s="31" t="s">
        <v>28</v>
      </c>
      <c r="E27" s="31" t="s">
        <v>84</v>
      </c>
      <c r="F27" s="8">
        <v>2</v>
      </c>
      <c r="G27" s="7">
        <v>1.9</v>
      </c>
      <c r="H27" s="17"/>
      <c r="I27" s="66">
        <v>47000</v>
      </c>
      <c r="J27" s="18"/>
      <c r="K27" s="18">
        <f t="shared" si="5"/>
        <v>89300</v>
      </c>
      <c r="L27" s="18">
        <f t="shared" si="1"/>
        <v>625100</v>
      </c>
      <c r="M27" s="18">
        <f t="shared" si="6"/>
        <v>1103748</v>
      </c>
      <c r="N27" s="18">
        <f t="shared" si="3"/>
        <v>1136860.44</v>
      </c>
      <c r="O27" s="89">
        <f t="shared" si="7"/>
        <v>2865708.44</v>
      </c>
      <c r="P27" s="130">
        <v>3064996</v>
      </c>
      <c r="Q27" s="119">
        <v>2865708</v>
      </c>
      <c r="R27" s="98" t="s">
        <v>57</v>
      </c>
      <c r="S27" s="70" t="s">
        <v>58</v>
      </c>
    </row>
    <row r="28" spans="1:19" ht="38.25">
      <c r="A28" s="148"/>
      <c r="B28" s="82">
        <v>44990260</v>
      </c>
      <c r="C28" s="55" t="s">
        <v>32</v>
      </c>
      <c r="D28" s="31" t="s">
        <v>45</v>
      </c>
      <c r="E28" s="31" t="s">
        <v>84</v>
      </c>
      <c r="F28" s="7">
        <v>2</v>
      </c>
      <c r="G28" s="37">
        <v>3.15</v>
      </c>
      <c r="H28" s="17"/>
      <c r="I28" s="67">
        <v>47000</v>
      </c>
      <c r="J28" s="18"/>
      <c r="K28" s="18">
        <f t="shared" si="5"/>
        <v>148050</v>
      </c>
      <c r="L28" s="18">
        <f t="shared" si="1"/>
        <v>1036350</v>
      </c>
      <c r="M28" s="18">
        <f t="shared" si="6"/>
        <v>1829898</v>
      </c>
      <c r="N28" s="18">
        <f t="shared" si="3"/>
        <v>1884794.94</v>
      </c>
      <c r="O28" s="89">
        <f t="shared" si="7"/>
        <v>4751042.9399999995</v>
      </c>
      <c r="P28" s="118">
        <v>3792000</v>
      </c>
      <c r="Q28" s="119">
        <v>3792000</v>
      </c>
      <c r="R28" s="98" t="s">
        <v>57</v>
      </c>
      <c r="S28" s="70" t="s">
        <v>52</v>
      </c>
    </row>
    <row r="29" spans="1:19" ht="15" customHeight="1">
      <c r="A29" s="148"/>
      <c r="B29" s="82">
        <v>26908042</v>
      </c>
      <c r="C29" s="55" t="s">
        <v>9</v>
      </c>
      <c r="D29" s="31" t="s">
        <v>0</v>
      </c>
      <c r="E29" s="31" t="s">
        <v>86</v>
      </c>
      <c r="F29" s="9">
        <v>0.78</v>
      </c>
      <c r="G29" s="7">
        <v>0.39</v>
      </c>
      <c r="H29" s="17"/>
      <c r="I29" s="67">
        <v>47000</v>
      </c>
      <c r="J29" s="18"/>
      <c r="K29" s="18">
        <f t="shared" si="5"/>
        <v>18330</v>
      </c>
      <c r="L29" s="18">
        <f t="shared" si="1"/>
        <v>128310</v>
      </c>
      <c r="M29" s="18">
        <f t="shared" si="6"/>
        <v>226558.80000000002</v>
      </c>
      <c r="N29" s="18">
        <f t="shared" si="3"/>
        <v>233355.564</v>
      </c>
      <c r="O29" s="89">
        <f t="shared" si="7"/>
        <v>588224.3640000001</v>
      </c>
      <c r="P29" s="118">
        <v>500616</v>
      </c>
      <c r="Q29" s="119">
        <v>500616</v>
      </c>
      <c r="R29" s="98" t="s">
        <v>57</v>
      </c>
      <c r="S29" s="70" t="s">
        <v>53</v>
      </c>
    </row>
    <row r="30" spans="1:19" ht="51.75" customHeight="1">
      <c r="A30" s="151"/>
      <c r="B30" s="86">
        <v>65761979</v>
      </c>
      <c r="C30" s="88" t="s">
        <v>71</v>
      </c>
      <c r="D30" s="31" t="s">
        <v>71</v>
      </c>
      <c r="E30" s="31" t="s">
        <v>86</v>
      </c>
      <c r="F30" s="8">
        <v>27.6</v>
      </c>
      <c r="G30" s="8">
        <v>6.67</v>
      </c>
      <c r="H30" s="63"/>
      <c r="I30" s="68">
        <v>47000</v>
      </c>
      <c r="J30" s="47"/>
      <c r="K30" s="47">
        <f t="shared" si="5"/>
        <v>313490</v>
      </c>
      <c r="L30" s="47">
        <f t="shared" si="1"/>
        <v>2194430</v>
      </c>
      <c r="M30" s="47">
        <f t="shared" si="6"/>
        <v>3874736.4000000004</v>
      </c>
      <c r="N30" s="47">
        <f t="shared" si="3"/>
        <v>3990978.4920000006</v>
      </c>
      <c r="O30" s="90">
        <f t="shared" si="7"/>
        <v>10060144.892</v>
      </c>
      <c r="P30" s="118">
        <v>9990765</v>
      </c>
      <c r="Q30" s="119">
        <v>9990765</v>
      </c>
      <c r="R30" s="98" t="s">
        <v>57</v>
      </c>
      <c r="S30" s="70" t="s">
        <v>58</v>
      </c>
    </row>
    <row r="31" spans="1:19" ht="26.25" thickBot="1">
      <c r="A31" s="149"/>
      <c r="B31" s="83">
        <v>22681841</v>
      </c>
      <c r="C31" s="56" t="s">
        <v>44</v>
      </c>
      <c r="D31" s="61" t="s">
        <v>29</v>
      </c>
      <c r="E31" s="61" t="s">
        <v>84</v>
      </c>
      <c r="F31" s="62">
        <v>5</v>
      </c>
      <c r="G31" s="62">
        <v>3</v>
      </c>
      <c r="H31" s="63"/>
      <c r="I31" s="69">
        <v>47000</v>
      </c>
      <c r="J31" s="20"/>
      <c r="K31" s="20">
        <f t="shared" si="5"/>
        <v>141000</v>
      </c>
      <c r="L31" s="20">
        <f t="shared" si="1"/>
        <v>987000</v>
      </c>
      <c r="M31" s="20">
        <f t="shared" si="6"/>
        <v>1742760</v>
      </c>
      <c r="N31" s="20">
        <f t="shared" si="3"/>
        <v>1795042.8</v>
      </c>
      <c r="O31" s="93">
        <f t="shared" si="7"/>
        <v>4524802.8</v>
      </c>
      <c r="P31" s="131">
        <v>1754000</v>
      </c>
      <c r="Q31" s="129">
        <v>1754000</v>
      </c>
      <c r="R31" s="98" t="s">
        <v>57</v>
      </c>
      <c r="S31" s="71" t="s">
        <v>56</v>
      </c>
    </row>
    <row r="32" spans="1:17" ht="15.75" thickBot="1">
      <c r="A32" s="141" t="s">
        <v>21</v>
      </c>
      <c r="B32" s="142"/>
      <c r="C32" s="142"/>
      <c r="D32" s="143"/>
      <c r="E32" s="101"/>
      <c r="F32" s="45">
        <f>SUM(F14:F31)</f>
        <v>176.70000000000002</v>
      </c>
      <c r="G32" s="45">
        <f>SUM(G14:G31)</f>
        <v>71.52459999999999</v>
      </c>
      <c r="H32" s="46"/>
      <c r="I32" s="46"/>
      <c r="J32" s="29"/>
      <c r="K32" s="29">
        <f aca="true" t="shared" si="8" ref="K32:Q32">SUM(K14:K31)</f>
        <v>3286470.2</v>
      </c>
      <c r="L32" s="29">
        <f t="shared" si="8"/>
        <v>23005291.4</v>
      </c>
      <c r="M32" s="29">
        <f t="shared" si="8"/>
        <v>40620771.672</v>
      </c>
      <c r="N32" s="29">
        <f t="shared" si="8"/>
        <v>41839394.82216</v>
      </c>
      <c r="O32" s="95">
        <f t="shared" si="8"/>
        <v>105465457.89416</v>
      </c>
      <c r="P32" s="125">
        <f t="shared" si="8"/>
        <v>91931042</v>
      </c>
      <c r="Q32" s="132">
        <f t="shared" si="8"/>
        <v>91731754</v>
      </c>
    </row>
    <row r="33" spans="1:17" ht="15" thickBot="1">
      <c r="A33" s="144" t="s">
        <v>22</v>
      </c>
      <c r="B33" s="145"/>
      <c r="C33" s="145"/>
      <c r="D33" s="146"/>
      <c r="E33" s="102"/>
      <c r="F33" s="45">
        <f>SUM(F32,F13)</f>
        <v>294.18</v>
      </c>
      <c r="G33" s="49">
        <f>SUM(G32,G13)</f>
        <v>126.1386</v>
      </c>
      <c r="H33" s="50"/>
      <c r="I33" s="50"/>
      <c r="J33" s="51"/>
      <c r="K33" s="52">
        <f>+K32+K13</f>
        <v>5354004.2</v>
      </c>
      <c r="L33" s="52">
        <f>+L32+L13</f>
        <v>37478029.4</v>
      </c>
      <c r="M33" s="52">
        <f>+M32+M13</f>
        <v>66175491.912</v>
      </c>
      <c r="N33" s="52">
        <f>+N32+N13</f>
        <v>68160756.66936</v>
      </c>
      <c r="O33" s="96">
        <f>+O32+O13</f>
        <v>171814277.98136002</v>
      </c>
      <c r="P33" s="125">
        <f>SUM(P5:P12,P14:P31)</f>
        <v>153650151</v>
      </c>
      <c r="Q33" s="132">
        <f>SUM(Q32,Q13)</f>
        <v>151583204</v>
      </c>
    </row>
    <row r="34" spans="1:9" ht="14.25">
      <c r="A34" s="12"/>
      <c r="B34" s="12"/>
      <c r="C34" s="12"/>
      <c r="F34" s="3"/>
      <c r="G34" s="3"/>
      <c r="H34" s="5"/>
      <c r="I34" s="5"/>
    </row>
    <row r="35" spans="1:9" ht="15" thickBot="1">
      <c r="A35" s="12"/>
      <c r="B35" s="12"/>
      <c r="C35" s="73"/>
      <c r="D35" s="72"/>
      <c r="E35" s="72"/>
      <c r="F35" s="78"/>
      <c r="G35" s="74"/>
      <c r="H35" s="75"/>
      <c r="I35" s="6"/>
    </row>
    <row r="36" spans="1:10" ht="15.75" thickBot="1">
      <c r="A36" s="12"/>
      <c r="B36" s="12"/>
      <c r="C36" s="76"/>
      <c r="D36" s="104" t="s">
        <v>73</v>
      </c>
      <c r="E36" s="135"/>
      <c r="F36" s="105"/>
      <c r="G36" s="108"/>
      <c r="H36" s="75"/>
      <c r="I36" s="39"/>
      <c r="J36" s="40"/>
    </row>
    <row r="37" spans="3:10" ht="15">
      <c r="C37" s="76"/>
      <c r="D37" s="106" t="s">
        <v>74</v>
      </c>
      <c r="E37" s="138"/>
      <c r="F37" s="112">
        <v>11110021</v>
      </c>
      <c r="G37" s="109"/>
      <c r="H37" s="75"/>
      <c r="I37" s="41"/>
      <c r="J37" s="40"/>
    </row>
    <row r="38" spans="3:10" ht="15">
      <c r="C38" s="77"/>
      <c r="D38" s="106" t="s">
        <v>75</v>
      </c>
      <c r="E38" s="106"/>
      <c r="F38" s="112">
        <v>43889300</v>
      </c>
      <c r="G38" s="109"/>
      <c r="H38" s="75"/>
      <c r="I38" s="42"/>
      <c r="J38" s="40"/>
    </row>
    <row r="39" spans="3:10" ht="15">
      <c r="C39" s="77"/>
      <c r="D39" s="106" t="s">
        <v>76</v>
      </c>
      <c r="E39" s="106"/>
      <c r="F39" s="112">
        <v>4852129</v>
      </c>
      <c r="G39" s="109"/>
      <c r="H39" s="75"/>
      <c r="I39" s="42"/>
      <c r="J39" s="40"/>
    </row>
    <row r="40" spans="4:10" ht="15">
      <c r="D40" s="106" t="s">
        <v>77</v>
      </c>
      <c r="E40" s="106"/>
      <c r="F40" s="112">
        <v>45884497</v>
      </c>
      <c r="G40" s="109"/>
      <c r="H40" s="38"/>
      <c r="I40" s="43"/>
      <c r="J40" s="44"/>
    </row>
    <row r="41" spans="4:10" ht="15">
      <c r="D41" s="106" t="s">
        <v>78</v>
      </c>
      <c r="E41" s="106"/>
      <c r="F41" s="113">
        <v>21284068</v>
      </c>
      <c r="G41" s="109"/>
      <c r="H41" s="38"/>
      <c r="I41" s="42"/>
      <c r="J41" s="42"/>
    </row>
    <row r="42" spans="4:10" ht="15">
      <c r="D42" s="106" t="s">
        <v>79</v>
      </c>
      <c r="E42" s="106"/>
      <c r="F42" s="113">
        <v>11706716</v>
      </c>
      <c r="G42" s="109"/>
      <c r="H42" s="38"/>
      <c r="I42" s="42"/>
      <c r="J42" s="42"/>
    </row>
    <row r="43" spans="4:10" ht="15.75" thickBot="1">
      <c r="D43" s="111" t="s">
        <v>80</v>
      </c>
      <c r="E43" s="111"/>
      <c r="F43" s="114">
        <v>12856473</v>
      </c>
      <c r="G43" s="109"/>
      <c r="H43" s="38"/>
      <c r="I43" s="42"/>
      <c r="J43" s="42"/>
    </row>
    <row r="44" spans="4:8" ht="15.75" thickBot="1">
      <c r="D44" s="107" t="s">
        <v>47</v>
      </c>
      <c r="E44" s="136"/>
      <c r="F44" s="115">
        <f>SUM(F37:F43)</f>
        <v>151583204</v>
      </c>
      <c r="G44" s="110"/>
      <c r="H44" s="38"/>
    </row>
    <row r="45" ht="12.75">
      <c r="H45" s="38"/>
    </row>
    <row r="46" ht="12.75">
      <c r="H46" s="38"/>
    </row>
    <row r="47" ht="12.75">
      <c r="H47" s="38"/>
    </row>
    <row r="49" ht="12.75">
      <c r="M49" s="48"/>
    </row>
  </sheetData>
  <sheetProtection/>
  <mergeCells count="7">
    <mergeCell ref="R4:S4"/>
    <mergeCell ref="A32:D32"/>
    <mergeCell ref="A33:D33"/>
    <mergeCell ref="A5:A11"/>
    <mergeCell ref="A14:A16"/>
    <mergeCell ref="A17:A31"/>
    <mergeCell ref="A13:D13"/>
  </mergeCells>
  <printOptions/>
  <pageMargins left="0.7" right="0.7" top="0.75" bottom="0.75" header="0.3" footer="0.3"/>
  <pageSetup fitToHeight="0" fitToWidth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2016-05-10T10:45:37Z</dcterms:modified>
  <cp:category/>
  <cp:version/>
  <cp:contentType/>
  <cp:contentStatus/>
</cp:coreProperties>
</file>