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ZK-01-2016-44, př.1a" sheetId="1" r:id="rId1"/>
    <sheet name="ZK-01-2016-44, př.1b" sheetId="2" r:id="rId2"/>
    <sheet name="ZK-01-2016-44, př.1c" sheetId="3" r:id="rId3"/>
    <sheet name="ZK-01-2016-44, př.1d" sheetId="4" r:id="rId4"/>
  </sheets>
  <definedNames/>
  <calcPr fullCalcOnLoad="1"/>
</workbook>
</file>

<file path=xl/sharedStrings.xml><?xml version="1.0" encoding="utf-8"?>
<sst xmlns="http://schemas.openxmlformats.org/spreadsheetml/2006/main" count="341" uniqueCount="226">
  <si>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</si>
  <si>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</si>
  <si>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</si>
  <si>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</si>
  <si>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</si>
  <si>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</si>
  <si>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</si>
  <si>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</si>
  <si>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</si>
  <si>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</si>
  <si>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</si>
  <si>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</si>
  <si>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</si>
  <si>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</si>
  <si>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</si>
  <si>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</si>
  <si>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</si>
  <si>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</si>
  <si>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</si>
  <si>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</si>
  <si>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</si>
  <si>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</si>
  <si>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</si>
  <si>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</si>
  <si>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</si>
  <si>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</si>
  <si>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</si>
  <si>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</si>
  <si>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</si>
  <si>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PRIORITNÍ OBLAST</t>
  </si>
  <si>
    <t>OPATŘENÍ</t>
  </si>
  <si>
    <t>Prioritní oblast 1: Podnikání, zaměstnanost, vzdělávání, výzkum, inovace</t>
  </si>
  <si>
    <t>1.1: Podpora inovací, výzkumu a vývoje</t>
  </si>
  <si>
    <t>1.2: Podpora rozvoje průmyslových a víceúčelových hospodářských zón a infrastruktury podmiňující rozvoj podnikatelských aktivit</t>
  </si>
  <si>
    <t>1.3: Všeobecná podpora malých a středních podniků (MSP)</t>
  </si>
  <si>
    <t>1.4: Rozvoj terciárního vzdělávání a vytváření regionálních struktur celoživotního vzdělávání a učení</t>
  </si>
  <si>
    <t>1.5: Rozvoj systému regionálního vzdělávání, implementace vhodných vzdělávacích programů škol a jejich koordinace s potřebami trhu práce</t>
  </si>
  <si>
    <t>1.6: Zvýšení adaptability zaměstnanců a zaměstnavatelů na technologické změny</t>
  </si>
  <si>
    <t>Prioritní oblast 2: Zdravotnictví a sociální služby, volnočasové aktivity</t>
  </si>
  <si>
    <t>2.1: Stabilizace a odborný růst zdravotnického personálu</t>
  </si>
  <si>
    <t>2.2: Modernizace a rozvoj zdravotnického prostředí Kraje Vysočina</t>
  </si>
  <si>
    <t>2.3: Strategické řízení zdravotnických zařízení zřizovaných krajem</t>
  </si>
  <si>
    <t>2.4: Zvyšování kvality poskytovaných služeb ve zdravotnictví</t>
  </si>
  <si>
    <t>2.5: Zdraví 21 v Kraji Vysočina – zdravý životní styl, prevence</t>
  </si>
  <si>
    <t>2.6: Udržení a zlepšení podmínek v oblasti služeb sociální péče a sociální prevence</t>
  </si>
  <si>
    <t>2.7: Rozvíjení mechanismů boje proti společenské marginalizaci ohrožených skupin obyvatelstva</t>
  </si>
  <si>
    <t>2.8: Využití efektivních nástrojů protidrogové prevence</t>
  </si>
  <si>
    <t>2.9: Rozvoj aktivit volného času s důrazem na dlouhodobé a pravidelné aktivity</t>
  </si>
  <si>
    <t>2.10: Rozvoj sportu a tělovýchovy</t>
  </si>
  <si>
    <t>2.11: Podpora rozvoje mezinárodních aktivit a mezinárodní spolupráce</t>
  </si>
  <si>
    <t>2.12: Rozvoj neziskového sektoru v Kraji Vysočina</t>
  </si>
  <si>
    <t>Prioritní oblast 3: Technická infrastruktura</t>
  </si>
  <si>
    <t>3.1: Rozvoj bytové výstavby a regenerace bytového a nebytového fondu</t>
  </si>
  <si>
    <t>3.2: Modernizace silniční sítě v kraji</t>
  </si>
  <si>
    <t>3.3: Modernizace a rekonstrukce železniční sítě</t>
  </si>
  <si>
    <t>3.4: Zlepšení dopravní obsluhy regionu</t>
  </si>
  <si>
    <t>3.5: Zásobování vodou</t>
  </si>
  <si>
    <t>3.6: Odvádění a čištění odpadních vod</t>
  </si>
  <si>
    <t>3.7: Modernizace a rozvoj zdrojů výroby elektrické energie a tepla</t>
  </si>
  <si>
    <t>3.8: Infrastruktura ICT</t>
  </si>
  <si>
    <t>3.9: eGovernment</t>
  </si>
  <si>
    <t>3.10: ICT gramotnost a vzdělávání</t>
  </si>
  <si>
    <t>3.11: Příprava územně plánovací dokumentace</t>
  </si>
  <si>
    <t>3.12: Efektivní krizové řízení</t>
  </si>
  <si>
    <t>Prioritní oblast 4: Venkov, multifunkční zemědělství, lesní hospodářství</t>
  </si>
  <si>
    <t>4.1: Obnova a rozvoj  venkovského prostoru</t>
  </si>
  <si>
    <t>4.2: Stabilizace zemědělství a navazujícího zpracovatelského průmyslu s cílem udržení zaměstnanosti na venkově a zabezpečení polyfunkčního využívání krajiny</t>
  </si>
  <si>
    <t>4.3: Rozvoj mimoprodukční funkce zemědělské výroby včetně programů revitalizace krajiny a nepotravinářského využití zemědělských produktů</t>
  </si>
  <si>
    <t>4.4: Rozvoj odbytových center a podpora finalizace zemědělských a lesnických výrobků, zlepšení marketingu</t>
  </si>
  <si>
    <t>4.5: Rozvoj funkcí lesního hospodářství včetně programů revitalizace krajiny a trvale udržitelného hospodaření v lesích</t>
  </si>
  <si>
    <t>Prioritní oblast 5: Životní prostředí</t>
  </si>
  <si>
    <t>5.1: Péče o přírodu a krajinu Vysočiny</t>
  </si>
  <si>
    <t>5.2: Nakládání s odpady</t>
  </si>
  <si>
    <t>5.3: Úspory energie</t>
  </si>
  <si>
    <t>5.4: Rozvoj vhodných alternativních energetických zdrojů včetně obnovitelných</t>
  </si>
  <si>
    <t>5.5: Systém environmentální výchovy, vzdělávání a osvěty</t>
  </si>
  <si>
    <t>5.6: Místní Agenda 21</t>
  </si>
  <si>
    <t>Prioritní oblast 6: Cestovní ruch a péče o kulturní dědictví</t>
  </si>
  <si>
    <t>6.1: Profesionální řízení cestovního ruchu v kraji – marketing, koordinace</t>
  </si>
  <si>
    <t>6.2: Rozvoj místních, regionálních i mezinárodních partnerství a sítí v cestovním ruchu</t>
  </si>
  <si>
    <t>6.3: Posilování a rozšiřování stávající turistické nabídky</t>
  </si>
  <si>
    <t>6.4: Budování a zkvalitňování základní a doprovodné infrastruktury cestovního ruchu</t>
  </si>
  <si>
    <t>6.5: Ochrana a zachování kulturního dědictví, obnova kulturních památek v regionu</t>
  </si>
  <si>
    <t>6.6: Zachování kultury a kulturních tradic, rozvoj regionálních kulturních aktivit</t>
  </si>
  <si>
    <t>Přehled struktury programové části Programu rozvoje Kraje Vysočina (verze prosinec/2011)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</si>
  <si>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</si>
  <si>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</si>
  <si>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</si>
  <si>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</si>
  <si>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</si>
  <si>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</si>
  <si>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</si>
  <si>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</si>
  <si>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v PO v Kč</t>
  </si>
  <si>
    <t>v PO</t>
  </si>
  <si>
    <t>(PO)</t>
  </si>
  <si>
    <t>v PO v %</t>
  </si>
  <si>
    <t>Počet stran: 1</t>
  </si>
  <si>
    <t>Počet stran: 3</t>
  </si>
  <si>
    <t>Čerpání prostředků Fondu Vysočiny dle prioritních oblastí PRK v roce 2013</t>
  </si>
  <si>
    <t>ROK 2013</t>
  </si>
  <si>
    <t>Rozvoj podnikatelů 2013</t>
  </si>
  <si>
    <t>Jednorázové akce 2013</t>
  </si>
  <si>
    <t>Sportoviště 2013</t>
  </si>
  <si>
    <t>Prevence kriminality 2013</t>
  </si>
  <si>
    <t>Investujme v sociálních službách 2013</t>
  </si>
  <si>
    <t>Podporujeme prorodinnou a seniorskou politiku obcí 2013</t>
  </si>
  <si>
    <t>Čistá voda 2013</t>
  </si>
  <si>
    <t>Pitná voda 2013</t>
  </si>
  <si>
    <t>Bezpečná silnice 2013</t>
  </si>
  <si>
    <t>Podpora budování dětských dopravních hřišť 2013</t>
  </si>
  <si>
    <t>Informační a komunikační technologie 2013</t>
  </si>
  <si>
    <t>Naše školka 2013</t>
  </si>
  <si>
    <t>Rozvoj vesnice 2013</t>
  </si>
  <si>
    <t>Prodejny regionálních produktů 2013</t>
  </si>
  <si>
    <t>Environmentální osvěta - Přírodní zahrady 2013</t>
  </si>
  <si>
    <t>Jdeme příkladem - předcházíme odpadům 2013</t>
  </si>
  <si>
    <t>Bioodpady 2013</t>
  </si>
  <si>
    <t>Doprovodná infrastruktura cestovního ruchu 2013</t>
  </si>
  <si>
    <t>Památky místního významu 2013</t>
  </si>
  <si>
    <t>Regionální kultura 2013</t>
  </si>
  <si>
    <t>Lyžařské běžecké trasy 2013</t>
  </si>
  <si>
    <t>Alokace FV byla schválená na zasedání ZK dne 19. 2. 2013 usnesením č. 0078/01/2013/ZK</t>
  </si>
  <si>
    <t>Usnesením ZK č. 0417/05/2013ZK dne 17.9.2013 došlo ke schválení využití  nevyčerpaných zůstatků z GP Čistá voda 2013, Environmentální osvěta 2013 a Jdeme příkladem 2013 k vyhlášení nového GP Pitná voda 2013 a posílení vyhlašovaného GP Bioodpady 2013</t>
  </si>
  <si>
    <t>Z tohoto důvodu neodpovídá objem vyhlášených GP schválené alokaci (určitá část prostředků byla rozdělována vícekrát)</t>
  </si>
  <si>
    <t>Vyhlášeno 21 GP</t>
  </si>
  <si>
    <t>ROK 2014</t>
  </si>
  <si>
    <t>Vyhlášeno 22 GP</t>
  </si>
  <si>
    <t>Rozvoj podnikatelů 2014</t>
  </si>
  <si>
    <t>Inovační vouchery 2014</t>
  </si>
  <si>
    <t>Prodejny regionálních produktů 2014</t>
  </si>
  <si>
    <t>Jednorázové akce 2014</t>
  </si>
  <si>
    <t>Sportoviště 2014</t>
  </si>
  <si>
    <t>Sportujeme 2014</t>
  </si>
  <si>
    <t>Podporujeme prorodinnou a seniorskou politiku obcí 2014</t>
  </si>
  <si>
    <t>Investujme v sociálních službách 2014</t>
  </si>
  <si>
    <t>Prevence kriminality 2014</t>
  </si>
  <si>
    <t>Informační a komunikační technologie 2014</t>
  </si>
  <si>
    <t>Infrastruktura ICT 2014</t>
  </si>
  <si>
    <t>Podpora budování dětských dopravních hřišť 2014</t>
  </si>
  <si>
    <t>Bezpečná silnice 2014</t>
  </si>
  <si>
    <t>Čistá voda 2014</t>
  </si>
  <si>
    <t>Naše školka 2014</t>
  </si>
  <si>
    <t>Rozvoj vesnice 2014</t>
  </si>
  <si>
    <t>Životní prostředí 2014</t>
  </si>
  <si>
    <t>Bioodpady 2014</t>
  </si>
  <si>
    <t>Památkově chráněná území 2014</t>
  </si>
  <si>
    <t>Edice Vysočiny 2014</t>
  </si>
  <si>
    <t>Lyžařské běžecké trasy 2014</t>
  </si>
  <si>
    <t>Regionální kultura 2014</t>
  </si>
  <si>
    <t>Prioritní oblast 1: Konkurenceschopná ekonomika a zaměstnanost</t>
  </si>
  <si>
    <t>1.1:Věda, výzkum a inovace</t>
  </si>
  <si>
    <t>1.2:Konkurenceschopné podnikatelské prostředí</t>
  </si>
  <si>
    <t>1.3:Regionální školství</t>
  </si>
  <si>
    <t>1.4:Adaptabilita zaměstnanců a rozvoj terciárního a dalšího vzdělávání</t>
  </si>
  <si>
    <t>Prioritní oblast 2: Kvalitní a dostupné veřejné služby</t>
  </si>
  <si>
    <t>2.1:Kvalitní a moderní infrastruktura ve zdravotnictví</t>
  </si>
  <si>
    <t>2.2:Lidské zdroje ve zdravotnictví</t>
  </si>
  <si>
    <t>2.3:Zdravotnická péče a prevence zdraví</t>
  </si>
  <si>
    <t>2.4:Služby sociální péče</t>
  </si>
  <si>
    <t>2.7:Volnočasové aktivity</t>
  </si>
  <si>
    <t>2.8:Sport a tělovýchova</t>
  </si>
  <si>
    <t>2.9:Mezinárodní aktivity a mezinárodní spolupráce</t>
  </si>
  <si>
    <t>2.10:Rozvoj neziskového sektoru v Kraji Vysočina</t>
  </si>
  <si>
    <t>2.11:Kvalitní veřejná správa</t>
  </si>
  <si>
    <t>2.12:Příprava územně plánovací dokumentace</t>
  </si>
  <si>
    <t>Prioritní oblast 3: Moderní infrastruktura a mobilita</t>
  </si>
  <si>
    <t>3.1:Moderní dopravní infrastruktura</t>
  </si>
  <si>
    <t>3.2:Zkvalitnění služeb veřejné hromadné dopravy</t>
  </si>
  <si>
    <t>3.3:Bezpečnost silničního provozu a zklidňování dopravy ve městech</t>
  </si>
  <si>
    <t>3.4:Zásobování pitnou vodou</t>
  </si>
  <si>
    <t>3.5:Odvádění a čištění odpadních vod</t>
  </si>
  <si>
    <t>3.6:Infrastruktura ICT</t>
  </si>
  <si>
    <t>3.7:Elektronické služby veřejného sektoru (eGovernment)</t>
  </si>
  <si>
    <t>3.8:ICT gramotnost a vzdělávání</t>
  </si>
  <si>
    <t>3.9:Efektivní krizové řízení</t>
  </si>
  <si>
    <t>3.10:Úspory a hospodaření s energiemi</t>
  </si>
  <si>
    <t>Prioritní oblast 4: Zdravé životní prostředí a udržitelný venkov</t>
  </si>
  <si>
    <t>4.1:Obnova a rozvoj venkovského prostoru</t>
  </si>
  <si>
    <t>4.2:Stabilizace zemědělství a navazujícího zpracovatelského průmyslu</t>
  </si>
  <si>
    <t>4.3:Trvale udržitelný rozvoj lesního hospodářství</t>
  </si>
  <si>
    <t>4.4:Péče o přírodu a krajinu Vysočiny</t>
  </si>
  <si>
    <t>4.5:Nakládání s odpady</t>
  </si>
  <si>
    <t>4.6:Zlepšování kvality ovzduší</t>
  </si>
  <si>
    <t>4.7:Ochrana před povodněmi a suchem</t>
  </si>
  <si>
    <t>Prioritní oblast 5: Atraktivní kulturní a historické dědictví a cestovní ruch</t>
  </si>
  <si>
    <t>5.1:Infrastruktura cestovního ruchu</t>
  </si>
  <si>
    <t>5.2:Služby v cestovním ruchu</t>
  </si>
  <si>
    <t>5.3:Ochrana a zachování kulturních památek jako hmotného kulturního dědictví kraje</t>
  </si>
  <si>
    <t>5.4:Rozvoj kultury a kulturní infrastruktury</t>
  </si>
  <si>
    <t>Čerpání prostředků Fondu Vysočiny dle prioritních oblastí PRK v roce 2014</t>
  </si>
  <si>
    <t>Alokace FV byla schválená na zasedání ZK dne 4. 2. 2014 usnesením č. 0064/01/2014/ZK.</t>
  </si>
  <si>
    <t>2.5:Prevence závislostí a boj proti společenské marginalizaci</t>
  </si>
  <si>
    <t>2.6:Prorodinná a proseniorská politika</t>
  </si>
  <si>
    <t>Přehled struktury programové části Programu rozvoje Kraje Vysočina (verze březen/2015)</t>
  </si>
  <si>
    <t>Čerpání prostředků Fondu Vysočiny dle prioritních oblastí PRK v roce 2015</t>
  </si>
  <si>
    <t>ROK 2015</t>
  </si>
  <si>
    <t>Naše školka 2015</t>
  </si>
  <si>
    <t>Inovační vouchery 2015</t>
  </si>
  <si>
    <t>Prodejny regionálních produktů 2015</t>
  </si>
  <si>
    <t>Rozvoj podnikatelů 2015</t>
  </si>
  <si>
    <t>Jednorázové akce 2015</t>
  </si>
  <si>
    <t>Sportoviště 2015</t>
  </si>
  <si>
    <t>Sportujeme 2015</t>
  </si>
  <si>
    <t>Tábory 2015</t>
  </si>
  <si>
    <t>Investujme v sociálních službách 2015</t>
  </si>
  <si>
    <t>Prevence kriminality 2015</t>
  </si>
  <si>
    <t>Podporujeme prorodinnou a seniorskou politiku obcí 2015</t>
  </si>
  <si>
    <t>Bezpečná silnice 2015</t>
  </si>
  <si>
    <t>Informační a komunikační technologie 2015</t>
  </si>
  <si>
    <t>Infrastruktura ICT 2015</t>
  </si>
  <si>
    <t>Čistá voda 2015</t>
  </si>
  <si>
    <t>Životní prostředí 2015</t>
  </si>
  <si>
    <t>Bioodpady 2015</t>
  </si>
  <si>
    <t>Rozvoj vesnice 2015</t>
  </si>
  <si>
    <t>Památkově chráněná území 2015</t>
  </si>
  <si>
    <t>Cyklodoprava a cykloturistika 2015</t>
  </si>
  <si>
    <t>Doprovodná infrastruktura cestovního ruchu 2015</t>
  </si>
  <si>
    <t>Regionální kultura 2015</t>
  </si>
  <si>
    <t>Lyžařské běžecké trasy 2015</t>
  </si>
  <si>
    <t>Vyhlášeno 23 GP</t>
  </si>
  <si>
    <t>Alokace FV schválená na zasedání ZK dne 27. 1. 2015 usnesením č. 0048/01/2015/ZK</t>
  </si>
  <si>
    <t>ZK-01-2016-44, př.1d</t>
  </si>
  <si>
    <t>ZK-01-2016-44, př.1c</t>
  </si>
  <si>
    <t>ZK-01-2016-44, př.1b</t>
  </si>
  <si>
    <t>ZK-01-2016-44, př.1a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</si>
</sst>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3" fillId="35" borderId="19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vertical="center"/>
    </xf>
    <xf numFmtId="1" fontId="0" fillId="0" borderId="25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0" fillId="0" borderId="41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0" fontId="1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99</v>
      </c>
      <c r="P1" s="14" t="s">
        <v>225</v>
      </c>
    </row>
    <row r="2" ht="13.5" thickBot="1">
      <c r="P2" s="14" t="s">
        <v>97</v>
      </c>
    </row>
    <row r="3" spans="1:18" ht="12.75">
      <c r="A3" s="52" t="s">
        <v>25</v>
      </c>
      <c r="B3" s="100" t="s">
        <v>100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2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103" t="s">
        <v>13</v>
      </c>
      <c r="G4" s="104"/>
      <c r="H4" s="104"/>
      <c r="I4" s="105"/>
      <c r="J4" s="106"/>
      <c r="K4" s="103" t="s">
        <v>20</v>
      </c>
      <c r="L4" s="107"/>
      <c r="M4" s="107"/>
      <c r="N4" s="108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>
        <v>2013</v>
      </c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73" t="s">
        <v>87</v>
      </c>
      <c r="B7" s="76">
        <v>10000000</v>
      </c>
      <c r="C7" s="8" t="s">
        <v>101</v>
      </c>
      <c r="D7" s="8">
        <v>10000000</v>
      </c>
      <c r="E7" s="8">
        <v>48983</v>
      </c>
      <c r="F7" s="20">
        <v>134</v>
      </c>
      <c r="G7" s="20">
        <v>80</v>
      </c>
      <c r="H7" s="27">
        <f>G7*100/F7</f>
        <v>59.701492537313435</v>
      </c>
      <c r="I7" s="20">
        <f>F7-G7</f>
        <v>54</v>
      </c>
      <c r="J7" s="27">
        <f>I7*100/F7</f>
        <v>40.298507462686565</v>
      </c>
      <c r="K7" s="13">
        <v>9951017</v>
      </c>
      <c r="L7" s="13">
        <v>24779349</v>
      </c>
      <c r="M7" s="13">
        <f>K7+L7</f>
        <v>34730366</v>
      </c>
      <c r="N7" s="27">
        <f>L7*100/M7</f>
        <v>71.34779115198498</v>
      </c>
      <c r="O7" s="79">
        <v>10000000</v>
      </c>
      <c r="P7" s="82">
        <f>B7-O7+E7</f>
        <v>48983</v>
      </c>
      <c r="Q7" s="85">
        <f>O7-E7</f>
        <v>9951017</v>
      </c>
      <c r="R7" s="88">
        <f>Q7*100/Q29</f>
        <v>22.26523884176922</v>
      </c>
    </row>
    <row r="8" spans="1:18" ht="13.5" thickBot="1">
      <c r="A8" s="91"/>
      <c r="B8" s="78"/>
      <c r="C8" s="9"/>
      <c r="D8" s="9"/>
      <c r="E8" s="9"/>
      <c r="F8" s="21"/>
      <c r="G8" s="21"/>
      <c r="H8" s="28"/>
      <c r="I8" s="21"/>
      <c r="J8" s="28"/>
      <c r="K8" s="9"/>
      <c r="L8" s="9"/>
      <c r="M8" s="9"/>
      <c r="N8" s="28"/>
      <c r="O8" s="81"/>
      <c r="P8" s="92"/>
      <c r="Q8" s="93"/>
      <c r="R8" s="94"/>
    </row>
    <row r="9" spans="1:18" ht="12.75">
      <c r="A9" s="73" t="s">
        <v>88</v>
      </c>
      <c r="B9" s="76">
        <v>9300000</v>
      </c>
      <c r="C9" s="13" t="s">
        <v>102</v>
      </c>
      <c r="D9" s="13">
        <v>2000000</v>
      </c>
      <c r="E9" s="13">
        <v>485371</v>
      </c>
      <c r="F9" s="20">
        <v>128</v>
      </c>
      <c r="G9" s="20">
        <v>81</v>
      </c>
      <c r="H9" s="27">
        <f>G9*100/F9</f>
        <v>63.28125</v>
      </c>
      <c r="I9" s="20">
        <f aca="true" t="shared" si="0" ref="I9:I29">F9-G9</f>
        <v>47</v>
      </c>
      <c r="J9" s="27">
        <f>I9*100/F9</f>
        <v>36.71875</v>
      </c>
      <c r="K9" s="13">
        <v>1514629</v>
      </c>
      <c r="L9" s="13">
        <v>2324114</v>
      </c>
      <c r="M9" s="13">
        <f aca="true" t="shared" si="1" ref="M9:M29">K9+L9</f>
        <v>3838743</v>
      </c>
      <c r="N9" s="27">
        <f>L9*100/M9</f>
        <v>60.54362065915848</v>
      </c>
      <c r="O9" s="79">
        <v>9300000</v>
      </c>
      <c r="P9" s="82">
        <f>B9-O9+E9+E10+E11+E12+E13</f>
        <v>612168</v>
      </c>
      <c r="Q9" s="85">
        <f>O9-E9-E10-E11-E12-E13</f>
        <v>8687832</v>
      </c>
      <c r="R9" s="88">
        <f>Q9*100/Q29</f>
        <v>19.438882929972443</v>
      </c>
    </row>
    <row r="10" spans="1:18" ht="12.75">
      <c r="A10" s="74"/>
      <c r="B10" s="77"/>
      <c r="C10" s="10" t="s">
        <v>103</v>
      </c>
      <c r="D10" s="10">
        <v>3000000</v>
      </c>
      <c r="E10" s="65">
        <v>1135</v>
      </c>
      <c r="F10" s="22">
        <v>101</v>
      </c>
      <c r="G10" s="22">
        <v>65</v>
      </c>
      <c r="H10" s="30">
        <f aca="true" t="shared" si="2" ref="H10:H29">G10*100/F10</f>
        <v>64.35643564356435</v>
      </c>
      <c r="I10" s="22">
        <f t="shared" si="0"/>
        <v>36</v>
      </c>
      <c r="J10" s="30">
        <f aca="true" t="shared" si="3" ref="J10:J29">I10*100/F10</f>
        <v>35.64356435643565</v>
      </c>
      <c r="K10" s="10">
        <v>2998865</v>
      </c>
      <c r="L10" s="10">
        <v>11962519</v>
      </c>
      <c r="M10" s="10">
        <f t="shared" si="1"/>
        <v>14961384</v>
      </c>
      <c r="N10" s="30">
        <v>0</v>
      </c>
      <c r="O10" s="80"/>
      <c r="P10" s="83"/>
      <c r="Q10" s="86"/>
      <c r="R10" s="89"/>
    </row>
    <row r="11" spans="1:18" ht="12.75">
      <c r="A11" s="74"/>
      <c r="B11" s="77"/>
      <c r="C11" s="10" t="s">
        <v>104</v>
      </c>
      <c r="D11" s="10">
        <v>1300000</v>
      </c>
      <c r="E11" s="10">
        <v>0</v>
      </c>
      <c r="F11" s="22">
        <v>25</v>
      </c>
      <c r="G11" s="22">
        <v>12</v>
      </c>
      <c r="H11" s="30">
        <f t="shared" si="2"/>
        <v>48</v>
      </c>
      <c r="I11" s="22">
        <f t="shared" si="0"/>
        <v>13</v>
      </c>
      <c r="J11" s="30">
        <f t="shared" si="3"/>
        <v>52</v>
      </c>
      <c r="K11" s="10">
        <v>1300000</v>
      </c>
      <c r="L11" s="10">
        <v>1413062</v>
      </c>
      <c r="M11" s="10">
        <f t="shared" si="1"/>
        <v>2713062</v>
      </c>
      <c r="N11" s="30">
        <f aca="true" t="shared" si="4" ref="N11:N29">L11*100/M11</f>
        <v>52.08366045449754</v>
      </c>
      <c r="O11" s="80"/>
      <c r="P11" s="83"/>
      <c r="Q11" s="86"/>
      <c r="R11" s="89"/>
    </row>
    <row r="12" spans="1:18" ht="12.75">
      <c r="A12" s="74"/>
      <c r="B12" s="77"/>
      <c r="C12" s="10" t="s">
        <v>105</v>
      </c>
      <c r="D12" s="10">
        <v>2000000</v>
      </c>
      <c r="E12" s="10">
        <v>0</v>
      </c>
      <c r="F12" s="22">
        <v>22</v>
      </c>
      <c r="G12" s="22">
        <v>11</v>
      </c>
      <c r="H12" s="30">
        <f t="shared" si="2"/>
        <v>50</v>
      </c>
      <c r="I12" s="22">
        <f t="shared" si="0"/>
        <v>11</v>
      </c>
      <c r="J12" s="30">
        <f t="shared" si="3"/>
        <v>50</v>
      </c>
      <c r="K12" s="10">
        <v>2000000</v>
      </c>
      <c r="L12" s="10">
        <v>1273519</v>
      </c>
      <c r="M12" s="10">
        <f t="shared" si="1"/>
        <v>3273519</v>
      </c>
      <c r="N12" s="30">
        <f t="shared" si="4"/>
        <v>38.903669109603456</v>
      </c>
      <c r="O12" s="80"/>
      <c r="P12" s="83"/>
      <c r="Q12" s="86"/>
      <c r="R12" s="89"/>
    </row>
    <row r="13" spans="1:18" ht="13.5" thickBot="1">
      <c r="A13" s="91"/>
      <c r="B13" s="78"/>
      <c r="C13" s="9" t="s">
        <v>106</v>
      </c>
      <c r="D13" s="9">
        <v>1000000</v>
      </c>
      <c r="E13" s="9">
        <v>125662</v>
      </c>
      <c r="F13" s="21">
        <v>11</v>
      </c>
      <c r="G13" s="21">
        <v>11</v>
      </c>
      <c r="H13" s="28">
        <f t="shared" si="2"/>
        <v>100</v>
      </c>
      <c r="I13" s="21">
        <f t="shared" si="0"/>
        <v>0</v>
      </c>
      <c r="J13" s="28">
        <f t="shared" si="3"/>
        <v>0</v>
      </c>
      <c r="K13" s="9">
        <v>874338</v>
      </c>
      <c r="L13" s="9">
        <v>849082</v>
      </c>
      <c r="M13" s="9">
        <f t="shared" si="1"/>
        <v>1723420</v>
      </c>
      <c r="N13" s="28">
        <f t="shared" si="4"/>
        <v>49.26727089159926</v>
      </c>
      <c r="O13" s="81"/>
      <c r="P13" s="92"/>
      <c r="Q13" s="93"/>
      <c r="R13" s="94"/>
    </row>
    <row r="14" spans="1:18" ht="12.75">
      <c r="A14" s="73" t="s">
        <v>89</v>
      </c>
      <c r="B14" s="76">
        <v>14000000</v>
      </c>
      <c r="C14" s="13" t="s">
        <v>107</v>
      </c>
      <c r="D14" s="13">
        <v>5500000</v>
      </c>
      <c r="E14" s="13">
        <v>2310892</v>
      </c>
      <c r="F14" s="20">
        <v>45</v>
      </c>
      <c r="G14" s="20">
        <v>27</v>
      </c>
      <c r="H14" s="27">
        <f t="shared" si="2"/>
        <v>60</v>
      </c>
      <c r="I14" s="20">
        <f t="shared" si="0"/>
        <v>18</v>
      </c>
      <c r="J14" s="27">
        <f t="shared" si="3"/>
        <v>40</v>
      </c>
      <c r="K14" s="13">
        <v>3189108</v>
      </c>
      <c r="L14" s="13">
        <v>2840148</v>
      </c>
      <c r="M14" s="13">
        <f t="shared" si="1"/>
        <v>6029256</v>
      </c>
      <c r="N14" s="27">
        <f t="shared" si="4"/>
        <v>47.10611060469152</v>
      </c>
      <c r="O14" s="79">
        <v>16310000</v>
      </c>
      <c r="P14" s="82">
        <f>B14-O14+E14+E15+E16+E17+E18</f>
        <v>3015001</v>
      </c>
      <c r="Q14" s="85">
        <f>O14-E14-E15-E16-E17-E18</f>
        <v>10984999</v>
      </c>
      <c r="R14" s="88">
        <f>Q14*100/Q29</f>
        <v>24.57875676542368</v>
      </c>
    </row>
    <row r="15" spans="1:18" ht="12.75">
      <c r="A15" s="74"/>
      <c r="B15" s="77"/>
      <c r="C15" s="10" t="s">
        <v>108</v>
      </c>
      <c r="D15" s="10">
        <v>2310000</v>
      </c>
      <c r="E15" s="10">
        <v>460276</v>
      </c>
      <c r="F15" s="22">
        <v>12</v>
      </c>
      <c r="G15" s="22">
        <v>4</v>
      </c>
      <c r="H15" s="30">
        <f t="shared" si="2"/>
        <v>33.333333333333336</v>
      </c>
      <c r="I15" s="22">
        <f t="shared" si="0"/>
        <v>8</v>
      </c>
      <c r="J15" s="30">
        <f t="shared" si="3"/>
        <v>66.66666666666667</v>
      </c>
      <c r="K15" s="10">
        <v>1849724</v>
      </c>
      <c r="L15" s="10">
        <v>1151229</v>
      </c>
      <c r="M15" s="10">
        <f t="shared" si="1"/>
        <v>3000953</v>
      </c>
      <c r="N15" s="30">
        <f t="shared" si="4"/>
        <v>38.362113635235204</v>
      </c>
      <c r="O15" s="80"/>
      <c r="P15" s="83"/>
      <c r="Q15" s="86"/>
      <c r="R15" s="89"/>
    </row>
    <row r="16" spans="1:18" ht="12.75">
      <c r="A16" s="95"/>
      <c r="B16" s="77"/>
      <c r="C16" s="10" t="s">
        <v>109</v>
      </c>
      <c r="D16" s="10">
        <v>3500000</v>
      </c>
      <c r="E16" s="10">
        <v>1629785</v>
      </c>
      <c r="F16" s="22">
        <v>24</v>
      </c>
      <c r="G16" s="22">
        <v>14</v>
      </c>
      <c r="H16" s="33">
        <f t="shared" si="2"/>
        <v>58.333333333333336</v>
      </c>
      <c r="I16" s="34">
        <f t="shared" si="0"/>
        <v>10</v>
      </c>
      <c r="J16" s="33">
        <f t="shared" si="3"/>
        <v>41.666666666666664</v>
      </c>
      <c r="K16" s="10">
        <v>1870215</v>
      </c>
      <c r="L16" s="10">
        <v>3287708</v>
      </c>
      <c r="M16" s="8">
        <f t="shared" si="1"/>
        <v>5157923</v>
      </c>
      <c r="N16" s="33">
        <f t="shared" si="4"/>
        <v>63.740928276750154</v>
      </c>
      <c r="O16" s="96"/>
      <c r="P16" s="97"/>
      <c r="Q16" s="98"/>
      <c r="R16" s="99"/>
    </row>
    <row r="17" spans="1:18" ht="12.75">
      <c r="A17" s="95"/>
      <c r="B17" s="77"/>
      <c r="C17" s="11" t="s">
        <v>110</v>
      </c>
      <c r="D17" s="11">
        <v>1000000</v>
      </c>
      <c r="E17" s="11">
        <v>892839</v>
      </c>
      <c r="F17" s="22">
        <v>2</v>
      </c>
      <c r="G17" s="22">
        <v>2</v>
      </c>
      <c r="H17" s="33">
        <f t="shared" si="2"/>
        <v>100</v>
      </c>
      <c r="I17" s="34">
        <f t="shared" si="0"/>
        <v>0</v>
      </c>
      <c r="J17" s="33">
        <f t="shared" si="3"/>
        <v>0</v>
      </c>
      <c r="K17" s="10">
        <v>107161</v>
      </c>
      <c r="L17" s="10">
        <v>107161</v>
      </c>
      <c r="M17" s="8">
        <f t="shared" si="1"/>
        <v>214322</v>
      </c>
      <c r="N17" s="33">
        <f t="shared" si="4"/>
        <v>50</v>
      </c>
      <c r="O17" s="96"/>
      <c r="P17" s="97"/>
      <c r="Q17" s="98"/>
      <c r="R17" s="99"/>
    </row>
    <row r="18" spans="1:18" ht="13.5" thickBot="1">
      <c r="A18" s="91"/>
      <c r="B18" s="78"/>
      <c r="C18" s="9" t="s">
        <v>111</v>
      </c>
      <c r="D18" s="9">
        <v>4000000</v>
      </c>
      <c r="E18" s="9">
        <v>31209</v>
      </c>
      <c r="F18" s="23">
        <v>172</v>
      </c>
      <c r="G18" s="23">
        <v>111</v>
      </c>
      <c r="H18" s="27">
        <f t="shared" si="2"/>
        <v>64.53488372093024</v>
      </c>
      <c r="I18" s="20">
        <f t="shared" si="0"/>
        <v>61</v>
      </c>
      <c r="J18" s="27">
        <f t="shared" si="3"/>
        <v>35.46511627906977</v>
      </c>
      <c r="K18" s="13">
        <v>3968791</v>
      </c>
      <c r="L18" s="13">
        <v>4603935</v>
      </c>
      <c r="M18" s="13">
        <f t="shared" si="1"/>
        <v>8572726</v>
      </c>
      <c r="N18" s="27">
        <f t="shared" si="4"/>
        <v>53.704445937033334</v>
      </c>
      <c r="O18" s="81"/>
      <c r="P18" s="92"/>
      <c r="Q18" s="93"/>
      <c r="R18" s="94"/>
    </row>
    <row r="19" spans="1:18" ht="12.75">
      <c r="A19" s="73" t="s">
        <v>90</v>
      </c>
      <c r="B19" s="76">
        <v>9500000</v>
      </c>
      <c r="C19" s="8" t="s">
        <v>112</v>
      </c>
      <c r="D19" s="8">
        <v>5000000</v>
      </c>
      <c r="E19" s="8">
        <v>1113064</v>
      </c>
      <c r="F19" s="26">
        <v>42</v>
      </c>
      <c r="G19" s="26">
        <v>32</v>
      </c>
      <c r="H19" s="29">
        <f t="shared" si="2"/>
        <v>76.19047619047619</v>
      </c>
      <c r="I19" s="26">
        <f t="shared" si="0"/>
        <v>10</v>
      </c>
      <c r="J19" s="29">
        <f t="shared" si="3"/>
        <v>23.80952380952381</v>
      </c>
      <c r="K19" s="12">
        <v>3886936</v>
      </c>
      <c r="L19" s="12">
        <v>6243180</v>
      </c>
      <c r="M19" s="12">
        <f t="shared" si="1"/>
        <v>10130116</v>
      </c>
      <c r="N19" s="29">
        <f t="shared" si="4"/>
        <v>61.62989643948796</v>
      </c>
      <c r="O19" s="79">
        <v>9500000</v>
      </c>
      <c r="P19" s="82">
        <f>B19-O19+E19+E20+E21</f>
        <v>1217012</v>
      </c>
      <c r="Q19" s="85">
        <f>O19-E19-E20-E21</f>
        <v>8282988</v>
      </c>
      <c r="R19" s="88">
        <f>Q19*100/Q29</f>
        <v>18.53305105834995</v>
      </c>
    </row>
    <row r="20" spans="1:18" ht="12.75">
      <c r="A20" s="74"/>
      <c r="B20" s="77"/>
      <c r="C20" s="13" t="s">
        <v>113</v>
      </c>
      <c r="D20" s="13">
        <v>3000000</v>
      </c>
      <c r="E20" s="10">
        <v>13625</v>
      </c>
      <c r="F20" s="22">
        <v>50</v>
      </c>
      <c r="G20" s="22">
        <v>29</v>
      </c>
      <c r="H20" s="30">
        <f t="shared" si="2"/>
        <v>58</v>
      </c>
      <c r="I20" s="22">
        <f t="shared" si="0"/>
        <v>21</v>
      </c>
      <c r="J20" s="30">
        <f t="shared" si="3"/>
        <v>42</v>
      </c>
      <c r="K20" s="10">
        <v>2986375</v>
      </c>
      <c r="L20" s="10">
        <v>6286266</v>
      </c>
      <c r="M20" s="10">
        <f t="shared" si="1"/>
        <v>9272641</v>
      </c>
      <c r="N20" s="30">
        <f t="shared" si="4"/>
        <v>67.7936954531077</v>
      </c>
      <c r="O20" s="80"/>
      <c r="P20" s="83"/>
      <c r="Q20" s="86"/>
      <c r="R20" s="89"/>
    </row>
    <row r="21" spans="1:18" ht="13.5" thickBot="1">
      <c r="A21" s="91"/>
      <c r="B21" s="78"/>
      <c r="C21" s="9" t="s">
        <v>114</v>
      </c>
      <c r="D21" s="9">
        <v>1500000</v>
      </c>
      <c r="E21" s="17">
        <v>90323</v>
      </c>
      <c r="F21" s="23">
        <v>15</v>
      </c>
      <c r="G21" s="23">
        <v>11</v>
      </c>
      <c r="H21" s="33">
        <f t="shared" si="2"/>
        <v>73.33333333333333</v>
      </c>
      <c r="I21" s="34">
        <f t="shared" si="0"/>
        <v>4</v>
      </c>
      <c r="J21" s="33">
        <f t="shared" si="3"/>
        <v>26.666666666666668</v>
      </c>
      <c r="K21" s="17">
        <v>1409677</v>
      </c>
      <c r="L21" s="17">
        <v>1701554</v>
      </c>
      <c r="M21" s="8">
        <f t="shared" si="1"/>
        <v>3111231</v>
      </c>
      <c r="N21" s="33">
        <f t="shared" si="4"/>
        <v>54.69069959768336</v>
      </c>
      <c r="O21" s="81"/>
      <c r="P21" s="92"/>
      <c r="Q21" s="93"/>
      <c r="R21" s="94"/>
    </row>
    <row r="22" spans="1:18" ht="12.75">
      <c r="A22" s="73" t="s">
        <v>91</v>
      </c>
      <c r="B22" s="76">
        <v>2550000</v>
      </c>
      <c r="C22" s="18" t="s">
        <v>115</v>
      </c>
      <c r="D22" s="18">
        <v>1500000</v>
      </c>
      <c r="E22" s="18">
        <v>483240</v>
      </c>
      <c r="F22" s="24">
        <v>20</v>
      </c>
      <c r="G22" s="24">
        <v>16</v>
      </c>
      <c r="H22" s="31">
        <f t="shared" si="2"/>
        <v>80</v>
      </c>
      <c r="I22" s="24">
        <f t="shared" si="0"/>
        <v>4</v>
      </c>
      <c r="J22" s="31">
        <f t="shared" si="3"/>
        <v>20</v>
      </c>
      <c r="K22" s="18">
        <v>1016760</v>
      </c>
      <c r="L22" s="18">
        <v>1067082</v>
      </c>
      <c r="M22" s="18">
        <f t="shared" si="1"/>
        <v>2083842</v>
      </c>
      <c r="N22" s="31">
        <f t="shared" si="4"/>
        <v>51.20743319311157</v>
      </c>
      <c r="O22" s="79">
        <v>3210000</v>
      </c>
      <c r="P22" s="82">
        <f>B22-O22+E22+E23+E24</f>
        <v>639709</v>
      </c>
      <c r="Q22" s="85">
        <f>O22-E22-E23-E24</f>
        <v>1910291</v>
      </c>
      <c r="R22" s="88">
        <f>Q22*100/Q29</f>
        <v>4.274245071863727</v>
      </c>
    </row>
    <row r="23" spans="1:18" ht="12.75">
      <c r="A23" s="74"/>
      <c r="B23" s="77"/>
      <c r="C23" s="10" t="s">
        <v>116</v>
      </c>
      <c r="D23" s="10">
        <v>450000</v>
      </c>
      <c r="E23" s="10">
        <v>178847</v>
      </c>
      <c r="F23" s="22">
        <v>14</v>
      </c>
      <c r="G23" s="22">
        <v>12</v>
      </c>
      <c r="H23" s="30">
        <f t="shared" si="2"/>
        <v>85.71428571428571</v>
      </c>
      <c r="I23" s="22">
        <f t="shared" si="0"/>
        <v>2</v>
      </c>
      <c r="J23" s="30">
        <f t="shared" si="3"/>
        <v>14.285714285714286</v>
      </c>
      <c r="K23" s="10">
        <v>271153</v>
      </c>
      <c r="L23" s="10">
        <v>153456</v>
      </c>
      <c r="M23" s="10">
        <f t="shared" si="1"/>
        <v>424609</v>
      </c>
      <c r="N23" s="30">
        <f t="shared" si="4"/>
        <v>36.140543417591246</v>
      </c>
      <c r="O23" s="80"/>
      <c r="P23" s="83"/>
      <c r="Q23" s="86"/>
      <c r="R23" s="89"/>
    </row>
    <row r="24" spans="1:18" ht="13.5" thickBot="1">
      <c r="A24" s="91"/>
      <c r="B24" s="78"/>
      <c r="C24" s="9" t="s">
        <v>117</v>
      </c>
      <c r="D24" s="9">
        <v>1260000</v>
      </c>
      <c r="E24" s="9">
        <v>637622</v>
      </c>
      <c r="F24" s="21">
        <v>21</v>
      </c>
      <c r="G24" s="21">
        <v>19</v>
      </c>
      <c r="H24" s="28">
        <f t="shared" si="2"/>
        <v>90.47619047619048</v>
      </c>
      <c r="I24" s="21">
        <f t="shared" si="0"/>
        <v>2</v>
      </c>
      <c r="J24" s="28">
        <f t="shared" si="3"/>
        <v>9.523809523809524</v>
      </c>
      <c r="K24" s="9">
        <v>622378</v>
      </c>
      <c r="L24" s="9">
        <v>755644</v>
      </c>
      <c r="M24" s="9">
        <f t="shared" si="1"/>
        <v>1378022</v>
      </c>
      <c r="N24" s="28">
        <f t="shared" si="4"/>
        <v>54.83540901378933</v>
      </c>
      <c r="O24" s="81"/>
      <c r="P24" s="92"/>
      <c r="Q24" s="93"/>
      <c r="R24" s="94"/>
    </row>
    <row r="25" spans="1:18" ht="12.75">
      <c r="A25" s="73" t="s">
        <v>92</v>
      </c>
      <c r="B25" s="76">
        <v>5700000</v>
      </c>
      <c r="C25" s="12" t="s">
        <v>118</v>
      </c>
      <c r="D25" s="12">
        <v>1200000</v>
      </c>
      <c r="E25" s="12">
        <v>0</v>
      </c>
      <c r="F25" s="26">
        <v>16</v>
      </c>
      <c r="G25" s="24">
        <v>11</v>
      </c>
      <c r="H25" s="31">
        <f t="shared" si="2"/>
        <v>68.75</v>
      </c>
      <c r="I25" s="24">
        <f t="shared" si="0"/>
        <v>5</v>
      </c>
      <c r="J25" s="31">
        <f t="shared" si="3"/>
        <v>31.25</v>
      </c>
      <c r="K25" s="18">
        <v>1200000</v>
      </c>
      <c r="L25" s="18">
        <v>1996032</v>
      </c>
      <c r="M25" s="18">
        <f t="shared" si="1"/>
        <v>3196032</v>
      </c>
      <c r="N25" s="27">
        <f t="shared" si="4"/>
        <v>62.45344226841283</v>
      </c>
      <c r="O25" s="79">
        <v>5700000</v>
      </c>
      <c r="P25" s="82">
        <f>B25-O25+E25+E26+E27+E28</f>
        <v>824065</v>
      </c>
      <c r="Q25" s="85">
        <f>O25-E25-E26-E27-E28</f>
        <v>4875935</v>
      </c>
      <c r="R25" s="88">
        <f>Q25*100/Q29</f>
        <v>10.909825332620978</v>
      </c>
    </row>
    <row r="26" spans="1:18" ht="12.75">
      <c r="A26" s="74"/>
      <c r="B26" s="77"/>
      <c r="C26" s="13" t="s">
        <v>119</v>
      </c>
      <c r="D26" s="13">
        <v>1500000</v>
      </c>
      <c r="E26" s="13">
        <v>0</v>
      </c>
      <c r="F26" s="20">
        <v>74</v>
      </c>
      <c r="G26" s="22">
        <v>29</v>
      </c>
      <c r="H26" s="30">
        <f t="shared" si="2"/>
        <v>39.189189189189186</v>
      </c>
      <c r="I26" s="22">
        <f t="shared" si="0"/>
        <v>45</v>
      </c>
      <c r="J26" s="30">
        <f t="shared" si="3"/>
        <v>60.810810810810814</v>
      </c>
      <c r="K26" s="10">
        <v>1500000</v>
      </c>
      <c r="L26" s="10">
        <v>2553884</v>
      </c>
      <c r="M26" s="10">
        <f t="shared" si="1"/>
        <v>4053884</v>
      </c>
      <c r="N26" s="30">
        <f t="shared" si="4"/>
        <v>62.99844790822826</v>
      </c>
      <c r="O26" s="80"/>
      <c r="P26" s="83"/>
      <c r="Q26" s="86"/>
      <c r="R26" s="89"/>
    </row>
    <row r="27" spans="1:18" ht="12.75">
      <c r="A27" s="74"/>
      <c r="B27" s="77"/>
      <c r="C27" s="10" t="s">
        <v>120</v>
      </c>
      <c r="D27" s="10">
        <v>1500000</v>
      </c>
      <c r="E27" s="10">
        <v>8824</v>
      </c>
      <c r="F27" s="22">
        <v>77</v>
      </c>
      <c r="G27" s="22">
        <v>37</v>
      </c>
      <c r="H27" s="30">
        <f t="shared" si="2"/>
        <v>48.05194805194805</v>
      </c>
      <c r="I27" s="22">
        <f t="shared" si="0"/>
        <v>40</v>
      </c>
      <c r="J27" s="30">
        <f t="shared" si="3"/>
        <v>51.94805194805195</v>
      </c>
      <c r="K27" s="10">
        <v>1491176</v>
      </c>
      <c r="L27" s="10">
        <v>6386564</v>
      </c>
      <c r="M27" s="10">
        <f t="shared" si="1"/>
        <v>7877740</v>
      </c>
      <c r="N27" s="30">
        <f t="shared" si="4"/>
        <v>81.07101782998677</v>
      </c>
      <c r="O27" s="80"/>
      <c r="P27" s="83"/>
      <c r="Q27" s="86"/>
      <c r="R27" s="89"/>
    </row>
    <row r="28" spans="1:18" ht="13.5" thickBot="1">
      <c r="A28" s="75"/>
      <c r="B28" s="78"/>
      <c r="C28" s="9" t="s">
        <v>121</v>
      </c>
      <c r="D28" s="9">
        <v>1500000</v>
      </c>
      <c r="E28" s="9">
        <v>815241</v>
      </c>
      <c r="F28" s="21">
        <v>11</v>
      </c>
      <c r="G28" s="21">
        <v>9</v>
      </c>
      <c r="H28" s="32">
        <f t="shared" si="2"/>
        <v>81.81818181818181</v>
      </c>
      <c r="I28" s="25">
        <f t="shared" si="0"/>
        <v>2</v>
      </c>
      <c r="J28" s="32">
        <f t="shared" si="3"/>
        <v>18.181818181818183</v>
      </c>
      <c r="K28" s="11">
        <v>684759</v>
      </c>
      <c r="L28" s="11">
        <v>713975</v>
      </c>
      <c r="M28" s="11">
        <f t="shared" si="1"/>
        <v>1398734</v>
      </c>
      <c r="N28" s="32">
        <f t="shared" si="4"/>
        <v>51.04437298299748</v>
      </c>
      <c r="O28" s="81"/>
      <c r="P28" s="84"/>
      <c r="Q28" s="87"/>
      <c r="R28" s="90"/>
    </row>
    <row r="29" spans="1:18" s="14" customFormat="1" ht="12.75">
      <c r="A29" s="44" t="s">
        <v>26</v>
      </c>
      <c r="B29" s="43">
        <f>SUM(B7:B28)</f>
        <v>51050000</v>
      </c>
      <c r="C29" s="39" t="s">
        <v>125</v>
      </c>
      <c r="D29" s="38">
        <f>SUM(D7:D28)</f>
        <v>54020000</v>
      </c>
      <c r="E29" s="38">
        <f>SUM(E7:E28)</f>
        <v>9326938</v>
      </c>
      <c r="F29" s="41">
        <f>SUM(F7:F28)</f>
        <v>1016</v>
      </c>
      <c r="G29" s="41">
        <f>SUM(G7:G28)</f>
        <v>623</v>
      </c>
      <c r="H29" s="46">
        <f t="shared" si="2"/>
        <v>61.318897637795274</v>
      </c>
      <c r="I29" s="47">
        <f t="shared" si="0"/>
        <v>393</v>
      </c>
      <c r="J29" s="46">
        <f t="shared" si="3"/>
        <v>38.681102362204726</v>
      </c>
      <c r="K29" s="45">
        <f>SUM(K7:K28)</f>
        <v>44693062</v>
      </c>
      <c r="L29" s="45">
        <f>SUM(L7:L28)</f>
        <v>82449463</v>
      </c>
      <c r="M29" s="48">
        <f t="shared" si="1"/>
        <v>127142525</v>
      </c>
      <c r="N29" s="46">
        <f t="shared" si="4"/>
        <v>64.84806165364421</v>
      </c>
      <c r="O29" s="40">
        <f>SUM(O7:O28)</f>
        <v>54020000</v>
      </c>
      <c r="P29" s="40">
        <f>SUM(P7:P28)</f>
        <v>6356938</v>
      </c>
      <c r="Q29" s="38">
        <f>SUM(Q7:Q28)</f>
        <v>44693062</v>
      </c>
      <c r="R29" s="51">
        <f>SUM(R7:R28)</f>
        <v>100.00000000000001</v>
      </c>
    </row>
    <row r="30" ht="12.75">
      <c r="A30" s="37" t="s">
        <v>122</v>
      </c>
    </row>
    <row r="31" spans="1:8" ht="12.75">
      <c r="A31" s="37" t="s">
        <v>123</v>
      </c>
      <c r="G31" s="37"/>
      <c r="H31" s="37"/>
    </row>
    <row r="32" ht="12.75">
      <c r="A32" s="35" t="s">
        <v>124</v>
      </c>
    </row>
    <row r="33" ht="12.75">
      <c r="A33" s="66"/>
    </row>
    <row r="34" ht="12.75">
      <c r="A34" s="35"/>
    </row>
  </sheetData>
  <sheetProtection/>
  <mergeCells count="39">
    <mergeCell ref="B3:R3"/>
    <mergeCell ref="F4:J4"/>
    <mergeCell ref="K4:N4"/>
    <mergeCell ref="A7:A8"/>
    <mergeCell ref="B7:B8"/>
    <mergeCell ref="O7:O8"/>
    <mergeCell ref="P7:P8"/>
    <mergeCell ref="Q7:Q8"/>
    <mergeCell ref="R7:R8"/>
    <mergeCell ref="A9:A13"/>
    <mergeCell ref="B9:B13"/>
    <mergeCell ref="O9:O13"/>
    <mergeCell ref="P9:P13"/>
    <mergeCell ref="Q9:Q13"/>
    <mergeCell ref="R9:R13"/>
    <mergeCell ref="A14:A18"/>
    <mergeCell ref="B14:B18"/>
    <mergeCell ref="O14:O18"/>
    <mergeCell ref="P14:P18"/>
    <mergeCell ref="Q14:Q18"/>
    <mergeCell ref="R14:R18"/>
    <mergeCell ref="A19:A21"/>
    <mergeCell ref="B19:B21"/>
    <mergeCell ref="O19:O21"/>
    <mergeCell ref="P19:P21"/>
    <mergeCell ref="Q19:Q21"/>
    <mergeCell ref="R19:R21"/>
    <mergeCell ref="A22:A24"/>
    <mergeCell ref="B22:B24"/>
    <mergeCell ref="O22:O24"/>
    <mergeCell ref="P22:P24"/>
    <mergeCell ref="Q22:Q24"/>
    <mergeCell ref="R22:R24"/>
    <mergeCell ref="A25:A28"/>
    <mergeCell ref="B25:B28"/>
    <mergeCell ref="O25:O28"/>
    <mergeCell ref="P25:P28"/>
    <mergeCell ref="Q25:Q28"/>
    <mergeCell ref="R25:R2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190</v>
      </c>
      <c r="P1" s="14" t="s">
        <v>224</v>
      </c>
    </row>
    <row r="2" ht="13.5" thickBot="1">
      <c r="P2" s="14" t="s">
        <v>97</v>
      </c>
    </row>
    <row r="3" spans="1:18" ht="12.75">
      <c r="A3" s="52" t="s">
        <v>25</v>
      </c>
      <c r="B3" s="100" t="s">
        <v>126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2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103" t="s">
        <v>13</v>
      </c>
      <c r="G4" s="104"/>
      <c r="H4" s="104"/>
      <c r="I4" s="105"/>
      <c r="J4" s="106"/>
      <c r="K4" s="103" t="s">
        <v>20</v>
      </c>
      <c r="L4" s="107"/>
      <c r="M4" s="107"/>
      <c r="N4" s="108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>
        <v>2014</v>
      </c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73" t="s">
        <v>87</v>
      </c>
      <c r="B7" s="76">
        <v>13500000</v>
      </c>
      <c r="C7" s="8" t="s">
        <v>128</v>
      </c>
      <c r="D7" s="8">
        <v>10000000</v>
      </c>
      <c r="E7" s="8">
        <v>0</v>
      </c>
      <c r="F7" s="20">
        <v>132</v>
      </c>
      <c r="G7" s="20">
        <v>92</v>
      </c>
      <c r="H7" s="27">
        <f>G7*100/F7</f>
        <v>69.6969696969697</v>
      </c>
      <c r="I7" s="20">
        <f>F7-G7</f>
        <v>40</v>
      </c>
      <c r="J7" s="27">
        <f>I7*100/F7</f>
        <v>30.303030303030305</v>
      </c>
      <c r="K7" s="13">
        <v>10000000</v>
      </c>
      <c r="L7" s="13">
        <v>21555596</v>
      </c>
      <c r="M7" s="13">
        <f>K7+L7</f>
        <v>31555596</v>
      </c>
      <c r="N7" s="27">
        <f aca="true" t="shared" si="0" ref="N7:N12">L7*100/M7</f>
        <v>68.3098997718186</v>
      </c>
      <c r="O7" s="79">
        <v>13500000</v>
      </c>
      <c r="P7" s="82">
        <f>B7-O7+E7+E8+E9</f>
        <v>1400494</v>
      </c>
      <c r="Q7" s="85">
        <f>O7-E7-E8-E9</f>
        <v>12099506</v>
      </c>
      <c r="R7" s="88">
        <f>Q7*100/Q29</f>
        <v>24.18688711349001</v>
      </c>
    </row>
    <row r="8" spans="1:18" ht="12.75">
      <c r="A8" s="74"/>
      <c r="B8" s="77"/>
      <c r="C8" s="13" t="s">
        <v>129</v>
      </c>
      <c r="D8" s="13">
        <v>2000000</v>
      </c>
      <c r="E8" s="13">
        <v>947150</v>
      </c>
      <c r="F8" s="22">
        <v>9</v>
      </c>
      <c r="G8" s="22">
        <v>8</v>
      </c>
      <c r="H8" s="30">
        <f>G8*100/F8</f>
        <v>88.88888888888889</v>
      </c>
      <c r="I8" s="22">
        <f>F8-G8</f>
        <v>1</v>
      </c>
      <c r="J8" s="30">
        <f>I8*100/F8</f>
        <v>11.11111111111111</v>
      </c>
      <c r="K8" s="10">
        <v>1052850</v>
      </c>
      <c r="L8" s="10">
        <v>408437</v>
      </c>
      <c r="M8" s="10">
        <f>K8+L8</f>
        <v>1461287</v>
      </c>
      <c r="N8" s="30">
        <f t="shared" si="0"/>
        <v>27.95049843049312</v>
      </c>
      <c r="O8" s="80"/>
      <c r="P8" s="83"/>
      <c r="Q8" s="86"/>
      <c r="R8" s="89"/>
    </row>
    <row r="9" spans="1:18" ht="13.5" thickBot="1">
      <c r="A9" s="91"/>
      <c r="B9" s="78"/>
      <c r="C9" s="9" t="s">
        <v>130</v>
      </c>
      <c r="D9" s="9">
        <v>1500000</v>
      </c>
      <c r="E9" s="9">
        <v>453344</v>
      </c>
      <c r="F9" s="21">
        <v>17</v>
      </c>
      <c r="G9" s="21">
        <v>12</v>
      </c>
      <c r="H9" s="28">
        <f>G9*100/F9</f>
        <v>70.58823529411765</v>
      </c>
      <c r="I9" s="21">
        <f>F9-G9</f>
        <v>5</v>
      </c>
      <c r="J9" s="28">
        <f>I9*100/F9</f>
        <v>29.41176470588235</v>
      </c>
      <c r="K9" s="9">
        <v>1046656</v>
      </c>
      <c r="L9" s="9">
        <v>1055571</v>
      </c>
      <c r="M9" s="9">
        <f>K9+L9</f>
        <v>2102227</v>
      </c>
      <c r="N9" s="28">
        <f t="shared" si="0"/>
        <v>50.212037044524685</v>
      </c>
      <c r="O9" s="109"/>
      <c r="P9" s="92"/>
      <c r="Q9" s="93"/>
      <c r="R9" s="94"/>
    </row>
    <row r="10" spans="1:18" ht="12.75">
      <c r="A10" s="73" t="s">
        <v>88</v>
      </c>
      <c r="B10" s="76">
        <v>10500000</v>
      </c>
      <c r="C10" s="13" t="s">
        <v>131</v>
      </c>
      <c r="D10" s="13">
        <v>1200000</v>
      </c>
      <c r="E10" s="13">
        <v>16290</v>
      </c>
      <c r="F10" s="20">
        <v>158</v>
      </c>
      <c r="G10" s="20">
        <v>68</v>
      </c>
      <c r="H10" s="27">
        <f>G10*100/F10</f>
        <v>43.037974683544306</v>
      </c>
      <c r="I10" s="20">
        <f aca="true" t="shared" si="1" ref="I10:I29">F10-G10</f>
        <v>90</v>
      </c>
      <c r="J10" s="27">
        <f>I10*100/F10</f>
        <v>56.962025316455694</v>
      </c>
      <c r="K10" s="13">
        <v>1183710</v>
      </c>
      <c r="L10" s="13">
        <v>2639271</v>
      </c>
      <c r="M10" s="13">
        <f aca="true" t="shared" si="2" ref="M10:M29">K10+L10</f>
        <v>3822981</v>
      </c>
      <c r="N10" s="27">
        <f t="shared" si="0"/>
        <v>69.03698972084874</v>
      </c>
      <c r="O10" s="79">
        <v>10500000</v>
      </c>
      <c r="P10" s="82">
        <f>B10-O10+E10+E11++E12+E13+E14+E15</f>
        <v>88875</v>
      </c>
      <c r="Q10" s="85">
        <f>O10-E10-E11-E12-E13-E14-E15</f>
        <v>10411125</v>
      </c>
      <c r="R10" s="88">
        <f>Q10*100/Q29</f>
        <v>20.811817036119795</v>
      </c>
    </row>
    <row r="11" spans="1:18" ht="12.75">
      <c r="A11" s="74"/>
      <c r="B11" s="77"/>
      <c r="C11" s="10" t="s">
        <v>132</v>
      </c>
      <c r="D11" s="10">
        <v>3000000</v>
      </c>
      <c r="E11" s="65">
        <v>14828</v>
      </c>
      <c r="F11" s="22">
        <v>112</v>
      </c>
      <c r="G11" s="22">
        <v>60</v>
      </c>
      <c r="H11" s="30">
        <f aca="true" t="shared" si="3" ref="H11:H29">G11*100/F11</f>
        <v>53.57142857142857</v>
      </c>
      <c r="I11" s="22">
        <f t="shared" si="1"/>
        <v>52</v>
      </c>
      <c r="J11" s="30">
        <f aca="true" t="shared" si="4" ref="J11:J29">I11*100/F11</f>
        <v>46.42857142857143</v>
      </c>
      <c r="K11" s="10">
        <v>2985172</v>
      </c>
      <c r="L11" s="10">
        <v>10832761</v>
      </c>
      <c r="M11" s="10">
        <f t="shared" si="2"/>
        <v>13817933</v>
      </c>
      <c r="N11" s="30">
        <f t="shared" si="0"/>
        <v>78.39639257188466</v>
      </c>
      <c r="O11" s="80"/>
      <c r="P11" s="83"/>
      <c r="Q11" s="86"/>
      <c r="R11" s="89"/>
    </row>
    <row r="12" spans="1:18" ht="12.75">
      <c r="A12" s="74"/>
      <c r="B12" s="77"/>
      <c r="C12" s="10" t="s">
        <v>133</v>
      </c>
      <c r="D12" s="10">
        <v>1800000</v>
      </c>
      <c r="E12" s="65">
        <v>3774</v>
      </c>
      <c r="F12" s="22">
        <v>69</v>
      </c>
      <c r="G12" s="22">
        <v>36</v>
      </c>
      <c r="H12" s="30">
        <f t="shared" si="3"/>
        <v>52.17391304347826</v>
      </c>
      <c r="I12" s="22">
        <f t="shared" si="1"/>
        <v>33</v>
      </c>
      <c r="J12" s="30">
        <f t="shared" si="4"/>
        <v>47.82608695652174</v>
      </c>
      <c r="K12" s="10">
        <v>1796226</v>
      </c>
      <c r="L12" s="10">
        <v>5301459</v>
      </c>
      <c r="M12" s="10">
        <f t="shared" si="2"/>
        <v>7097685</v>
      </c>
      <c r="N12" s="27">
        <f t="shared" si="0"/>
        <v>74.69279067752373</v>
      </c>
      <c r="O12" s="80"/>
      <c r="P12" s="83"/>
      <c r="Q12" s="86"/>
      <c r="R12" s="89"/>
    </row>
    <row r="13" spans="1:18" ht="12.75">
      <c r="A13" s="74"/>
      <c r="B13" s="77"/>
      <c r="C13" s="10" t="s">
        <v>136</v>
      </c>
      <c r="D13" s="10">
        <v>1500000</v>
      </c>
      <c r="E13" s="10">
        <v>53983</v>
      </c>
      <c r="F13" s="22">
        <v>21</v>
      </c>
      <c r="G13" s="22">
        <v>18</v>
      </c>
      <c r="H13" s="30">
        <f t="shared" si="3"/>
        <v>85.71428571428571</v>
      </c>
      <c r="I13" s="22">
        <f t="shared" si="1"/>
        <v>3</v>
      </c>
      <c r="J13" s="30">
        <f t="shared" si="4"/>
        <v>14.285714285714286</v>
      </c>
      <c r="K13" s="10">
        <v>1446017</v>
      </c>
      <c r="L13" s="10">
        <v>2114282</v>
      </c>
      <c r="M13" s="10">
        <f t="shared" si="2"/>
        <v>3560299</v>
      </c>
      <c r="N13" s="30">
        <f aca="true" t="shared" si="5" ref="N13:N29">L13*100/M13</f>
        <v>59.38495615115472</v>
      </c>
      <c r="O13" s="80"/>
      <c r="P13" s="83"/>
      <c r="Q13" s="86"/>
      <c r="R13" s="89"/>
    </row>
    <row r="14" spans="1:18" ht="12.75">
      <c r="A14" s="74"/>
      <c r="B14" s="77"/>
      <c r="C14" s="10" t="s">
        <v>135</v>
      </c>
      <c r="D14" s="10">
        <v>2000000</v>
      </c>
      <c r="E14" s="10">
        <v>0</v>
      </c>
      <c r="F14" s="22">
        <v>15</v>
      </c>
      <c r="G14" s="22">
        <v>11</v>
      </c>
      <c r="H14" s="30">
        <f t="shared" si="3"/>
        <v>73.33333333333333</v>
      </c>
      <c r="I14" s="22">
        <f t="shared" si="1"/>
        <v>4</v>
      </c>
      <c r="J14" s="30">
        <f t="shared" si="4"/>
        <v>26.666666666666668</v>
      </c>
      <c r="K14" s="10">
        <v>2000000</v>
      </c>
      <c r="L14" s="10">
        <v>1183545</v>
      </c>
      <c r="M14" s="10">
        <f t="shared" si="2"/>
        <v>3183545</v>
      </c>
      <c r="N14" s="30">
        <f t="shared" si="5"/>
        <v>37.17695210842002</v>
      </c>
      <c r="O14" s="80"/>
      <c r="P14" s="83"/>
      <c r="Q14" s="86"/>
      <c r="R14" s="89"/>
    </row>
    <row r="15" spans="1:18" ht="13.5" thickBot="1">
      <c r="A15" s="91"/>
      <c r="B15" s="78"/>
      <c r="C15" s="9" t="s">
        <v>134</v>
      </c>
      <c r="D15" s="9">
        <v>1000000</v>
      </c>
      <c r="E15" s="9">
        <v>0</v>
      </c>
      <c r="F15" s="21">
        <v>18</v>
      </c>
      <c r="G15" s="21">
        <v>16</v>
      </c>
      <c r="H15" s="28">
        <f t="shared" si="3"/>
        <v>88.88888888888889</v>
      </c>
      <c r="I15" s="21">
        <f t="shared" si="1"/>
        <v>2</v>
      </c>
      <c r="J15" s="28">
        <f t="shared" si="4"/>
        <v>11.11111111111111</v>
      </c>
      <c r="K15" s="9">
        <v>1000000</v>
      </c>
      <c r="L15" s="9">
        <v>1683496</v>
      </c>
      <c r="M15" s="9">
        <f t="shared" si="2"/>
        <v>2683496</v>
      </c>
      <c r="N15" s="28">
        <f t="shared" si="5"/>
        <v>62.73517828981299</v>
      </c>
      <c r="O15" s="109"/>
      <c r="P15" s="92"/>
      <c r="Q15" s="93"/>
      <c r="R15" s="94"/>
    </row>
    <row r="16" spans="1:18" ht="12.75">
      <c r="A16" s="73" t="s">
        <v>89</v>
      </c>
      <c r="B16" s="76">
        <v>13800000</v>
      </c>
      <c r="C16" s="13" t="s">
        <v>141</v>
      </c>
      <c r="D16" s="13">
        <v>4000000</v>
      </c>
      <c r="E16" s="13">
        <v>0</v>
      </c>
      <c r="F16" s="20">
        <v>63</v>
      </c>
      <c r="G16" s="20">
        <v>30</v>
      </c>
      <c r="H16" s="27">
        <f t="shared" si="3"/>
        <v>47.61904761904762</v>
      </c>
      <c r="I16" s="20">
        <f t="shared" si="1"/>
        <v>33</v>
      </c>
      <c r="J16" s="27">
        <f t="shared" si="4"/>
        <v>52.38095238095238</v>
      </c>
      <c r="K16" s="13">
        <v>4000000</v>
      </c>
      <c r="L16" s="13">
        <v>2928814</v>
      </c>
      <c r="M16" s="13">
        <f t="shared" si="2"/>
        <v>6928814</v>
      </c>
      <c r="N16" s="27">
        <f t="shared" si="5"/>
        <v>42.2700623800841</v>
      </c>
      <c r="O16" s="79">
        <v>13800000</v>
      </c>
      <c r="P16" s="82">
        <f>B16-O16+E16+E17+E18+E19+E20</f>
        <v>1576204</v>
      </c>
      <c r="Q16" s="85">
        <f>O16-E16-E17-E18-E19-E20</f>
        <v>12223796</v>
      </c>
      <c r="R16" s="88">
        <f>Q16*100/Q29</f>
        <v>24.435342562773283</v>
      </c>
    </row>
    <row r="17" spans="1:18" ht="12.75">
      <c r="A17" s="74"/>
      <c r="B17" s="77"/>
      <c r="C17" s="10" t="s">
        <v>140</v>
      </c>
      <c r="D17" s="10">
        <v>3500000</v>
      </c>
      <c r="E17" s="10">
        <v>692925</v>
      </c>
      <c r="F17" s="22">
        <v>29</v>
      </c>
      <c r="G17" s="22">
        <v>18</v>
      </c>
      <c r="H17" s="30">
        <f t="shared" si="3"/>
        <v>62.06896551724138</v>
      </c>
      <c r="I17" s="22">
        <f t="shared" si="1"/>
        <v>11</v>
      </c>
      <c r="J17" s="30">
        <f t="shared" si="4"/>
        <v>37.93103448275862</v>
      </c>
      <c r="K17" s="10">
        <v>2807075</v>
      </c>
      <c r="L17" s="10">
        <v>3390365</v>
      </c>
      <c r="M17" s="10">
        <f t="shared" si="2"/>
        <v>6197440</v>
      </c>
      <c r="N17" s="30">
        <f t="shared" si="5"/>
        <v>54.705894692001856</v>
      </c>
      <c r="O17" s="80"/>
      <c r="P17" s="83"/>
      <c r="Q17" s="86"/>
      <c r="R17" s="89"/>
    </row>
    <row r="18" spans="1:18" ht="12.75">
      <c r="A18" s="95"/>
      <c r="B18" s="77"/>
      <c r="C18" s="11" t="s">
        <v>139</v>
      </c>
      <c r="D18" s="10">
        <v>1000000</v>
      </c>
      <c r="E18" s="10">
        <v>444356</v>
      </c>
      <c r="F18" s="22">
        <v>6</v>
      </c>
      <c r="G18" s="22">
        <v>6</v>
      </c>
      <c r="H18" s="33">
        <f t="shared" si="3"/>
        <v>100</v>
      </c>
      <c r="I18" s="34">
        <f t="shared" si="1"/>
        <v>0</v>
      </c>
      <c r="J18" s="33">
        <f t="shared" si="4"/>
        <v>0</v>
      </c>
      <c r="K18" s="10">
        <v>555644</v>
      </c>
      <c r="L18" s="10">
        <v>1513806</v>
      </c>
      <c r="M18" s="8">
        <f t="shared" si="2"/>
        <v>2069450</v>
      </c>
      <c r="N18" s="33">
        <f t="shared" si="5"/>
        <v>73.15016067070961</v>
      </c>
      <c r="O18" s="110"/>
      <c r="P18" s="97"/>
      <c r="Q18" s="98"/>
      <c r="R18" s="99"/>
    </row>
    <row r="19" spans="1:18" ht="12.75">
      <c r="A19" s="95"/>
      <c r="B19" s="77"/>
      <c r="C19" s="11" t="s">
        <v>137</v>
      </c>
      <c r="D19" s="11">
        <v>2300000</v>
      </c>
      <c r="E19" s="11">
        <v>27220</v>
      </c>
      <c r="F19" s="22">
        <v>111</v>
      </c>
      <c r="G19" s="22">
        <v>60</v>
      </c>
      <c r="H19" s="33">
        <f t="shared" si="3"/>
        <v>54.054054054054056</v>
      </c>
      <c r="I19" s="34">
        <f t="shared" si="1"/>
        <v>51</v>
      </c>
      <c r="J19" s="33">
        <f t="shared" si="4"/>
        <v>45.945945945945944</v>
      </c>
      <c r="K19" s="10">
        <v>2272780</v>
      </c>
      <c r="L19" s="10">
        <v>2758558</v>
      </c>
      <c r="M19" s="8">
        <f t="shared" si="2"/>
        <v>5031338</v>
      </c>
      <c r="N19" s="33">
        <f t="shared" si="5"/>
        <v>54.82752301674028</v>
      </c>
      <c r="O19" s="110"/>
      <c r="P19" s="97"/>
      <c r="Q19" s="98"/>
      <c r="R19" s="99"/>
    </row>
    <row r="20" spans="1:18" ht="13.5" thickBot="1">
      <c r="A20" s="91"/>
      <c r="B20" s="78"/>
      <c r="C20" s="9" t="s">
        <v>138</v>
      </c>
      <c r="D20" s="9">
        <v>3000000</v>
      </c>
      <c r="E20" s="9">
        <v>411703</v>
      </c>
      <c r="F20" s="23">
        <v>22</v>
      </c>
      <c r="G20" s="23">
        <v>19</v>
      </c>
      <c r="H20" s="27">
        <f t="shared" si="3"/>
        <v>86.36363636363636</v>
      </c>
      <c r="I20" s="20">
        <f t="shared" si="1"/>
        <v>3</v>
      </c>
      <c r="J20" s="27">
        <f t="shared" si="4"/>
        <v>13.636363636363637</v>
      </c>
      <c r="K20" s="13">
        <v>2588297</v>
      </c>
      <c r="L20" s="13">
        <v>2281020</v>
      </c>
      <c r="M20" s="13">
        <f t="shared" si="2"/>
        <v>4869317</v>
      </c>
      <c r="N20" s="27">
        <f t="shared" si="5"/>
        <v>46.8447628281338</v>
      </c>
      <c r="O20" s="109"/>
      <c r="P20" s="92"/>
      <c r="Q20" s="93"/>
      <c r="R20" s="94"/>
    </row>
    <row r="21" spans="1:18" ht="12.75">
      <c r="A21" s="73" t="s">
        <v>90</v>
      </c>
      <c r="B21" s="76">
        <v>7500000</v>
      </c>
      <c r="C21" s="8" t="s">
        <v>142</v>
      </c>
      <c r="D21" s="8">
        <v>3500000</v>
      </c>
      <c r="E21" s="8">
        <v>0</v>
      </c>
      <c r="F21" s="26">
        <v>71</v>
      </c>
      <c r="G21" s="26">
        <v>31</v>
      </c>
      <c r="H21" s="29">
        <f t="shared" si="3"/>
        <v>43.66197183098591</v>
      </c>
      <c r="I21" s="26">
        <f t="shared" si="1"/>
        <v>40</v>
      </c>
      <c r="J21" s="29">
        <f t="shared" si="4"/>
        <v>56.33802816901409</v>
      </c>
      <c r="K21" s="12">
        <v>3500000</v>
      </c>
      <c r="L21" s="12">
        <v>6246432</v>
      </c>
      <c r="M21" s="12">
        <f t="shared" si="2"/>
        <v>9746432</v>
      </c>
      <c r="N21" s="29">
        <f t="shared" si="5"/>
        <v>64.08942267283042</v>
      </c>
      <c r="O21" s="79">
        <v>7500000</v>
      </c>
      <c r="P21" s="82">
        <f>B21-O21+E21+E22</f>
        <v>26080</v>
      </c>
      <c r="Q21" s="85">
        <f>O21-E21-E22</f>
        <v>7473920</v>
      </c>
      <c r="R21" s="88">
        <f>Q21*100/Q29</f>
        <v>14.940350402343306</v>
      </c>
    </row>
    <row r="22" spans="1:18" ht="13.5" thickBot="1">
      <c r="A22" s="91"/>
      <c r="B22" s="78"/>
      <c r="C22" s="9" t="s">
        <v>143</v>
      </c>
      <c r="D22" s="9">
        <v>4000000</v>
      </c>
      <c r="E22" s="17">
        <v>26080</v>
      </c>
      <c r="F22" s="23">
        <v>41</v>
      </c>
      <c r="G22" s="23">
        <v>28</v>
      </c>
      <c r="H22" s="33">
        <f t="shared" si="3"/>
        <v>68.29268292682927</v>
      </c>
      <c r="I22" s="34">
        <f t="shared" si="1"/>
        <v>13</v>
      </c>
      <c r="J22" s="33">
        <f t="shared" si="4"/>
        <v>31.70731707317073</v>
      </c>
      <c r="K22" s="17">
        <v>3973920</v>
      </c>
      <c r="L22" s="17">
        <v>6964632</v>
      </c>
      <c r="M22" s="8">
        <f t="shared" si="2"/>
        <v>10938552</v>
      </c>
      <c r="N22" s="33">
        <f t="shared" si="5"/>
        <v>63.670511416867605</v>
      </c>
      <c r="O22" s="109"/>
      <c r="P22" s="92"/>
      <c r="Q22" s="93"/>
      <c r="R22" s="94"/>
    </row>
    <row r="23" spans="1:18" ht="12.75">
      <c r="A23" s="73" t="s">
        <v>91</v>
      </c>
      <c r="B23" s="76">
        <v>2500000</v>
      </c>
      <c r="C23" s="18" t="s">
        <v>144</v>
      </c>
      <c r="D23" s="18">
        <v>2000000</v>
      </c>
      <c r="E23" s="18">
        <v>278690</v>
      </c>
      <c r="F23" s="24">
        <v>60</v>
      </c>
      <c r="G23" s="24">
        <v>40</v>
      </c>
      <c r="H23" s="31">
        <f t="shared" si="3"/>
        <v>66.66666666666667</v>
      </c>
      <c r="I23" s="24">
        <f t="shared" si="1"/>
        <v>20</v>
      </c>
      <c r="J23" s="31">
        <f t="shared" si="4"/>
        <v>33.333333333333336</v>
      </c>
      <c r="K23" s="18">
        <v>1721310</v>
      </c>
      <c r="L23" s="18">
        <v>893897</v>
      </c>
      <c r="M23" s="18">
        <f t="shared" si="2"/>
        <v>2615207</v>
      </c>
      <c r="N23" s="31">
        <f t="shared" si="5"/>
        <v>34.1807359799817</v>
      </c>
      <c r="O23" s="79">
        <v>2500000</v>
      </c>
      <c r="P23" s="82">
        <f>B23-O23+E23+E24</f>
        <v>278690</v>
      </c>
      <c r="Q23" s="85">
        <f>O23-E23-E24</f>
        <v>2221310</v>
      </c>
      <c r="R23" s="88">
        <f>Q23*100/Q29</f>
        <v>4.4403940304725245</v>
      </c>
    </row>
    <row r="24" spans="1:18" ht="13.5" thickBot="1">
      <c r="A24" s="91"/>
      <c r="B24" s="78"/>
      <c r="C24" s="9" t="s">
        <v>145</v>
      </c>
      <c r="D24" s="9">
        <v>500000</v>
      </c>
      <c r="E24" s="9">
        <v>0</v>
      </c>
      <c r="F24" s="21">
        <v>18</v>
      </c>
      <c r="G24" s="21">
        <v>15</v>
      </c>
      <c r="H24" s="28">
        <f t="shared" si="3"/>
        <v>83.33333333333333</v>
      </c>
      <c r="I24" s="21">
        <f t="shared" si="1"/>
        <v>3</v>
      </c>
      <c r="J24" s="28">
        <f t="shared" si="4"/>
        <v>16.666666666666668</v>
      </c>
      <c r="K24" s="9">
        <v>500000</v>
      </c>
      <c r="L24" s="9">
        <v>657950</v>
      </c>
      <c r="M24" s="9">
        <f t="shared" si="2"/>
        <v>1157950</v>
      </c>
      <c r="N24" s="28">
        <f t="shared" si="5"/>
        <v>56.82024267023619</v>
      </c>
      <c r="O24" s="109"/>
      <c r="P24" s="92"/>
      <c r="Q24" s="93"/>
      <c r="R24" s="94"/>
    </row>
    <row r="25" spans="1:18" ht="12.75">
      <c r="A25" s="73" t="s">
        <v>92</v>
      </c>
      <c r="B25" s="76">
        <v>5700000</v>
      </c>
      <c r="C25" s="12" t="s">
        <v>146</v>
      </c>
      <c r="D25" s="12">
        <v>1600000</v>
      </c>
      <c r="E25" s="12">
        <v>1</v>
      </c>
      <c r="F25" s="26">
        <v>35</v>
      </c>
      <c r="G25" s="24">
        <v>20</v>
      </c>
      <c r="H25" s="31">
        <f t="shared" si="3"/>
        <v>57.142857142857146</v>
      </c>
      <c r="I25" s="24">
        <f t="shared" si="1"/>
        <v>15</v>
      </c>
      <c r="J25" s="31">
        <f t="shared" si="4"/>
        <v>42.857142857142854</v>
      </c>
      <c r="K25" s="18">
        <v>1599999</v>
      </c>
      <c r="L25" s="18">
        <v>7065360</v>
      </c>
      <c r="M25" s="18">
        <f t="shared" si="2"/>
        <v>8665359</v>
      </c>
      <c r="N25" s="27">
        <f t="shared" si="5"/>
        <v>81.53568709617224</v>
      </c>
      <c r="O25" s="79">
        <v>5700000</v>
      </c>
      <c r="P25" s="82">
        <f>B25-O25+E25+E26+E27+E28</f>
        <v>104592</v>
      </c>
      <c r="Q25" s="85">
        <f>O25-E25-E26-E27-E28</f>
        <v>5595408</v>
      </c>
      <c r="R25" s="88">
        <f>Q25*100/Q29</f>
        <v>11.185208854801088</v>
      </c>
    </row>
    <row r="26" spans="1:18" ht="12.75">
      <c r="A26" s="74"/>
      <c r="B26" s="77"/>
      <c r="C26" s="13" t="s">
        <v>147</v>
      </c>
      <c r="D26" s="13">
        <v>1000000</v>
      </c>
      <c r="E26" s="13">
        <v>185</v>
      </c>
      <c r="F26" s="20">
        <v>36</v>
      </c>
      <c r="G26" s="22">
        <v>18</v>
      </c>
      <c r="H26" s="30">
        <f t="shared" si="3"/>
        <v>50</v>
      </c>
      <c r="I26" s="22">
        <f t="shared" si="1"/>
        <v>18</v>
      </c>
      <c r="J26" s="30">
        <f t="shared" si="4"/>
        <v>50</v>
      </c>
      <c r="K26" s="10">
        <v>999815</v>
      </c>
      <c r="L26" s="10">
        <v>1951064</v>
      </c>
      <c r="M26" s="10">
        <f t="shared" si="2"/>
        <v>2950879</v>
      </c>
      <c r="N26" s="30">
        <f t="shared" si="5"/>
        <v>66.11806177074695</v>
      </c>
      <c r="O26" s="80"/>
      <c r="P26" s="83"/>
      <c r="Q26" s="86"/>
      <c r="R26" s="89"/>
    </row>
    <row r="27" spans="1:18" ht="12.75">
      <c r="A27" s="74"/>
      <c r="B27" s="77"/>
      <c r="C27" s="10" t="s">
        <v>148</v>
      </c>
      <c r="D27" s="10">
        <v>1300000</v>
      </c>
      <c r="E27" s="10">
        <v>103895</v>
      </c>
      <c r="F27" s="22">
        <v>10</v>
      </c>
      <c r="G27" s="22">
        <v>10</v>
      </c>
      <c r="H27" s="30">
        <f t="shared" si="3"/>
        <v>100</v>
      </c>
      <c r="I27" s="22">
        <f t="shared" si="1"/>
        <v>0</v>
      </c>
      <c r="J27" s="30">
        <f t="shared" si="4"/>
        <v>0</v>
      </c>
      <c r="K27" s="10">
        <v>1196105</v>
      </c>
      <c r="L27" s="10">
        <v>1077242</v>
      </c>
      <c r="M27" s="10">
        <f t="shared" si="2"/>
        <v>2273347</v>
      </c>
      <c r="N27" s="30">
        <f t="shared" si="5"/>
        <v>47.385726859999814</v>
      </c>
      <c r="O27" s="80"/>
      <c r="P27" s="83"/>
      <c r="Q27" s="86"/>
      <c r="R27" s="89"/>
    </row>
    <row r="28" spans="1:18" ht="13.5" thickBot="1">
      <c r="A28" s="75"/>
      <c r="B28" s="78"/>
      <c r="C28" s="9" t="s">
        <v>149</v>
      </c>
      <c r="D28" s="9">
        <v>1800000</v>
      </c>
      <c r="E28" s="9">
        <v>511</v>
      </c>
      <c r="F28" s="21">
        <v>82</v>
      </c>
      <c r="G28" s="21">
        <v>48</v>
      </c>
      <c r="H28" s="32">
        <f t="shared" si="3"/>
        <v>58.53658536585366</v>
      </c>
      <c r="I28" s="25">
        <f t="shared" si="1"/>
        <v>34</v>
      </c>
      <c r="J28" s="32">
        <f t="shared" si="4"/>
        <v>41.46341463414634</v>
      </c>
      <c r="K28" s="11">
        <v>1799489</v>
      </c>
      <c r="L28" s="11">
        <v>6670338</v>
      </c>
      <c r="M28" s="11">
        <f t="shared" si="2"/>
        <v>8469827</v>
      </c>
      <c r="N28" s="32">
        <f t="shared" si="5"/>
        <v>78.75412331326248</v>
      </c>
      <c r="O28" s="109"/>
      <c r="P28" s="84"/>
      <c r="Q28" s="87"/>
      <c r="R28" s="90"/>
    </row>
    <row r="29" spans="1:18" s="14" customFormat="1" ht="12.75">
      <c r="A29" s="44" t="s">
        <v>26</v>
      </c>
      <c r="B29" s="43">
        <f>SUM(B7:B28)</f>
        <v>53500000</v>
      </c>
      <c r="C29" s="39" t="s">
        <v>127</v>
      </c>
      <c r="D29" s="38">
        <f>SUM(D7:D28)</f>
        <v>53500000</v>
      </c>
      <c r="E29" s="38">
        <f>SUM(E7:E28)</f>
        <v>3474935</v>
      </c>
      <c r="F29" s="41">
        <f>SUM(F7:F28)</f>
        <v>1135</v>
      </c>
      <c r="G29" s="41">
        <f>SUM(G7:G28)</f>
        <v>664</v>
      </c>
      <c r="H29" s="46">
        <f t="shared" si="3"/>
        <v>58.502202643171806</v>
      </c>
      <c r="I29" s="47">
        <f t="shared" si="1"/>
        <v>471</v>
      </c>
      <c r="J29" s="46">
        <f t="shared" si="4"/>
        <v>41.497797356828194</v>
      </c>
      <c r="K29" s="45">
        <f>SUM(K7:K28)</f>
        <v>50025065</v>
      </c>
      <c r="L29" s="45">
        <f>SUM(L7:L28)</f>
        <v>91173896</v>
      </c>
      <c r="M29" s="48">
        <f t="shared" si="2"/>
        <v>141198961</v>
      </c>
      <c r="N29" s="46">
        <f t="shared" si="5"/>
        <v>64.57122301346112</v>
      </c>
      <c r="O29" s="40">
        <f>SUM(O7:O28)</f>
        <v>53500000</v>
      </c>
      <c r="P29" s="40">
        <f>SUM(P7:P28)</f>
        <v>3474935</v>
      </c>
      <c r="Q29" s="38">
        <f>SUM(Q7:Q28)</f>
        <v>50025065</v>
      </c>
      <c r="R29" s="51">
        <f>SUM(R7:R28)</f>
        <v>100.00000000000001</v>
      </c>
    </row>
    <row r="30" ht="12.75">
      <c r="A30" s="37" t="s">
        <v>191</v>
      </c>
    </row>
    <row r="31" spans="1:8" ht="12.75">
      <c r="A31" s="37"/>
      <c r="G31" s="37"/>
      <c r="H31" s="37"/>
    </row>
    <row r="32" ht="12.75">
      <c r="A32" s="67"/>
    </row>
    <row r="33" ht="12.75">
      <c r="A33" s="66"/>
    </row>
    <row r="34" ht="12.75">
      <c r="A34" s="35"/>
    </row>
  </sheetData>
  <sheetProtection/>
  <mergeCells count="39">
    <mergeCell ref="B3:R3"/>
    <mergeCell ref="F4:J4"/>
    <mergeCell ref="K4:N4"/>
    <mergeCell ref="A7:A9"/>
    <mergeCell ref="B7:B9"/>
    <mergeCell ref="O7:O9"/>
    <mergeCell ref="P7:P9"/>
    <mergeCell ref="Q7:Q9"/>
    <mergeCell ref="R7:R9"/>
    <mergeCell ref="A10:A15"/>
    <mergeCell ref="B10:B15"/>
    <mergeCell ref="O10:O15"/>
    <mergeCell ref="P10:P15"/>
    <mergeCell ref="Q10:Q15"/>
    <mergeCell ref="R10:R15"/>
    <mergeCell ref="A16:A20"/>
    <mergeCell ref="B16:B20"/>
    <mergeCell ref="O16:O20"/>
    <mergeCell ref="P16:P20"/>
    <mergeCell ref="Q16:Q20"/>
    <mergeCell ref="R16:R20"/>
    <mergeCell ref="A21:A22"/>
    <mergeCell ref="B21:B22"/>
    <mergeCell ref="O21:O22"/>
    <mergeCell ref="P21:P22"/>
    <mergeCell ref="Q21:Q22"/>
    <mergeCell ref="R21:R22"/>
    <mergeCell ref="A23:A24"/>
    <mergeCell ref="B23:B24"/>
    <mergeCell ref="O23:O24"/>
    <mergeCell ref="P23:P24"/>
    <mergeCell ref="Q23:Q24"/>
    <mergeCell ref="R23:R24"/>
    <mergeCell ref="A25:A28"/>
    <mergeCell ref="B25:B28"/>
    <mergeCell ref="O25:O28"/>
    <mergeCell ref="P25:P28"/>
    <mergeCell ref="Q25:Q28"/>
    <mergeCell ref="R25:R2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195</v>
      </c>
      <c r="P1" s="14" t="s">
        <v>223</v>
      </c>
    </row>
    <row r="2" ht="13.5" thickBot="1">
      <c r="P2" s="14" t="s">
        <v>97</v>
      </c>
    </row>
    <row r="3" spans="1:18" ht="12.75">
      <c r="A3" s="52" t="s">
        <v>25</v>
      </c>
      <c r="B3" s="100" t="s">
        <v>196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2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103" t="s">
        <v>13</v>
      </c>
      <c r="G4" s="104"/>
      <c r="H4" s="104"/>
      <c r="I4" s="105"/>
      <c r="J4" s="106"/>
      <c r="K4" s="103" t="s">
        <v>20</v>
      </c>
      <c r="L4" s="107"/>
      <c r="M4" s="107"/>
      <c r="N4" s="108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>
        <v>2012</v>
      </c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73" t="s">
        <v>87</v>
      </c>
      <c r="B7" s="76">
        <v>16800000</v>
      </c>
      <c r="C7" s="8" t="s">
        <v>197</v>
      </c>
      <c r="D7" s="8">
        <v>3800000</v>
      </c>
      <c r="E7" s="8">
        <v>0</v>
      </c>
      <c r="F7" s="20">
        <v>64</v>
      </c>
      <c r="G7" s="20">
        <v>39</v>
      </c>
      <c r="H7" s="27">
        <f>G7*100/F7</f>
        <v>60.9375</v>
      </c>
      <c r="I7" s="20">
        <f>F7-G7</f>
        <v>25</v>
      </c>
      <c r="J7" s="27">
        <f>I7*100/F7</f>
        <v>39.0625</v>
      </c>
      <c r="K7" s="13">
        <v>3800000</v>
      </c>
      <c r="L7" s="13">
        <v>5706463</v>
      </c>
      <c r="M7" s="13">
        <f>K7+L7</f>
        <v>9506463</v>
      </c>
      <c r="N7" s="27">
        <f>L7*100/M7</f>
        <v>60.02719413098226</v>
      </c>
      <c r="O7" s="79">
        <v>16800000</v>
      </c>
      <c r="P7" s="82">
        <f>B7-O7+E7+E8+E9+E10</f>
        <v>1033644</v>
      </c>
      <c r="Q7" s="85">
        <f>O7-E7-E8-E9-E10</f>
        <v>15766356</v>
      </c>
      <c r="R7" s="88">
        <f>Q7*100/Q30</f>
        <v>31.1949986876078</v>
      </c>
    </row>
    <row r="8" spans="1:18" ht="12.75">
      <c r="A8" s="74"/>
      <c r="B8" s="77"/>
      <c r="C8" s="10" t="s">
        <v>198</v>
      </c>
      <c r="D8" s="10">
        <v>2000000</v>
      </c>
      <c r="E8" s="10">
        <v>996621</v>
      </c>
      <c r="F8" s="22">
        <v>13</v>
      </c>
      <c r="G8" s="22">
        <v>6</v>
      </c>
      <c r="H8" s="30">
        <f>G8*100/F8</f>
        <v>46.15384615384615</v>
      </c>
      <c r="I8" s="22">
        <f>F8-G8</f>
        <v>7</v>
      </c>
      <c r="J8" s="30">
        <f>I8*100/F8</f>
        <v>53.84615384615385</v>
      </c>
      <c r="K8" s="10">
        <v>1003379</v>
      </c>
      <c r="L8" s="10">
        <v>389021</v>
      </c>
      <c r="M8" s="10">
        <f>K8+L8</f>
        <v>1392400</v>
      </c>
      <c r="N8" s="30">
        <f>L8*100/M8</f>
        <v>27.93888250502729</v>
      </c>
      <c r="O8" s="80"/>
      <c r="P8" s="83"/>
      <c r="Q8" s="86"/>
      <c r="R8" s="89"/>
    </row>
    <row r="9" spans="1:18" ht="12.75">
      <c r="A9" s="74"/>
      <c r="B9" s="77"/>
      <c r="C9" s="13" t="s">
        <v>199</v>
      </c>
      <c r="D9" s="13">
        <v>1000000</v>
      </c>
      <c r="E9" s="13">
        <v>0</v>
      </c>
      <c r="F9" s="34">
        <v>16</v>
      </c>
      <c r="G9" s="34">
        <v>8</v>
      </c>
      <c r="H9" s="33">
        <f>G9*100/F9</f>
        <v>50</v>
      </c>
      <c r="I9" s="34">
        <f>F9-G9</f>
        <v>8</v>
      </c>
      <c r="J9" s="33">
        <f>I9*100/F9</f>
        <v>50</v>
      </c>
      <c r="K9" s="8">
        <v>1000000</v>
      </c>
      <c r="L9" s="8">
        <v>1346058</v>
      </c>
      <c r="M9" s="8">
        <f>K9+L9</f>
        <v>2346058</v>
      </c>
      <c r="N9" s="33">
        <f>L9*100/M9</f>
        <v>57.375307856839</v>
      </c>
      <c r="O9" s="80"/>
      <c r="P9" s="83"/>
      <c r="Q9" s="86"/>
      <c r="R9" s="89"/>
    </row>
    <row r="10" spans="1:18" ht="13.5" thickBot="1">
      <c r="A10" s="91"/>
      <c r="B10" s="78"/>
      <c r="C10" s="9" t="s">
        <v>200</v>
      </c>
      <c r="D10" s="9">
        <v>10000000</v>
      </c>
      <c r="E10" s="9">
        <v>37023</v>
      </c>
      <c r="F10" s="21">
        <v>151</v>
      </c>
      <c r="G10" s="21">
        <v>83</v>
      </c>
      <c r="H10" s="28">
        <f>G10*100/F10</f>
        <v>54.966887417218544</v>
      </c>
      <c r="I10" s="21">
        <f>F10-G10</f>
        <v>68</v>
      </c>
      <c r="J10" s="28">
        <f>I10*100/F10</f>
        <v>45.033112582781456</v>
      </c>
      <c r="K10" s="9">
        <v>9962977</v>
      </c>
      <c r="L10" s="9">
        <v>20785830</v>
      </c>
      <c r="M10" s="9">
        <f>K10+L10</f>
        <v>30748807</v>
      </c>
      <c r="N10" s="28">
        <f>L10*100/M10</f>
        <v>67.59881773624583</v>
      </c>
      <c r="O10" s="81"/>
      <c r="P10" s="92"/>
      <c r="Q10" s="93"/>
      <c r="R10" s="94"/>
    </row>
    <row r="11" spans="1:18" ht="12.75">
      <c r="A11" s="73" t="s">
        <v>88</v>
      </c>
      <c r="B11" s="76">
        <v>12400000</v>
      </c>
      <c r="C11" s="13" t="s">
        <v>201</v>
      </c>
      <c r="D11" s="13">
        <v>1200000</v>
      </c>
      <c r="E11" s="13">
        <v>13345</v>
      </c>
      <c r="F11" s="20">
        <v>170</v>
      </c>
      <c r="G11" s="20">
        <v>61</v>
      </c>
      <c r="H11" s="27">
        <f>G11*100/F11</f>
        <v>35.88235294117647</v>
      </c>
      <c r="I11" s="20">
        <f aca="true" t="shared" si="0" ref="I11:I30">F11-G11</f>
        <v>109</v>
      </c>
      <c r="J11" s="27">
        <f>I11*100/F11</f>
        <v>64.11764705882354</v>
      </c>
      <c r="K11" s="13">
        <v>1186655</v>
      </c>
      <c r="L11" s="13">
        <v>2253420</v>
      </c>
      <c r="M11" s="13">
        <f aca="true" t="shared" si="1" ref="M11:M30">K11+L11</f>
        <v>3440075</v>
      </c>
      <c r="N11" s="27">
        <f>L11*100/M11</f>
        <v>65.50496718821537</v>
      </c>
      <c r="O11" s="79">
        <v>12400000</v>
      </c>
      <c r="P11" s="82">
        <f>B11-O11+E11+E12+E13+E14+E15+E16+E17</f>
        <v>1598603</v>
      </c>
      <c r="Q11" s="85">
        <f>O11-E11-E12-E13-E14-E15-E16-E17</f>
        <v>10801397</v>
      </c>
      <c r="R11" s="88">
        <f>Q11*100/Q30</f>
        <v>21.37142946913864</v>
      </c>
    </row>
    <row r="12" spans="1:18" ht="12.75">
      <c r="A12" s="74"/>
      <c r="B12" s="77"/>
      <c r="C12" s="10" t="s">
        <v>202</v>
      </c>
      <c r="D12" s="10">
        <v>3000000</v>
      </c>
      <c r="E12" s="65">
        <v>0</v>
      </c>
      <c r="F12" s="22">
        <v>103</v>
      </c>
      <c r="G12" s="22">
        <v>64</v>
      </c>
      <c r="H12" s="30">
        <f aca="true" t="shared" si="2" ref="H12:H30">G12*100/F12</f>
        <v>62.13592233009709</v>
      </c>
      <c r="I12" s="22">
        <f t="shared" si="0"/>
        <v>39</v>
      </c>
      <c r="J12" s="30">
        <f aca="true" t="shared" si="3" ref="J12:J30">I12*100/F12</f>
        <v>37.86407766990291</v>
      </c>
      <c r="K12" s="10">
        <v>3000000</v>
      </c>
      <c r="L12" s="10">
        <v>10947976</v>
      </c>
      <c r="M12" s="10">
        <f t="shared" si="1"/>
        <v>13947976</v>
      </c>
      <c r="N12" s="30">
        <v>0</v>
      </c>
      <c r="O12" s="80"/>
      <c r="P12" s="83"/>
      <c r="Q12" s="86"/>
      <c r="R12" s="89"/>
    </row>
    <row r="13" spans="1:18" ht="12.75">
      <c r="A13" s="74"/>
      <c r="B13" s="77"/>
      <c r="C13" s="10" t="s">
        <v>203</v>
      </c>
      <c r="D13" s="10">
        <v>1800000</v>
      </c>
      <c r="E13" s="10">
        <v>1220</v>
      </c>
      <c r="F13" s="22">
        <v>77</v>
      </c>
      <c r="G13" s="22">
        <v>41</v>
      </c>
      <c r="H13" s="30">
        <f t="shared" si="2"/>
        <v>53.246753246753244</v>
      </c>
      <c r="I13" s="22">
        <f t="shared" si="0"/>
        <v>36</v>
      </c>
      <c r="J13" s="30">
        <f t="shared" si="3"/>
        <v>46.753246753246756</v>
      </c>
      <c r="K13" s="10">
        <v>1798780</v>
      </c>
      <c r="L13" s="10">
        <v>7780955</v>
      </c>
      <c r="M13" s="10">
        <f t="shared" si="1"/>
        <v>9579735</v>
      </c>
      <c r="N13" s="30">
        <f aca="true" t="shared" si="4" ref="N13:N30">L13*100/M13</f>
        <v>81.22307141063924</v>
      </c>
      <c r="O13" s="80"/>
      <c r="P13" s="83"/>
      <c r="Q13" s="86"/>
      <c r="R13" s="89"/>
    </row>
    <row r="14" spans="1:18" ht="12.75">
      <c r="A14" s="74"/>
      <c r="B14" s="77"/>
      <c r="C14" s="10" t="s">
        <v>204</v>
      </c>
      <c r="D14" s="10">
        <v>800000</v>
      </c>
      <c r="E14" s="10">
        <v>0</v>
      </c>
      <c r="F14" s="22">
        <v>28</v>
      </c>
      <c r="G14" s="22">
        <v>18</v>
      </c>
      <c r="H14" s="30">
        <f t="shared" si="2"/>
        <v>64.28571428571429</v>
      </c>
      <c r="I14" s="22">
        <f t="shared" si="0"/>
        <v>10</v>
      </c>
      <c r="J14" s="30">
        <f t="shared" si="3"/>
        <v>35.714285714285715</v>
      </c>
      <c r="K14" s="10">
        <v>800000</v>
      </c>
      <c r="L14" s="10">
        <v>906395</v>
      </c>
      <c r="M14" s="10">
        <f t="shared" si="1"/>
        <v>1706395</v>
      </c>
      <c r="N14" s="30">
        <f t="shared" si="4"/>
        <v>53.11753726423249</v>
      </c>
      <c r="O14" s="80"/>
      <c r="P14" s="83"/>
      <c r="Q14" s="86"/>
      <c r="R14" s="89"/>
    </row>
    <row r="15" spans="1:18" ht="12.75">
      <c r="A15" s="74"/>
      <c r="B15" s="77"/>
      <c r="C15" s="10" t="s">
        <v>205</v>
      </c>
      <c r="D15" s="10">
        <v>3000000</v>
      </c>
      <c r="E15" s="10">
        <v>834387</v>
      </c>
      <c r="F15" s="22">
        <v>31</v>
      </c>
      <c r="G15" s="22">
        <v>14</v>
      </c>
      <c r="H15" s="30">
        <f t="shared" si="2"/>
        <v>45.16129032258065</v>
      </c>
      <c r="I15" s="22">
        <f t="shared" si="0"/>
        <v>17</v>
      </c>
      <c r="J15" s="30">
        <f t="shared" si="3"/>
        <v>54.83870967741935</v>
      </c>
      <c r="K15" s="10">
        <v>2165613</v>
      </c>
      <c r="L15" s="10">
        <v>1861494</v>
      </c>
      <c r="M15" s="10">
        <f t="shared" si="1"/>
        <v>4027107</v>
      </c>
      <c r="N15" s="30">
        <f t="shared" si="4"/>
        <v>46.22410082473597</v>
      </c>
      <c r="O15" s="80"/>
      <c r="P15" s="83"/>
      <c r="Q15" s="86"/>
      <c r="R15" s="89"/>
    </row>
    <row r="16" spans="1:18" ht="12.75">
      <c r="A16" s="74"/>
      <c r="B16" s="77"/>
      <c r="C16" s="10" t="s">
        <v>206</v>
      </c>
      <c r="D16" s="10">
        <v>1300000</v>
      </c>
      <c r="E16" s="10">
        <v>61940</v>
      </c>
      <c r="F16" s="22">
        <v>22</v>
      </c>
      <c r="G16" s="22">
        <v>14</v>
      </c>
      <c r="H16" s="30">
        <f t="shared" si="2"/>
        <v>63.63636363636363</v>
      </c>
      <c r="I16" s="22">
        <f t="shared" si="0"/>
        <v>8</v>
      </c>
      <c r="J16" s="30">
        <f t="shared" si="3"/>
        <v>36.36363636363637</v>
      </c>
      <c r="K16" s="10">
        <v>1238060</v>
      </c>
      <c r="L16" s="10">
        <v>1164608</v>
      </c>
      <c r="M16" s="10">
        <f t="shared" si="1"/>
        <v>2402668</v>
      </c>
      <c r="N16" s="30">
        <f t="shared" si="4"/>
        <v>48.47144923892939</v>
      </c>
      <c r="O16" s="80"/>
      <c r="P16" s="83"/>
      <c r="Q16" s="86"/>
      <c r="R16" s="89"/>
    </row>
    <row r="17" spans="1:18" ht="13.5" thickBot="1">
      <c r="A17" s="91"/>
      <c r="B17" s="78"/>
      <c r="C17" s="70" t="s">
        <v>207</v>
      </c>
      <c r="D17" s="70">
        <v>1300000</v>
      </c>
      <c r="E17" s="70">
        <v>687711</v>
      </c>
      <c r="F17" s="71">
        <v>14</v>
      </c>
      <c r="G17" s="71">
        <v>6</v>
      </c>
      <c r="H17" s="72">
        <f t="shared" si="2"/>
        <v>42.857142857142854</v>
      </c>
      <c r="I17" s="71">
        <f t="shared" si="0"/>
        <v>8</v>
      </c>
      <c r="J17" s="72">
        <f t="shared" si="3"/>
        <v>57.142857142857146</v>
      </c>
      <c r="K17" s="70">
        <v>612289</v>
      </c>
      <c r="L17" s="70">
        <v>712332</v>
      </c>
      <c r="M17" s="70">
        <f t="shared" si="1"/>
        <v>1324621</v>
      </c>
      <c r="N17" s="72">
        <f t="shared" si="4"/>
        <v>53.77628770795571</v>
      </c>
      <c r="O17" s="81"/>
      <c r="P17" s="92"/>
      <c r="Q17" s="93"/>
      <c r="R17" s="94"/>
    </row>
    <row r="18" spans="1:18" ht="12.75">
      <c r="A18" s="73" t="s">
        <v>89</v>
      </c>
      <c r="B18" s="76">
        <v>13900000</v>
      </c>
      <c r="C18" s="8" t="s">
        <v>208</v>
      </c>
      <c r="D18" s="8">
        <v>3700000</v>
      </c>
      <c r="E18" s="8">
        <v>1929079</v>
      </c>
      <c r="F18" s="20">
        <v>18</v>
      </c>
      <c r="G18" s="20">
        <v>10</v>
      </c>
      <c r="H18" s="33">
        <f t="shared" si="2"/>
        <v>55.55555555555556</v>
      </c>
      <c r="I18" s="34">
        <f t="shared" si="0"/>
        <v>8</v>
      </c>
      <c r="J18" s="33">
        <f t="shared" si="3"/>
        <v>44.44444444444444</v>
      </c>
      <c r="K18" s="8">
        <v>1770921</v>
      </c>
      <c r="L18" s="8">
        <v>2525360</v>
      </c>
      <c r="M18" s="8">
        <f t="shared" si="1"/>
        <v>4296281</v>
      </c>
      <c r="N18" s="33">
        <f t="shared" si="4"/>
        <v>58.78014031205128</v>
      </c>
      <c r="O18" s="79">
        <v>13900000</v>
      </c>
      <c r="P18" s="82">
        <f>B18-O18+E18+E19+E20+E21</f>
        <v>2187596</v>
      </c>
      <c r="Q18" s="85">
        <f>O18-E18-E19-E20-E21</f>
        <v>11712404</v>
      </c>
      <c r="R18" s="88">
        <f>Q18*100/Q30</f>
        <v>23.173929816676242</v>
      </c>
    </row>
    <row r="19" spans="1:18" ht="12.75">
      <c r="A19" s="95"/>
      <c r="B19" s="77"/>
      <c r="C19" s="10" t="s">
        <v>209</v>
      </c>
      <c r="D19" s="10">
        <v>3200000</v>
      </c>
      <c r="E19" s="10">
        <v>244225</v>
      </c>
      <c r="F19" s="22">
        <v>107</v>
      </c>
      <c r="G19" s="22">
        <v>95</v>
      </c>
      <c r="H19" s="33">
        <f t="shared" si="2"/>
        <v>88.78504672897196</v>
      </c>
      <c r="I19" s="34">
        <f t="shared" si="0"/>
        <v>12</v>
      </c>
      <c r="J19" s="33">
        <f t="shared" si="3"/>
        <v>11.214953271028037</v>
      </c>
      <c r="K19" s="10">
        <v>2955775</v>
      </c>
      <c r="L19" s="10">
        <v>3652183</v>
      </c>
      <c r="M19" s="8">
        <f t="shared" si="1"/>
        <v>6607958</v>
      </c>
      <c r="N19" s="33">
        <f t="shared" si="4"/>
        <v>55.26946448509509</v>
      </c>
      <c r="O19" s="96"/>
      <c r="P19" s="97"/>
      <c r="Q19" s="98"/>
      <c r="R19" s="99"/>
    </row>
    <row r="20" spans="1:18" ht="12.75">
      <c r="A20" s="95"/>
      <c r="B20" s="77"/>
      <c r="C20" s="11" t="s">
        <v>210</v>
      </c>
      <c r="D20" s="11">
        <v>2500000</v>
      </c>
      <c r="E20" s="11">
        <v>0</v>
      </c>
      <c r="F20" s="22">
        <v>27</v>
      </c>
      <c r="G20" s="22">
        <v>14</v>
      </c>
      <c r="H20" s="33">
        <f t="shared" si="2"/>
        <v>51.851851851851855</v>
      </c>
      <c r="I20" s="34">
        <f t="shared" si="0"/>
        <v>13</v>
      </c>
      <c r="J20" s="33">
        <f t="shared" si="3"/>
        <v>48.148148148148145</v>
      </c>
      <c r="K20" s="10">
        <v>2500000</v>
      </c>
      <c r="L20" s="10">
        <v>2173821</v>
      </c>
      <c r="M20" s="8">
        <f t="shared" si="1"/>
        <v>4673821</v>
      </c>
      <c r="N20" s="33">
        <f t="shared" si="4"/>
        <v>46.510574538477194</v>
      </c>
      <c r="O20" s="96"/>
      <c r="P20" s="97"/>
      <c r="Q20" s="98"/>
      <c r="R20" s="99"/>
    </row>
    <row r="21" spans="1:18" ht="13.5" thickBot="1">
      <c r="A21" s="91"/>
      <c r="B21" s="78"/>
      <c r="C21" s="9" t="s">
        <v>211</v>
      </c>
      <c r="D21" s="9">
        <v>4500000</v>
      </c>
      <c r="E21" s="9">
        <v>14292</v>
      </c>
      <c r="F21" s="23">
        <v>77</v>
      </c>
      <c r="G21" s="23">
        <v>29</v>
      </c>
      <c r="H21" s="27">
        <f t="shared" si="2"/>
        <v>37.66233766233766</v>
      </c>
      <c r="I21" s="20">
        <f t="shared" si="0"/>
        <v>48</v>
      </c>
      <c r="J21" s="27">
        <f t="shared" si="3"/>
        <v>62.33766233766234</v>
      </c>
      <c r="K21" s="13">
        <v>4485708</v>
      </c>
      <c r="L21" s="13">
        <v>4849951</v>
      </c>
      <c r="M21" s="13">
        <f t="shared" si="1"/>
        <v>9335659</v>
      </c>
      <c r="N21" s="27">
        <f t="shared" si="4"/>
        <v>51.950815684248965</v>
      </c>
      <c r="O21" s="81"/>
      <c r="P21" s="92"/>
      <c r="Q21" s="93"/>
      <c r="R21" s="94"/>
    </row>
    <row r="22" spans="1:18" ht="12.75">
      <c r="A22" s="73" t="s">
        <v>90</v>
      </c>
      <c r="B22" s="76">
        <v>5800000</v>
      </c>
      <c r="C22" s="8" t="s">
        <v>212</v>
      </c>
      <c r="D22" s="8">
        <v>1800000</v>
      </c>
      <c r="E22" s="8">
        <v>170104</v>
      </c>
      <c r="F22" s="26">
        <v>51</v>
      </c>
      <c r="G22" s="26">
        <v>44</v>
      </c>
      <c r="H22" s="29">
        <f t="shared" si="2"/>
        <v>86.27450980392157</v>
      </c>
      <c r="I22" s="26">
        <f t="shared" si="0"/>
        <v>7</v>
      </c>
      <c r="J22" s="29">
        <f t="shared" si="3"/>
        <v>13.72549019607843</v>
      </c>
      <c r="K22" s="12">
        <v>1629896</v>
      </c>
      <c r="L22" s="12">
        <v>1084841</v>
      </c>
      <c r="M22" s="12">
        <f t="shared" si="1"/>
        <v>2714737</v>
      </c>
      <c r="N22" s="29">
        <f t="shared" si="4"/>
        <v>39.961182243436475</v>
      </c>
      <c r="O22" s="79">
        <v>5800000</v>
      </c>
      <c r="P22" s="82">
        <f>B22-O22+E22+E23+E24</f>
        <v>179946</v>
      </c>
      <c r="Q22" s="85">
        <f>O22-E22-E23-E24</f>
        <v>5620054</v>
      </c>
      <c r="R22" s="88">
        <f>Q22*100/Q30</f>
        <v>11.119727168045994</v>
      </c>
    </row>
    <row r="23" spans="1:18" ht="12.75">
      <c r="A23" s="74"/>
      <c r="B23" s="77"/>
      <c r="C23" s="13" t="s">
        <v>213</v>
      </c>
      <c r="D23" s="13">
        <v>1000000</v>
      </c>
      <c r="E23" s="13">
        <v>9842</v>
      </c>
      <c r="F23" s="20">
        <v>39</v>
      </c>
      <c r="G23" s="20">
        <v>32</v>
      </c>
      <c r="H23" s="33">
        <f t="shared" si="2"/>
        <v>82.05128205128206</v>
      </c>
      <c r="I23" s="34">
        <f t="shared" si="0"/>
        <v>7</v>
      </c>
      <c r="J23" s="33">
        <f t="shared" si="3"/>
        <v>17.94871794871795</v>
      </c>
      <c r="K23" s="13">
        <v>990158</v>
      </c>
      <c r="L23" s="13">
        <v>1413958</v>
      </c>
      <c r="M23" s="8">
        <f t="shared" si="1"/>
        <v>2404116</v>
      </c>
      <c r="N23" s="33">
        <f t="shared" si="4"/>
        <v>58.81405056993922</v>
      </c>
      <c r="O23" s="80"/>
      <c r="P23" s="83"/>
      <c r="Q23" s="86"/>
      <c r="R23" s="89"/>
    </row>
    <row r="24" spans="1:18" ht="13.5" thickBot="1">
      <c r="A24" s="91"/>
      <c r="B24" s="78"/>
      <c r="C24" s="9" t="s">
        <v>214</v>
      </c>
      <c r="D24" s="9">
        <v>3000000</v>
      </c>
      <c r="E24" s="9">
        <v>0</v>
      </c>
      <c r="F24" s="23">
        <v>55</v>
      </c>
      <c r="G24" s="23">
        <v>29</v>
      </c>
      <c r="H24" s="30">
        <f t="shared" si="2"/>
        <v>52.72727272727273</v>
      </c>
      <c r="I24" s="22">
        <f t="shared" si="0"/>
        <v>26</v>
      </c>
      <c r="J24" s="30">
        <f t="shared" si="3"/>
        <v>47.27272727272727</v>
      </c>
      <c r="K24" s="9">
        <v>3000000</v>
      </c>
      <c r="L24" s="9">
        <v>4330032</v>
      </c>
      <c r="M24" s="10">
        <f t="shared" si="1"/>
        <v>7330032</v>
      </c>
      <c r="N24" s="30">
        <f t="shared" si="4"/>
        <v>59.072484267462954</v>
      </c>
      <c r="O24" s="81"/>
      <c r="P24" s="92"/>
      <c r="Q24" s="93"/>
      <c r="R24" s="94"/>
    </row>
    <row r="25" spans="1:18" ht="12.75">
      <c r="A25" s="73" t="s">
        <v>91</v>
      </c>
      <c r="B25" s="76">
        <v>7100000</v>
      </c>
      <c r="C25" s="12" t="s">
        <v>215</v>
      </c>
      <c r="D25" s="12">
        <v>1600000</v>
      </c>
      <c r="E25" s="12">
        <v>0</v>
      </c>
      <c r="F25" s="26">
        <v>26</v>
      </c>
      <c r="G25" s="26">
        <v>23</v>
      </c>
      <c r="H25" s="29">
        <f t="shared" si="2"/>
        <v>88.46153846153847</v>
      </c>
      <c r="I25" s="26">
        <f t="shared" si="0"/>
        <v>3</v>
      </c>
      <c r="J25" s="29">
        <f t="shared" si="3"/>
        <v>11.538461538461538</v>
      </c>
      <c r="K25" s="12">
        <v>1600000</v>
      </c>
      <c r="L25" s="12">
        <v>6235857</v>
      </c>
      <c r="M25" s="12">
        <f t="shared" si="1"/>
        <v>7835857</v>
      </c>
      <c r="N25" s="33">
        <f t="shared" si="4"/>
        <v>79.58104646371163</v>
      </c>
      <c r="O25" s="79">
        <v>7100000</v>
      </c>
      <c r="P25" s="82">
        <f>B25-O25+E25+E26+E27+E28+E29</f>
        <v>458917</v>
      </c>
      <c r="Q25" s="85">
        <f>O25-E25-E26-E27-E28-E29</f>
        <v>6641083</v>
      </c>
      <c r="R25" s="88">
        <f>Q25*100/Q30</f>
        <v>13.139914858531323</v>
      </c>
    </row>
    <row r="26" spans="1:18" ht="12.75">
      <c r="A26" s="74"/>
      <c r="B26" s="77"/>
      <c r="C26" s="10" t="s">
        <v>216</v>
      </c>
      <c r="D26" s="10">
        <v>1500000</v>
      </c>
      <c r="E26" s="10">
        <v>0</v>
      </c>
      <c r="F26" s="22">
        <v>30</v>
      </c>
      <c r="G26" s="22">
        <v>14</v>
      </c>
      <c r="H26" s="30">
        <f t="shared" si="2"/>
        <v>46.666666666666664</v>
      </c>
      <c r="I26" s="22">
        <f t="shared" si="0"/>
        <v>16</v>
      </c>
      <c r="J26" s="30">
        <f t="shared" si="3"/>
        <v>53.333333333333336</v>
      </c>
      <c r="K26" s="10">
        <v>1500000</v>
      </c>
      <c r="L26" s="10">
        <v>2083385</v>
      </c>
      <c r="M26" s="10">
        <f t="shared" si="1"/>
        <v>3583385</v>
      </c>
      <c r="N26" s="30">
        <f t="shared" si="4"/>
        <v>58.14013844451545</v>
      </c>
      <c r="O26" s="80"/>
      <c r="P26" s="83"/>
      <c r="Q26" s="86"/>
      <c r="R26" s="89"/>
    </row>
    <row r="27" spans="1:18" ht="12.75">
      <c r="A27" s="74"/>
      <c r="B27" s="77"/>
      <c r="C27" s="10" t="s">
        <v>217</v>
      </c>
      <c r="D27" s="10">
        <v>1100000</v>
      </c>
      <c r="E27" s="10">
        <v>142461</v>
      </c>
      <c r="F27" s="22">
        <v>16</v>
      </c>
      <c r="G27" s="22">
        <v>12</v>
      </c>
      <c r="H27" s="30">
        <f t="shared" si="2"/>
        <v>75</v>
      </c>
      <c r="I27" s="22">
        <f t="shared" si="0"/>
        <v>4</v>
      </c>
      <c r="J27" s="30">
        <f t="shared" si="3"/>
        <v>25</v>
      </c>
      <c r="K27" s="10">
        <v>957539</v>
      </c>
      <c r="L27" s="10">
        <v>1603219</v>
      </c>
      <c r="M27" s="10">
        <f t="shared" si="1"/>
        <v>2560758</v>
      </c>
      <c r="N27" s="30">
        <f t="shared" si="4"/>
        <v>62.60720458551726</v>
      </c>
      <c r="O27" s="80"/>
      <c r="P27" s="83"/>
      <c r="Q27" s="86"/>
      <c r="R27" s="89"/>
    </row>
    <row r="28" spans="1:18" ht="12.75">
      <c r="A28" s="74"/>
      <c r="B28" s="77"/>
      <c r="C28" s="10" t="s">
        <v>218</v>
      </c>
      <c r="D28" s="10">
        <v>1800000</v>
      </c>
      <c r="E28" s="10">
        <v>6162</v>
      </c>
      <c r="F28" s="22">
        <v>67</v>
      </c>
      <c r="G28" s="22">
        <v>46</v>
      </c>
      <c r="H28" s="30">
        <f t="shared" si="2"/>
        <v>68.65671641791045</v>
      </c>
      <c r="I28" s="22">
        <f t="shared" si="0"/>
        <v>21</v>
      </c>
      <c r="J28" s="30">
        <f t="shared" si="3"/>
        <v>31.34328358208955</v>
      </c>
      <c r="K28" s="10">
        <v>1793838</v>
      </c>
      <c r="L28" s="10">
        <v>6633421</v>
      </c>
      <c r="M28" s="10">
        <f t="shared" si="1"/>
        <v>8427259</v>
      </c>
      <c r="N28" s="30">
        <f t="shared" si="4"/>
        <v>78.71386176691615</v>
      </c>
      <c r="O28" s="80"/>
      <c r="P28" s="83"/>
      <c r="Q28" s="86"/>
      <c r="R28" s="89"/>
    </row>
    <row r="29" spans="1:18" ht="13.5" thickBot="1">
      <c r="A29" s="75"/>
      <c r="B29" s="78"/>
      <c r="C29" s="9" t="s">
        <v>219</v>
      </c>
      <c r="D29" s="9">
        <v>1100000</v>
      </c>
      <c r="E29" s="9">
        <v>310294</v>
      </c>
      <c r="F29" s="21">
        <v>10</v>
      </c>
      <c r="G29" s="21">
        <v>8</v>
      </c>
      <c r="H29" s="32">
        <f t="shared" si="2"/>
        <v>80</v>
      </c>
      <c r="I29" s="25">
        <f t="shared" si="0"/>
        <v>2</v>
      </c>
      <c r="J29" s="32">
        <f t="shared" si="3"/>
        <v>20</v>
      </c>
      <c r="K29" s="11">
        <v>789706</v>
      </c>
      <c r="L29" s="11">
        <v>700188</v>
      </c>
      <c r="M29" s="11">
        <f t="shared" si="1"/>
        <v>1489894</v>
      </c>
      <c r="N29" s="32">
        <f t="shared" si="4"/>
        <v>46.99582654873434</v>
      </c>
      <c r="O29" s="81"/>
      <c r="P29" s="84"/>
      <c r="Q29" s="87"/>
      <c r="R29" s="90"/>
    </row>
    <row r="30" spans="1:18" s="14" customFormat="1" ht="12.75">
      <c r="A30" s="44" t="s">
        <v>26</v>
      </c>
      <c r="B30" s="43">
        <f>SUM(B7:B29)</f>
        <v>56000000</v>
      </c>
      <c r="C30" s="39" t="s">
        <v>220</v>
      </c>
      <c r="D30" s="38">
        <f>SUM(D7:D29)</f>
        <v>56000000</v>
      </c>
      <c r="E30" s="38">
        <f>SUM(E7:E29)</f>
        <v>5458706</v>
      </c>
      <c r="F30" s="41">
        <f>SUM(F7:F29)</f>
        <v>1212</v>
      </c>
      <c r="G30" s="41">
        <f>SUM(G7:G29)</f>
        <v>710</v>
      </c>
      <c r="H30" s="46">
        <f t="shared" si="2"/>
        <v>58.58085808580858</v>
      </c>
      <c r="I30" s="47">
        <f t="shared" si="0"/>
        <v>502</v>
      </c>
      <c r="J30" s="46">
        <f t="shared" si="3"/>
        <v>41.41914191419142</v>
      </c>
      <c r="K30" s="45">
        <f>SUM(K7:K29)</f>
        <v>50541294</v>
      </c>
      <c r="L30" s="45">
        <f>SUM(L7:L29)</f>
        <v>91140768</v>
      </c>
      <c r="M30" s="48">
        <f t="shared" si="1"/>
        <v>141682062</v>
      </c>
      <c r="N30" s="46">
        <f t="shared" si="4"/>
        <v>64.3276690877071</v>
      </c>
      <c r="O30" s="40">
        <f>SUM(O7:O29)</f>
        <v>56000000</v>
      </c>
      <c r="P30" s="40">
        <f>SUM(P7:P29)</f>
        <v>5458706</v>
      </c>
      <c r="Q30" s="38">
        <f>SUM(Q7:Q29)</f>
        <v>50541294</v>
      </c>
      <c r="R30" s="51">
        <f>SUM(R7:R29)</f>
        <v>100</v>
      </c>
    </row>
    <row r="31" ht="12.75">
      <c r="A31" s="37" t="s">
        <v>221</v>
      </c>
    </row>
    <row r="32" ht="12.75">
      <c r="A32" s="35"/>
    </row>
    <row r="33" ht="12.75">
      <c r="A33" s="35"/>
    </row>
    <row r="34" ht="12.75">
      <c r="A34" s="35"/>
    </row>
  </sheetData>
  <sheetProtection/>
  <mergeCells count="33">
    <mergeCell ref="A25:A29"/>
    <mergeCell ref="B25:B29"/>
    <mergeCell ref="O25:O29"/>
    <mergeCell ref="P25:P29"/>
    <mergeCell ref="Q25:Q29"/>
    <mergeCell ref="R25:R29"/>
    <mergeCell ref="A22:A24"/>
    <mergeCell ref="B22:B24"/>
    <mergeCell ref="O22:O24"/>
    <mergeCell ref="P22:P24"/>
    <mergeCell ref="Q22:Q24"/>
    <mergeCell ref="R22:R24"/>
    <mergeCell ref="A18:A21"/>
    <mergeCell ref="B18:B21"/>
    <mergeCell ref="O18:O21"/>
    <mergeCell ref="P18:P21"/>
    <mergeCell ref="Q18:Q21"/>
    <mergeCell ref="R18:R21"/>
    <mergeCell ref="A11:A17"/>
    <mergeCell ref="B11:B17"/>
    <mergeCell ref="O11:O17"/>
    <mergeCell ref="P11:P17"/>
    <mergeCell ref="Q11:Q17"/>
    <mergeCell ref="R11:R17"/>
    <mergeCell ref="B3:R3"/>
    <mergeCell ref="F4:J4"/>
    <mergeCell ref="K4:N4"/>
    <mergeCell ref="A7:A10"/>
    <mergeCell ref="B7:B10"/>
    <mergeCell ref="O7:O10"/>
    <mergeCell ref="P7:P10"/>
    <mergeCell ref="Q7:Q10"/>
    <mergeCell ref="R7:R1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5.875" style="56" customWidth="1"/>
    <col min="2" max="2" width="86.00390625" style="57" customWidth="1"/>
    <col min="3" max="3" width="9.125" style="55" customWidth="1"/>
    <col min="4" max="4" width="10.75390625" style="55" customWidth="1"/>
    <col min="5" max="16384" width="9.125" style="55" customWidth="1"/>
  </cols>
  <sheetData>
    <row r="1" spans="1:3" ht="15.75">
      <c r="A1" s="53" t="s">
        <v>84</v>
      </c>
      <c r="B1" s="54"/>
      <c r="C1" s="60" t="s">
        <v>222</v>
      </c>
    </row>
    <row r="2" spans="1:3" ht="15.75">
      <c r="A2" s="53"/>
      <c r="B2" s="54"/>
      <c r="C2" s="60" t="s">
        <v>98</v>
      </c>
    </row>
    <row r="4" spans="1:2" ht="17.25" customHeight="1">
      <c r="A4" s="58" t="s">
        <v>29</v>
      </c>
      <c r="B4" s="58" t="s">
        <v>30</v>
      </c>
    </row>
    <row r="6" spans="1:2" ht="13.5" customHeight="1">
      <c r="A6" s="113" t="s">
        <v>31</v>
      </c>
      <c r="B6" s="61" t="s">
        <v>32</v>
      </c>
    </row>
    <row r="7" spans="1:2" ht="13.5" customHeight="1">
      <c r="A7" s="116"/>
      <c r="B7" s="62" t="s">
        <v>33</v>
      </c>
    </row>
    <row r="8" spans="1:2" ht="13.5" customHeight="1">
      <c r="A8" s="116"/>
      <c r="B8" s="62" t="s">
        <v>34</v>
      </c>
    </row>
    <row r="9" spans="1:2" ht="13.5" customHeight="1">
      <c r="A9" s="116"/>
      <c r="B9" s="62" t="s">
        <v>35</v>
      </c>
    </row>
    <row r="10" spans="1:2" ht="13.5" customHeight="1">
      <c r="A10" s="116"/>
      <c r="B10" s="62" t="s">
        <v>36</v>
      </c>
    </row>
    <row r="11" spans="1:2" ht="13.5" customHeight="1">
      <c r="A11" s="117"/>
      <c r="B11" s="61" t="s">
        <v>37</v>
      </c>
    </row>
    <row r="12" spans="1:2" ht="5.25" customHeight="1">
      <c r="A12" s="59"/>
      <c r="B12" s="63"/>
    </row>
    <row r="13" spans="1:2" ht="13.5" customHeight="1">
      <c r="A13" s="113" t="s">
        <v>38</v>
      </c>
      <c r="B13" s="61" t="s">
        <v>39</v>
      </c>
    </row>
    <row r="14" spans="1:2" ht="13.5" customHeight="1">
      <c r="A14" s="116"/>
      <c r="B14" s="61" t="s">
        <v>40</v>
      </c>
    </row>
    <row r="15" spans="1:2" ht="13.5" customHeight="1">
      <c r="A15" s="116"/>
      <c r="B15" s="61" t="s">
        <v>41</v>
      </c>
    </row>
    <row r="16" spans="1:2" ht="13.5" customHeight="1">
      <c r="A16" s="116"/>
      <c r="B16" s="61" t="s">
        <v>42</v>
      </c>
    </row>
    <row r="17" spans="1:2" ht="13.5" customHeight="1">
      <c r="A17" s="116"/>
      <c r="B17" s="61" t="s">
        <v>43</v>
      </c>
    </row>
    <row r="18" spans="1:2" ht="13.5" customHeight="1">
      <c r="A18" s="116"/>
      <c r="B18" s="61" t="s">
        <v>44</v>
      </c>
    </row>
    <row r="19" spans="1:2" ht="13.5" customHeight="1">
      <c r="A19" s="116"/>
      <c r="B19" s="61" t="s">
        <v>45</v>
      </c>
    </row>
    <row r="20" spans="1:2" ht="13.5" customHeight="1">
      <c r="A20" s="116"/>
      <c r="B20" s="61" t="s">
        <v>46</v>
      </c>
    </row>
    <row r="21" spans="1:2" ht="13.5" customHeight="1">
      <c r="A21" s="116"/>
      <c r="B21" s="61" t="s">
        <v>47</v>
      </c>
    </row>
    <row r="22" spans="1:2" ht="13.5" customHeight="1">
      <c r="A22" s="116"/>
      <c r="B22" s="61" t="s">
        <v>48</v>
      </c>
    </row>
    <row r="23" spans="1:2" ht="13.5" customHeight="1">
      <c r="A23" s="116"/>
      <c r="B23" s="61" t="s">
        <v>49</v>
      </c>
    </row>
    <row r="24" spans="1:2" ht="13.5" customHeight="1">
      <c r="A24" s="117"/>
      <c r="B24" s="61" t="s">
        <v>50</v>
      </c>
    </row>
    <row r="25" spans="1:2" ht="6" customHeight="1">
      <c r="A25" s="59"/>
      <c r="B25" s="63"/>
    </row>
    <row r="26" spans="1:2" ht="13.5" customHeight="1">
      <c r="A26" s="113" t="s">
        <v>51</v>
      </c>
      <c r="B26" s="61" t="s">
        <v>52</v>
      </c>
    </row>
    <row r="27" spans="1:2" ht="13.5" customHeight="1">
      <c r="A27" s="114"/>
      <c r="B27" s="61" t="s">
        <v>53</v>
      </c>
    </row>
    <row r="28" spans="1:2" ht="13.5" customHeight="1">
      <c r="A28" s="114"/>
      <c r="B28" s="61" t="s">
        <v>54</v>
      </c>
    </row>
    <row r="29" spans="1:2" ht="13.5" customHeight="1">
      <c r="A29" s="114"/>
      <c r="B29" s="61" t="s">
        <v>55</v>
      </c>
    </row>
    <row r="30" spans="1:2" ht="13.5" customHeight="1">
      <c r="A30" s="114"/>
      <c r="B30" s="61" t="s">
        <v>56</v>
      </c>
    </row>
    <row r="31" spans="1:2" ht="13.5" customHeight="1">
      <c r="A31" s="114"/>
      <c r="B31" s="61" t="s">
        <v>57</v>
      </c>
    </row>
    <row r="32" spans="1:2" ht="13.5" customHeight="1">
      <c r="A32" s="114"/>
      <c r="B32" s="61" t="s">
        <v>58</v>
      </c>
    </row>
    <row r="33" spans="1:2" ht="13.5" customHeight="1">
      <c r="A33" s="114"/>
      <c r="B33" s="61" t="s">
        <v>59</v>
      </c>
    </row>
    <row r="34" spans="1:2" ht="13.5" customHeight="1">
      <c r="A34" s="114"/>
      <c r="B34" s="61" t="s">
        <v>60</v>
      </c>
    </row>
    <row r="35" spans="1:2" ht="13.5" customHeight="1">
      <c r="A35" s="114"/>
      <c r="B35" s="61" t="s">
        <v>61</v>
      </c>
    </row>
    <row r="36" spans="1:2" ht="13.5" customHeight="1">
      <c r="A36" s="114"/>
      <c r="B36" s="61" t="s">
        <v>62</v>
      </c>
    </row>
    <row r="37" spans="1:2" ht="13.5" customHeight="1">
      <c r="A37" s="115"/>
      <c r="B37" s="61" t="s">
        <v>63</v>
      </c>
    </row>
    <row r="38" spans="1:2" ht="4.5" customHeight="1">
      <c r="A38" s="55"/>
      <c r="B38" s="63"/>
    </row>
    <row r="39" spans="1:2" ht="13.5" customHeight="1">
      <c r="A39" s="113" t="s">
        <v>64</v>
      </c>
      <c r="B39" s="61" t="s">
        <v>65</v>
      </c>
    </row>
    <row r="40" spans="1:2" ht="24.75" customHeight="1">
      <c r="A40" s="114"/>
      <c r="B40" s="61" t="s">
        <v>66</v>
      </c>
    </row>
    <row r="41" spans="1:2" ht="25.5" customHeight="1">
      <c r="A41" s="114"/>
      <c r="B41" s="61" t="s">
        <v>67</v>
      </c>
    </row>
    <row r="42" spans="1:2" ht="13.5" customHeight="1">
      <c r="A42" s="114"/>
      <c r="B42" s="61" t="s">
        <v>68</v>
      </c>
    </row>
    <row r="43" spans="1:2" ht="24.75" customHeight="1">
      <c r="A43" s="115"/>
      <c r="B43" s="61" t="s">
        <v>69</v>
      </c>
    </row>
    <row r="44" ht="4.5" customHeight="1">
      <c r="B44" s="64"/>
    </row>
    <row r="45" spans="1:2" ht="13.5" customHeight="1">
      <c r="A45" s="113" t="s">
        <v>70</v>
      </c>
      <c r="B45" s="61" t="s">
        <v>71</v>
      </c>
    </row>
    <row r="46" spans="1:2" ht="13.5" customHeight="1">
      <c r="A46" s="114"/>
      <c r="B46" s="61" t="s">
        <v>72</v>
      </c>
    </row>
    <row r="47" spans="1:2" ht="13.5" customHeight="1">
      <c r="A47" s="114"/>
      <c r="B47" s="61" t="s">
        <v>73</v>
      </c>
    </row>
    <row r="48" spans="1:2" ht="13.5" customHeight="1">
      <c r="A48" s="114"/>
      <c r="B48" s="61" t="s">
        <v>74</v>
      </c>
    </row>
    <row r="49" spans="1:2" ht="13.5" customHeight="1">
      <c r="A49" s="114"/>
      <c r="B49" s="61" t="s">
        <v>75</v>
      </c>
    </row>
    <row r="50" spans="1:2" ht="13.5" customHeight="1">
      <c r="A50" s="115"/>
      <c r="B50" s="61" t="s">
        <v>76</v>
      </c>
    </row>
    <row r="51" ht="4.5" customHeight="1">
      <c r="B51" s="64"/>
    </row>
    <row r="52" spans="1:2" ht="13.5" customHeight="1">
      <c r="A52" s="113" t="s">
        <v>77</v>
      </c>
      <c r="B52" s="61" t="s">
        <v>78</v>
      </c>
    </row>
    <row r="53" spans="1:2" ht="13.5" customHeight="1">
      <c r="A53" s="114"/>
      <c r="B53" s="61" t="s">
        <v>79</v>
      </c>
    </row>
    <row r="54" spans="1:2" ht="13.5" customHeight="1">
      <c r="A54" s="114"/>
      <c r="B54" s="62" t="s">
        <v>80</v>
      </c>
    </row>
    <row r="55" spans="1:2" ht="15" customHeight="1">
      <c r="A55" s="114"/>
      <c r="B55" s="62" t="s">
        <v>81</v>
      </c>
    </row>
    <row r="56" spans="1:2" ht="13.5" customHeight="1">
      <c r="A56" s="114"/>
      <c r="B56" s="62" t="s">
        <v>82</v>
      </c>
    </row>
    <row r="57" spans="1:2" ht="13.5" customHeight="1">
      <c r="A57" s="115"/>
      <c r="B57" s="61" t="s">
        <v>83</v>
      </c>
    </row>
    <row r="59" ht="15.75">
      <c r="A59" s="53" t="s">
        <v>194</v>
      </c>
    </row>
    <row r="61" spans="1:2" ht="17.25" customHeight="1">
      <c r="A61" s="58" t="s">
        <v>29</v>
      </c>
      <c r="B61" s="58" t="s">
        <v>30</v>
      </c>
    </row>
    <row r="63" spans="1:2" ht="15" customHeight="1">
      <c r="A63" s="113" t="s">
        <v>150</v>
      </c>
      <c r="B63" s="61" t="s">
        <v>151</v>
      </c>
    </row>
    <row r="64" spans="1:2" ht="15" customHeight="1">
      <c r="A64" s="116"/>
      <c r="B64" s="62" t="s">
        <v>152</v>
      </c>
    </row>
    <row r="65" spans="1:2" ht="15" customHeight="1">
      <c r="A65" s="116"/>
      <c r="B65" s="62" t="s">
        <v>153</v>
      </c>
    </row>
    <row r="66" spans="1:2" ht="15" customHeight="1">
      <c r="A66" s="117"/>
      <c r="B66" s="62" t="s">
        <v>154</v>
      </c>
    </row>
    <row r="67" spans="1:2" ht="5.25" customHeight="1">
      <c r="A67" s="59"/>
      <c r="B67" s="63"/>
    </row>
    <row r="68" spans="1:2" ht="13.5" customHeight="1">
      <c r="A68" s="113" t="s">
        <v>155</v>
      </c>
      <c r="B68" s="68" t="s">
        <v>156</v>
      </c>
    </row>
    <row r="69" spans="1:2" ht="13.5" customHeight="1">
      <c r="A69" s="116"/>
      <c r="B69" s="68" t="s">
        <v>157</v>
      </c>
    </row>
    <row r="70" spans="1:2" ht="13.5" customHeight="1">
      <c r="A70" s="116"/>
      <c r="B70" s="68" t="s">
        <v>158</v>
      </c>
    </row>
    <row r="71" spans="1:2" ht="13.5" customHeight="1">
      <c r="A71" s="116"/>
      <c r="B71" s="68" t="s">
        <v>159</v>
      </c>
    </row>
    <row r="72" spans="1:2" ht="13.5" customHeight="1">
      <c r="A72" s="116"/>
      <c r="B72" s="68" t="s">
        <v>192</v>
      </c>
    </row>
    <row r="73" spans="1:2" ht="13.5" customHeight="1">
      <c r="A73" s="116"/>
      <c r="B73" s="68" t="s">
        <v>193</v>
      </c>
    </row>
    <row r="74" spans="1:2" ht="13.5" customHeight="1">
      <c r="A74" s="116"/>
      <c r="B74" s="68" t="s">
        <v>160</v>
      </c>
    </row>
    <row r="75" spans="1:2" ht="13.5" customHeight="1">
      <c r="A75" s="116"/>
      <c r="B75" s="68" t="s">
        <v>161</v>
      </c>
    </row>
    <row r="76" spans="1:2" ht="13.5" customHeight="1">
      <c r="A76" s="116"/>
      <c r="B76" s="68" t="s">
        <v>162</v>
      </c>
    </row>
    <row r="77" spans="1:2" ht="13.5" customHeight="1">
      <c r="A77" s="116"/>
      <c r="B77" s="68" t="s">
        <v>163</v>
      </c>
    </row>
    <row r="78" spans="1:2" ht="13.5" customHeight="1">
      <c r="A78" s="116"/>
      <c r="B78" s="68" t="s">
        <v>164</v>
      </c>
    </row>
    <row r="79" spans="1:2" ht="13.5" customHeight="1">
      <c r="A79" s="117"/>
      <c r="B79" s="68" t="s">
        <v>165</v>
      </c>
    </row>
    <row r="80" spans="1:2" ht="6" customHeight="1">
      <c r="A80" s="59"/>
      <c r="B80" s="63"/>
    </row>
    <row r="81" spans="1:2" ht="13.5" customHeight="1">
      <c r="A81" s="113" t="s">
        <v>166</v>
      </c>
      <c r="B81" s="68" t="s">
        <v>167</v>
      </c>
    </row>
    <row r="82" spans="1:2" ht="13.5" customHeight="1">
      <c r="A82" s="114"/>
      <c r="B82" s="68" t="s">
        <v>168</v>
      </c>
    </row>
    <row r="83" spans="1:2" ht="13.5" customHeight="1">
      <c r="A83" s="114"/>
      <c r="B83" s="68" t="s">
        <v>169</v>
      </c>
    </row>
    <row r="84" spans="1:2" ht="13.5" customHeight="1">
      <c r="A84" s="114"/>
      <c r="B84" s="68" t="s">
        <v>170</v>
      </c>
    </row>
    <row r="85" spans="1:2" ht="13.5" customHeight="1">
      <c r="A85" s="114"/>
      <c r="B85" s="68" t="s">
        <v>171</v>
      </c>
    </row>
    <row r="86" spans="1:2" ht="13.5" customHeight="1">
      <c r="A86" s="114"/>
      <c r="B86" s="68" t="s">
        <v>172</v>
      </c>
    </row>
    <row r="87" spans="1:2" ht="13.5" customHeight="1">
      <c r="A87" s="114"/>
      <c r="B87" s="68" t="s">
        <v>173</v>
      </c>
    </row>
    <row r="88" spans="1:2" ht="13.5" customHeight="1">
      <c r="A88" s="114"/>
      <c r="B88" s="68" t="s">
        <v>174</v>
      </c>
    </row>
    <row r="89" spans="1:2" ht="13.5" customHeight="1">
      <c r="A89" s="114"/>
      <c r="B89" s="68" t="s">
        <v>175</v>
      </c>
    </row>
    <row r="90" spans="1:2" ht="13.5" customHeight="1">
      <c r="A90" s="114"/>
      <c r="B90" s="68" t="s">
        <v>176</v>
      </c>
    </row>
    <row r="91" spans="1:2" ht="4.5" customHeight="1">
      <c r="A91" s="55"/>
      <c r="B91" s="63"/>
    </row>
    <row r="92" spans="1:2" ht="13.5" customHeight="1">
      <c r="A92" s="113" t="s">
        <v>177</v>
      </c>
      <c r="B92" s="68" t="s">
        <v>178</v>
      </c>
    </row>
    <row r="93" spans="1:2" ht="13.5" customHeight="1">
      <c r="A93" s="114"/>
      <c r="B93" s="68" t="s">
        <v>179</v>
      </c>
    </row>
    <row r="94" spans="1:2" ht="13.5" customHeight="1">
      <c r="A94" s="114"/>
      <c r="B94" s="68" t="s">
        <v>180</v>
      </c>
    </row>
    <row r="95" spans="1:2" ht="13.5" customHeight="1">
      <c r="A95" s="114"/>
      <c r="B95" s="68" t="s">
        <v>181</v>
      </c>
    </row>
    <row r="96" spans="1:2" ht="13.5" customHeight="1">
      <c r="A96" s="114"/>
      <c r="B96" s="68" t="s">
        <v>182</v>
      </c>
    </row>
    <row r="97" spans="1:2" ht="13.5" customHeight="1">
      <c r="A97" s="114"/>
      <c r="B97" s="68" t="s">
        <v>183</v>
      </c>
    </row>
    <row r="98" spans="1:2" ht="13.5" customHeight="1">
      <c r="A98" s="115"/>
      <c r="B98" s="68" t="s">
        <v>184</v>
      </c>
    </row>
    <row r="99" ht="4.5" customHeight="1">
      <c r="B99" s="64"/>
    </row>
    <row r="100" spans="1:2" ht="15.75" customHeight="1">
      <c r="A100" s="111" t="s">
        <v>185</v>
      </c>
      <c r="B100" s="68" t="s">
        <v>186</v>
      </c>
    </row>
    <row r="101" spans="1:2" ht="16.5" customHeight="1">
      <c r="A101" s="112"/>
      <c r="B101" s="68" t="s">
        <v>187</v>
      </c>
    </row>
    <row r="102" spans="1:2" ht="14.25" customHeight="1">
      <c r="A102" s="112"/>
      <c r="B102" s="68" t="s">
        <v>188</v>
      </c>
    </row>
    <row r="103" spans="1:2" ht="16.5" customHeight="1">
      <c r="A103" s="112"/>
      <c r="B103" s="69" t="s">
        <v>189</v>
      </c>
    </row>
  </sheetData>
  <sheetProtection/>
  <mergeCells count="11">
    <mergeCell ref="A92:A98"/>
    <mergeCell ref="A100:A103"/>
    <mergeCell ref="A26:A37"/>
    <mergeCell ref="A39:A43"/>
    <mergeCell ref="A45:A50"/>
    <mergeCell ref="A52:A57"/>
    <mergeCell ref="A6:A11"/>
    <mergeCell ref="A13:A24"/>
    <mergeCell ref="A63:A66"/>
    <mergeCell ref="A68:A79"/>
    <mergeCell ref="A81:A9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Pospíchalová Petra</cp:lastModifiedBy>
  <cp:lastPrinted>2015-12-18T08:08:43Z</cp:lastPrinted>
  <dcterms:created xsi:type="dcterms:W3CDTF">2006-01-18T08:42:04Z</dcterms:created>
  <dcterms:modified xsi:type="dcterms:W3CDTF">2016-01-20T11:23:30Z</dcterms:modified>
  <cp:category/>
  <cp:version/>
  <cp:contentType/>
  <cp:contentStatus/>
</cp:coreProperties>
</file>