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392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'!$A$1:$F$26</definedName>
    <definedName name="_xlnm.Print_Area" localSheetId="0">'Rozpočet včetně kapitoly EP'!$A$1:$H$50</definedName>
    <definedName name="_xlnm.Print_Area" localSheetId="5">'SOCIÁLNÍ FOND '!$A$1:$E$30</definedName>
  </definedNames>
  <calcPr fullCalcOnLoad="1"/>
</workbook>
</file>

<file path=xl/sharedStrings.xml><?xml version="1.0" encoding="utf-8"?>
<sst xmlns="http://schemas.openxmlformats.org/spreadsheetml/2006/main" count="313" uniqueCount="145">
  <si>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</si>
  <si>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</si>
  <si>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</si>
  <si>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</si>
  <si>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</si>
  <si>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</si>
  <si>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</si>
  <si>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</si>
  <si>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</si>
  <si>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</si>
  <si>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</si>
  <si>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</si>
  <si>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</si>
  <si>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</si>
  <si>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</si>
  <si>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</si>
  <si>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</si>
  <si>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</si>
  <si>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</si>
  <si>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</si>
  <si>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</si>
  <si>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</si>
  <si>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</si>
  <si>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</si>
  <si>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</si>
  <si>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</si>
  <si>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</si>
  <si>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</si>
  <si>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</si>
  <si>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</si>
  <si>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</si>
  <si>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</si>
  <si>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</si>
  <si>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</si>
  <si>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</si>
  <si>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</si>
  <si>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</si>
  <si>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</si>
  <si>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</si>
  <si>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</si>
  <si>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</si>
  <si>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</si>
  <si>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</si>
  <si>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</si>
  <si>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</si>
  <si>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</si>
  <si>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</si>
  <si>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</si>
  <si>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</si>
  <si>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</si>
  <si>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</si>
  <si>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</si>
  <si>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</si>
  <si>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</si>
  <si>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</si>
  <si>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</si>
  <si>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</si>
  <si>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</si>
  <si>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</si>
  <si>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</si>
  <si>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</si>
  <si>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</si>
  <si>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</si>
  <si>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</si>
  <si>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</si>
  <si>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</si>
  <si>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</si>
  <si>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</si>
  <si>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</si>
  <si>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</si>
  <si>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</si>
  <si>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</si>
  <si>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</si>
  <si>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</si>
  <si>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</si>
  <si>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</si>
  <si>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</si>
  <si>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</si>
  <si>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</si>
  <si>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</si>
  <si>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</si>
  <si>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</si>
  <si>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</si>
  <si>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</si>
  <si>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</si>
  <si>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</si>
  <si>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</si>
  <si>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</si>
  <si>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</si>
  <si>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</si>
  <si>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</si>
  <si>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</si>
  <si>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</si>
  <si>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</si>
  <si>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</si>
  <si>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</si>
  <si>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</si>
  <si>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</si>
  <si>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</si>
  <si>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</si>
  <si>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</si>
  <si>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</si>
  <si>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</si>
  <si>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</si>
  <si>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</si>
  <si>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</si>
  <si>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</si>
  <si>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</si>
  <si>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</si>
  <si>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</si>
  <si>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</si>
  <si>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</si>
  <si>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</si>
  <si>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>Počet stran: 8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</si>
  <si>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</si>
  <si>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</si>
  <si>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</si>
  <si>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</si>
  <si>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</si>
  <si>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</si>
  <si>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8)  FOND STRATEGICKÝCH REZERV ZA OBDOBÍ 1 - 3/2014</t>
  </si>
  <si>
    <t>Zůstatek účtu k 31. 12. 2013</t>
  </si>
  <si>
    <t>7)  FOND VYSOČINY ZA OBDOBÍ 1 - 3/2014</t>
  </si>
  <si>
    <t>6) SOCIÁLNÍ FOND ZA OBDOBÍ 1 - 3/2014</t>
  </si>
  <si>
    <t>4)  FINANCOVÁNÍ KRAJE VYSOČINA ZA OBDOBÍ 1 - 3/2014</t>
  </si>
  <si>
    <t>3) HOSPODAŘENÍ KRAJE VYSOČINA ZA OBDOBÍ 1 -3/2014</t>
  </si>
  <si>
    <t>2) HOSPODAŘENÍ KRAJE VYSOČINA ZA OBDOBÍ 1 - 3/2014</t>
  </si>
  <si>
    <t>1) HOSPODAŘENÍ KRAJE VYSOČINA ZA OBDOBÍ 1 - 3/2014</t>
  </si>
  <si>
    <t>Stav na účtu k 31. 3. 2014</t>
  </si>
  <si>
    <t>Zapojení zůstatků účtů evropských projektů k 31. 12. 2013 do rozpočtu roku 2014</t>
  </si>
  <si>
    <t>Ve sledovaném období by alikvotní plnění daň. příjmů mělo činit 25%, tj.  817 125 tis. Kč. , což je o  127 589 tis. Kč méně než skutečnost.</t>
  </si>
  <si>
    <t>Skutečné plnění daňových příjmů za sledované období činí  944 714 tis. Kč, což je o  63 341 tis. Kč méně než za stejné období minulého roku, tj. 94 %.</t>
  </si>
  <si>
    <t>Převod do FSR - splátka půjčky od Muzea Vysočina Jihlava poskytnuté na předfinancování projektu "Modernizace a dokončení expozic muzea v Jihlavě - rozvoj turistických atraktivit krajského města".</t>
  </si>
  <si>
    <t xml:space="preserve">Zapojení části disponibilního zůstatku kraje za rok 2013 </t>
  </si>
  <si>
    <t xml:space="preserve">Převod z FSR - na kapitolu Zdravotnictví na poskytnutí půjčky pro Nemocnici Nové Město na Moravě na pořízení přístrojového vybavení </t>
  </si>
  <si>
    <t>Zapojení zůstatku ZBÚ - ISNOV k 31.12. 2013 do rozpočtu kraje 2014</t>
  </si>
  <si>
    <t xml:space="preserve">Převod z FSR - na kapitolu Kultura na poskytnutí půjčky pro Muzeum Vysočiny Jihlava na projekt Modernizace a dokončení expozic muzea v Jihlavě - rozvoj turistických atraktivit krajského města </t>
  </si>
  <si>
    <t>5) VÝVOJ DAŇOVÝCH PŘÍJMŮ - SROVNÁNÍ VÝVOJE DAŇOVÝCH PŘÍJMŮ V LETECH  2014 A 2013 (bez daně placené krajem, tis.Kč)</t>
  </si>
  <si>
    <t>Převod z FSR - na kapitolu Kultura na poskytnutí zápůjčky pro Muzeum Vysočiny Třebíč na projekt "Komplexní propagace Zámku Třebíč"</t>
  </si>
  <si>
    <t>Převod z FSR - na kapitolu Sociální věci na poskytnutí zápůjčky pro Domov důchodců Ždírec na projekt "Handicap Fit - zkvalitnění sociálních služeb pro seniory a handicapované"</t>
  </si>
  <si>
    <t>Převod z FSR - na kapitolu Kultura na poskytnutí zápůjčky pro Vysočinu Tourism na projekt "Marketingové aktivity Kraje Vysočina v oblasti cestovního ruchu pro období 2014-2015".</t>
  </si>
  <si>
    <t>Zapojení zůstatku ZBÚ - OLYMPIÁDA 2014 k 31.12.2013 do rozpočtu kraje na rok 2014</t>
  </si>
  <si>
    <t>Stav na účtu k  31. 3. 2014</t>
  </si>
  <si>
    <t>Stav na účtu k 31.3. 2014</t>
  </si>
  <si>
    <t>ZK-03-2014-11,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</si>
</sst>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6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0" fillId="0" borderId="4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/>
    </xf>
    <xf numFmtId="0" fontId="20" fillId="0" borderId="0" xfId="49">
      <alignment/>
      <protection/>
    </xf>
    <xf numFmtId="0" fontId="26" fillId="0" borderId="0" xfId="49" applyFont="1" applyAlignment="1" applyProtection="1">
      <alignment vertical="top" wrapText="1" readingOrder="1"/>
      <protection locked="0"/>
    </xf>
    <xf numFmtId="0" fontId="20" fillId="0" borderId="0" xfId="50">
      <alignment/>
      <protection/>
    </xf>
    <xf numFmtId="0" fontId="28" fillId="0" borderId="41" xfId="50" applyFont="1" applyBorder="1" applyAlignment="1" applyProtection="1">
      <alignment horizontal="left" vertical="top" wrapText="1" readingOrder="1"/>
      <protection locked="0"/>
    </xf>
    <xf numFmtId="0" fontId="29" fillId="0" borderId="42" xfId="50" applyFont="1" applyBorder="1" applyAlignment="1" applyProtection="1">
      <alignment vertical="top" wrapText="1" readingOrder="1"/>
      <protection locked="0"/>
    </xf>
    <xf numFmtId="0" fontId="30" fillId="38" borderId="43" xfId="50" applyFont="1" applyFill="1" applyBorder="1" applyAlignment="1" applyProtection="1">
      <alignment horizontal="center" vertical="top" wrapText="1" readingOrder="1"/>
      <protection locked="0"/>
    </xf>
    <xf numFmtId="0" fontId="27" fillId="0" borderId="44" xfId="50" applyFont="1" applyBorder="1" applyAlignment="1" applyProtection="1">
      <alignment vertical="top" wrapText="1" readingOrder="1"/>
      <protection locked="0"/>
    </xf>
    <xf numFmtId="0" fontId="30" fillId="0" borderId="45" xfId="50" applyFont="1" applyBorder="1" applyAlignment="1" applyProtection="1">
      <alignment horizontal="center" vertical="top" wrapText="1" readingOrder="1"/>
      <protection locked="0"/>
    </xf>
    <xf numFmtId="165" fontId="30" fillId="0" borderId="43" xfId="50" applyNumberFormat="1" applyFont="1" applyBorder="1" applyAlignment="1" applyProtection="1">
      <alignment horizontal="right" vertical="top" wrapText="1" readingOrder="1"/>
      <protection locked="0"/>
    </xf>
    <xf numFmtId="165" fontId="30" fillId="0" borderId="43" xfId="50" applyNumberFormat="1" applyFont="1" applyBorder="1" applyAlignment="1" applyProtection="1">
      <alignment horizontal="center" vertical="top" wrapText="1" readingOrder="1"/>
      <protection locked="0"/>
    </xf>
    <xf numFmtId="165" fontId="31" fillId="0" borderId="43" xfId="50" applyNumberFormat="1" applyFont="1" applyBorder="1" applyAlignment="1" applyProtection="1">
      <alignment vertical="top" wrapText="1" readingOrder="1"/>
      <protection locked="0"/>
    </xf>
    <xf numFmtId="165" fontId="31" fillId="0" borderId="43" xfId="50" applyNumberFormat="1" applyFont="1" applyBorder="1" applyAlignment="1" applyProtection="1">
      <alignment horizontal="center" vertical="top" wrapText="1" readingOrder="1"/>
      <protection locked="0"/>
    </xf>
    <xf numFmtId="0" fontId="31" fillId="0" borderId="46" xfId="50" applyFont="1" applyBorder="1" applyAlignment="1" applyProtection="1">
      <alignment vertical="top" wrapText="1" readingOrder="1"/>
      <protection locked="0"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16" xfId="0" applyNumberForma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3" xfId="50" applyFont="1" applyBorder="1" applyAlignment="1" applyProtection="1">
      <alignment vertical="top" wrapText="1" readingOrder="1"/>
      <protection locked="0"/>
    </xf>
    <xf numFmtId="0" fontId="20" fillId="0" borderId="45" xfId="50" applyBorder="1" applyAlignment="1" applyProtection="1">
      <alignment vertical="top" wrapText="1"/>
      <protection locked="0"/>
    </xf>
    <xf numFmtId="0" fontId="26" fillId="0" borderId="0" xfId="49" applyFont="1" applyAlignment="1" applyProtection="1">
      <alignment vertical="top" wrapText="1" readingOrder="1"/>
      <protection locked="0"/>
    </xf>
    <xf numFmtId="0" fontId="20" fillId="0" borderId="0" xfId="49">
      <alignment/>
      <protection/>
    </xf>
    <xf numFmtId="0" fontId="30" fillId="0" borderId="0" xfId="50" applyFont="1" applyAlignment="1" applyProtection="1">
      <alignment vertical="top" wrapText="1" readingOrder="1"/>
      <protection locked="0"/>
    </xf>
    <xf numFmtId="0" fontId="20" fillId="0" borderId="0" xfId="50">
      <alignment/>
      <protection/>
    </xf>
    <xf numFmtId="0" fontId="22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2" fillId="0" borderId="0" xfId="0" applyFont="1" applyAlignment="1">
      <alignment/>
    </xf>
    <xf numFmtId="0" fontId="3" fillId="33" borderId="34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39" xfId="0" applyBorder="1" applyAlignment="1">
      <alignment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A5" sqref="A5:E5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8.125" style="0" hidden="1" customWidth="1"/>
    <col min="11" max="11" width="9.875" style="0" customWidth="1"/>
    <col min="12" max="12" width="16.50390625" style="0" bestFit="1" customWidth="1"/>
    <col min="13" max="13" width="8.125" style="0" bestFit="1" customWidth="1"/>
    <col min="14" max="14" width="16.50390625" style="0" bestFit="1" customWidth="1"/>
  </cols>
  <sheetData>
    <row r="1" spans="4:5" ht="13.5">
      <c r="D1" s="275" t="s">
        <v>144</v>
      </c>
      <c r="E1" s="275"/>
    </row>
    <row r="2" spans="4:5" ht="13.5">
      <c r="D2" s="276" t="s">
        <v>113</v>
      </c>
      <c r="E2" s="276"/>
    </row>
    <row r="3" spans="4:5" ht="12.75" customHeight="1">
      <c r="D3" s="38"/>
      <c r="E3" s="38"/>
    </row>
    <row r="4" spans="1:5" s="190" customFormat="1" ht="21.75" customHeight="1">
      <c r="A4" s="277" t="s">
        <v>127</v>
      </c>
      <c r="B4" s="278"/>
      <c r="C4" s="278"/>
      <c r="D4" s="278"/>
      <c r="E4" s="278"/>
    </row>
    <row r="5" spans="1:5" ht="16.5">
      <c r="A5" s="279" t="s">
        <v>95</v>
      </c>
      <c r="B5" s="280"/>
      <c r="C5" s="280"/>
      <c r="D5" s="280"/>
      <c r="E5" s="280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15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269">
        <v>3294800</v>
      </c>
      <c r="C8" s="142">
        <v>3294800</v>
      </c>
      <c r="D8" s="143">
        <v>945117</v>
      </c>
      <c r="E8" s="64">
        <f>D8/C8*100</f>
        <v>28.685109870098337</v>
      </c>
      <c r="G8" s="35"/>
      <c r="H8" s="35"/>
      <c r="L8" s="53"/>
      <c r="N8" s="53"/>
    </row>
    <row r="9" spans="1:14" ht="15" customHeight="1">
      <c r="A9" s="65" t="s">
        <v>36</v>
      </c>
      <c r="B9" s="207">
        <v>249222</v>
      </c>
      <c r="C9" s="68">
        <v>258854</v>
      </c>
      <c r="D9" s="144">
        <v>50931</v>
      </c>
      <c r="E9" s="67">
        <f>D9/C9*100</f>
        <v>19.675570012439444</v>
      </c>
      <c r="G9" s="95"/>
      <c r="H9" s="95"/>
      <c r="L9" s="53"/>
      <c r="N9" s="53"/>
    </row>
    <row r="10" spans="1:14" ht="15" customHeight="1">
      <c r="A10" s="65" t="s">
        <v>37</v>
      </c>
      <c r="B10" s="207">
        <v>22000</v>
      </c>
      <c r="C10" s="68">
        <v>22100</v>
      </c>
      <c r="D10" s="144">
        <v>484</v>
      </c>
      <c r="E10" s="67">
        <f>D10/C10*100</f>
        <v>2.190045248868778</v>
      </c>
      <c r="G10" s="95"/>
      <c r="H10" s="95"/>
      <c r="L10" s="53"/>
      <c r="N10" s="53"/>
    </row>
    <row r="11" spans="1:12" s="13" customFormat="1" ht="15" customHeight="1" thickBot="1">
      <c r="A11" s="198" t="s">
        <v>38</v>
      </c>
      <c r="B11" s="273">
        <v>3763590</v>
      </c>
      <c r="C11" s="163">
        <v>3899259</v>
      </c>
      <c r="D11" s="163">
        <v>1731155</v>
      </c>
      <c r="E11" s="199">
        <f>D11/C11*100</f>
        <v>44.39702517837363</v>
      </c>
      <c r="F11" s="200"/>
      <c r="G11" s="99"/>
      <c r="H11" s="99"/>
      <c r="L11" s="242"/>
    </row>
    <row r="12" spans="1:14" ht="20.25" customHeight="1" thickBot="1">
      <c r="A12" s="166" t="s">
        <v>27</v>
      </c>
      <c r="B12" s="157">
        <f>SUM(B8:B11)</f>
        <v>7329612</v>
      </c>
      <c r="C12" s="157">
        <f>SUM(C8:C11)</f>
        <v>7475013</v>
      </c>
      <c r="D12" s="157">
        <f>SUM(D8:D11)</f>
        <v>2727687</v>
      </c>
      <c r="E12" s="167">
        <f>D12/C12*100</f>
        <v>36.49073252447855</v>
      </c>
      <c r="G12" s="35"/>
      <c r="H12" s="35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5"/>
      <c r="H13" s="35"/>
      <c r="L13" s="53"/>
    </row>
    <row r="14" spans="1:14" ht="20.25" customHeight="1" thickBot="1">
      <c r="A14" s="155" t="s">
        <v>30</v>
      </c>
      <c r="B14" s="156">
        <f>Financování!B21</f>
        <v>289668</v>
      </c>
      <c r="C14" s="156">
        <f>Financování!C21</f>
        <v>961774</v>
      </c>
      <c r="D14" s="156">
        <f>Financování!D21</f>
        <v>322096</v>
      </c>
      <c r="E14" s="168">
        <f>D14/C14*100</f>
        <v>33.48978034340708</v>
      </c>
      <c r="G14" s="35"/>
      <c r="H14" s="35"/>
      <c r="L14" s="242"/>
      <c r="N14" s="53"/>
    </row>
    <row r="15" spans="1:12" ht="9.75" customHeight="1" thickBot="1">
      <c r="A15" s="71"/>
      <c r="B15" s="72"/>
      <c r="C15" s="72"/>
      <c r="D15" s="72"/>
      <c r="E15" s="72"/>
      <c r="G15" s="35"/>
      <c r="H15" s="35"/>
      <c r="L15" s="242"/>
    </row>
    <row r="16" spans="1:12" ht="20.25" customHeight="1" thickBot="1">
      <c r="A16" s="73" t="s">
        <v>39</v>
      </c>
      <c r="B16" s="74">
        <f>SUM(B14+B12)</f>
        <v>7619280</v>
      </c>
      <c r="C16" s="74">
        <f>SUM(C14+C12)</f>
        <v>8436787</v>
      </c>
      <c r="D16" s="221">
        <f>SUM(D14+D12)</f>
        <v>3049783</v>
      </c>
      <c r="E16" s="75">
        <f>D16/C16*100</f>
        <v>36.14863098949873</v>
      </c>
      <c r="G16" s="35"/>
      <c r="H16" s="35"/>
      <c r="J16" t="s">
        <v>94</v>
      </c>
      <c r="L16" s="53"/>
    </row>
    <row r="17" spans="2:12" ht="13.5" thickBot="1">
      <c r="B17" s="53"/>
      <c r="D17" s="53"/>
      <c r="G17" s="95"/>
      <c r="H17" s="95"/>
      <c r="L17" s="53"/>
    </row>
    <row r="18" spans="1:14" ht="18.75" customHeight="1" thickBot="1">
      <c r="A18" s="73" t="s">
        <v>40</v>
      </c>
      <c r="B18" s="76"/>
      <c r="C18" s="216"/>
      <c r="D18" s="77"/>
      <c r="E18" s="78"/>
      <c r="G18" s="95"/>
      <c r="H18" s="95"/>
      <c r="L18" s="53"/>
      <c r="N18" s="53"/>
    </row>
    <row r="19" spans="1:14" ht="15" customHeight="1">
      <c r="A19" s="79" t="s">
        <v>86</v>
      </c>
      <c r="B19" s="269">
        <v>74058</v>
      </c>
      <c r="C19" s="202">
        <v>74258</v>
      </c>
      <c r="D19" s="80">
        <v>455</v>
      </c>
      <c r="E19" s="64">
        <f aca="true" t="shared" si="0" ref="E19:E34">D19/C19*100</f>
        <v>0.6127285948988661</v>
      </c>
      <c r="G19" s="95"/>
      <c r="H19" s="95"/>
      <c r="L19" s="53"/>
      <c r="N19" s="53"/>
    </row>
    <row r="20" spans="1:14" ht="15" customHeight="1">
      <c r="A20" s="81" t="s">
        <v>70</v>
      </c>
      <c r="B20" s="271">
        <v>4060935</v>
      </c>
      <c r="C20" s="42">
        <v>4105170</v>
      </c>
      <c r="D20" s="83">
        <v>1423853</v>
      </c>
      <c r="E20" s="67">
        <f t="shared" si="0"/>
        <v>34.68438578670311</v>
      </c>
      <c r="G20" s="95"/>
      <c r="H20" s="95"/>
      <c r="L20" s="53"/>
      <c r="N20" s="53"/>
    </row>
    <row r="21" spans="1:14" ht="15" customHeight="1">
      <c r="A21" s="82" t="s">
        <v>71</v>
      </c>
      <c r="B21" s="207">
        <v>163476</v>
      </c>
      <c r="C21" s="83">
        <v>174168</v>
      </c>
      <c r="D21" s="83">
        <v>33907</v>
      </c>
      <c r="E21" s="67">
        <f t="shared" si="0"/>
        <v>19.46798493408663</v>
      </c>
      <c r="G21" s="95"/>
      <c r="H21" s="95"/>
      <c r="L21" s="53"/>
      <c r="N21" s="53"/>
    </row>
    <row r="22" spans="1:14" ht="15" customHeight="1">
      <c r="A22" s="82" t="s">
        <v>72</v>
      </c>
      <c r="B22" s="207">
        <v>352387</v>
      </c>
      <c r="C22" s="83">
        <v>381513</v>
      </c>
      <c r="D22" s="83">
        <v>71573</v>
      </c>
      <c r="E22" s="67">
        <f t="shared" si="0"/>
        <v>18.760304367085787</v>
      </c>
      <c r="G22" s="95"/>
      <c r="H22" s="95"/>
      <c r="L22" s="53"/>
      <c r="N22" s="53"/>
    </row>
    <row r="23" spans="1:14" ht="15" customHeight="1">
      <c r="A23" s="82" t="s">
        <v>73</v>
      </c>
      <c r="B23" s="207">
        <v>9930</v>
      </c>
      <c r="C23" s="83">
        <v>13603</v>
      </c>
      <c r="D23" s="83">
        <v>1686</v>
      </c>
      <c r="E23" s="67">
        <f t="shared" si="0"/>
        <v>12.394324781298243</v>
      </c>
      <c r="G23" s="95"/>
      <c r="H23" s="95"/>
      <c r="L23" s="53"/>
      <c r="N23" s="53"/>
    </row>
    <row r="24" spans="1:14" ht="15" customHeight="1">
      <c r="A24" s="82" t="s">
        <v>74</v>
      </c>
      <c r="B24" s="207">
        <v>3320</v>
      </c>
      <c r="C24" s="83">
        <v>3405</v>
      </c>
      <c r="D24" s="244">
        <v>0</v>
      </c>
      <c r="E24" s="67">
        <f t="shared" si="0"/>
        <v>0</v>
      </c>
      <c r="G24" s="95"/>
      <c r="H24" s="95"/>
      <c r="L24" s="53"/>
      <c r="N24" s="53"/>
    </row>
    <row r="25" spans="1:14" ht="15" customHeight="1">
      <c r="A25" s="82" t="s">
        <v>75</v>
      </c>
      <c r="B25" s="207">
        <v>1477997</v>
      </c>
      <c r="C25" s="83">
        <v>1694107</v>
      </c>
      <c r="D25" s="83">
        <v>366826</v>
      </c>
      <c r="E25" s="67">
        <f t="shared" si="0"/>
        <v>21.653059694576555</v>
      </c>
      <c r="G25" s="95"/>
      <c r="H25" s="95"/>
      <c r="L25" s="53"/>
      <c r="N25" s="53"/>
    </row>
    <row r="26" spans="1:14" ht="15" customHeight="1">
      <c r="A26" s="82" t="s">
        <v>76</v>
      </c>
      <c r="B26" s="207">
        <v>93722</v>
      </c>
      <c r="C26" s="83">
        <v>104568</v>
      </c>
      <c r="D26" s="83">
        <v>63243</v>
      </c>
      <c r="E26" s="67">
        <f t="shared" si="0"/>
        <v>60.48026164792289</v>
      </c>
      <c r="G26" s="95"/>
      <c r="H26" s="95"/>
      <c r="L26" s="53"/>
      <c r="N26" s="240"/>
    </row>
    <row r="27" spans="1:14" ht="15" customHeight="1">
      <c r="A27" s="82" t="s">
        <v>41</v>
      </c>
      <c r="B27" s="207">
        <v>13080</v>
      </c>
      <c r="C27" s="83">
        <v>13080</v>
      </c>
      <c r="D27" s="83">
        <v>4502</v>
      </c>
      <c r="E27" s="67">
        <f t="shared" si="0"/>
        <v>34.41896024464832</v>
      </c>
      <c r="G27" s="95"/>
      <c r="H27" s="95"/>
      <c r="L27" s="53"/>
      <c r="N27" s="241"/>
    </row>
    <row r="28" spans="1:14" ht="12.75" customHeight="1">
      <c r="A28" s="82" t="s">
        <v>77</v>
      </c>
      <c r="B28" s="207">
        <v>52506</v>
      </c>
      <c r="C28" s="83">
        <v>53410</v>
      </c>
      <c r="D28" s="244">
        <v>8424</v>
      </c>
      <c r="E28" s="67">
        <f t="shared" si="0"/>
        <v>15.772327279535666</v>
      </c>
      <c r="G28" s="95"/>
      <c r="H28" s="95"/>
      <c r="L28" s="53"/>
      <c r="N28" s="241"/>
    </row>
    <row r="29" spans="1:14" ht="15" customHeight="1">
      <c r="A29" s="82" t="s">
        <v>78</v>
      </c>
      <c r="B29" s="207">
        <v>264975</v>
      </c>
      <c r="C29" s="83">
        <v>265140</v>
      </c>
      <c r="D29" s="83">
        <v>58705</v>
      </c>
      <c r="E29" s="67">
        <f t="shared" si="0"/>
        <v>22.141132986346836</v>
      </c>
      <c r="G29" s="95"/>
      <c r="H29" s="95"/>
      <c r="K29" s="53"/>
      <c r="L29" s="53"/>
      <c r="N29" s="53"/>
    </row>
    <row r="30" spans="1:14" ht="15" customHeight="1">
      <c r="A30" s="82" t="s">
        <v>79</v>
      </c>
      <c r="B30" s="207">
        <v>86499</v>
      </c>
      <c r="C30" s="83">
        <v>89843</v>
      </c>
      <c r="D30" s="239">
        <v>5402</v>
      </c>
      <c r="E30" s="67">
        <f t="shared" si="0"/>
        <v>6.01271106263148</v>
      </c>
      <c r="G30" s="95"/>
      <c r="H30" s="95"/>
      <c r="K30" s="53"/>
      <c r="L30" s="53"/>
      <c r="N30" s="53"/>
    </row>
    <row r="31" spans="1:14" ht="15" customHeight="1">
      <c r="A31" s="81" t="s">
        <v>80</v>
      </c>
      <c r="B31" s="271">
        <v>409790</v>
      </c>
      <c r="C31" s="42">
        <v>554132</v>
      </c>
      <c r="D31" s="83">
        <v>16618</v>
      </c>
      <c r="E31" s="67">
        <f t="shared" si="0"/>
        <v>2.9989244439952936</v>
      </c>
      <c r="F31" s="13"/>
      <c r="G31" s="95"/>
      <c r="H31" s="95"/>
      <c r="K31" s="53"/>
      <c r="L31" s="53"/>
      <c r="N31" s="53"/>
    </row>
    <row r="32" spans="1:14" ht="15" customHeight="1">
      <c r="A32" s="82" t="s">
        <v>81</v>
      </c>
      <c r="B32" s="207">
        <v>36643</v>
      </c>
      <c r="C32" s="83">
        <v>39849</v>
      </c>
      <c r="D32" s="83">
        <v>4691</v>
      </c>
      <c r="E32" s="67">
        <f t="shared" si="0"/>
        <v>11.771939069989209</v>
      </c>
      <c r="G32" s="95"/>
      <c r="H32" s="95"/>
      <c r="K32" s="53"/>
      <c r="L32" s="53"/>
      <c r="N32" s="53"/>
    </row>
    <row r="33" spans="1:14" ht="15" customHeight="1">
      <c r="A33" s="82" t="s">
        <v>107</v>
      </c>
      <c r="B33" s="207">
        <v>3683</v>
      </c>
      <c r="C33" s="83">
        <v>4455</v>
      </c>
      <c r="D33" s="83">
        <v>63</v>
      </c>
      <c r="E33" s="67">
        <f t="shared" si="0"/>
        <v>1.4141414141414141</v>
      </c>
      <c r="G33" s="95"/>
      <c r="H33" s="95"/>
      <c r="L33" s="53"/>
      <c r="N33" s="53"/>
    </row>
    <row r="34" spans="1:14" ht="15" customHeight="1">
      <c r="A34" s="82" t="s">
        <v>82</v>
      </c>
      <c r="B34" s="207">
        <v>58979</v>
      </c>
      <c r="C34" s="83">
        <v>59085</v>
      </c>
      <c r="D34" s="83">
        <v>18618</v>
      </c>
      <c r="E34" s="67">
        <f t="shared" si="0"/>
        <v>31.510535668951512</v>
      </c>
      <c r="F34" s="200"/>
      <c r="G34" s="95"/>
      <c r="H34" s="95"/>
      <c r="L34" s="53"/>
      <c r="N34" s="53"/>
    </row>
    <row r="35" spans="1:14" ht="12" customHeight="1">
      <c r="A35" s="82" t="s">
        <v>83</v>
      </c>
      <c r="B35" s="207">
        <v>150000</v>
      </c>
      <c r="C35" s="83">
        <v>138281</v>
      </c>
      <c r="D35" s="83" t="s">
        <v>19</v>
      </c>
      <c r="E35" s="67" t="s">
        <v>19</v>
      </c>
      <c r="F35" s="8"/>
      <c r="G35" s="95"/>
      <c r="H35" s="95"/>
      <c r="L35" s="53"/>
      <c r="N35" s="53"/>
    </row>
    <row r="36" spans="1:14" ht="12.75">
      <c r="A36" s="84" t="s">
        <v>42</v>
      </c>
      <c r="B36" s="270">
        <v>100000</v>
      </c>
      <c r="C36" s="85">
        <v>96266</v>
      </c>
      <c r="D36" s="68" t="s">
        <v>19</v>
      </c>
      <c r="E36" s="67" t="s">
        <v>19</v>
      </c>
      <c r="G36" s="95"/>
      <c r="H36" s="95"/>
      <c r="L36" s="53"/>
      <c r="N36" s="53"/>
    </row>
    <row r="37" spans="1:14" ht="12" customHeight="1">
      <c r="A37" s="84" t="s">
        <v>43</v>
      </c>
      <c r="B37" s="270">
        <v>45000</v>
      </c>
      <c r="C37" s="85">
        <v>37015</v>
      </c>
      <c r="D37" s="83" t="s">
        <v>19</v>
      </c>
      <c r="E37" s="67" t="s">
        <v>19</v>
      </c>
      <c r="G37" s="95"/>
      <c r="H37" s="95"/>
      <c r="L37" s="53"/>
      <c r="N37" s="53"/>
    </row>
    <row r="38" spans="1:14" ht="12.75">
      <c r="A38" s="84" t="s">
        <v>44</v>
      </c>
      <c r="B38" s="270">
        <v>5000</v>
      </c>
      <c r="C38" s="85">
        <v>5000</v>
      </c>
      <c r="D38" s="68" t="s">
        <v>19</v>
      </c>
      <c r="E38" s="67" t="s">
        <v>19</v>
      </c>
      <c r="G38" s="95"/>
      <c r="H38" s="95"/>
      <c r="L38" s="53"/>
      <c r="N38" s="53"/>
    </row>
    <row r="39" spans="1:14" ht="15" customHeight="1" thickBot="1">
      <c r="A39" s="86" t="s">
        <v>88</v>
      </c>
      <c r="B39" s="272">
        <v>282900</v>
      </c>
      <c r="C39" s="203">
        <f>'Rozpočet kapitola EP'!C20</f>
        <v>568566</v>
      </c>
      <c r="D39" s="203">
        <f>'Rozpočet kapitola EP'!D20</f>
        <v>101413</v>
      </c>
      <c r="E39" s="67">
        <f>D39/C39*100</f>
        <v>17.836627585891524</v>
      </c>
      <c r="G39" s="95"/>
      <c r="H39" s="95"/>
      <c r="L39" s="241"/>
      <c r="M39" s="234"/>
      <c r="N39" s="53"/>
    </row>
    <row r="40" spans="1:14" ht="23.25" customHeight="1" thickBot="1">
      <c r="A40" s="161" t="s">
        <v>45</v>
      </c>
      <c r="B40" s="159">
        <f>B19+B20+B21+B22+B23+B24+B25+B26+B27+B28+B29+B30+B31+B32+B33+B34+B35+B39</f>
        <v>7594880</v>
      </c>
      <c r="C40" s="159">
        <f>SUM(C19+C20+C21+C22+C23+C24+C25+C26+C27+C28+C29+C30+C31+C32+C33+C34+C35+C39)</f>
        <v>8336633</v>
      </c>
      <c r="D40" s="159">
        <f>SUM(D19:D39)</f>
        <v>2179979</v>
      </c>
      <c r="E40" s="169">
        <f>D40/C40*100</f>
        <v>26.1493938859969</v>
      </c>
      <c r="G40" s="95"/>
      <c r="H40" s="95"/>
      <c r="L40" s="241"/>
      <c r="M40" s="234"/>
      <c r="N40" s="53"/>
    </row>
    <row r="41" spans="1:14" ht="12.75" customHeight="1" thickBot="1">
      <c r="A41" s="55"/>
      <c r="B41" s="87"/>
      <c r="C41" s="49"/>
      <c r="D41" s="49"/>
      <c r="E41" s="87"/>
      <c r="G41" s="95"/>
      <c r="H41" s="95"/>
      <c r="M41" s="235"/>
      <c r="N41" s="53"/>
    </row>
    <row r="42" spans="1:14" ht="23.25" customHeight="1" thickBot="1">
      <c r="A42" s="155" t="s">
        <v>28</v>
      </c>
      <c r="B42" s="156">
        <f>Financování!B35</f>
        <v>24400</v>
      </c>
      <c r="C42" s="156">
        <f>Financování!C35</f>
        <v>100154</v>
      </c>
      <c r="D42" s="156">
        <f>Financování!D35</f>
        <v>81821</v>
      </c>
      <c r="E42" s="170">
        <f>D42/C42*100</f>
        <v>81.6951894083112</v>
      </c>
      <c r="G42" s="95"/>
      <c r="H42" s="95"/>
      <c r="L42" s="234"/>
      <c r="M42" s="234"/>
      <c r="N42" s="53"/>
    </row>
    <row r="43" spans="1:13" ht="12.75" customHeight="1" thickBot="1">
      <c r="A43" s="88"/>
      <c r="B43" s="89"/>
      <c r="C43" s="89"/>
      <c r="D43" s="89"/>
      <c r="E43" s="90"/>
      <c r="G43" s="95"/>
      <c r="H43" s="95"/>
      <c r="L43" s="241"/>
      <c r="M43" s="234"/>
    </row>
    <row r="44" spans="1:13" ht="23.25" customHeight="1" thickBot="1">
      <c r="A44" s="91" t="s">
        <v>84</v>
      </c>
      <c r="B44" s="92">
        <f>SUM(B42+B40)</f>
        <v>7619280</v>
      </c>
      <c r="C44" s="92">
        <f>SUM(C42+C40)</f>
        <v>8436787</v>
      </c>
      <c r="D44" s="92">
        <f>SUM(D42+D40)</f>
        <v>2261800</v>
      </c>
      <c r="E44" s="93">
        <f>D44/C44*100</f>
        <v>26.80878396005494</v>
      </c>
      <c r="G44" s="95"/>
      <c r="H44" s="95"/>
      <c r="L44" s="53"/>
      <c r="M44" s="235"/>
    </row>
    <row r="45" spans="2:12" ht="18.75" customHeight="1" thickBot="1">
      <c r="B45" s="53"/>
      <c r="D45" s="53"/>
      <c r="G45" s="95"/>
      <c r="H45" s="95"/>
      <c r="L45" s="53"/>
    </row>
    <row r="46" spans="1:12" ht="19.5" customHeight="1" thickBot="1">
      <c r="A46" s="91" t="s">
        <v>29</v>
      </c>
      <c r="B46" s="92">
        <f>B16-B44</f>
        <v>0</v>
      </c>
      <c r="C46" s="92">
        <f>C16-C44</f>
        <v>0</v>
      </c>
      <c r="D46" s="92">
        <f>D16-D44</f>
        <v>787983</v>
      </c>
      <c r="E46" s="93" t="s">
        <v>19</v>
      </c>
      <c r="G46" s="97"/>
      <c r="H46" s="97"/>
      <c r="L46" s="53"/>
    </row>
    <row r="47" spans="1:8" ht="12.75" customHeight="1">
      <c r="A47" s="94"/>
      <c r="B47" s="87"/>
      <c r="C47" s="87"/>
      <c r="D47" s="87"/>
      <c r="E47" s="72"/>
      <c r="G47" s="97"/>
      <c r="H47" s="97"/>
    </row>
    <row r="48" spans="1:42" s="226" customFormat="1" ht="12.75" customHeight="1">
      <c r="A48" s="223"/>
      <c r="B48" s="224"/>
      <c r="C48" s="224"/>
      <c r="D48" s="224"/>
      <c r="E48" s="225"/>
      <c r="G48" s="227"/>
      <c r="H48" s="227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8" ht="12.75">
      <c r="A49" t="s">
        <v>101</v>
      </c>
      <c r="B49" s="53"/>
      <c r="D49" s="53"/>
      <c r="G49" s="96"/>
      <c r="H49" s="96"/>
    </row>
    <row r="50" spans="1:8" ht="12.75" customHeight="1">
      <c r="A50" s="98"/>
      <c r="B50" s="99"/>
      <c r="C50" s="12"/>
      <c r="D50" s="99"/>
      <c r="E50" s="7"/>
      <c r="G50" s="35"/>
      <c r="H50" s="35"/>
    </row>
    <row r="51" spans="1:14" ht="12.75" customHeight="1">
      <c r="A51" s="88"/>
      <c r="B51" s="89"/>
      <c r="C51" s="89"/>
      <c r="D51" s="89"/>
      <c r="E51" s="90"/>
      <c r="G51" s="97"/>
      <c r="H51" s="97"/>
      <c r="N51" s="53"/>
    </row>
    <row r="52" spans="1:14" ht="12.75" customHeight="1">
      <c r="A52" s="88"/>
      <c r="B52" s="89"/>
      <c r="C52" s="89"/>
      <c r="D52" s="89"/>
      <c r="E52" s="90"/>
      <c r="G52" s="97"/>
      <c r="H52" s="97"/>
      <c r="N52" s="53"/>
    </row>
    <row r="53" spans="1:14" ht="12.75" customHeight="1">
      <c r="A53" s="55"/>
      <c r="B53" s="87"/>
      <c r="C53" s="87"/>
      <c r="D53" s="87"/>
      <c r="E53" s="72"/>
      <c r="G53" s="96"/>
      <c r="H53" s="96"/>
      <c r="M53" s="53"/>
      <c r="N53" s="53"/>
    </row>
    <row r="54" spans="1:14" ht="12.75" customHeight="1">
      <c r="A54" s="7"/>
      <c r="B54" s="7"/>
      <c r="C54" s="12"/>
      <c r="D54" s="7"/>
      <c r="E54" s="7"/>
      <c r="G54" s="35"/>
      <c r="H54" s="35"/>
      <c r="L54" s="53"/>
      <c r="N54" s="53"/>
    </row>
    <row r="55" spans="1:14" ht="12.75" customHeight="1">
      <c r="A55" s="55"/>
      <c r="B55" s="87"/>
      <c r="C55" s="87"/>
      <c r="D55" s="87"/>
      <c r="E55" s="72"/>
      <c r="G55" s="97"/>
      <c r="H55" s="97"/>
      <c r="L55" s="53"/>
      <c r="N55" s="53"/>
    </row>
    <row r="56" spans="1:14" ht="12.75" customHeight="1">
      <c r="A56" s="55"/>
      <c r="B56" s="87"/>
      <c r="C56" s="87"/>
      <c r="D56" s="87"/>
      <c r="E56" s="72"/>
      <c r="G56" s="97"/>
      <c r="H56" s="97"/>
      <c r="L56" s="53"/>
      <c r="N56" s="53"/>
    </row>
    <row r="57" spans="1:14" ht="12.75">
      <c r="A57" s="7"/>
      <c r="B57" s="7"/>
      <c r="C57" s="12"/>
      <c r="D57" s="7"/>
      <c r="E57" s="7"/>
      <c r="G57" s="97"/>
      <c r="H57" s="97"/>
      <c r="L57" s="53"/>
      <c r="N57" s="53"/>
    </row>
    <row r="58" spans="1:14" ht="12.75" customHeight="1">
      <c r="A58" s="100"/>
      <c r="B58" s="101"/>
      <c r="C58" s="89"/>
      <c r="D58" s="102"/>
      <c r="E58" s="7"/>
      <c r="G58" s="96"/>
      <c r="H58" s="96"/>
      <c r="L58" s="53"/>
      <c r="N58" s="53"/>
    </row>
    <row r="59" spans="1:14" ht="12.75" customHeight="1">
      <c r="A59" s="55"/>
      <c r="B59" s="55"/>
      <c r="C59" s="87"/>
      <c r="D59" s="102"/>
      <c r="E59" s="7"/>
      <c r="G59" s="35"/>
      <c r="H59" s="35"/>
      <c r="L59" s="53"/>
      <c r="N59" s="53"/>
    </row>
    <row r="60" spans="1:14" ht="12.75">
      <c r="A60" s="35"/>
      <c r="B60" s="35"/>
      <c r="C60" s="217"/>
      <c r="D60" s="35"/>
      <c r="E60" s="35"/>
      <c r="G60" s="97"/>
      <c r="H60" s="97"/>
      <c r="L60" s="53"/>
      <c r="N60" s="53"/>
    </row>
    <row r="61" spans="1:14" ht="12.75">
      <c r="A61" s="7"/>
      <c r="B61" s="7"/>
      <c r="C61" s="12"/>
      <c r="D61" s="103"/>
      <c r="E61" s="35"/>
      <c r="G61" s="97"/>
      <c r="H61" s="97"/>
      <c r="L61" s="53"/>
      <c r="N61" s="53"/>
    </row>
    <row r="62" spans="1:14" ht="12.75">
      <c r="A62" s="35"/>
      <c r="B62" s="35"/>
      <c r="C62" s="217"/>
      <c r="D62" s="35"/>
      <c r="E62" s="35"/>
      <c r="G62" s="96"/>
      <c r="H62" s="96"/>
      <c r="L62" s="53"/>
      <c r="N62" s="53"/>
    </row>
    <row r="63" spans="1:12" ht="12.75">
      <c r="A63" s="35"/>
      <c r="B63" s="35"/>
      <c r="C63" s="217"/>
      <c r="D63" s="96"/>
      <c r="E63" s="35"/>
      <c r="G63" s="35"/>
      <c r="H63" s="35"/>
      <c r="L63" s="53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50390625" style="0" bestFit="1" customWidth="1"/>
    <col min="15" max="15" width="13.875" style="0" bestFit="1" customWidth="1"/>
    <col min="17" max="17" width="13.875" style="0" bestFit="1" customWidth="1"/>
  </cols>
  <sheetData>
    <row r="2" spans="1:5" s="190" customFormat="1" ht="16.5" customHeight="1">
      <c r="A2" s="277" t="s">
        <v>126</v>
      </c>
      <c r="B2" s="278"/>
      <c r="C2" s="278"/>
      <c r="D2" s="278"/>
      <c r="E2" s="278"/>
    </row>
    <row r="3" spans="1:5" ht="16.5">
      <c r="A3" s="281" t="s">
        <v>46</v>
      </c>
      <c r="B3" s="280"/>
      <c r="C3" s="280"/>
      <c r="D3" s="280"/>
      <c r="E3" s="280"/>
    </row>
    <row r="4" spans="1:4" ht="17.25">
      <c r="A4" s="104"/>
      <c r="B4" s="104"/>
      <c r="C4" s="218"/>
      <c r="D4" s="104"/>
    </row>
    <row r="5" ht="13.5" thickBot="1">
      <c r="E5" s="57" t="s">
        <v>20</v>
      </c>
    </row>
    <row r="6" spans="1:5" ht="29.25" customHeight="1" thickBot="1">
      <c r="A6" s="73" t="s">
        <v>31</v>
      </c>
      <c r="B6" s="149" t="s">
        <v>32</v>
      </c>
      <c r="C6" s="219" t="s">
        <v>47</v>
      </c>
      <c r="D6" s="149" t="s">
        <v>48</v>
      </c>
      <c r="E6" s="150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51" t="s">
        <v>19</v>
      </c>
    </row>
    <row r="8" spans="1:5" ht="18" customHeight="1">
      <c r="A8" s="65" t="s">
        <v>36</v>
      </c>
      <c r="B8" s="207">
        <v>5000</v>
      </c>
      <c r="C8" s="186">
        <v>12641</v>
      </c>
      <c r="D8" s="238">
        <v>9126</v>
      </c>
      <c r="E8" s="67">
        <f>D8/C8*100</f>
        <v>72.19365556522426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5" t="s">
        <v>19</v>
      </c>
    </row>
    <row r="10" spans="1:15" ht="18" customHeight="1" thickBot="1">
      <c r="A10" s="69" t="s">
        <v>38</v>
      </c>
      <c r="B10" s="70">
        <v>0</v>
      </c>
      <c r="C10" s="70">
        <v>93750</v>
      </c>
      <c r="D10" s="70">
        <v>165526</v>
      </c>
      <c r="E10" s="106">
        <f>D10/C10*100</f>
        <v>176.56106666666668</v>
      </c>
      <c r="O10" s="53"/>
    </row>
    <row r="11" spans="1:5" ht="20.25" customHeight="1" thickBot="1">
      <c r="A11" s="152" t="s">
        <v>27</v>
      </c>
      <c r="B11" s="156">
        <f>SUM(B7:B10)</f>
        <v>5000</v>
      </c>
      <c r="C11" s="153">
        <f>SUM(C7:C10)</f>
        <v>106391</v>
      </c>
      <c r="D11" s="153">
        <f>SUM(D7:D10)</f>
        <v>174652</v>
      </c>
      <c r="E11" s="154">
        <f>D11/C11*100</f>
        <v>164.16050229812674</v>
      </c>
    </row>
    <row r="12" spans="1:17" ht="12.75" customHeight="1" thickBot="1">
      <c r="A12" s="71"/>
      <c r="B12" s="72"/>
      <c r="C12" s="72"/>
      <c r="D12" s="72"/>
      <c r="E12" s="39"/>
      <c r="Q12" s="53"/>
    </row>
    <row r="13" spans="1:17" ht="20.25" customHeight="1" thickBot="1">
      <c r="A13" s="155" t="s">
        <v>30</v>
      </c>
      <c r="B13" s="157">
        <f>Financování!B19</f>
        <v>277900</v>
      </c>
      <c r="C13" s="157">
        <f>Financování!C19</f>
        <v>537075</v>
      </c>
      <c r="D13" s="157">
        <f>Financování!D19</f>
        <v>298984</v>
      </c>
      <c r="E13" s="154">
        <f>D13/C13*100</f>
        <v>55.66894753991528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9"/>
      <c r="L14" s="53"/>
      <c r="N14" s="53"/>
    </row>
    <row r="15" spans="1:17" ht="20.25" customHeight="1" thickBot="1">
      <c r="A15" s="73" t="s">
        <v>39</v>
      </c>
      <c r="B15" s="74">
        <f>B13+B11</f>
        <v>282900</v>
      </c>
      <c r="C15" s="74">
        <f>C13+C11</f>
        <v>643466</v>
      </c>
      <c r="D15" s="74">
        <f>D11+D13</f>
        <v>473636</v>
      </c>
      <c r="E15" s="75">
        <f>D15/C15*100</f>
        <v>73.6069971062962</v>
      </c>
      <c r="L15" s="53"/>
      <c r="N15" s="53"/>
      <c r="Q15" s="53"/>
    </row>
    <row r="16" spans="1:10" ht="24.75" customHeight="1" thickBot="1">
      <c r="A16" s="107"/>
      <c r="B16" s="108"/>
      <c r="C16" s="108"/>
      <c r="D16" s="108"/>
      <c r="E16" s="108"/>
      <c r="J16" t="s">
        <v>94</v>
      </c>
    </row>
    <row r="17" spans="1:17" ht="17.25" customHeight="1" thickBot="1">
      <c r="A17" s="109" t="s">
        <v>49</v>
      </c>
      <c r="B17" s="76"/>
      <c r="C17" s="216"/>
      <c r="D17" s="77"/>
      <c r="E17" s="78"/>
      <c r="L17" s="53"/>
      <c r="N17" s="53"/>
      <c r="Q17" s="53"/>
    </row>
    <row r="18" spans="1:17" ht="18" customHeight="1">
      <c r="A18" s="110" t="s">
        <v>50</v>
      </c>
      <c r="B18" s="111">
        <v>43551</v>
      </c>
      <c r="C18" s="111">
        <v>280533</v>
      </c>
      <c r="D18" s="111">
        <v>60071</v>
      </c>
      <c r="E18" s="112">
        <f>D18/C18*100</f>
        <v>21.413167078382937</v>
      </c>
      <c r="F18" s="89"/>
      <c r="L18" s="53"/>
      <c r="N18" s="53"/>
      <c r="Q18" s="53"/>
    </row>
    <row r="19" spans="1:17" ht="18" customHeight="1" thickBot="1">
      <c r="A19" s="113" t="s">
        <v>51</v>
      </c>
      <c r="B19" s="114">
        <v>239349</v>
      </c>
      <c r="C19" s="114">
        <v>288033</v>
      </c>
      <c r="D19" s="114">
        <v>41342</v>
      </c>
      <c r="E19" s="115">
        <f>D19/C19*100</f>
        <v>14.353216471723726</v>
      </c>
      <c r="L19" s="53"/>
      <c r="N19" s="53"/>
      <c r="O19" s="53"/>
      <c r="Q19" s="53"/>
    </row>
    <row r="20" spans="1:17" ht="20.25" customHeight="1" thickBot="1">
      <c r="A20" s="158" t="s">
        <v>52</v>
      </c>
      <c r="B20" s="159">
        <f>SUM(B18:B19)</f>
        <v>282900</v>
      </c>
      <c r="C20" s="159">
        <f>SUM(C18:C19)</f>
        <v>568566</v>
      </c>
      <c r="D20" s="160">
        <f>SUM(D18:D19)</f>
        <v>101413</v>
      </c>
      <c r="E20" s="169">
        <f>D20/C20*100</f>
        <v>17.836627585891524</v>
      </c>
      <c r="N20" s="53"/>
      <c r="O20" s="53"/>
      <c r="Q20" s="53"/>
    </row>
    <row r="21" spans="1:5" ht="12.75" customHeight="1" thickBot="1">
      <c r="A21" s="55"/>
      <c r="B21" s="87"/>
      <c r="C21" s="87"/>
      <c r="D21" s="87"/>
      <c r="E21" s="39"/>
    </row>
    <row r="22" spans="1:17" ht="20.25" customHeight="1" thickBot="1">
      <c r="A22" s="161" t="s">
        <v>28</v>
      </c>
      <c r="B22" s="159">
        <v>0</v>
      </c>
      <c r="C22" s="159">
        <f>Financování!C33</f>
        <v>74900</v>
      </c>
      <c r="D22" s="159">
        <f>Financování!D33</f>
        <v>69626</v>
      </c>
      <c r="E22" s="222">
        <f>D22/C22*100</f>
        <v>92.95861148197598</v>
      </c>
      <c r="N22" s="53"/>
      <c r="Q22" s="53"/>
    </row>
    <row r="23" spans="1:17" ht="12.75" customHeight="1" thickBot="1">
      <c r="A23" s="55"/>
      <c r="B23" s="87"/>
      <c r="C23" s="87"/>
      <c r="D23" s="87"/>
      <c r="E23" s="116"/>
      <c r="N23" s="53"/>
      <c r="Q23" s="53"/>
    </row>
    <row r="24" spans="1:17" ht="20.25" customHeight="1" thickBot="1">
      <c r="A24" s="91" t="s">
        <v>84</v>
      </c>
      <c r="B24" s="92">
        <f>SUM(B20+B22)</f>
        <v>282900</v>
      </c>
      <c r="C24" s="92">
        <f>SUM(C20+C22)</f>
        <v>643466</v>
      </c>
      <c r="D24" s="92">
        <f>D20+D22</f>
        <v>171039</v>
      </c>
      <c r="E24" s="204">
        <f>D24/C24*100</f>
        <v>26.58089160888066</v>
      </c>
      <c r="N24" s="53"/>
      <c r="Q24" s="53"/>
    </row>
    <row r="25" spans="2:4" ht="20.25" customHeight="1" thickBot="1">
      <c r="B25" s="53"/>
      <c r="D25" s="53"/>
    </row>
    <row r="26" spans="1:5" ht="22.5" customHeight="1" thickBot="1">
      <c r="A26" s="73" t="s">
        <v>29</v>
      </c>
      <c r="B26" s="92">
        <v>0</v>
      </c>
      <c r="C26" s="92">
        <f>C15-C24</f>
        <v>0</v>
      </c>
      <c r="D26" s="92">
        <f>D15-D24</f>
        <v>302597</v>
      </c>
      <c r="E26" s="117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37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99"/>
      <c r="E46" s="7"/>
    </row>
    <row r="47" spans="1:5" ht="12.75" customHeight="1">
      <c r="A47" s="100"/>
      <c r="B47" s="101"/>
      <c r="C47" s="89"/>
      <c r="D47" s="102"/>
      <c r="E47" s="7"/>
    </row>
    <row r="48" spans="1:5" ht="12" customHeight="1">
      <c r="A48" s="100"/>
      <c r="B48" s="101"/>
      <c r="C48" s="89"/>
      <c r="D48" s="102"/>
      <c r="E48" s="7"/>
    </row>
    <row r="49" spans="1:5" ht="12.75" customHeight="1">
      <c r="A49" s="55"/>
      <c r="B49" s="55"/>
      <c r="C49" s="87"/>
      <c r="D49" s="102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7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  <col min="13" max="13" width="16.00390625" style="0" customWidth="1"/>
    <col min="15" max="15" width="15.50390625" style="0" bestFit="1" customWidth="1"/>
  </cols>
  <sheetData>
    <row r="2" spans="1:5" ht="25.5" customHeight="1">
      <c r="A2" s="277" t="s">
        <v>125</v>
      </c>
      <c r="B2" s="282"/>
      <c r="C2" s="282"/>
      <c r="D2" s="282"/>
      <c r="E2" s="282"/>
    </row>
    <row r="3" spans="1:5" ht="20.25" customHeight="1">
      <c r="A3" s="283" t="s">
        <v>96</v>
      </c>
      <c r="B3" s="284"/>
      <c r="C3" s="284"/>
      <c r="D3" s="284"/>
      <c r="E3" s="284"/>
    </row>
    <row r="4" spans="1:5" ht="20.25" customHeight="1">
      <c r="A4" s="56"/>
      <c r="B4" s="118"/>
      <c r="C4" s="118"/>
      <c r="D4" s="118"/>
      <c r="E4" s="118"/>
    </row>
    <row r="5" ht="13.5" thickBot="1">
      <c r="E5" s="57" t="s">
        <v>20</v>
      </c>
    </row>
    <row r="6" spans="1:5" ht="26.25" customHeight="1">
      <c r="A6" s="119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269">
        <v>3294800</v>
      </c>
      <c r="C7" s="142">
        <f>'Rozpočet včetně kapitoly EP'!C8</f>
        <v>3294800</v>
      </c>
      <c r="D7" s="142">
        <f>'Rozpočet včetně kapitoly EP'!D8</f>
        <v>945117</v>
      </c>
      <c r="E7" s="64">
        <f>D7/C7*100</f>
        <v>28.685109870098337</v>
      </c>
      <c r="G7" s="35"/>
      <c r="H7" s="35"/>
      <c r="I7" s="35"/>
    </row>
    <row r="8" spans="1:13" ht="15" customHeight="1">
      <c r="A8" s="65" t="s">
        <v>36</v>
      </c>
      <c r="B8" s="207">
        <v>244222</v>
      </c>
      <c r="C8" s="142">
        <v>246213</v>
      </c>
      <c r="D8" s="142">
        <v>41805</v>
      </c>
      <c r="E8" s="67">
        <f>D8/C8*100</f>
        <v>16.979200935775122</v>
      </c>
      <c r="G8" s="95"/>
      <c r="H8" s="95"/>
      <c r="I8" s="95"/>
      <c r="M8" s="53"/>
    </row>
    <row r="9" spans="1:13" ht="15" customHeight="1">
      <c r="A9" s="65" t="s">
        <v>37</v>
      </c>
      <c r="B9" s="207">
        <v>22000</v>
      </c>
      <c r="C9" s="142">
        <f>'Rozpočet včetně kapitoly EP'!C10</f>
        <v>22100</v>
      </c>
      <c r="D9" s="142">
        <f>'Rozpočet včetně kapitoly EP'!D10</f>
        <v>484</v>
      </c>
      <c r="E9" s="67">
        <f>D9/C9*100</f>
        <v>2.190045248868778</v>
      </c>
      <c r="G9" s="95"/>
      <c r="H9" s="95"/>
      <c r="I9" s="95"/>
      <c r="M9" s="53"/>
    </row>
    <row r="10" spans="1:13" ht="15" customHeight="1" thickBot="1">
      <c r="A10" s="69" t="s">
        <v>38</v>
      </c>
      <c r="B10" s="207">
        <v>76810</v>
      </c>
      <c r="C10" s="142">
        <v>118729</v>
      </c>
      <c r="D10" s="142">
        <v>247185</v>
      </c>
      <c r="E10" s="67">
        <f>D10/C10*100</f>
        <v>208.19260669255195</v>
      </c>
      <c r="G10" s="96"/>
      <c r="H10" s="96"/>
      <c r="I10" s="96"/>
      <c r="M10" s="53"/>
    </row>
    <row r="11" spans="1:9" ht="20.25" customHeight="1" thickBot="1">
      <c r="A11" s="171" t="s">
        <v>27</v>
      </c>
      <c r="B11" s="153">
        <f>SUM(B7:B10)</f>
        <v>3637832</v>
      </c>
      <c r="C11" s="153">
        <f>SUM(C7:C10)</f>
        <v>3681842</v>
      </c>
      <c r="D11" s="172">
        <f>SUM(D7:D10)</f>
        <v>1234591</v>
      </c>
      <c r="E11" s="154">
        <f>D11/C11*100</f>
        <v>33.531884312254576</v>
      </c>
      <c r="G11" s="35"/>
      <c r="H11" s="35"/>
      <c r="I11" s="35"/>
    </row>
    <row r="12" spans="2:9" ht="10.5" customHeight="1" thickBot="1">
      <c r="B12" s="53"/>
      <c r="C12" s="141"/>
      <c r="D12" s="141"/>
      <c r="G12" s="95"/>
      <c r="H12" s="95"/>
      <c r="I12" s="95"/>
    </row>
    <row r="13" spans="1:9" ht="20.25" customHeight="1" thickBot="1">
      <c r="A13" s="155" t="s">
        <v>30</v>
      </c>
      <c r="B13" s="156">
        <f>Financování!B13</f>
        <v>11768</v>
      </c>
      <c r="C13" s="156">
        <f>Financování!C13</f>
        <v>424699</v>
      </c>
      <c r="D13" s="156">
        <f>Financování!D13</f>
        <v>23112</v>
      </c>
      <c r="E13" s="170">
        <f>D13/C13*100</f>
        <v>5.441971843588047</v>
      </c>
      <c r="G13" s="95"/>
      <c r="H13" s="95"/>
      <c r="I13" s="95"/>
    </row>
    <row r="14" spans="2:9" ht="11.25" customHeight="1" thickBot="1">
      <c r="B14" s="53"/>
      <c r="C14" s="53"/>
      <c r="D14" s="53"/>
      <c r="G14" s="95"/>
      <c r="H14" s="95"/>
      <c r="I14" s="95"/>
    </row>
    <row r="15" spans="1:9" ht="20.25" customHeight="1" thickBot="1">
      <c r="A15" s="120" t="s">
        <v>39</v>
      </c>
      <c r="B15" s="74">
        <f>SUM(B13+B11)</f>
        <v>3649600</v>
      </c>
      <c r="C15" s="74">
        <f>SUM(C13+C11)</f>
        <v>4106541</v>
      </c>
      <c r="D15" s="74">
        <f>SUM(D13+D11)</f>
        <v>1257703</v>
      </c>
      <c r="E15" s="75">
        <f>D15/C15*100</f>
        <v>30.62682194089868</v>
      </c>
      <c r="G15" s="95"/>
      <c r="H15" s="95"/>
      <c r="I15" s="95"/>
    </row>
    <row r="16" spans="2:9" ht="20.25" customHeight="1" thickBot="1">
      <c r="B16" s="53"/>
      <c r="C16" s="53"/>
      <c r="D16" s="53"/>
      <c r="G16" s="95"/>
      <c r="H16" s="95"/>
      <c r="I16" s="95"/>
    </row>
    <row r="17" spans="1:13" ht="18.75" customHeight="1" thickBot="1">
      <c r="A17" s="109" t="s">
        <v>40</v>
      </c>
      <c r="B17" s="76"/>
      <c r="C17" s="76"/>
      <c r="D17" s="77"/>
      <c r="E17" s="78"/>
      <c r="G17" s="95"/>
      <c r="H17" s="95"/>
      <c r="I17" s="95"/>
      <c r="M17" s="53"/>
    </row>
    <row r="18" spans="1:13" ht="15" customHeight="1">
      <c r="A18" s="79" t="s">
        <v>86</v>
      </c>
      <c r="B18" s="269">
        <f>'Rozpočet včetně kapitoly EP'!B19</f>
        <v>74058</v>
      </c>
      <c r="C18" s="142">
        <f>'Rozpočet včetně kapitoly EP'!C19</f>
        <v>74258</v>
      </c>
      <c r="D18" s="142">
        <f>'Rozpočet včetně kapitoly EP'!D19</f>
        <v>455</v>
      </c>
      <c r="E18" s="64">
        <f aca="true" t="shared" si="0" ref="E18:E33">D18/C18*100</f>
        <v>0.6127285948988661</v>
      </c>
      <c r="G18" s="95"/>
      <c r="H18" s="95"/>
      <c r="I18" s="95"/>
      <c r="M18" s="53"/>
    </row>
    <row r="19" spans="1:13" ht="15" customHeight="1">
      <c r="A19" s="81" t="s">
        <v>70</v>
      </c>
      <c r="B19" s="269">
        <v>374155</v>
      </c>
      <c r="C19" s="142">
        <v>418390</v>
      </c>
      <c r="D19" s="142">
        <v>134117</v>
      </c>
      <c r="E19" s="67">
        <f t="shared" si="0"/>
        <v>32.05549845837616</v>
      </c>
      <c r="G19" s="95"/>
      <c r="H19" s="95"/>
      <c r="I19" s="95"/>
      <c r="M19" s="53"/>
    </row>
    <row r="20" spans="1:15" ht="15" customHeight="1">
      <c r="A20" s="82" t="s">
        <v>71</v>
      </c>
      <c r="B20" s="269">
        <f>'Rozpočet včetně kapitoly EP'!B21</f>
        <v>163476</v>
      </c>
      <c r="C20" s="142">
        <f>'Rozpočet včetně kapitoly EP'!C21</f>
        <v>174168</v>
      </c>
      <c r="D20" s="142">
        <f>'Rozpočet včetně kapitoly EP'!D21</f>
        <v>33907</v>
      </c>
      <c r="E20" s="67">
        <f t="shared" si="0"/>
        <v>19.46798493408663</v>
      </c>
      <c r="G20" s="95"/>
      <c r="H20" s="95"/>
      <c r="I20" s="95"/>
      <c r="M20" s="53"/>
      <c r="O20" s="53"/>
    </row>
    <row r="21" spans="1:15" ht="15" customHeight="1">
      <c r="A21" s="82" t="s">
        <v>72</v>
      </c>
      <c r="B21" s="269">
        <f>'Rozpočet včetně kapitoly EP'!B22</f>
        <v>352387</v>
      </c>
      <c r="C21" s="142">
        <f>'Rozpočet včetně kapitoly EP'!C22</f>
        <v>381513</v>
      </c>
      <c r="D21" s="142">
        <f>'Rozpočet včetně kapitoly EP'!D22</f>
        <v>71573</v>
      </c>
      <c r="E21" s="67">
        <f t="shared" si="0"/>
        <v>18.760304367085787</v>
      </c>
      <c r="G21" s="95"/>
      <c r="H21" s="95"/>
      <c r="I21" s="95"/>
      <c r="O21" s="53"/>
    </row>
    <row r="22" spans="1:15" ht="15" customHeight="1">
      <c r="A22" s="82" t="s">
        <v>73</v>
      </c>
      <c r="B22" s="269">
        <f>'Rozpočet včetně kapitoly EP'!B23</f>
        <v>9930</v>
      </c>
      <c r="C22" s="142">
        <f>'Rozpočet včetně kapitoly EP'!C23</f>
        <v>13603</v>
      </c>
      <c r="D22" s="142">
        <f>'Rozpočet včetně kapitoly EP'!D23</f>
        <v>1686</v>
      </c>
      <c r="E22" s="67">
        <f t="shared" si="0"/>
        <v>12.394324781298243</v>
      </c>
      <c r="G22" s="95"/>
      <c r="H22" s="95"/>
      <c r="I22" s="95"/>
      <c r="M22" s="53"/>
      <c r="O22" s="53"/>
    </row>
    <row r="23" spans="1:13" ht="15" customHeight="1">
      <c r="A23" s="82" t="s">
        <v>74</v>
      </c>
      <c r="B23" s="269">
        <f>'Rozpočet včetně kapitoly EP'!B24</f>
        <v>3320</v>
      </c>
      <c r="C23" s="142">
        <f>'Rozpočet včetně kapitoly EP'!C24</f>
        <v>3405</v>
      </c>
      <c r="D23" s="142">
        <f>'Rozpočet včetně kapitoly EP'!D24</f>
        <v>0</v>
      </c>
      <c r="E23" s="67">
        <f t="shared" si="0"/>
        <v>0</v>
      </c>
      <c r="G23" s="95"/>
      <c r="H23" s="95"/>
      <c r="I23" s="95"/>
      <c r="M23" s="53"/>
    </row>
    <row r="24" spans="1:13" ht="15" customHeight="1">
      <c r="A24" s="82" t="s">
        <v>75</v>
      </c>
      <c r="B24" s="269">
        <f>'Rozpočet včetně kapitoly EP'!B25</f>
        <v>1477997</v>
      </c>
      <c r="C24" s="142">
        <f>'Rozpočet včetně kapitoly EP'!C25</f>
        <v>1694107</v>
      </c>
      <c r="D24" s="142">
        <f>'Rozpočet včetně kapitoly EP'!D25</f>
        <v>366826</v>
      </c>
      <c r="E24" s="67">
        <f t="shared" si="0"/>
        <v>21.653059694576555</v>
      </c>
      <c r="G24" s="95"/>
      <c r="H24" s="95"/>
      <c r="I24" s="95"/>
      <c r="M24" s="53"/>
    </row>
    <row r="25" spans="1:9" ht="15" customHeight="1">
      <c r="A25" s="82" t="s">
        <v>76</v>
      </c>
      <c r="B25" s="269">
        <f>'Rozpočet včetně kapitoly EP'!B26</f>
        <v>93722</v>
      </c>
      <c r="C25" s="142">
        <f>'Rozpočet včetně kapitoly EP'!C26</f>
        <v>104568</v>
      </c>
      <c r="D25" s="142">
        <f>'Rozpočet včetně kapitoly EP'!D26</f>
        <v>63243</v>
      </c>
      <c r="E25" s="67">
        <f t="shared" si="0"/>
        <v>60.48026164792289</v>
      </c>
      <c r="G25" s="95"/>
      <c r="H25" s="95"/>
      <c r="I25" s="95"/>
    </row>
    <row r="26" spans="1:9" ht="15" customHeight="1">
      <c r="A26" s="82" t="s">
        <v>41</v>
      </c>
      <c r="B26" s="269">
        <f>'Rozpočet včetně kapitoly EP'!B27</f>
        <v>13080</v>
      </c>
      <c r="C26" s="142">
        <f>'Rozpočet včetně kapitoly EP'!C27</f>
        <v>13080</v>
      </c>
      <c r="D26" s="142">
        <f>'Rozpočet včetně kapitoly EP'!D27</f>
        <v>4502</v>
      </c>
      <c r="E26" s="67">
        <f t="shared" si="0"/>
        <v>34.41896024464832</v>
      </c>
      <c r="G26" s="95"/>
      <c r="H26" s="95"/>
      <c r="I26" s="95"/>
    </row>
    <row r="27" spans="1:9" ht="15" customHeight="1">
      <c r="A27" s="82" t="s">
        <v>77</v>
      </c>
      <c r="B27" s="269">
        <f>'Rozpočet včetně kapitoly EP'!B28</f>
        <v>52506</v>
      </c>
      <c r="C27" s="142">
        <f>'Rozpočet včetně kapitoly EP'!C28</f>
        <v>53410</v>
      </c>
      <c r="D27" s="142">
        <f>'Rozpočet včetně kapitoly EP'!D28</f>
        <v>8424</v>
      </c>
      <c r="E27" s="67">
        <f t="shared" si="0"/>
        <v>15.772327279535666</v>
      </c>
      <c r="G27" s="95"/>
      <c r="H27" s="95"/>
      <c r="I27" s="95"/>
    </row>
    <row r="28" spans="1:15" ht="12.75" customHeight="1">
      <c r="A28" s="82" t="s">
        <v>78</v>
      </c>
      <c r="B28" s="269">
        <f>'Rozpočet včetně kapitoly EP'!B29</f>
        <v>264975</v>
      </c>
      <c r="C28" s="142">
        <f>'Rozpočet včetně kapitoly EP'!C29</f>
        <v>265140</v>
      </c>
      <c r="D28" s="142">
        <f>'Rozpočet včetně kapitoly EP'!D29</f>
        <v>58705</v>
      </c>
      <c r="E28" s="67">
        <f t="shared" si="0"/>
        <v>22.141132986346836</v>
      </c>
      <c r="G28" s="95"/>
      <c r="H28" s="95"/>
      <c r="I28" s="95"/>
      <c r="O28" s="53"/>
    </row>
    <row r="29" spans="1:15" ht="15" customHeight="1">
      <c r="A29" s="82" t="s">
        <v>79</v>
      </c>
      <c r="B29" s="269">
        <f>'Rozpočet včetně kapitoly EP'!B30</f>
        <v>86499</v>
      </c>
      <c r="C29" s="142">
        <f>'Rozpočet včetně kapitoly EP'!C30</f>
        <v>89843</v>
      </c>
      <c r="D29" s="142">
        <f>'Rozpočet včetně kapitoly EP'!D30</f>
        <v>5402</v>
      </c>
      <c r="E29" s="67">
        <f t="shared" si="0"/>
        <v>6.01271106263148</v>
      </c>
      <c r="G29" s="95"/>
      <c r="H29" s="95"/>
      <c r="I29" s="95"/>
      <c r="O29" s="53"/>
    </row>
    <row r="30" spans="1:15" ht="15" customHeight="1">
      <c r="A30" s="81" t="s">
        <v>80</v>
      </c>
      <c r="B30" s="269">
        <f>'Rozpočet včetně kapitoly EP'!B31</f>
        <v>409790</v>
      </c>
      <c r="C30" s="142">
        <f>'Rozpočet včetně kapitoly EP'!C31</f>
        <v>554132</v>
      </c>
      <c r="D30" s="142">
        <f>'Rozpočet včetně kapitoly EP'!D31</f>
        <v>16618</v>
      </c>
      <c r="E30" s="67">
        <f t="shared" si="0"/>
        <v>2.9989244439952936</v>
      </c>
      <c r="G30" s="95"/>
      <c r="H30" s="95"/>
      <c r="I30" s="95"/>
      <c r="M30" s="53"/>
      <c r="O30" s="53"/>
    </row>
    <row r="31" spans="1:15" ht="15" customHeight="1">
      <c r="A31" s="82" t="s">
        <v>81</v>
      </c>
      <c r="B31" s="269">
        <f>'Rozpočet včetně kapitoly EP'!B32</f>
        <v>36643</v>
      </c>
      <c r="C31" s="142">
        <f>'Rozpočet včetně kapitoly EP'!C32</f>
        <v>39849</v>
      </c>
      <c r="D31" s="142">
        <f>'Rozpočet včetně kapitoly EP'!D32</f>
        <v>4691</v>
      </c>
      <c r="E31" s="67">
        <f t="shared" si="0"/>
        <v>11.771939069989209</v>
      </c>
      <c r="G31" s="95"/>
      <c r="H31" s="95"/>
      <c r="I31" s="95"/>
      <c r="M31" s="53"/>
      <c r="O31" s="53"/>
    </row>
    <row r="32" spans="1:15" ht="15" customHeight="1">
      <c r="A32" s="82" t="s">
        <v>107</v>
      </c>
      <c r="B32" s="269">
        <f>'Rozpočet včetně kapitoly EP'!B33</f>
        <v>3683</v>
      </c>
      <c r="C32" s="142">
        <f>'Rozpočet včetně kapitoly EP'!C33</f>
        <v>4455</v>
      </c>
      <c r="D32" s="142">
        <f>'Rozpočet včetně kapitoly EP'!D33</f>
        <v>63</v>
      </c>
      <c r="E32" s="67">
        <f t="shared" si="0"/>
        <v>1.4141414141414141</v>
      </c>
      <c r="G32" s="95"/>
      <c r="H32" s="95"/>
      <c r="I32" s="95"/>
      <c r="M32" s="53"/>
      <c r="O32" s="53"/>
    </row>
    <row r="33" spans="1:15" ht="15" customHeight="1">
      <c r="A33" s="82" t="s">
        <v>82</v>
      </c>
      <c r="B33" s="269">
        <f>'Rozpočet včetně kapitoly EP'!B34</f>
        <v>58979</v>
      </c>
      <c r="C33" s="142">
        <f>'Rozpočet včetně kapitoly EP'!C34</f>
        <v>59085</v>
      </c>
      <c r="D33" s="142">
        <f>'Rozpočet včetně kapitoly EP'!D34</f>
        <v>18618</v>
      </c>
      <c r="E33" s="67">
        <f t="shared" si="0"/>
        <v>31.510535668951512</v>
      </c>
      <c r="G33" s="95"/>
      <c r="H33" s="95"/>
      <c r="I33" s="95"/>
      <c r="M33" s="53"/>
      <c r="O33" s="53"/>
    </row>
    <row r="34" spans="1:15" ht="15" customHeight="1">
      <c r="A34" s="82" t="s">
        <v>83</v>
      </c>
      <c r="B34" s="269">
        <v>150000</v>
      </c>
      <c r="C34" s="142">
        <f>'Rozpočet včetně kapitoly EP'!C35</f>
        <v>138281</v>
      </c>
      <c r="D34" s="68" t="s">
        <v>19</v>
      </c>
      <c r="E34" s="67" t="s">
        <v>19</v>
      </c>
      <c r="G34" s="95"/>
      <c r="H34" s="95"/>
      <c r="I34" s="95"/>
      <c r="M34" s="53"/>
      <c r="O34" s="53"/>
    </row>
    <row r="35" spans="1:15" ht="12" customHeight="1">
      <c r="A35" s="84" t="s">
        <v>42</v>
      </c>
      <c r="B35" s="270">
        <v>100000</v>
      </c>
      <c r="C35" s="142">
        <f>'Rozpočet včetně kapitoly EP'!C36</f>
        <v>96266</v>
      </c>
      <c r="D35" s="68" t="s">
        <v>19</v>
      </c>
      <c r="E35" s="67" t="s">
        <v>19</v>
      </c>
      <c r="G35" s="95"/>
      <c r="H35" s="95"/>
      <c r="I35" s="95"/>
      <c r="O35" s="53"/>
    </row>
    <row r="36" spans="1:15" ht="12.75">
      <c r="A36" s="84" t="s">
        <v>43</v>
      </c>
      <c r="B36" s="270">
        <v>45000</v>
      </c>
      <c r="C36" s="142">
        <f>'Rozpočet včetně kapitoly EP'!C37</f>
        <v>37015</v>
      </c>
      <c r="D36" s="68" t="s">
        <v>19</v>
      </c>
      <c r="E36" s="67" t="s">
        <v>19</v>
      </c>
      <c r="G36" s="95"/>
      <c r="H36" s="95"/>
      <c r="I36" s="95"/>
      <c r="M36" s="53"/>
      <c r="O36" s="53"/>
    </row>
    <row r="37" spans="1:9" ht="12" customHeight="1" thickBot="1">
      <c r="A37" s="84" t="s">
        <v>44</v>
      </c>
      <c r="B37" s="270">
        <v>5000</v>
      </c>
      <c r="C37" s="142">
        <f>'Rozpočet včetně kapitoly EP'!C38</f>
        <v>5000</v>
      </c>
      <c r="D37" s="68" t="s">
        <v>19</v>
      </c>
      <c r="E37" s="67" t="s">
        <v>19</v>
      </c>
      <c r="G37" s="95"/>
      <c r="H37" s="95"/>
      <c r="I37" s="95"/>
    </row>
    <row r="38" spans="1:9" ht="23.25" customHeight="1" thickBot="1">
      <c r="A38" s="161" t="s">
        <v>45</v>
      </c>
      <c r="B38" s="159">
        <f>SUM(B18:B37)-B34</f>
        <v>3625200</v>
      </c>
      <c r="C38" s="159">
        <f>SUM(C18:C37)-C34</f>
        <v>4081287</v>
      </c>
      <c r="D38" s="159">
        <f>SUM(D18:D37)</f>
        <v>788830</v>
      </c>
      <c r="E38" s="169">
        <f>D38/C38*100</f>
        <v>19.327971789290977</v>
      </c>
      <c r="G38" s="95"/>
      <c r="H38" s="95"/>
      <c r="I38" s="95"/>
    </row>
    <row r="39" spans="2:9" ht="11.25" customHeight="1" thickBot="1">
      <c r="B39" s="53"/>
      <c r="C39" s="53"/>
      <c r="D39" s="141"/>
      <c r="G39" s="95"/>
      <c r="H39" s="95"/>
      <c r="I39" s="95"/>
    </row>
    <row r="40" spans="1:9" ht="20.25" customHeight="1" thickBot="1">
      <c r="A40" s="155" t="s">
        <v>28</v>
      </c>
      <c r="B40" s="156">
        <v>24400</v>
      </c>
      <c r="C40" s="156">
        <f>Financování!C28</f>
        <v>25254</v>
      </c>
      <c r="D40" s="156">
        <f>Financování!D28</f>
        <v>12195</v>
      </c>
      <c r="E40" s="170">
        <f>D40/C40*100</f>
        <v>48.28937990021383</v>
      </c>
      <c r="G40" s="97"/>
      <c r="H40" s="97"/>
      <c r="I40" s="97"/>
    </row>
    <row r="41" spans="1:9" ht="12.75" customHeight="1" thickBot="1">
      <c r="A41" s="98"/>
      <c r="B41" s="121"/>
      <c r="C41" s="121"/>
      <c r="D41" s="121"/>
      <c r="E41" s="122"/>
      <c r="G41" s="97"/>
      <c r="H41" s="97"/>
      <c r="I41" s="97"/>
    </row>
    <row r="42" spans="1:9" ht="20.25" customHeight="1" thickBot="1">
      <c r="A42" s="123" t="s">
        <v>84</v>
      </c>
      <c r="B42" s="92">
        <f>SUM(B40+B38)</f>
        <v>3649600</v>
      </c>
      <c r="C42" s="92">
        <f>SUM(C40+C38)</f>
        <v>4106541</v>
      </c>
      <c r="D42" s="92">
        <f>SUM(D38+D40)</f>
        <v>801025</v>
      </c>
      <c r="E42" s="93">
        <f>D42/C42*100</f>
        <v>19.506075794689494</v>
      </c>
      <c r="G42" s="97"/>
      <c r="H42" s="97"/>
      <c r="I42" s="97"/>
    </row>
    <row r="43" spans="7:9" ht="12.75" customHeight="1" thickBot="1">
      <c r="G43" s="35"/>
      <c r="H43" s="35"/>
      <c r="I43" s="35"/>
    </row>
    <row r="44" spans="1:9" ht="19.5" customHeight="1" thickBot="1">
      <c r="A44" s="123" t="s">
        <v>29</v>
      </c>
      <c r="B44" s="92">
        <f>B15-B42</f>
        <v>0</v>
      </c>
      <c r="C44" s="92">
        <f>C15-C42</f>
        <v>0</v>
      </c>
      <c r="D44" s="92">
        <f>D15-D42</f>
        <v>456678</v>
      </c>
      <c r="E44" s="93" t="s">
        <v>19</v>
      </c>
      <c r="G44" s="97"/>
      <c r="H44" s="97"/>
      <c r="I44" s="97"/>
    </row>
    <row r="45" spans="1:9" ht="14.25" customHeight="1">
      <c r="A45" s="232"/>
      <c r="B45" s="228"/>
      <c r="C45" s="228"/>
      <c r="D45" s="228"/>
      <c r="E45" s="233"/>
      <c r="G45" s="97"/>
      <c r="H45" s="97"/>
      <c r="I45" s="97"/>
    </row>
    <row r="46" spans="1:9" ht="12.75">
      <c r="A46" s="35" t="s">
        <v>101</v>
      </c>
      <c r="B46" s="96"/>
      <c r="C46" s="96"/>
      <c r="D46" s="35"/>
      <c r="E46" s="35"/>
      <c r="G46" s="97"/>
      <c r="H46" s="95"/>
      <c r="I46" s="97"/>
    </row>
    <row r="47" spans="7:9" ht="12.75">
      <c r="G47" s="97"/>
      <c r="H47" s="95"/>
      <c r="I47" s="97"/>
    </row>
    <row r="48" spans="7:9" ht="12.75">
      <c r="G48" s="97"/>
      <c r="H48" s="95"/>
      <c r="I48" s="97"/>
    </row>
    <row r="49" spans="7:9" ht="12.75">
      <c r="G49" s="97"/>
      <c r="H49" s="95"/>
      <c r="I49" s="97"/>
    </row>
    <row r="50" spans="1:9" ht="12.75" customHeight="1">
      <c r="A50" s="100"/>
      <c r="B50" s="101"/>
      <c r="C50" s="101"/>
      <c r="D50" s="102"/>
      <c r="G50" s="96"/>
      <c r="H50" s="96"/>
      <c r="I50" s="96"/>
    </row>
    <row r="51" spans="1:9" ht="12.75" customHeight="1">
      <c r="A51" s="55"/>
      <c r="B51" s="55"/>
      <c r="C51" s="55"/>
      <c r="D51" s="102"/>
      <c r="G51" s="35"/>
      <c r="H51" s="35"/>
      <c r="I51" s="35"/>
    </row>
    <row r="52" spans="1:9" ht="12.75">
      <c r="A52" s="46"/>
      <c r="B52" s="46"/>
      <c r="C52" s="46"/>
      <c r="D52" s="46"/>
      <c r="G52" s="97"/>
      <c r="H52" s="97"/>
      <c r="I52" s="97"/>
    </row>
    <row r="53" spans="1:9" ht="12.75">
      <c r="A53" s="46"/>
      <c r="B53" s="46"/>
      <c r="C53" s="46"/>
      <c r="D53" s="103"/>
      <c r="E53" s="35"/>
      <c r="G53" s="97"/>
      <c r="H53" s="95"/>
      <c r="I53" s="97"/>
    </row>
    <row r="54" spans="1:9" ht="12.75">
      <c r="A54" s="46"/>
      <c r="B54" s="46"/>
      <c r="C54" s="46"/>
      <c r="D54" s="124"/>
      <c r="G54" s="96"/>
      <c r="H54" s="96"/>
      <c r="I54" s="96"/>
    </row>
    <row r="55" spans="1:9" ht="12.75">
      <c r="A55" s="46"/>
      <c r="B55" s="46"/>
      <c r="C55" s="46"/>
      <c r="D55" s="125"/>
      <c r="G55" s="35"/>
      <c r="H55" s="35"/>
      <c r="I55" s="35"/>
    </row>
    <row r="56" spans="1:9" ht="12.75">
      <c r="A56" s="46"/>
      <c r="B56" s="46"/>
      <c r="C56" s="46"/>
      <c r="D56" s="46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96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43.00390625" style="0" customWidth="1"/>
    <col min="2" max="3" width="10.50390625" style="0" customWidth="1"/>
    <col min="4" max="4" width="11.37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  <col min="14" max="14" width="16.50390625" style="0" customWidth="1"/>
  </cols>
  <sheetData>
    <row r="1" spans="1:5" s="145" customFormat="1" ht="22.5" customHeight="1">
      <c r="A1" s="285" t="s">
        <v>124</v>
      </c>
      <c r="B1" s="282"/>
      <c r="C1" s="282"/>
      <c r="D1" s="282"/>
      <c r="E1" s="282"/>
    </row>
    <row r="2" spans="1:5" ht="13.5">
      <c r="A2" s="44" t="s">
        <v>30</v>
      </c>
      <c r="E2" s="57" t="s">
        <v>20</v>
      </c>
    </row>
    <row r="3" spans="1:5" ht="26.25">
      <c r="A3" s="205" t="s">
        <v>53</v>
      </c>
      <c r="B3" s="23" t="s">
        <v>54</v>
      </c>
      <c r="C3" s="23" t="s">
        <v>33</v>
      </c>
      <c r="D3" s="23" t="s">
        <v>87</v>
      </c>
      <c r="E3" s="23" t="s">
        <v>34</v>
      </c>
    </row>
    <row r="4" spans="1:5" ht="39">
      <c r="A4" s="251" t="s">
        <v>103</v>
      </c>
      <c r="B4" s="207">
        <v>3500</v>
      </c>
      <c r="C4" s="207">
        <v>3500</v>
      </c>
      <c r="D4" s="83">
        <v>0</v>
      </c>
      <c r="E4" s="83">
        <f aca="true" t="shared" si="0" ref="E4:E13">D4*100/C4</f>
        <v>0</v>
      </c>
    </row>
    <row r="5" spans="1:5" ht="54.75" customHeight="1">
      <c r="A5" s="251" t="s">
        <v>136</v>
      </c>
      <c r="B5" s="207">
        <v>8268</v>
      </c>
      <c r="C5" s="207">
        <v>8268</v>
      </c>
      <c r="D5" s="83">
        <v>0</v>
      </c>
      <c r="E5" s="83">
        <f t="shared" si="0"/>
        <v>0</v>
      </c>
    </row>
    <row r="6" spans="1:5" ht="39">
      <c r="A6" s="251" t="s">
        <v>138</v>
      </c>
      <c r="B6" s="207">
        <v>0</v>
      </c>
      <c r="C6" s="207">
        <v>4421</v>
      </c>
      <c r="D6" s="83">
        <v>0</v>
      </c>
      <c r="E6" s="83">
        <f t="shared" si="0"/>
        <v>0</v>
      </c>
    </row>
    <row r="7" spans="1:5" ht="39">
      <c r="A7" s="251" t="s">
        <v>134</v>
      </c>
      <c r="B7" s="207">
        <v>0</v>
      </c>
      <c r="C7" s="207">
        <v>3798</v>
      </c>
      <c r="D7" s="83">
        <v>0</v>
      </c>
      <c r="E7" s="83">
        <v>0</v>
      </c>
    </row>
    <row r="8" spans="1:5" ht="52.5">
      <c r="A8" s="251" t="s">
        <v>139</v>
      </c>
      <c r="B8" s="207">
        <v>0</v>
      </c>
      <c r="C8" s="207">
        <v>4730</v>
      </c>
      <c r="D8" s="83">
        <v>0</v>
      </c>
      <c r="E8" s="83">
        <f>D8*100/C8</f>
        <v>0</v>
      </c>
    </row>
    <row r="9" spans="1:5" ht="54.75" customHeight="1">
      <c r="A9" s="251" t="s">
        <v>140</v>
      </c>
      <c r="B9" s="207">
        <v>0</v>
      </c>
      <c r="C9" s="207">
        <v>5070</v>
      </c>
      <c r="D9" s="83">
        <v>0</v>
      </c>
      <c r="E9" s="83">
        <f>D9*100/C9</f>
        <v>0</v>
      </c>
    </row>
    <row r="10" spans="1:5" ht="26.25">
      <c r="A10" s="251" t="s">
        <v>141</v>
      </c>
      <c r="B10" s="207">
        <v>0</v>
      </c>
      <c r="C10" s="207">
        <v>3072</v>
      </c>
      <c r="D10" s="83">
        <v>3072</v>
      </c>
      <c r="E10" s="83">
        <f>D10*100/C10</f>
        <v>100</v>
      </c>
    </row>
    <row r="11" spans="1:5" ht="25.5" customHeight="1">
      <c r="A11" s="206" t="s">
        <v>135</v>
      </c>
      <c r="B11" s="207">
        <v>0</v>
      </c>
      <c r="C11" s="207">
        <v>3573</v>
      </c>
      <c r="D11" s="207">
        <v>3573</v>
      </c>
      <c r="E11" s="66">
        <f t="shared" si="0"/>
        <v>100</v>
      </c>
    </row>
    <row r="12" spans="1:5" ht="25.5" customHeight="1">
      <c r="A12" s="251" t="s">
        <v>133</v>
      </c>
      <c r="B12" s="207">
        <v>0</v>
      </c>
      <c r="C12" s="207">
        <v>388267</v>
      </c>
      <c r="D12" s="83">
        <v>16467</v>
      </c>
      <c r="E12" s="66">
        <f t="shared" si="0"/>
        <v>4.241153639119472</v>
      </c>
    </row>
    <row r="13" spans="1:14" ht="20.25" customHeight="1">
      <c r="A13" s="177" t="s">
        <v>55</v>
      </c>
      <c r="B13" s="173">
        <f>SUM(B4:B12)</f>
        <v>11768</v>
      </c>
      <c r="C13" s="173">
        <f>SUM(C4:C12)</f>
        <v>424699</v>
      </c>
      <c r="D13" s="173">
        <f>SUM(D4:D12)</f>
        <v>23112</v>
      </c>
      <c r="E13" s="173">
        <f t="shared" si="0"/>
        <v>5.441971843588047</v>
      </c>
      <c r="N13" s="53"/>
    </row>
    <row r="14" ht="15" customHeight="1">
      <c r="N14" s="53"/>
    </row>
    <row r="15" spans="1:14" ht="26.25">
      <c r="A15" s="176" t="s">
        <v>56</v>
      </c>
      <c r="B15" s="23" t="s">
        <v>54</v>
      </c>
      <c r="C15" s="23" t="s">
        <v>33</v>
      </c>
      <c r="D15" s="23" t="s">
        <v>87</v>
      </c>
      <c r="E15" s="23" t="s">
        <v>34</v>
      </c>
      <c r="N15" s="53"/>
    </row>
    <row r="16" spans="1:14" ht="15.75" customHeight="1">
      <c r="A16" s="206" t="s">
        <v>98</v>
      </c>
      <c r="B16" s="207">
        <v>184369</v>
      </c>
      <c r="C16" s="207">
        <v>187790</v>
      </c>
      <c r="D16" s="83">
        <v>5088</v>
      </c>
      <c r="E16" s="66">
        <f>D16*100/C16</f>
        <v>2.7094094467224026</v>
      </c>
      <c r="N16" s="53"/>
    </row>
    <row r="17" spans="1:14" ht="26.25">
      <c r="A17" s="208" t="s">
        <v>129</v>
      </c>
      <c r="B17" s="207">
        <v>15631</v>
      </c>
      <c r="C17" s="207">
        <v>269531</v>
      </c>
      <c r="D17" s="83">
        <v>269531</v>
      </c>
      <c r="E17" s="66">
        <f>D17*100/C17</f>
        <v>100</v>
      </c>
      <c r="N17" s="53"/>
    </row>
    <row r="18" spans="1:14" ht="15.75" customHeight="1">
      <c r="A18" s="208" t="s">
        <v>57</v>
      </c>
      <c r="B18" s="207">
        <v>77900</v>
      </c>
      <c r="C18" s="207">
        <v>79754</v>
      </c>
      <c r="D18" s="83">
        <v>24365</v>
      </c>
      <c r="E18" s="66">
        <f>D18*100/C18</f>
        <v>30.550191839907715</v>
      </c>
      <c r="F18" s="220"/>
      <c r="N18" s="53"/>
    </row>
    <row r="19" spans="1:14" ht="25.5" customHeight="1">
      <c r="A19" s="179" t="s">
        <v>58</v>
      </c>
      <c r="B19" s="173">
        <f>SUM(B16:B18)</f>
        <v>277900</v>
      </c>
      <c r="C19" s="173">
        <f>SUM(C16:C18)</f>
        <v>537075</v>
      </c>
      <c r="D19" s="173">
        <f>SUM(D16:D18)</f>
        <v>298984</v>
      </c>
      <c r="E19" s="173">
        <f>D19*100/C19</f>
        <v>55.66894753991528</v>
      </c>
      <c r="N19" s="53"/>
    </row>
    <row r="20" spans="2:14" ht="13.5" thickBot="1">
      <c r="B20" s="8"/>
      <c r="C20" s="8"/>
      <c r="D20" s="8"/>
      <c r="E20" s="8"/>
      <c r="N20" s="53"/>
    </row>
    <row r="21" spans="1:14" ht="18.75" customHeight="1" thickBot="1">
      <c r="A21" s="109" t="s">
        <v>59</v>
      </c>
      <c r="B21" s="74">
        <f>B13+B19</f>
        <v>289668</v>
      </c>
      <c r="C21" s="74">
        <f>SUM(C19+C13)</f>
        <v>961774</v>
      </c>
      <c r="D21" s="74">
        <f>D19+D13</f>
        <v>322096</v>
      </c>
      <c r="E21" s="75">
        <f>D21/C21*100</f>
        <v>33.48978034340708</v>
      </c>
      <c r="N21" s="53"/>
    </row>
    <row r="22" spans="1:14" ht="14.25" customHeight="1">
      <c r="A22" s="71"/>
      <c r="B22" s="180"/>
      <c r="C22" s="180"/>
      <c r="D22" s="180"/>
      <c r="E22" s="181"/>
      <c r="N22" s="53"/>
    </row>
    <row r="23" spans="1:5" ht="13.5">
      <c r="A23" s="44" t="s">
        <v>28</v>
      </c>
      <c r="E23" s="57" t="s">
        <v>20</v>
      </c>
    </row>
    <row r="24" spans="1:6" ht="12.75" customHeight="1">
      <c r="A24" s="182" t="s">
        <v>60</v>
      </c>
      <c r="B24" s="183" t="s">
        <v>92</v>
      </c>
      <c r="C24" s="183" t="s">
        <v>93</v>
      </c>
      <c r="D24" s="184" t="s">
        <v>87</v>
      </c>
      <c r="E24" s="183" t="s">
        <v>34</v>
      </c>
      <c r="F24" s="189"/>
    </row>
    <row r="25" spans="1:5" ht="9.75" customHeight="1">
      <c r="A25" s="185"/>
      <c r="B25" s="175"/>
      <c r="C25" s="175"/>
      <c r="D25" s="174"/>
      <c r="E25" s="175"/>
    </row>
    <row r="26" spans="1:5" ht="15.75" customHeight="1">
      <c r="A26" s="249" t="s">
        <v>90</v>
      </c>
      <c r="B26" s="207">
        <v>24400</v>
      </c>
      <c r="C26" s="267">
        <v>24400</v>
      </c>
      <c r="D26" s="268">
        <v>12195</v>
      </c>
      <c r="E26" s="243">
        <f>D26*100/C26</f>
        <v>49.97950819672131</v>
      </c>
    </row>
    <row r="27" spans="1:5" ht="66">
      <c r="A27" s="249" t="s">
        <v>132</v>
      </c>
      <c r="B27" s="207">
        <v>0</v>
      </c>
      <c r="C27" s="267">
        <v>854</v>
      </c>
      <c r="D27" s="250">
        <v>0</v>
      </c>
      <c r="E27" s="243">
        <f>D27*100/C27</f>
        <v>0</v>
      </c>
    </row>
    <row r="28" spans="1:5" ht="20.25" customHeight="1">
      <c r="A28" s="177" t="s">
        <v>61</v>
      </c>
      <c r="B28" s="173">
        <f>SUM(B26:B26)</f>
        <v>24400</v>
      </c>
      <c r="C28" s="173">
        <f>SUM(C26:C27)</f>
        <v>25254</v>
      </c>
      <c r="D28" s="173">
        <f>SUM(D26:D27)</f>
        <v>12195</v>
      </c>
      <c r="E28" s="173">
        <f>D28*100/C28</f>
        <v>48.28937990021383</v>
      </c>
    </row>
    <row r="29" spans="1:5" ht="12.75" customHeight="1">
      <c r="A29" s="187"/>
      <c r="B29" s="188"/>
      <c r="C29" s="188"/>
      <c r="D29" s="188"/>
      <c r="E29" s="188"/>
    </row>
    <row r="30" spans="1:5" ht="26.25">
      <c r="A30" s="176" t="s">
        <v>62</v>
      </c>
      <c r="B30" s="23" t="s">
        <v>54</v>
      </c>
      <c r="C30" s="23" t="s">
        <v>47</v>
      </c>
      <c r="D30" s="23" t="s">
        <v>48</v>
      </c>
      <c r="E30" s="23" t="s">
        <v>34</v>
      </c>
    </row>
    <row r="31" spans="1:5" ht="15.75" customHeight="1">
      <c r="A31" s="178" t="s">
        <v>99</v>
      </c>
      <c r="B31" s="83">
        <v>0</v>
      </c>
      <c r="C31" s="207">
        <v>6332</v>
      </c>
      <c r="D31" s="207">
        <v>1058</v>
      </c>
      <c r="E31" s="83">
        <f>D31*100/C31</f>
        <v>16.708780795957043</v>
      </c>
    </row>
    <row r="32" spans="1:5" ht="15.75" customHeight="1">
      <c r="A32" s="178" t="s">
        <v>63</v>
      </c>
      <c r="B32" s="83">
        <v>0</v>
      </c>
      <c r="C32" s="207">
        <v>68568</v>
      </c>
      <c r="D32" s="207">
        <v>68568</v>
      </c>
      <c r="E32" s="83">
        <f>D32*100/C32</f>
        <v>100</v>
      </c>
    </row>
    <row r="33" spans="1:5" ht="26.25" customHeight="1">
      <c r="A33" s="179" t="s">
        <v>64</v>
      </c>
      <c r="B33" s="173">
        <f>SUM(B31:B32)</f>
        <v>0</v>
      </c>
      <c r="C33" s="173">
        <f>SUM(C31:C32)</f>
        <v>74900</v>
      </c>
      <c r="D33" s="173">
        <f>SUM(D31:D32)</f>
        <v>69626</v>
      </c>
      <c r="E33" s="229">
        <f>D33/C33*100</f>
        <v>92.95861148197598</v>
      </c>
    </row>
    <row r="34" spans="2:5" ht="12" customHeight="1" thickBot="1">
      <c r="B34" s="8"/>
      <c r="C34" s="8"/>
      <c r="D34" s="8"/>
      <c r="E34" s="8"/>
    </row>
    <row r="35" spans="1:5" ht="21.75" customHeight="1" thickBot="1">
      <c r="A35" s="109" t="s">
        <v>65</v>
      </c>
      <c r="B35" s="74">
        <f>SUM(B33+B28)</f>
        <v>24400</v>
      </c>
      <c r="C35" s="74">
        <f>SUM(C33+C28)</f>
        <v>100154</v>
      </c>
      <c r="D35" s="74">
        <f>SUM(D33+D28)</f>
        <v>81821</v>
      </c>
      <c r="E35" s="75">
        <f>D35/C35*100</f>
        <v>81.6951894083112</v>
      </c>
    </row>
    <row r="36" ht="12" customHeight="1" thickBot="1"/>
    <row r="37" spans="1:5" ht="22.5" customHeight="1" thickBot="1">
      <c r="A37" s="109" t="s">
        <v>66</v>
      </c>
      <c r="B37" s="74">
        <f>B21-B35</f>
        <v>265268</v>
      </c>
      <c r="C37" s="74">
        <f>C21-C35</f>
        <v>861620</v>
      </c>
      <c r="D37" s="74">
        <f>D21-D35</f>
        <v>240275</v>
      </c>
      <c r="E37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4" useFirstPageNumber="1" horizontalDpi="600" verticalDpi="600" orientation="portrait" paperSize="9" scale="7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R26"/>
  <sheetViews>
    <sheetView showGridLines="0" zoomScalePageLayoutView="0" workbookViewId="0" topLeftCell="A1">
      <selection activeCell="B25" sqref="B25:C25"/>
    </sheetView>
  </sheetViews>
  <sheetFormatPr defaultColWidth="9.125" defaultRowHeight="12.75"/>
  <cols>
    <col min="1" max="1" width="2.50390625" style="256" customWidth="1"/>
    <col min="2" max="2" width="20.125" style="256" customWidth="1"/>
    <col min="3" max="3" width="5.375" style="256" customWidth="1"/>
    <col min="4" max="15" width="8.00390625" style="256" customWidth="1"/>
    <col min="16" max="16" width="10.625" style="256" customWidth="1"/>
    <col min="17" max="18" width="9.50390625" style="256" customWidth="1"/>
    <col min="19" max="19" width="0" style="256" hidden="1" customWidth="1"/>
    <col min="20" max="20" width="4.00390625" style="256" customWidth="1"/>
    <col min="21" max="16384" width="9.125" style="256" customWidth="1"/>
  </cols>
  <sheetData>
    <row r="1" ht="21" customHeight="1"/>
    <row r="2" spans="2:18" s="254" customFormat="1" ht="18" customHeight="1">
      <c r="B2" s="288" t="s">
        <v>137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="254" customFormat="1" ht="9.75" customHeight="1">
      <c r="B3" s="255"/>
    </row>
    <row r="4" ht="9" customHeight="1"/>
    <row r="5" ht="12.75" customHeight="1"/>
    <row r="6" spans="2:18" ht="20.25">
      <c r="B6" s="257">
        <v>2014</v>
      </c>
      <c r="C6" s="258"/>
      <c r="D6" s="259" t="s">
        <v>0</v>
      </c>
      <c r="E6" s="259" t="s">
        <v>1</v>
      </c>
      <c r="F6" s="259" t="s">
        <v>2</v>
      </c>
      <c r="G6" s="259" t="s">
        <v>3</v>
      </c>
      <c r="H6" s="259" t="s">
        <v>4</v>
      </c>
      <c r="I6" s="259" t="s">
        <v>5</v>
      </c>
      <c r="J6" s="259" t="s">
        <v>6</v>
      </c>
      <c r="K6" s="259" t="s">
        <v>7</v>
      </c>
      <c r="L6" s="259" t="s">
        <v>8</v>
      </c>
      <c r="M6" s="259" t="s">
        <v>9</v>
      </c>
      <c r="N6" s="259" t="s">
        <v>10</v>
      </c>
      <c r="O6" s="259" t="s">
        <v>11</v>
      </c>
      <c r="P6" s="259" t="s">
        <v>12</v>
      </c>
      <c r="Q6" s="259" t="s">
        <v>15</v>
      </c>
      <c r="R6" s="259" t="s">
        <v>13</v>
      </c>
    </row>
    <row r="7" spans="2:18" ht="20.25">
      <c r="B7" s="260" t="s">
        <v>114</v>
      </c>
      <c r="C7" s="261">
        <v>1111</v>
      </c>
      <c r="D7" s="262">
        <v>82609.434</v>
      </c>
      <c r="E7" s="262">
        <v>71731.288</v>
      </c>
      <c r="F7" s="262">
        <v>58884.35</v>
      </c>
      <c r="G7" s="262">
        <v>0</v>
      </c>
      <c r="H7" s="262">
        <v>0</v>
      </c>
      <c r="I7" s="262">
        <v>0</v>
      </c>
      <c r="J7" s="262">
        <v>0</v>
      </c>
      <c r="K7" s="262">
        <v>0</v>
      </c>
      <c r="L7" s="262">
        <v>0</v>
      </c>
      <c r="M7" s="262">
        <v>0</v>
      </c>
      <c r="N7" s="262">
        <v>0</v>
      </c>
      <c r="O7" s="262">
        <v>0</v>
      </c>
      <c r="P7" s="262">
        <v>213225.072</v>
      </c>
      <c r="Q7" s="262">
        <v>700000</v>
      </c>
      <c r="R7" s="263">
        <v>30.46072457142857</v>
      </c>
    </row>
    <row r="8" spans="2:18" ht="30">
      <c r="B8" s="260" t="s">
        <v>115</v>
      </c>
      <c r="C8" s="261">
        <v>1112</v>
      </c>
      <c r="D8" s="262">
        <v>3186.312</v>
      </c>
      <c r="E8" s="262">
        <v>925.247</v>
      </c>
      <c r="F8" s="262">
        <v>1691.026</v>
      </c>
      <c r="G8" s="262">
        <v>0</v>
      </c>
      <c r="H8" s="262">
        <v>0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0</v>
      </c>
      <c r="O8" s="262">
        <v>0</v>
      </c>
      <c r="P8" s="262">
        <v>5802.585</v>
      </c>
      <c r="Q8" s="262">
        <v>15000</v>
      </c>
      <c r="R8" s="263">
        <v>38.6839</v>
      </c>
    </row>
    <row r="9" spans="2:18" ht="20.25">
      <c r="B9" s="260" t="s">
        <v>116</v>
      </c>
      <c r="C9" s="261">
        <v>1113</v>
      </c>
      <c r="D9" s="262">
        <v>6970.691</v>
      </c>
      <c r="E9" s="262">
        <v>13912.764</v>
      </c>
      <c r="F9" s="262">
        <v>5178.674</v>
      </c>
      <c r="G9" s="262">
        <v>0</v>
      </c>
      <c r="H9" s="262">
        <v>0</v>
      </c>
      <c r="I9" s="262">
        <v>0</v>
      </c>
      <c r="J9" s="262">
        <v>0</v>
      </c>
      <c r="K9" s="262">
        <v>0</v>
      </c>
      <c r="L9" s="262">
        <v>0</v>
      </c>
      <c r="M9" s="262">
        <v>0</v>
      </c>
      <c r="N9" s="262">
        <v>0</v>
      </c>
      <c r="O9" s="262">
        <v>0</v>
      </c>
      <c r="P9" s="262">
        <v>26062.129</v>
      </c>
      <c r="Q9" s="262">
        <v>67500</v>
      </c>
      <c r="R9" s="263">
        <v>38.61056148148148</v>
      </c>
    </row>
    <row r="10" spans="2:18" ht="20.25">
      <c r="B10" s="260" t="s">
        <v>117</v>
      </c>
      <c r="C10" s="261">
        <v>1121</v>
      </c>
      <c r="D10" s="262">
        <v>81247.529</v>
      </c>
      <c r="E10" s="262">
        <v>6457.592</v>
      </c>
      <c r="F10" s="262">
        <v>85459.786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2">
        <v>173164.907</v>
      </c>
      <c r="Q10" s="262">
        <v>780000</v>
      </c>
      <c r="R10" s="263">
        <v>22.200629102564104</v>
      </c>
    </row>
    <row r="11" spans="2:18" ht="12.75">
      <c r="B11" s="260" t="s">
        <v>118</v>
      </c>
      <c r="C11" s="261">
        <v>1211</v>
      </c>
      <c r="D11" s="262">
        <v>157305.883</v>
      </c>
      <c r="E11" s="262">
        <v>262823.977</v>
      </c>
      <c r="F11" s="262">
        <v>106329.39464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0</v>
      </c>
      <c r="O11" s="262">
        <v>0</v>
      </c>
      <c r="P11" s="262">
        <v>526459.2546399999</v>
      </c>
      <c r="Q11" s="262">
        <v>1706000</v>
      </c>
      <c r="R11" s="263">
        <v>30.859276356389216</v>
      </c>
    </row>
    <row r="12" spans="2:18" ht="12.75">
      <c r="B12" s="286" t="s">
        <v>14</v>
      </c>
      <c r="C12" s="287"/>
      <c r="D12" s="264">
        <v>331319.849</v>
      </c>
      <c r="E12" s="264">
        <v>355850.868</v>
      </c>
      <c r="F12" s="264">
        <v>257543.23064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64">
        <v>0</v>
      </c>
      <c r="O12" s="264">
        <v>0</v>
      </c>
      <c r="P12" s="264">
        <v>944713.94764</v>
      </c>
      <c r="Q12" s="264">
        <v>3268500</v>
      </c>
      <c r="R12" s="265">
        <v>28.903593319259596</v>
      </c>
    </row>
    <row r="13" spans="2:18" ht="12.75"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</row>
    <row r="14" ht="3" customHeight="1"/>
    <row r="15" spans="2:18" ht="13.5" customHeight="1">
      <c r="B15" s="290" t="s">
        <v>119</v>
      </c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1"/>
      <c r="P15" s="291"/>
      <c r="Q15" s="291"/>
      <c r="R15" s="291"/>
    </row>
    <row r="16" spans="2:18" ht="13.5" customHeight="1">
      <c r="B16" s="290" t="s">
        <v>130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</row>
    <row r="17" spans="2:18" ht="13.5" customHeight="1">
      <c r="B17" s="290" t="s">
        <v>131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</row>
    <row r="18" ht="6.75" customHeight="1"/>
    <row r="19" spans="2:18" ht="30">
      <c r="B19" s="257">
        <v>2013</v>
      </c>
      <c r="C19" s="258"/>
      <c r="D19" s="259" t="s">
        <v>0</v>
      </c>
      <c r="E19" s="259" t="s">
        <v>1</v>
      </c>
      <c r="F19" s="259" t="s">
        <v>2</v>
      </c>
      <c r="G19" s="259" t="s">
        <v>3</v>
      </c>
      <c r="H19" s="259" t="s">
        <v>4</v>
      </c>
      <c r="I19" s="259" t="s">
        <v>5</v>
      </c>
      <c r="J19" s="259" t="s">
        <v>6</v>
      </c>
      <c r="K19" s="259" t="s">
        <v>7</v>
      </c>
      <c r="L19" s="259" t="s">
        <v>8</v>
      </c>
      <c r="M19" s="259" t="s">
        <v>9</v>
      </c>
      <c r="N19" s="259" t="s">
        <v>10</v>
      </c>
      <c r="O19" s="259" t="s">
        <v>11</v>
      </c>
      <c r="P19" s="259" t="s">
        <v>102</v>
      </c>
      <c r="Q19" s="259" t="s">
        <v>16</v>
      </c>
      <c r="R19" s="259" t="s">
        <v>13</v>
      </c>
    </row>
    <row r="20" spans="2:18" ht="20.25">
      <c r="B20" s="260" t="s">
        <v>114</v>
      </c>
      <c r="C20" s="261">
        <v>1111</v>
      </c>
      <c r="D20" s="262">
        <v>109334.73999</v>
      </c>
      <c r="E20" s="262">
        <v>62408.023</v>
      </c>
      <c r="F20" s="262">
        <v>55215.991</v>
      </c>
      <c r="G20" s="262">
        <v>0</v>
      </c>
      <c r="H20" s="262">
        <v>0</v>
      </c>
      <c r="I20" s="262">
        <v>0</v>
      </c>
      <c r="J20" s="262">
        <v>0</v>
      </c>
      <c r="K20" s="262">
        <v>0</v>
      </c>
      <c r="L20" s="262">
        <v>0</v>
      </c>
      <c r="M20" s="262">
        <v>0</v>
      </c>
      <c r="N20" s="262">
        <v>0</v>
      </c>
      <c r="O20" s="262">
        <v>0</v>
      </c>
      <c r="P20" s="262">
        <v>226958.75399000003</v>
      </c>
      <c r="Q20" s="262">
        <v>810782.6319200001</v>
      </c>
      <c r="R20" s="263">
        <v>27.992552510966224</v>
      </c>
    </row>
    <row r="21" spans="2:18" ht="30">
      <c r="B21" s="260" t="s">
        <v>115</v>
      </c>
      <c r="C21" s="261">
        <v>1112</v>
      </c>
      <c r="D21" s="262">
        <v>5350.13452</v>
      </c>
      <c r="E21" s="262">
        <v>765.989</v>
      </c>
      <c r="F21" s="262">
        <v>2110.198</v>
      </c>
      <c r="G21" s="262">
        <v>0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262">
        <v>8226.32152</v>
      </c>
      <c r="Q21" s="262">
        <v>14493.921199999999</v>
      </c>
      <c r="R21" s="263">
        <v>56.75704598145601</v>
      </c>
    </row>
    <row r="22" spans="2:18" ht="20.25">
      <c r="B22" s="260" t="s">
        <v>116</v>
      </c>
      <c r="C22" s="261">
        <v>1113</v>
      </c>
      <c r="D22" s="262">
        <v>8118.2882199999995</v>
      </c>
      <c r="E22" s="262">
        <v>14506.183</v>
      </c>
      <c r="F22" s="262">
        <v>4507.092</v>
      </c>
      <c r="G22" s="262">
        <v>0</v>
      </c>
      <c r="H22" s="262">
        <v>0</v>
      </c>
      <c r="I22" s="262">
        <v>0</v>
      </c>
      <c r="J22" s="262">
        <v>0</v>
      </c>
      <c r="K22" s="262">
        <v>0</v>
      </c>
      <c r="L22" s="262">
        <v>0</v>
      </c>
      <c r="M22" s="262">
        <v>0</v>
      </c>
      <c r="N22" s="262">
        <v>0</v>
      </c>
      <c r="O22" s="262">
        <v>0</v>
      </c>
      <c r="P22" s="262">
        <v>27131.56322</v>
      </c>
      <c r="Q22" s="262">
        <v>84775.46347</v>
      </c>
      <c r="R22" s="263">
        <v>32.00402818157545</v>
      </c>
    </row>
    <row r="23" spans="2:18" ht="20.25">
      <c r="B23" s="260" t="s">
        <v>117</v>
      </c>
      <c r="C23" s="261">
        <v>1121</v>
      </c>
      <c r="D23" s="262">
        <v>129909.91923999999</v>
      </c>
      <c r="E23" s="262">
        <v>5316.487</v>
      </c>
      <c r="F23" s="262">
        <v>148927.992</v>
      </c>
      <c r="G23" s="262">
        <v>0</v>
      </c>
      <c r="H23" s="262">
        <v>0</v>
      </c>
      <c r="I23" s="262">
        <v>0</v>
      </c>
      <c r="J23" s="262">
        <v>0</v>
      </c>
      <c r="K23" s="262">
        <v>0</v>
      </c>
      <c r="L23" s="262">
        <v>0</v>
      </c>
      <c r="M23" s="262">
        <v>0</v>
      </c>
      <c r="N23" s="262">
        <v>0</v>
      </c>
      <c r="O23" s="262">
        <v>0</v>
      </c>
      <c r="P23" s="262">
        <v>284154.39824</v>
      </c>
      <c r="Q23" s="262">
        <v>836840.78648</v>
      </c>
      <c r="R23" s="263">
        <v>33.95561053318607</v>
      </c>
    </row>
    <row r="24" spans="2:18" ht="12.75">
      <c r="B24" s="260" t="s">
        <v>118</v>
      </c>
      <c r="C24" s="261">
        <v>1211</v>
      </c>
      <c r="D24" s="262">
        <v>154897.07353999998</v>
      </c>
      <c r="E24" s="262">
        <v>269836.764</v>
      </c>
      <c r="F24" s="262">
        <v>36850.395</v>
      </c>
      <c r="G24" s="262">
        <v>0</v>
      </c>
      <c r="H24" s="262">
        <v>0</v>
      </c>
      <c r="I24" s="262">
        <v>0</v>
      </c>
      <c r="J24" s="262">
        <v>0</v>
      </c>
      <c r="K24" s="262">
        <v>0</v>
      </c>
      <c r="L24" s="262">
        <v>0</v>
      </c>
      <c r="M24" s="262">
        <v>0</v>
      </c>
      <c r="N24" s="262">
        <v>0</v>
      </c>
      <c r="O24" s="262">
        <v>0</v>
      </c>
      <c r="P24" s="262">
        <v>461584.23254</v>
      </c>
      <c r="Q24" s="262">
        <v>1778120.22954</v>
      </c>
      <c r="R24" s="263">
        <v>25.959112599456336</v>
      </c>
    </row>
    <row r="25" spans="2:18" ht="12.75">
      <c r="B25" s="286" t="s">
        <v>14</v>
      </c>
      <c r="C25" s="287"/>
      <c r="D25" s="264">
        <v>407610.15551000007</v>
      </c>
      <c r="E25" s="264">
        <v>352833.446</v>
      </c>
      <c r="F25" s="264">
        <v>247611.668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1008055.26951</v>
      </c>
      <c r="Q25" s="264">
        <v>3525013.0326099996</v>
      </c>
      <c r="R25" s="265">
        <v>28.597206880781744</v>
      </c>
    </row>
    <row r="26" spans="2:18" ht="12.75"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</row>
  </sheetData>
  <sheetProtection/>
  <mergeCells count="6">
    <mergeCell ref="B25:C25"/>
    <mergeCell ref="B2:R2"/>
    <mergeCell ref="B12:C12"/>
    <mergeCell ref="B15:R15"/>
    <mergeCell ref="B16:R16"/>
    <mergeCell ref="B17:R17"/>
  </mergeCells>
  <printOptions/>
  <pageMargins left="0" right="0" top="0" bottom="0" header="0" footer="0"/>
  <pageSetup firstPageNumber="5" useFirstPageNumber="1" horizontalDpi="600" verticalDpi="600" orientation="landscape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292" t="s">
        <v>123</v>
      </c>
      <c r="B1" s="292"/>
      <c r="C1" s="292"/>
      <c r="D1" s="292"/>
      <c r="E1" s="292"/>
      <c r="F1" s="11"/>
      <c r="O1" s="21"/>
      <c r="P1" s="21"/>
    </row>
    <row r="2" spans="1:16" ht="17.25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121</v>
      </c>
      <c r="B4" s="1"/>
      <c r="D4" s="51">
        <v>4406870.76</v>
      </c>
      <c r="E4" s="1" t="s">
        <v>91</v>
      </c>
    </row>
    <row r="5" spans="1:5" ht="18" customHeight="1">
      <c r="A5" s="1"/>
      <c r="B5" s="1"/>
      <c r="D5" s="45"/>
      <c r="E5" s="2"/>
    </row>
    <row r="6" spans="1:2" ht="15">
      <c r="A6" s="1"/>
      <c r="B6" s="1"/>
    </row>
    <row r="7" spans="1:6" ht="15.75" thickBot="1">
      <c r="A7" s="1" t="s">
        <v>67</v>
      </c>
      <c r="B7" s="1"/>
      <c r="E7" s="57" t="s">
        <v>85</v>
      </c>
      <c r="F7" s="2"/>
    </row>
    <row r="8" spans="1:5" ht="25.5" customHeight="1">
      <c r="A8" s="126"/>
      <c r="B8" s="192" t="s">
        <v>92</v>
      </c>
      <c r="C8" s="193" t="s">
        <v>93</v>
      </c>
      <c r="D8" s="194" t="s">
        <v>87</v>
      </c>
      <c r="E8" s="127" t="s">
        <v>34</v>
      </c>
    </row>
    <row r="9" spans="1:5" ht="22.5" customHeight="1">
      <c r="A9" s="128" t="s">
        <v>109</v>
      </c>
      <c r="B9" s="42">
        <v>6438000</v>
      </c>
      <c r="C9" s="42">
        <v>6438000</v>
      </c>
      <c r="D9" s="210">
        <v>1609500</v>
      </c>
      <c r="E9" s="129">
        <f>D9/C9*100</f>
        <v>25</v>
      </c>
    </row>
    <row r="10" spans="1:5" ht="22.5" customHeight="1">
      <c r="A10" s="128" t="s">
        <v>110</v>
      </c>
      <c r="B10" s="42">
        <v>199000</v>
      </c>
      <c r="C10" s="42">
        <v>266000</v>
      </c>
      <c r="D10" s="210">
        <v>49750</v>
      </c>
      <c r="E10" s="129">
        <f>D10/C10*100</f>
        <v>18.703007518796994</v>
      </c>
    </row>
    <row r="11" spans="1:5" ht="22.5" customHeight="1">
      <c r="A11" s="128" t="s">
        <v>24</v>
      </c>
      <c r="B11" s="42">
        <v>342000</v>
      </c>
      <c r="C11" s="42">
        <v>342000</v>
      </c>
      <c r="D11" s="210">
        <v>85500</v>
      </c>
      <c r="E11" s="129">
        <f>D11/C11*100</f>
        <v>25</v>
      </c>
    </row>
    <row r="12" spans="1:5" ht="22.5" customHeight="1" thickBot="1">
      <c r="A12" s="130" t="s">
        <v>21</v>
      </c>
      <c r="B12" s="131">
        <f>SUM(B9:B11)</f>
        <v>6979000</v>
      </c>
      <c r="C12" s="131">
        <f>SUM(C9:C11)</f>
        <v>7046000</v>
      </c>
      <c r="D12" s="213">
        <f>SUM(D9:D11)</f>
        <v>1744750</v>
      </c>
      <c r="E12" s="132">
        <f>D12/C12*100</f>
        <v>24.762276468918536</v>
      </c>
    </row>
    <row r="13" spans="1:5" ht="16.5" customHeight="1">
      <c r="A13" s="5"/>
      <c r="B13" s="10"/>
      <c r="C13" s="10"/>
      <c r="D13" s="10"/>
      <c r="E13" s="24"/>
    </row>
    <row r="14" spans="1:5" ht="16.5" customHeight="1">
      <c r="A14" s="13"/>
      <c r="B14" s="13"/>
      <c r="C14" s="13"/>
      <c r="D14" s="13"/>
      <c r="E14" s="13"/>
    </row>
    <row r="15" spans="1:5" s="40" customFormat="1" ht="15">
      <c r="A15" s="20" t="s">
        <v>26</v>
      </c>
      <c r="B15" s="13"/>
      <c r="C15" s="13"/>
      <c r="D15" s="51">
        <f>SUM(D4+D12)</f>
        <v>6151620.76</v>
      </c>
      <c r="E15" s="20" t="s">
        <v>91</v>
      </c>
    </row>
    <row r="17" ht="12.75">
      <c r="J17" t="s">
        <v>94</v>
      </c>
    </row>
    <row r="18" spans="1:5" ht="17.25" customHeight="1" thickBot="1">
      <c r="A18" s="1" t="s">
        <v>68</v>
      </c>
      <c r="B18" s="1"/>
      <c r="D18" s="13"/>
      <c r="E18" s="57" t="s">
        <v>85</v>
      </c>
    </row>
    <row r="19" spans="1:5" ht="26.25">
      <c r="A19" s="133"/>
      <c r="B19" s="192" t="s">
        <v>92</v>
      </c>
      <c r="C19" s="193" t="s">
        <v>93</v>
      </c>
      <c r="D19" s="195" t="s">
        <v>87</v>
      </c>
      <c r="E19" s="127" t="s">
        <v>34</v>
      </c>
    </row>
    <row r="20" spans="1:16" ht="27" customHeight="1">
      <c r="A20" s="134" t="s">
        <v>17</v>
      </c>
      <c r="B20" s="42">
        <v>1768000</v>
      </c>
      <c r="C20" s="42">
        <v>1768000</v>
      </c>
      <c r="D20" s="210">
        <v>391200</v>
      </c>
      <c r="E20" s="201">
        <f aca="true" t="shared" si="0" ref="E20:E25">D20/C20*100</f>
        <v>22.126696832579185</v>
      </c>
      <c r="F20" s="6"/>
      <c r="O20" s="5"/>
      <c r="P20" s="6"/>
    </row>
    <row r="21" spans="1:16" ht="27" customHeight="1">
      <c r="A21" s="134" t="s">
        <v>18</v>
      </c>
      <c r="B21" s="42">
        <v>2029000</v>
      </c>
      <c r="C21" s="42">
        <v>2029000</v>
      </c>
      <c r="D21" s="210">
        <v>480000</v>
      </c>
      <c r="E21" s="201">
        <f t="shared" si="0"/>
        <v>23.65697387875801</v>
      </c>
      <c r="F21" s="18"/>
      <c r="N21" s="12"/>
      <c r="O21" s="12"/>
      <c r="P21" s="18"/>
    </row>
    <row r="22" spans="1:16" ht="38.25" customHeight="1">
      <c r="A22" s="134" t="s">
        <v>112</v>
      </c>
      <c r="B22" s="42">
        <v>106000</v>
      </c>
      <c r="C22" s="42">
        <v>106000</v>
      </c>
      <c r="D22" s="210">
        <v>45000</v>
      </c>
      <c r="E22" s="201">
        <f t="shared" si="0"/>
        <v>42.45283018867924</v>
      </c>
      <c r="F22" s="18"/>
      <c r="P22" s="18"/>
    </row>
    <row r="23" spans="1:16" ht="27" customHeight="1">
      <c r="A23" s="134" t="s">
        <v>111</v>
      </c>
      <c r="B23" s="42">
        <v>0</v>
      </c>
      <c r="C23" s="42">
        <v>4473870</v>
      </c>
      <c r="D23" s="210">
        <v>673169.02</v>
      </c>
      <c r="E23" s="201">
        <f t="shared" si="0"/>
        <v>15.046682626003886</v>
      </c>
      <c r="F23" s="18"/>
      <c r="O23" s="12"/>
      <c r="P23" s="18"/>
    </row>
    <row r="24" spans="1:16" ht="28.5" customHeight="1">
      <c r="A24" s="164" t="s">
        <v>100</v>
      </c>
      <c r="B24" s="162">
        <v>3076000</v>
      </c>
      <c r="C24" s="162">
        <v>3076000</v>
      </c>
      <c r="D24" s="210">
        <v>318090</v>
      </c>
      <c r="E24" s="201">
        <f t="shared" si="0"/>
        <v>10.341027308192457</v>
      </c>
      <c r="F24" s="18"/>
      <c r="O24" s="12"/>
      <c r="P24" s="18"/>
    </row>
    <row r="25" spans="1:16" ht="27" customHeight="1" thickBot="1">
      <c r="A25" s="130" t="s">
        <v>22</v>
      </c>
      <c r="B25" s="131">
        <f>SUM(B20:B24)</f>
        <v>6979000</v>
      </c>
      <c r="C25" s="131">
        <f>SUM(C20:C24)</f>
        <v>11452870</v>
      </c>
      <c r="D25" s="213">
        <f>SUM(D20:D24)</f>
        <v>1907459.02</v>
      </c>
      <c r="E25" s="135">
        <f t="shared" si="0"/>
        <v>16.65485611903392</v>
      </c>
      <c r="F25" s="18"/>
      <c r="O25" s="12"/>
      <c r="P25" s="18"/>
    </row>
    <row r="26" spans="6:16" ht="16.5" customHeight="1">
      <c r="F26" s="14"/>
      <c r="O26" s="10"/>
      <c r="P26" s="14"/>
    </row>
    <row r="27" ht="18" customHeight="1"/>
    <row r="28" ht="16.5" customHeight="1">
      <c r="D28" s="13"/>
    </row>
    <row r="29" spans="1:5" ht="17.25" customHeight="1">
      <c r="A29" s="1" t="s">
        <v>142</v>
      </c>
      <c r="B29" s="1"/>
      <c r="D29" s="51">
        <f>SUM(D15-D25)</f>
        <v>4244161.74</v>
      </c>
      <c r="E29" s="1" t="s">
        <v>91</v>
      </c>
    </row>
    <row r="30" spans="4:7" ht="15" customHeight="1">
      <c r="D30" s="13"/>
      <c r="F30" s="48"/>
      <c r="G30" s="48"/>
    </row>
    <row r="31" spans="1:4" ht="17.25">
      <c r="A31" s="28"/>
      <c r="D31" s="45"/>
    </row>
    <row r="32" spans="1:4" ht="17.25">
      <c r="A32" s="28"/>
      <c r="D32" s="45"/>
    </row>
    <row r="33" ht="17.25">
      <c r="A33" s="30"/>
    </row>
    <row r="34" ht="17.25">
      <c r="A34" s="30"/>
    </row>
    <row r="35" ht="12" customHeight="1">
      <c r="A35" s="32"/>
    </row>
    <row r="36" ht="17.25">
      <c r="A36" s="30"/>
    </row>
    <row r="37" ht="12" customHeight="1">
      <c r="A37" s="30"/>
    </row>
    <row r="38" ht="17.25">
      <c r="A38" s="30"/>
    </row>
    <row r="39" ht="18">
      <c r="A39" s="34"/>
    </row>
    <row r="40" ht="18">
      <c r="A40" s="34"/>
    </row>
    <row r="41" ht="18">
      <c r="A41" s="34"/>
    </row>
    <row r="42" ht="17.25">
      <c r="A42" s="30"/>
    </row>
    <row r="43" ht="17.25">
      <c r="A43" s="30"/>
    </row>
    <row r="44" ht="15">
      <c r="A44" s="33"/>
    </row>
    <row r="45" ht="18">
      <c r="A45" s="31"/>
    </row>
    <row r="46" ht="18">
      <c r="A46" s="31"/>
    </row>
    <row r="47" ht="18">
      <c r="A47" s="31"/>
    </row>
    <row r="48" ht="17.25">
      <c r="A48" s="29"/>
    </row>
    <row r="49" ht="18">
      <c r="A49" s="31"/>
    </row>
    <row r="50" ht="18">
      <c r="A50" s="31"/>
    </row>
    <row r="51" ht="18">
      <c r="A51" s="31"/>
    </row>
    <row r="52" ht="15">
      <c r="A52" s="32"/>
    </row>
    <row r="53" ht="18">
      <c r="A53" s="31"/>
    </row>
    <row r="54" ht="15">
      <c r="A54" s="33"/>
    </row>
    <row r="55" ht="17.25">
      <c r="A55" s="29"/>
    </row>
    <row r="56" ht="15">
      <c r="A56" s="32"/>
    </row>
    <row r="57" ht="15">
      <c r="A57" s="33"/>
    </row>
    <row r="58" ht="15">
      <c r="A58" s="33"/>
    </row>
    <row r="59" ht="18">
      <c r="A59" s="31"/>
    </row>
    <row r="60" spans="1:2" ht="18">
      <c r="A60" s="31"/>
      <c r="B60" s="29"/>
    </row>
    <row r="61" ht="18">
      <c r="A61" s="31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7" useFirstPageNumber="1" fitToHeight="0" horizontalDpi="600" verticalDpi="600" orientation="portrait" paperSize="9" scale="85" r:id="rId1"/>
  <headerFooter alignWithMargins="0">
    <oddFooter>&amp;C6</oddFooter>
  </headerFooter>
  <rowBreaks count="1" manualBreakCount="1">
    <brk id="30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90" customFormat="1" ht="17.25" customHeight="1">
      <c r="A1" s="292" t="s">
        <v>122</v>
      </c>
      <c r="B1" s="292"/>
      <c r="C1" s="292"/>
      <c r="D1" s="292"/>
      <c r="E1" s="292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121</v>
      </c>
      <c r="B5" s="1" t="s">
        <v>94</v>
      </c>
      <c r="D5" s="50">
        <v>51909906.14</v>
      </c>
      <c r="E5" s="1" t="s">
        <v>91</v>
      </c>
    </row>
    <row r="6" spans="1:5" ht="18" customHeight="1">
      <c r="A6" s="20"/>
      <c r="B6" s="20"/>
      <c r="D6" s="43"/>
      <c r="E6" s="2"/>
    </row>
    <row r="7" spans="1:2" ht="15">
      <c r="A7" s="20"/>
      <c r="B7" s="54"/>
    </row>
    <row r="8" spans="1:5" ht="15.75" thickBot="1">
      <c r="A8" s="20" t="s">
        <v>69</v>
      </c>
      <c r="B8" s="20"/>
      <c r="E8" s="57" t="s">
        <v>85</v>
      </c>
    </row>
    <row r="9" spans="1:5" ht="26.25" customHeight="1">
      <c r="A9" s="126"/>
      <c r="B9" s="192" t="s">
        <v>92</v>
      </c>
      <c r="C9" s="193" t="s">
        <v>93</v>
      </c>
      <c r="D9" s="194" t="s">
        <v>87</v>
      </c>
      <c r="E9" s="127" t="s">
        <v>34</v>
      </c>
    </row>
    <row r="10" spans="1:5" ht="22.5" customHeight="1">
      <c r="A10" s="236" t="s">
        <v>108</v>
      </c>
      <c r="B10" s="162">
        <v>0</v>
      </c>
      <c r="C10" s="214">
        <v>0</v>
      </c>
      <c r="D10" s="252">
        <v>639.99</v>
      </c>
      <c r="E10" s="136" t="s">
        <v>19</v>
      </c>
    </row>
    <row r="11" spans="1:5" ht="16.5" customHeight="1" thickBot="1">
      <c r="A11" s="130" t="s">
        <v>21</v>
      </c>
      <c r="B11" s="131">
        <v>0</v>
      </c>
      <c r="C11" s="213">
        <f>SUM(C10:C10)</f>
        <v>0</v>
      </c>
      <c r="D11" s="213">
        <f>SUM(D10:D10)</f>
        <v>639.99</v>
      </c>
      <c r="E11" s="165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9">
        <f>D5+D11</f>
        <v>51910546.13</v>
      </c>
      <c r="E14" s="197" t="s">
        <v>91</v>
      </c>
    </row>
    <row r="15" spans="4:5" ht="18" customHeight="1">
      <c r="D15" s="13"/>
      <c r="E15" s="13"/>
    </row>
    <row r="16" ht="18" customHeight="1">
      <c r="J16" t="s">
        <v>94</v>
      </c>
    </row>
    <row r="17" spans="1:5" ht="15.75" thickBot="1">
      <c r="A17" s="1" t="s">
        <v>68</v>
      </c>
      <c r="B17" s="1"/>
      <c r="E17" s="57" t="s">
        <v>85</v>
      </c>
    </row>
    <row r="18" spans="1:5" ht="26.25" customHeight="1">
      <c r="A18" s="133"/>
      <c r="B18" s="192" t="s">
        <v>92</v>
      </c>
      <c r="C18" s="193" t="s">
        <v>93</v>
      </c>
      <c r="D18" s="195" t="s">
        <v>87</v>
      </c>
      <c r="E18" s="127" t="s">
        <v>34</v>
      </c>
    </row>
    <row r="19" spans="1:5" ht="22.5" customHeight="1">
      <c r="A19" s="128" t="s">
        <v>23</v>
      </c>
      <c r="B19" s="42">
        <v>0</v>
      </c>
      <c r="C19" s="42">
        <v>96009906</v>
      </c>
      <c r="D19" s="210">
        <v>10179699</v>
      </c>
      <c r="E19" s="129">
        <f>D19/C19*100</f>
        <v>10.60275905280024</v>
      </c>
    </row>
    <row r="20" spans="1:5" ht="16.5" customHeight="1" thickBot="1">
      <c r="A20" s="130" t="s">
        <v>22</v>
      </c>
      <c r="B20" s="131">
        <f>SUM(B19:B19)</f>
        <v>0</v>
      </c>
      <c r="C20" s="230">
        <f>SUM(C19)</f>
        <v>96009906</v>
      </c>
      <c r="D20" s="231">
        <f>D19</f>
        <v>10179699</v>
      </c>
      <c r="E20" s="135">
        <f>D20/C20*100</f>
        <v>10.60275905280024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2"/>
      <c r="E23" s="13"/>
    </row>
    <row r="24" spans="1:5" ht="15">
      <c r="A24" s="52" t="s">
        <v>128</v>
      </c>
      <c r="D24" s="209">
        <f>D14-D20</f>
        <v>41730847.13</v>
      </c>
      <c r="E24" s="274" t="s">
        <v>91</v>
      </c>
    </row>
    <row r="25" spans="4:5" ht="12.75">
      <c r="D25" s="22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2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tToHeight="0" horizontalDpi="600" verticalDpi="600" orientation="portrait" paperSize="9" scale="85" r:id="rId1"/>
  <headerFooter alignWithMargins="0"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A7" sqref="A7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50390625" style="0" customWidth="1"/>
    <col min="15" max="15" width="13.875" style="0" bestFit="1" customWidth="1"/>
  </cols>
  <sheetData>
    <row r="1" spans="1:9" s="190" customFormat="1" ht="17.25">
      <c r="A1" s="285" t="s">
        <v>120</v>
      </c>
      <c r="B1" s="285"/>
      <c r="C1" s="285"/>
      <c r="D1" s="285"/>
      <c r="E1" s="285"/>
      <c r="F1" s="285"/>
      <c r="I1" s="191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297" t="s">
        <v>121</v>
      </c>
      <c r="B5" s="297"/>
      <c r="E5" s="209">
        <v>235130217.16</v>
      </c>
      <c r="F5" s="1" t="s">
        <v>91</v>
      </c>
      <c r="H5" s="27"/>
    </row>
    <row r="6" spans="2:8" ht="15" customHeight="1">
      <c r="B6" s="1"/>
      <c r="E6" s="138"/>
      <c r="H6" s="27"/>
    </row>
    <row r="7" spans="2:8" ht="15" customHeight="1">
      <c r="B7" s="1"/>
      <c r="E7" s="27"/>
      <c r="H7" s="27"/>
    </row>
    <row r="8" spans="1:7" ht="15">
      <c r="A8" s="1" t="s">
        <v>97</v>
      </c>
      <c r="C8" s="1"/>
      <c r="F8" s="57" t="s">
        <v>85</v>
      </c>
      <c r="G8" s="145"/>
    </row>
    <row r="9" spans="1:8" ht="25.5" customHeight="1">
      <c r="A9" s="298"/>
      <c r="B9" s="299"/>
      <c r="C9" s="196" t="s">
        <v>92</v>
      </c>
      <c r="D9" s="196" t="s">
        <v>93</v>
      </c>
      <c r="E9" s="3" t="s">
        <v>87</v>
      </c>
      <c r="F9" s="15" t="s">
        <v>34</v>
      </c>
      <c r="G9" s="146"/>
      <c r="H9" s="13"/>
    </row>
    <row r="10" spans="1:8" ht="51.75" customHeight="1">
      <c r="A10" s="300" t="s">
        <v>104</v>
      </c>
      <c r="B10" s="301"/>
      <c r="C10" s="47">
        <v>0</v>
      </c>
      <c r="D10" s="47">
        <v>0</v>
      </c>
      <c r="E10" s="247">
        <v>1057495.99</v>
      </c>
      <c r="F10" s="36" t="s">
        <v>19</v>
      </c>
      <c r="G10" s="146"/>
      <c r="H10" s="147"/>
    </row>
    <row r="11" spans="1:8" ht="18" customHeight="1">
      <c r="A11" s="302" t="s">
        <v>89</v>
      </c>
      <c r="B11" s="303"/>
      <c r="C11" s="47">
        <v>0</v>
      </c>
      <c r="D11" s="47">
        <v>0</v>
      </c>
      <c r="E11" s="247">
        <v>23200.8</v>
      </c>
      <c r="F11" s="36" t="s">
        <v>19</v>
      </c>
      <c r="G11" s="146"/>
      <c r="H11" s="137"/>
    </row>
    <row r="12" spans="1:8" ht="15" customHeight="1">
      <c r="A12" s="296" t="s">
        <v>21</v>
      </c>
      <c r="B12" s="295"/>
      <c r="C12" s="4">
        <f>SUM(C10:C11)</f>
        <v>0</v>
      </c>
      <c r="D12" s="4">
        <f>SUM(D10:D11)</f>
        <v>0</v>
      </c>
      <c r="E12" s="211">
        <f>SUM(E10:E11)</f>
        <v>1080696.79</v>
      </c>
      <c r="F12" s="148" t="s">
        <v>19</v>
      </c>
      <c r="G12" s="146"/>
      <c r="H12" s="13"/>
    </row>
    <row r="13" spans="1:7" ht="12.75" customHeight="1">
      <c r="A13" s="139"/>
      <c r="B13" s="46"/>
      <c r="C13" s="10"/>
      <c r="D13" s="10"/>
      <c r="E13" s="10"/>
      <c r="F13" s="140"/>
      <c r="G13" s="25"/>
    </row>
    <row r="14" spans="1:7" ht="12.75" customHeight="1">
      <c r="A14" s="139"/>
      <c r="B14" s="46"/>
      <c r="C14" s="10"/>
      <c r="D14" s="10"/>
      <c r="E14" s="10"/>
      <c r="F14" s="140"/>
      <c r="G14" s="25"/>
    </row>
    <row r="15" spans="1:15" ht="12.75" customHeight="1">
      <c r="A15" s="13"/>
      <c r="B15" s="5"/>
      <c r="C15" s="10"/>
      <c r="D15" s="10"/>
      <c r="E15" s="10"/>
      <c r="F15" s="24"/>
      <c r="G15" s="13"/>
      <c r="J15" t="s">
        <v>94</v>
      </c>
      <c r="O15" s="53"/>
    </row>
    <row r="16" spans="1:15" ht="15.75" customHeight="1">
      <c r="A16" s="20" t="s">
        <v>25</v>
      </c>
      <c r="B16" s="20"/>
      <c r="C16" s="10"/>
      <c r="D16" s="10"/>
      <c r="E16" s="209">
        <f>E5+E12</f>
        <v>236210913.95</v>
      </c>
      <c r="F16" s="197" t="s">
        <v>91</v>
      </c>
      <c r="G16" s="13"/>
      <c r="I16" s="212"/>
      <c r="O16" s="53"/>
    </row>
    <row r="17" spans="1:9" ht="12.75" customHeight="1">
      <c r="A17" s="20"/>
      <c r="B17" s="20"/>
      <c r="C17" s="10"/>
      <c r="D17" s="10"/>
      <c r="E17" s="137"/>
      <c r="F17" s="17"/>
      <c r="G17" s="13"/>
      <c r="I17" s="212"/>
    </row>
    <row r="18" spans="1:15" ht="13.5" customHeight="1">
      <c r="A18" s="13"/>
      <c r="B18" s="13"/>
      <c r="C18" s="13"/>
      <c r="D18" s="13"/>
      <c r="E18" s="137"/>
      <c r="F18" s="17"/>
      <c r="O18" s="53"/>
    </row>
    <row r="19" spans="1:6" ht="15">
      <c r="A19" s="1" t="s">
        <v>105</v>
      </c>
      <c r="F19" s="57" t="s">
        <v>85</v>
      </c>
    </row>
    <row r="20" spans="1:9" ht="26.25">
      <c r="A20" s="298"/>
      <c r="B20" s="299"/>
      <c r="C20" s="196" t="s">
        <v>92</v>
      </c>
      <c r="D20" s="196" t="s">
        <v>93</v>
      </c>
      <c r="E20" s="3" t="s">
        <v>87</v>
      </c>
      <c r="F20" s="15" t="s">
        <v>34</v>
      </c>
      <c r="G20" s="298"/>
      <c r="H20" s="299"/>
      <c r="I20" s="196"/>
    </row>
    <row r="21" spans="1:9" ht="24.75" customHeight="1">
      <c r="A21" s="304" t="s">
        <v>106</v>
      </c>
      <c r="B21" s="305"/>
      <c r="C21" s="246">
        <v>0</v>
      </c>
      <c r="D21" s="245">
        <v>0</v>
      </c>
      <c r="E21" s="248">
        <v>5087942.79</v>
      </c>
      <c r="F21" s="36" t="s">
        <v>19</v>
      </c>
      <c r="G21" s="245"/>
      <c r="H21" s="245"/>
      <c r="I21" s="245"/>
    </row>
    <row r="22" spans="1:256" ht="12.75">
      <c r="A22" s="296" t="s">
        <v>22</v>
      </c>
      <c r="B22" s="295"/>
      <c r="C22" s="4">
        <v>0</v>
      </c>
      <c r="D22" s="4">
        <v>0</v>
      </c>
      <c r="E22" s="211">
        <f>SUM(E21:E21)</f>
        <v>5087942.79</v>
      </c>
      <c r="F22" s="148" t="s">
        <v>19</v>
      </c>
      <c r="G22" s="296"/>
      <c r="H22" s="295"/>
      <c r="I22" s="4"/>
      <c r="P22" s="10"/>
      <c r="Q22" s="253"/>
      <c r="R22" s="140"/>
      <c r="S22" s="293"/>
      <c r="T22" s="293"/>
      <c r="U22" s="10"/>
      <c r="V22" s="10"/>
      <c r="W22" s="253"/>
      <c r="X22" s="140"/>
      <c r="Y22" s="293"/>
      <c r="Z22" s="293"/>
      <c r="AA22" s="10"/>
      <c r="AB22" s="10"/>
      <c r="AC22" s="253"/>
      <c r="AD22" s="140"/>
      <c r="AE22" s="293"/>
      <c r="AF22" s="293"/>
      <c r="AG22" s="10"/>
      <c r="AH22" s="10"/>
      <c r="AI22" s="253"/>
      <c r="AJ22" s="140"/>
      <c r="AK22" s="293"/>
      <c r="AL22" s="293"/>
      <c r="AM22" s="10"/>
      <c r="AN22" s="10"/>
      <c r="AO22" s="253"/>
      <c r="AP22" s="140"/>
      <c r="AQ22" s="294"/>
      <c r="AR22" s="295"/>
      <c r="AS22" s="4"/>
      <c r="AT22" s="4"/>
      <c r="AU22" s="211"/>
      <c r="AV22" s="148"/>
      <c r="AW22" s="296"/>
      <c r="AX22" s="295"/>
      <c r="AY22" s="4"/>
      <c r="AZ22" s="4"/>
      <c r="BA22" s="211"/>
      <c r="BB22" s="148"/>
      <c r="BC22" s="296"/>
      <c r="BD22" s="295"/>
      <c r="BE22" s="4"/>
      <c r="BF22" s="4"/>
      <c r="BG22" s="211"/>
      <c r="BH22" s="148"/>
      <c r="BI22" s="296"/>
      <c r="BJ22" s="295"/>
      <c r="BK22" s="4"/>
      <c r="BL22" s="4"/>
      <c r="BM22" s="211"/>
      <c r="BN22" s="148"/>
      <c r="BO22" s="296"/>
      <c r="BP22" s="295"/>
      <c r="BQ22" s="4"/>
      <c r="BR22" s="4"/>
      <c r="BS22" s="211"/>
      <c r="BT22" s="148"/>
      <c r="BU22" s="296"/>
      <c r="BV22" s="295"/>
      <c r="BW22" s="4"/>
      <c r="BX22" s="4"/>
      <c r="BY22" s="211"/>
      <c r="BZ22" s="148"/>
      <c r="CA22" s="296"/>
      <c r="CB22" s="295"/>
      <c r="CC22" s="4"/>
      <c r="CD22" s="4"/>
      <c r="CE22" s="211"/>
      <c r="CF22" s="148"/>
      <c r="CG22" s="296"/>
      <c r="CH22" s="295"/>
      <c r="CI22" s="4"/>
      <c r="CJ22" s="4"/>
      <c r="CK22" s="211"/>
      <c r="CL22" s="148"/>
      <c r="CM22" s="296"/>
      <c r="CN22" s="295"/>
      <c r="CO22" s="4"/>
      <c r="CP22" s="4"/>
      <c r="CQ22" s="211"/>
      <c r="CR22" s="148"/>
      <c r="CS22" s="296"/>
      <c r="CT22" s="295"/>
      <c r="CU22" s="4"/>
      <c r="CV22" s="4"/>
      <c r="CW22" s="211"/>
      <c r="CX22" s="148"/>
      <c r="CY22" s="296"/>
      <c r="CZ22" s="295"/>
      <c r="DA22" s="4"/>
      <c r="DB22" s="4"/>
      <c r="DC22" s="211"/>
      <c r="DD22" s="148"/>
      <c r="DE22" s="296"/>
      <c r="DF22" s="295"/>
      <c r="DG22" s="4"/>
      <c r="DH22" s="4"/>
      <c r="DI22" s="211"/>
      <c r="DJ22" s="148"/>
      <c r="DK22" s="296"/>
      <c r="DL22" s="295"/>
      <c r="DM22" s="4"/>
      <c r="DN22" s="4"/>
      <c r="DO22" s="211"/>
      <c r="DP22" s="148"/>
      <c r="DQ22" s="296"/>
      <c r="DR22" s="295"/>
      <c r="DS22" s="4"/>
      <c r="DT22" s="4"/>
      <c r="DU22" s="211"/>
      <c r="DV22" s="148"/>
      <c r="DW22" s="296"/>
      <c r="DX22" s="295"/>
      <c r="DY22" s="4"/>
      <c r="DZ22" s="4"/>
      <c r="EA22" s="211"/>
      <c r="EB22" s="148"/>
      <c r="EC22" s="296"/>
      <c r="ED22" s="295"/>
      <c r="EE22" s="4"/>
      <c r="EF22" s="4"/>
      <c r="EG22" s="211"/>
      <c r="EH22" s="148"/>
      <c r="EI22" s="296"/>
      <c r="EJ22" s="295"/>
      <c r="EK22" s="4"/>
      <c r="EL22" s="4"/>
      <c r="EM22" s="211"/>
      <c r="EN22" s="148"/>
      <c r="EO22" s="296"/>
      <c r="EP22" s="295"/>
      <c r="EQ22" s="4"/>
      <c r="ER22" s="4"/>
      <c r="ES22" s="211"/>
      <c r="ET22" s="148"/>
      <c r="EU22" s="296"/>
      <c r="EV22" s="295"/>
      <c r="EW22" s="4"/>
      <c r="EX22" s="4"/>
      <c r="EY22" s="211"/>
      <c r="EZ22" s="148"/>
      <c r="FA22" s="296"/>
      <c r="FB22" s="295"/>
      <c r="FC22" s="4"/>
      <c r="FD22" s="4"/>
      <c r="FE22" s="211"/>
      <c r="FF22" s="148"/>
      <c r="FG22" s="296"/>
      <c r="FH22" s="295"/>
      <c r="FI22" s="4"/>
      <c r="FJ22" s="4"/>
      <c r="FK22" s="211"/>
      <c r="FL22" s="148"/>
      <c r="FM22" s="296"/>
      <c r="FN22" s="295"/>
      <c r="FO22" s="4"/>
      <c r="FP22" s="4"/>
      <c r="FQ22" s="211"/>
      <c r="FR22" s="148"/>
      <c r="FS22" s="296"/>
      <c r="FT22" s="295"/>
      <c r="FU22" s="4"/>
      <c r="FV22" s="4"/>
      <c r="FW22" s="211"/>
      <c r="FX22" s="148"/>
      <c r="FY22" s="296"/>
      <c r="FZ22" s="295"/>
      <c r="GA22" s="4"/>
      <c r="GB22" s="4"/>
      <c r="GC22" s="211"/>
      <c r="GD22" s="148"/>
      <c r="GE22" s="296"/>
      <c r="GF22" s="295"/>
      <c r="GG22" s="4"/>
      <c r="GH22" s="4"/>
      <c r="GI22" s="211"/>
      <c r="GJ22" s="148"/>
      <c r="GK22" s="296"/>
      <c r="GL22" s="295"/>
      <c r="GM22" s="4"/>
      <c r="GN22" s="4"/>
      <c r="GO22" s="211"/>
      <c r="GP22" s="148"/>
      <c r="GQ22" s="296"/>
      <c r="GR22" s="295"/>
      <c r="GS22" s="4"/>
      <c r="GT22" s="4"/>
      <c r="GU22" s="211"/>
      <c r="GV22" s="148"/>
      <c r="GW22" s="296"/>
      <c r="GX22" s="295"/>
      <c r="GY22" s="4"/>
      <c r="GZ22" s="4"/>
      <c r="HA22" s="211"/>
      <c r="HB22" s="148"/>
      <c r="HC22" s="296"/>
      <c r="HD22" s="295"/>
      <c r="HE22" s="4"/>
      <c r="HF22" s="4"/>
      <c r="HG22" s="211"/>
      <c r="HH22" s="148"/>
      <c r="HI22" s="296"/>
      <c r="HJ22" s="295"/>
      <c r="HK22" s="4"/>
      <c r="HL22" s="4"/>
      <c r="HM22" s="211"/>
      <c r="HN22" s="148"/>
      <c r="HO22" s="296"/>
      <c r="HP22" s="295"/>
      <c r="HQ22" s="4"/>
      <c r="HR22" s="4"/>
      <c r="HS22" s="211"/>
      <c r="HT22" s="148"/>
      <c r="HU22" s="296"/>
      <c r="HV22" s="295"/>
      <c r="HW22" s="4"/>
      <c r="HX22" s="4"/>
      <c r="HY22" s="211"/>
      <c r="HZ22" s="148"/>
      <c r="IA22" s="296"/>
      <c r="IB22" s="295"/>
      <c r="IC22" s="4"/>
      <c r="ID22" s="4"/>
      <c r="IE22" s="211"/>
      <c r="IF22" s="148"/>
      <c r="IG22" s="296"/>
      <c r="IH22" s="295"/>
      <c r="II22" s="4"/>
      <c r="IJ22" s="4"/>
      <c r="IK22" s="211"/>
      <c r="IL22" s="148"/>
      <c r="IM22" s="296"/>
      <c r="IN22" s="295"/>
      <c r="IO22" s="4"/>
      <c r="IP22" s="4"/>
      <c r="IQ22" s="211"/>
      <c r="IR22" s="148"/>
      <c r="IS22" s="296"/>
      <c r="IT22" s="295"/>
      <c r="IU22" s="4"/>
      <c r="IV22" s="4"/>
    </row>
    <row r="25" spans="1:6" ht="15">
      <c r="A25" s="20" t="s">
        <v>143</v>
      </c>
      <c r="B25" s="20"/>
      <c r="C25" s="10"/>
      <c r="D25" s="16"/>
      <c r="E25" s="209">
        <f>E16-E22</f>
        <v>231122971.16</v>
      </c>
      <c r="F25" s="197" t="s">
        <v>91</v>
      </c>
    </row>
  </sheetData>
  <sheetProtection/>
  <mergeCells count="51">
    <mergeCell ref="G20:H20"/>
    <mergeCell ref="IA22:IB22"/>
    <mergeCell ref="IG22:IH22"/>
    <mergeCell ref="IM22:IN22"/>
    <mergeCell ref="IS22:IT22"/>
    <mergeCell ref="GW22:GX22"/>
    <mergeCell ref="HC22:HD22"/>
    <mergeCell ref="HI22:HJ22"/>
    <mergeCell ref="HO22:HP22"/>
    <mergeCell ref="HU22:HV22"/>
    <mergeCell ref="FS22:FT22"/>
    <mergeCell ref="FY22:FZ22"/>
    <mergeCell ref="GE22:GF22"/>
    <mergeCell ref="GK22:GL22"/>
    <mergeCell ref="GQ22:GR22"/>
    <mergeCell ref="EO22:EP22"/>
    <mergeCell ref="EU22:EV22"/>
    <mergeCell ref="FA22:FB22"/>
    <mergeCell ref="FG22:FH22"/>
    <mergeCell ref="FM22:FN22"/>
    <mergeCell ref="DK22:DL22"/>
    <mergeCell ref="DQ22:DR22"/>
    <mergeCell ref="DW22:DX22"/>
    <mergeCell ref="EC22:ED22"/>
    <mergeCell ref="EI22:EJ22"/>
    <mergeCell ref="A20:B20"/>
    <mergeCell ref="A21:B21"/>
    <mergeCell ref="CG22:CH22"/>
    <mergeCell ref="CM22:CN22"/>
    <mergeCell ref="CS22:CT22"/>
    <mergeCell ref="A1:F1"/>
    <mergeCell ref="A5:B5"/>
    <mergeCell ref="A9:B9"/>
    <mergeCell ref="A12:B12"/>
    <mergeCell ref="A10:B10"/>
    <mergeCell ref="A11:B11"/>
    <mergeCell ref="CY22:CZ22"/>
    <mergeCell ref="DE22:DF22"/>
    <mergeCell ref="BC22:BD22"/>
    <mergeCell ref="BI22:BJ22"/>
    <mergeCell ref="BO22:BP22"/>
    <mergeCell ref="BU22:BV22"/>
    <mergeCell ref="CA22:CB22"/>
    <mergeCell ref="Y22:Z22"/>
    <mergeCell ref="AE22:AF22"/>
    <mergeCell ref="AK22:AL22"/>
    <mergeCell ref="AQ22:AR22"/>
    <mergeCell ref="AW22:AX22"/>
    <mergeCell ref="A22:B22"/>
    <mergeCell ref="G22:H22"/>
    <mergeCell ref="S22:T22"/>
  </mergeCells>
  <printOptions/>
  <pageMargins left="0.7874015748031497" right="0.7874015748031497" top="0.7874015748031497" bottom="0.7874015748031497" header="0.5118110236220472" footer="0.7086614173228347"/>
  <pageSetup horizontalDpi="600" verticalDpi="600" orientation="portrait" paperSize="9" scale="85" r:id="rId1"/>
  <headerFooter alignWithMargins="0"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2014-04-30T09:08:33Z</cp:lastPrinted>
  <dcterms:created xsi:type="dcterms:W3CDTF">1997-01-24T11:07:25Z</dcterms:created>
  <dcterms:modified xsi:type="dcterms:W3CDTF">2014-04-30T09:08:38Z</dcterms:modified>
  <cp:category/>
  <cp:version/>
  <cp:contentType/>
  <cp:contentStatus/>
</cp:coreProperties>
</file>