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ZK-05-2012-98, př. 1" sheetId="1" r:id="rId1"/>
  </sheets>
  <definedNames/>
  <calcPr fullCalcOnLoad="1"/>
</workbook>
</file>

<file path=xl/sharedStrings.xml><?xml version="1.0" encoding="utf-8"?>
<sst xmlns="http://schemas.openxmlformats.org/spreadsheetml/2006/main" count="224" uniqueCount="123">
  <si>
    <t>/ v tis. Kč/</t>
  </si>
  <si>
    <t>DS Havlíčkův Brod</t>
  </si>
  <si>
    <t>DD Ždírec</t>
  </si>
  <si>
    <t>DD Onšov</t>
  </si>
  <si>
    <t>DD Proseč Obořiště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</si>
  <si>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</si>
  <si>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</si>
  <si>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</si>
  <si>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</si>
  <si>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</si>
  <si>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</si>
  <si>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DS Velké Meziříčí</t>
  </si>
  <si>
    <t>Celkem DD</t>
  </si>
  <si>
    <t>ÚSP Lidmaň</t>
  </si>
  <si>
    <t>ÚSP Zboží</t>
  </si>
  <si>
    <t>ÚSP Křižanov</t>
  </si>
  <si>
    <t>ÚSP Nové Syrovice</t>
  </si>
  <si>
    <t>DÚSP Černovice</t>
  </si>
  <si>
    <t>Psychocentrum</t>
  </si>
  <si>
    <t>Celkem ÚSP</t>
  </si>
  <si>
    <t>Celkem zařízení (DD + ÚSP +        Psychocentrum)</t>
  </si>
  <si>
    <t>Výnosy z vlastních výkonů a zboží /úč.60/</t>
  </si>
  <si>
    <t>- výnosy z prodeje vlastních výrobků /úč.601/</t>
  </si>
  <si>
    <t>-  výnosy z prodeje služeb /úč.602/</t>
  </si>
  <si>
    <t xml:space="preserve">         z toho: - úhrady od obyvatel</t>
  </si>
  <si>
    <t xml:space="preserve">                    - příspěvek na péči</t>
  </si>
  <si>
    <t xml:space="preserve">                    - fakultativní služby</t>
  </si>
  <si>
    <t xml:space="preserve">                    - příjmy od zdravotní pojišťovny</t>
  </si>
  <si>
    <t xml:space="preserve">                    - obědy</t>
  </si>
  <si>
    <t xml:space="preserve">                    - ostatní výnosy</t>
  </si>
  <si>
    <t>- výnosy z pronájmu /úč.603/</t>
  </si>
  <si>
    <t>- výnosy z prodaného zboží /úč.604/</t>
  </si>
  <si>
    <t>Ostatní výnosy /sesk. 64/</t>
  </si>
  <si>
    <t>- výnosy z prodeje materiálu /úč.644/</t>
  </si>
  <si>
    <t>- výnosy z prodeje DNaHM /úč.645,646/</t>
  </si>
  <si>
    <t>- čerpání fondů /úč.648/</t>
  </si>
  <si>
    <t xml:space="preserve">         z toho: - rezervní fond</t>
  </si>
  <si>
    <t xml:space="preserve">                     - investiční fond</t>
  </si>
  <si>
    <t xml:space="preserve">                     - fond odměn</t>
  </si>
  <si>
    <t>Finanční výnosy /uč.66/</t>
  </si>
  <si>
    <t>- úroky /uč.662/</t>
  </si>
  <si>
    <t>- výnosy z dl. fin. majetku /uč.665/</t>
  </si>
  <si>
    <t>Výnosy z transferů: /sesk. 67/</t>
  </si>
  <si>
    <t>- KrÚ</t>
  </si>
  <si>
    <t>- MPSV</t>
  </si>
  <si>
    <t>- dotace z ÚP</t>
  </si>
  <si>
    <t>- jiné</t>
  </si>
  <si>
    <t>VÝNOSY CELKEM</t>
  </si>
  <si>
    <t>Spotřeba materiálu /úč.501/</t>
  </si>
  <si>
    <t>- potraviny</t>
  </si>
  <si>
    <t>- PHM</t>
  </si>
  <si>
    <t>- prádlo</t>
  </si>
  <si>
    <t>- knihy,tisk</t>
  </si>
  <si>
    <t>- materiál pro terapeutické činnosti</t>
  </si>
  <si>
    <t>- kancelářský materiál</t>
  </si>
  <si>
    <t>- čistící a desinfekční prostředky</t>
  </si>
  <si>
    <t>- všeobecný materiál - ostatní</t>
  </si>
  <si>
    <t>Spotřeba energie celkem</t>
  </si>
  <si>
    <t>- el.energie</t>
  </si>
  <si>
    <t>- plyn</t>
  </si>
  <si>
    <t>- pevná paliva</t>
  </si>
  <si>
    <t>- voda a stočné</t>
  </si>
  <si>
    <t>- ostatní</t>
  </si>
  <si>
    <t>Prodané zboží /úč.504/</t>
  </si>
  <si>
    <t>Aktivace DM a materiálu a zboží /úč. 506,507/</t>
  </si>
  <si>
    <t>Opravy a udržování /úč. 511/</t>
  </si>
  <si>
    <t>- opravy a údržba nemovitostí</t>
  </si>
  <si>
    <t xml:space="preserve">- opravy a údržba movitého majetku </t>
  </si>
  <si>
    <t>- oprava a údržba ICT</t>
  </si>
  <si>
    <t>Cestovné /úč.512/</t>
  </si>
  <si>
    <t>Náklady na reprezentaci /úč.513/</t>
  </si>
  <si>
    <t>Ostatní služby /518/</t>
  </si>
  <si>
    <t>- služby spojů</t>
  </si>
  <si>
    <t>- nájemné</t>
  </si>
  <si>
    <t>- úklid - dodavatelsky</t>
  </si>
  <si>
    <t>- praní a opravy prádla - dodavatelsky</t>
  </si>
  <si>
    <t>- stravování - dodavatelsky</t>
  </si>
  <si>
    <t>- svoz a likvidace odpadu</t>
  </si>
  <si>
    <t>- servis a revize</t>
  </si>
  <si>
    <t>- ostatní služby</t>
  </si>
  <si>
    <t>Osobní náklady /sesk. 52/</t>
  </si>
  <si>
    <t>- mzdové náklady /521/</t>
  </si>
  <si>
    <t xml:space="preserve">      z toho:  - platy zaměstnanců</t>
  </si>
  <si>
    <t xml:space="preserve">                             z toho: - mzdový limit</t>
  </si>
  <si>
    <t xml:space="preserve">                  - OON</t>
  </si>
  <si>
    <t>- soc.pojištění /524-528/</t>
  </si>
  <si>
    <t>Daně a poplatky  /úč.53/</t>
  </si>
  <si>
    <t>- daň silniční</t>
  </si>
  <si>
    <t>Ostatní náklady /sesk.54/</t>
  </si>
  <si>
    <t>- smluvní pokuty</t>
  </si>
  <si>
    <t>- prodaný materiál /544/</t>
  </si>
  <si>
    <t>Odpisy, rezervy a opravné položky /sesk.55/</t>
  </si>
  <si>
    <t>- odpisy /551/</t>
  </si>
  <si>
    <t>- tvorba a zůčtování opravných položek /556/</t>
  </si>
  <si>
    <t>- náklady vyřazených pohledávek /557/</t>
  </si>
  <si>
    <t>- náklady z drobného dlouhodobého majektu /úč.558/</t>
  </si>
  <si>
    <t xml:space="preserve">       z toho: - DDHM</t>
  </si>
  <si>
    <t>Finanční náklady /úč.56/</t>
  </si>
  <si>
    <t>- ostatní finanční náklady</t>
  </si>
  <si>
    <t>Daň z příjmů /úč.59/</t>
  </si>
  <si>
    <t>Daň z příjmů /591/</t>
  </si>
  <si>
    <t>NÁKLADY CELKEM</t>
  </si>
  <si>
    <t>Počet lůžek za rok 2012:</t>
  </si>
  <si>
    <t>x</t>
  </si>
  <si>
    <t>DSNáměšt nad Oslavou</t>
  </si>
  <si>
    <t>Průměr</t>
  </si>
  <si>
    <t>Výsledek hospodaření (při navýšení mzdového limitu)</t>
  </si>
  <si>
    <t>Výsledek hospodaření (bez navýšeného mzdového limitu)</t>
  </si>
  <si>
    <t>NÁKLADY CELKEM (rok 2011)</t>
  </si>
  <si>
    <t>NÁKLADY CELKEM (rok 2011 bez odpisů)</t>
  </si>
  <si>
    <t xml:space="preserve">VÝNOSY CELKEM </t>
  </si>
  <si>
    <t xml:space="preserve">NÁKLADY CELKEM </t>
  </si>
  <si>
    <t>NÁKLADY CELKEM  (bez odpisů)</t>
  </si>
  <si>
    <t>Výhled hospodaření PO - rok 2012</t>
  </si>
  <si>
    <t>Plán výnosy a nákladů  2012/ lůžka</t>
  </si>
  <si>
    <t>Plán výnosů a nákladů  2012</t>
  </si>
  <si>
    <t>Domov bez zámku (dříve ÚSP Jinošov)</t>
  </si>
  <si>
    <t>Domov ve Věži (dříve ÚSP Věž)</t>
  </si>
  <si>
    <t>Domov Jeřabina (dříve ÚSP Těchobuz)</t>
  </si>
  <si>
    <t>Domov Háj (dříve ÚSP Ledeč nad Sázavou)</t>
  </si>
  <si>
    <t>Počet lůžek za rok 2011:</t>
  </si>
  <si>
    <t>počet stran: 2</t>
  </si>
  <si>
    <t>ZK-05-2012-98,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</si>
</sst>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7FCAA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>
      <alignment/>
      <protection/>
    </xf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36" applyFont="1" applyAlignment="1">
      <alignment horizontal="right"/>
      <protection/>
    </xf>
    <xf numFmtId="0" fontId="7" fillId="0" borderId="0" xfId="36" applyFont="1">
      <alignment/>
      <protection/>
    </xf>
    <xf numFmtId="0" fontId="5" fillId="0" borderId="0" xfId="36" applyFont="1" applyAlignment="1">
      <alignment horizontal="right"/>
      <protection/>
    </xf>
    <xf numFmtId="0" fontId="5" fillId="33" borderId="10" xfId="36" applyFont="1" applyFill="1" applyBorder="1" applyAlignment="1">
      <alignment horizontal="center" textRotation="90" wrapText="1"/>
      <protection/>
    </xf>
    <xf numFmtId="0" fontId="5" fillId="33" borderId="11" xfId="36" applyFont="1" applyFill="1" applyBorder="1" applyAlignment="1">
      <alignment horizontal="center" textRotation="90" wrapText="1"/>
      <protection/>
    </xf>
    <xf numFmtId="0" fontId="5" fillId="33" borderId="12" xfId="36" applyFont="1" applyFill="1" applyBorder="1" applyAlignment="1">
      <alignment horizontal="center" textRotation="90" wrapText="1"/>
      <protection/>
    </xf>
    <xf numFmtId="0" fontId="5" fillId="33" borderId="13" xfId="36" applyFont="1" applyFill="1" applyBorder="1" applyAlignment="1">
      <alignment horizontal="center" textRotation="90" wrapText="1"/>
      <protection/>
    </xf>
    <xf numFmtId="0" fontId="5" fillId="33" borderId="14" xfId="36" applyFont="1" applyFill="1" applyBorder="1" applyAlignment="1">
      <alignment horizontal="center" textRotation="90" wrapText="1"/>
      <protection/>
    </xf>
    <xf numFmtId="0" fontId="5" fillId="0" borderId="0" xfId="36" applyFont="1" applyBorder="1">
      <alignment/>
      <protection/>
    </xf>
    <xf numFmtId="3" fontId="5" fillId="0" borderId="0" xfId="36" applyNumberFormat="1" applyFont="1">
      <alignment/>
      <protection/>
    </xf>
    <xf numFmtId="3" fontId="6" fillId="0" borderId="0" xfId="36" applyNumberFormat="1" applyFont="1" applyFill="1" applyBorder="1">
      <alignment/>
      <protection/>
    </xf>
    <xf numFmtId="0" fontId="5" fillId="0" borderId="0" xfId="36" applyFont="1" applyFill="1" applyAlignment="1">
      <alignment horizontal="center" vertical="center" textRotation="90"/>
      <protection/>
    </xf>
    <xf numFmtId="0" fontId="5" fillId="34" borderId="0" xfId="36" applyFont="1" applyFill="1" applyBorder="1">
      <alignment/>
      <protection/>
    </xf>
    <xf numFmtId="164" fontId="5" fillId="0" borderId="0" xfId="36" applyNumberFormat="1" applyFont="1">
      <alignment/>
      <protection/>
    </xf>
    <xf numFmtId="3" fontId="5" fillId="0" borderId="15" xfId="36" applyNumberFormat="1" applyFont="1" applyFill="1" applyBorder="1">
      <alignment/>
      <protection/>
    </xf>
    <xf numFmtId="3" fontId="5" fillId="0" borderId="15" xfId="36" applyNumberFormat="1" applyFont="1" applyBorder="1" applyAlignment="1">
      <alignment vertical="center" wrapText="1"/>
      <protection/>
    </xf>
    <xf numFmtId="3" fontId="5" fillId="0" borderId="16" xfId="36" applyNumberFormat="1" applyFont="1" applyFill="1" applyBorder="1">
      <alignment/>
      <protection/>
    </xf>
    <xf numFmtId="3" fontId="5" fillId="0" borderId="16" xfId="36" applyNumberFormat="1" applyFont="1" applyBorder="1" applyAlignment="1">
      <alignment vertical="center" wrapText="1"/>
      <protection/>
    </xf>
    <xf numFmtId="3" fontId="5" fillId="35" borderId="15" xfId="36" applyNumberFormat="1" applyFont="1" applyFill="1" applyBorder="1">
      <alignment/>
      <protection/>
    </xf>
    <xf numFmtId="3" fontId="5" fillId="35" borderId="15" xfId="36" applyNumberFormat="1" applyFont="1" applyFill="1" applyBorder="1" applyAlignment="1">
      <alignment vertical="center" wrapText="1"/>
      <protection/>
    </xf>
    <xf numFmtId="49" fontId="6" fillId="0" borderId="17" xfId="50" applyNumberFormat="1" applyFont="1" applyFill="1" applyBorder="1" applyAlignment="1" applyProtection="1">
      <alignment/>
      <protection locked="0"/>
    </xf>
    <xf numFmtId="49" fontId="5" fillId="0" borderId="18" xfId="50" applyNumberFormat="1" applyFont="1" applyFill="1" applyBorder="1" applyAlignment="1">
      <alignment/>
      <protection/>
    </xf>
    <xf numFmtId="49" fontId="5" fillId="0" borderId="18" xfId="50" applyNumberFormat="1" applyFont="1" applyFill="1" applyBorder="1" applyAlignment="1">
      <alignment horizontal="left"/>
      <protection/>
    </xf>
    <xf numFmtId="49" fontId="6" fillId="0" borderId="18" xfId="50" applyNumberFormat="1" applyFont="1" applyFill="1" applyBorder="1" applyAlignment="1">
      <alignment/>
      <protection/>
    </xf>
    <xf numFmtId="49" fontId="5" fillId="34" borderId="18" xfId="50" applyNumberFormat="1" applyFont="1" applyFill="1" applyBorder="1" applyAlignment="1">
      <alignment/>
      <protection/>
    </xf>
    <xf numFmtId="49" fontId="6" fillId="33" borderId="18" xfId="50" applyNumberFormat="1" applyFont="1" applyFill="1" applyBorder="1" applyAlignment="1">
      <alignment horizontal="left"/>
      <protection/>
    </xf>
    <xf numFmtId="49" fontId="6" fillId="0" borderId="18" xfId="50" applyNumberFormat="1" applyFont="1" applyFill="1" applyBorder="1" applyAlignment="1">
      <alignment horizontal="left"/>
      <protection/>
    </xf>
    <xf numFmtId="49" fontId="5" fillId="34" borderId="18" xfId="50" applyNumberFormat="1" applyFont="1" applyFill="1" applyBorder="1" applyAlignment="1">
      <alignment horizontal="left"/>
      <protection/>
    </xf>
    <xf numFmtId="164" fontId="5" fillId="0" borderId="15" xfId="36" applyNumberFormat="1" applyFont="1" applyFill="1" applyBorder="1" applyAlignment="1">
      <alignment/>
      <protection/>
    </xf>
    <xf numFmtId="164" fontId="5" fillId="36" borderId="15" xfId="36" applyNumberFormat="1" applyFont="1" applyFill="1" applyBorder="1">
      <alignment/>
      <protection/>
    </xf>
    <xf numFmtId="164" fontId="5" fillId="0" borderId="19" xfId="36" applyNumberFormat="1" applyFont="1" applyFill="1" applyBorder="1" applyAlignment="1">
      <alignment/>
      <protection/>
    </xf>
    <xf numFmtId="164" fontId="5" fillId="0" borderId="16" xfId="36" applyNumberFormat="1" applyFont="1" applyFill="1" applyBorder="1" applyAlignment="1">
      <alignment/>
      <protection/>
    </xf>
    <xf numFmtId="164" fontId="5" fillId="36" borderId="16" xfId="36" applyNumberFormat="1" applyFont="1" applyFill="1" applyBorder="1">
      <alignment/>
      <protection/>
    </xf>
    <xf numFmtId="164" fontId="5" fillId="36" borderId="20" xfId="36" applyNumberFormat="1" applyFont="1" applyFill="1" applyBorder="1">
      <alignment/>
      <protection/>
    </xf>
    <xf numFmtId="164" fontId="5" fillId="0" borderId="21" xfId="36" applyNumberFormat="1" applyFont="1" applyFill="1" applyBorder="1" applyAlignment="1">
      <alignment/>
      <protection/>
    </xf>
    <xf numFmtId="164" fontId="5" fillId="36" borderId="22" xfId="36" applyNumberFormat="1" applyFont="1" applyFill="1" applyBorder="1">
      <alignment/>
      <protection/>
    </xf>
    <xf numFmtId="164" fontId="5" fillId="35" borderId="21" xfId="36" applyNumberFormat="1" applyFont="1" applyFill="1" applyBorder="1" applyAlignment="1">
      <alignment/>
      <protection/>
    </xf>
    <xf numFmtId="164" fontId="5" fillId="35" borderId="15" xfId="36" applyNumberFormat="1" applyFont="1" applyFill="1" applyBorder="1" applyAlignment="1">
      <alignment/>
      <protection/>
    </xf>
    <xf numFmtId="164" fontId="5" fillId="37" borderId="15" xfId="36" applyNumberFormat="1" applyFont="1" applyFill="1" applyBorder="1">
      <alignment/>
      <protection/>
    </xf>
    <xf numFmtId="164" fontId="5" fillId="37" borderId="22" xfId="36" applyNumberFormat="1" applyFont="1" applyFill="1" applyBorder="1">
      <alignment/>
      <protection/>
    </xf>
    <xf numFmtId="164" fontId="5" fillId="38" borderId="23" xfId="36" applyNumberFormat="1" applyFont="1" applyFill="1" applyBorder="1">
      <alignment/>
      <protection/>
    </xf>
    <xf numFmtId="164" fontId="5" fillId="38" borderId="24" xfId="36" applyNumberFormat="1" applyFont="1" applyFill="1" applyBorder="1">
      <alignment/>
      <protection/>
    </xf>
    <xf numFmtId="3" fontId="5" fillId="36" borderId="16" xfId="36" applyNumberFormat="1" applyFont="1" applyFill="1" applyBorder="1">
      <alignment/>
      <protection/>
    </xf>
    <xf numFmtId="164" fontId="5" fillId="39" borderId="16" xfId="52" applyNumberFormat="1" applyFont="1" applyFill="1" applyBorder="1" applyAlignment="1">
      <alignment horizontal="right"/>
      <protection/>
    </xf>
    <xf numFmtId="3" fontId="5" fillId="40" borderId="20" xfId="36" applyNumberFormat="1" applyFont="1" applyFill="1" applyBorder="1">
      <alignment/>
      <protection/>
    </xf>
    <xf numFmtId="3" fontId="5" fillId="36" borderId="15" xfId="36" applyNumberFormat="1" applyFont="1" applyFill="1" applyBorder="1">
      <alignment/>
      <protection/>
    </xf>
    <xf numFmtId="164" fontId="5" fillId="39" borderId="15" xfId="52" applyNumberFormat="1" applyFont="1" applyFill="1" applyBorder="1" applyAlignment="1">
      <alignment horizontal="right"/>
      <protection/>
    </xf>
    <xf numFmtId="3" fontId="5" fillId="40" borderId="22" xfId="36" applyNumberFormat="1" applyFont="1" applyFill="1" applyBorder="1">
      <alignment/>
      <protection/>
    </xf>
    <xf numFmtId="3" fontId="5" fillId="37" borderId="15" xfId="36" applyNumberFormat="1" applyFont="1" applyFill="1" applyBorder="1">
      <alignment/>
      <protection/>
    </xf>
    <xf numFmtId="164" fontId="5" fillId="37" borderId="15" xfId="52" applyNumberFormat="1" applyFont="1" applyFill="1" applyBorder="1" applyAlignment="1">
      <alignment horizontal="right"/>
      <protection/>
    </xf>
    <xf numFmtId="3" fontId="5" fillId="41" borderId="22" xfId="36" applyNumberFormat="1" applyFont="1" applyFill="1" applyBorder="1">
      <alignment/>
      <protection/>
    </xf>
    <xf numFmtId="3" fontId="5" fillId="0" borderId="25" xfId="36" applyNumberFormat="1" applyFont="1" applyFill="1" applyBorder="1">
      <alignment/>
      <protection/>
    </xf>
    <xf numFmtId="3" fontId="5" fillId="0" borderId="26" xfId="36" applyNumberFormat="1" applyFont="1" applyFill="1" applyBorder="1">
      <alignment/>
      <protection/>
    </xf>
    <xf numFmtId="3" fontId="5" fillId="35" borderId="26" xfId="36" applyNumberFormat="1" applyFont="1" applyFill="1" applyBorder="1">
      <alignment/>
      <protection/>
    </xf>
    <xf numFmtId="49" fontId="6" fillId="0" borderId="27" xfId="50" applyNumberFormat="1" applyFont="1" applyFill="1" applyBorder="1" applyAlignment="1" applyProtection="1">
      <alignment/>
      <protection locked="0"/>
    </xf>
    <xf numFmtId="49" fontId="5" fillId="0" borderId="28" xfId="50" applyNumberFormat="1" applyFont="1" applyFill="1" applyBorder="1" applyAlignment="1">
      <alignment/>
      <protection/>
    </xf>
    <xf numFmtId="49" fontId="5" fillId="0" borderId="28" xfId="50" applyNumberFormat="1" applyFont="1" applyFill="1" applyBorder="1" applyAlignment="1">
      <alignment horizontal="left"/>
      <protection/>
    </xf>
    <xf numFmtId="49" fontId="6" fillId="0" borderId="28" xfId="50" applyNumberFormat="1" applyFont="1" applyFill="1" applyBorder="1" applyAlignment="1">
      <alignment/>
      <protection/>
    </xf>
    <xf numFmtId="49" fontId="5" fillId="34" borderId="28" xfId="50" applyNumberFormat="1" applyFont="1" applyFill="1" applyBorder="1" applyAlignment="1">
      <alignment/>
      <protection/>
    </xf>
    <xf numFmtId="49" fontId="6" fillId="33" borderId="28" xfId="50" applyNumberFormat="1" applyFont="1" applyFill="1" applyBorder="1" applyAlignment="1">
      <alignment horizontal="left"/>
      <protection/>
    </xf>
    <xf numFmtId="49" fontId="6" fillId="0" borderId="28" xfId="50" applyNumberFormat="1" applyFont="1" applyFill="1" applyBorder="1" applyAlignment="1">
      <alignment horizontal="left"/>
      <protection/>
    </xf>
    <xf numFmtId="49" fontId="5" fillId="34" borderId="28" xfId="50" applyNumberFormat="1" applyFont="1" applyFill="1" applyBorder="1" applyAlignment="1">
      <alignment horizontal="left"/>
      <protection/>
    </xf>
    <xf numFmtId="49" fontId="6" fillId="33" borderId="29" xfId="50" applyNumberFormat="1" applyFont="1" applyFill="1" applyBorder="1" applyAlignment="1">
      <alignment horizontal="left"/>
      <protection/>
    </xf>
    <xf numFmtId="3" fontId="5" fillId="35" borderId="30" xfId="36" applyNumberFormat="1" applyFont="1" applyFill="1" applyBorder="1">
      <alignment/>
      <protection/>
    </xf>
    <xf numFmtId="3" fontId="5" fillId="37" borderId="30" xfId="36" applyNumberFormat="1" applyFont="1" applyFill="1" applyBorder="1">
      <alignment/>
      <protection/>
    </xf>
    <xf numFmtId="3" fontId="5" fillId="35" borderId="30" xfId="36" applyNumberFormat="1" applyFont="1" applyFill="1" applyBorder="1" applyAlignment="1">
      <alignment vertical="center" wrapText="1"/>
      <protection/>
    </xf>
    <xf numFmtId="3" fontId="5" fillId="41" borderId="31" xfId="36" applyNumberFormat="1" applyFont="1" applyFill="1" applyBorder="1">
      <alignment/>
      <protection/>
    </xf>
    <xf numFmtId="0" fontId="6" fillId="0" borderId="0" xfId="51" applyFont="1">
      <alignment/>
      <protection/>
    </xf>
    <xf numFmtId="3" fontId="5" fillId="35" borderId="32" xfId="36" applyNumberFormat="1" applyFont="1" applyFill="1" applyBorder="1">
      <alignment/>
      <protection/>
    </xf>
    <xf numFmtId="3" fontId="5" fillId="35" borderId="32" xfId="36" applyNumberFormat="1" applyFont="1" applyFill="1" applyBorder="1" applyAlignment="1">
      <alignment vertical="center" wrapText="1"/>
      <protection/>
    </xf>
    <xf numFmtId="3" fontId="5" fillId="35" borderId="33" xfId="36" applyNumberFormat="1" applyFont="1" applyFill="1" applyBorder="1">
      <alignment/>
      <protection/>
    </xf>
    <xf numFmtId="3" fontId="5" fillId="37" borderId="32" xfId="36" applyNumberFormat="1" applyFont="1" applyFill="1" applyBorder="1">
      <alignment/>
      <protection/>
    </xf>
    <xf numFmtId="3" fontId="5" fillId="41" borderId="34" xfId="36" applyNumberFormat="1" applyFont="1" applyFill="1" applyBorder="1">
      <alignment/>
      <protection/>
    </xf>
    <xf numFmtId="0" fontId="5" fillId="0" borderId="0" xfId="50" applyFont="1">
      <alignment/>
      <protection/>
    </xf>
    <xf numFmtId="0" fontId="46" fillId="0" borderId="0" xfId="0" applyFont="1" applyAlignment="1">
      <alignment/>
    </xf>
    <xf numFmtId="0" fontId="46" fillId="42" borderId="0" xfId="0" applyFont="1" applyFill="1" applyAlignment="1">
      <alignment/>
    </xf>
    <xf numFmtId="49" fontId="6" fillId="33" borderId="35" xfId="50" applyNumberFormat="1" applyFont="1" applyFill="1" applyBorder="1" applyAlignment="1">
      <alignment horizontal="left"/>
      <protection/>
    </xf>
    <xf numFmtId="49" fontId="6" fillId="33" borderId="19" xfId="50" applyNumberFormat="1" applyFont="1" applyFill="1" applyBorder="1" applyAlignment="1">
      <alignment horizontal="left"/>
      <protection/>
    </xf>
    <xf numFmtId="3" fontId="5" fillId="35" borderId="16" xfId="36" applyNumberFormat="1" applyFont="1" applyFill="1" applyBorder="1">
      <alignment/>
      <protection/>
    </xf>
    <xf numFmtId="3" fontId="5" fillId="39" borderId="0" xfId="36" applyNumberFormat="1" applyFont="1" applyFill="1" applyBorder="1">
      <alignment/>
      <protection/>
    </xf>
    <xf numFmtId="3" fontId="5" fillId="43" borderId="0" xfId="36" applyNumberFormat="1" applyFont="1" applyFill="1" applyBorder="1">
      <alignment/>
      <protection/>
    </xf>
    <xf numFmtId="49" fontId="5" fillId="0" borderId="36" xfId="50" applyNumberFormat="1" applyFont="1" applyFill="1" applyBorder="1" applyAlignment="1">
      <alignment horizontal="left"/>
      <protection/>
    </xf>
    <xf numFmtId="164" fontId="5" fillId="0" borderId="37" xfId="36" applyNumberFormat="1" applyFont="1" applyFill="1" applyBorder="1" applyAlignment="1">
      <alignment/>
      <protection/>
    </xf>
    <xf numFmtId="164" fontId="5" fillId="0" borderId="32" xfId="36" applyNumberFormat="1" applyFont="1" applyFill="1" applyBorder="1" applyAlignment="1">
      <alignment/>
      <protection/>
    </xf>
    <xf numFmtId="164" fontId="5" fillId="36" borderId="32" xfId="36" applyNumberFormat="1" applyFont="1" applyFill="1" applyBorder="1">
      <alignment/>
      <protection/>
    </xf>
    <xf numFmtId="164" fontId="5" fillId="36" borderId="34" xfId="36" applyNumberFormat="1" applyFont="1" applyFill="1" applyBorder="1">
      <alignment/>
      <protection/>
    </xf>
    <xf numFmtId="49" fontId="6" fillId="44" borderId="38" xfId="50" applyNumberFormat="1" applyFont="1" applyFill="1" applyBorder="1" applyAlignment="1">
      <alignment horizontal="left"/>
      <protection/>
    </xf>
    <xf numFmtId="49" fontId="6" fillId="44" borderId="19" xfId="50" applyNumberFormat="1" applyFont="1" applyFill="1" applyBorder="1" applyAlignment="1">
      <alignment horizontal="left"/>
      <protection/>
    </xf>
    <xf numFmtId="164" fontId="5" fillId="38" borderId="16" xfId="36" applyNumberFormat="1" applyFont="1" applyFill="1" applyBorder="1" applyAlignment="1">
      <alignment/>
      <protection/>
    </xf>
    <xf numFmtId="164" fontId="5" fillId="45" borderId="16" xfId="36" applyNumberFormat="1" applyFont="1" applyFill="1" applyBorder="1">
      <alignment/>
      <protection/>
    </xf>
    <xf numFmtId="164" fontId="5" fillId="45" borderId="20" xfId="36" applyNumberFormat="1" applyFont="1" applyFill="1" applyBorder="1">
      <alignment/>
      <protection/>
    </xf>
    <xf numFmtId="0" fontId="5" fillId="42" borderId="0" xfId="50" applyFont="1" applyFill="1">
      <alignment/>
      <protection/>
    </xf>
    <xf numFmtId="49" fontId="6" fillId="46" borderId="0" xfId="50" applyNumberFormat="1" applyFont="1" applyFill="1" applyBorder="1" applyAlignment="1">
      <alignment horizontal="left"/>
      <protection/>
    </xf>
    <xf numFmtId="164" fontId="5" fillId="42" borderId="0" xfId="36" applyNumberFormat="1" applyFont="1" applyFill="1" applyBorder="1">
      <alignment/>
      <protection/>
    </xf>
    <xf numFmtId="3" fontId="5" fillId="42" borderId="0" xfId="36" applyNumberFormat="1" applyFont="1" applyFill="1" applyBorder="1">
      <alignment/>
      <protection/>
    </xf>
    <xf numFmtId="3" fontId="5" fillId="42" borderId="0" xfId="36" applyNumberFormat="1" applyFont="1" applyFill="1" applyBorder="1" applyAlignment="1">
      <alignment vertical="center" wrapText="1"/>
      <protection/>
    </xf>
    <xf numFmtId="0" fontId="46" fillId="42" borderId="0" xfId="0" applyFont="1" applyFill="1" applyBorder="1" applyAlignment="1">
      <alignment/>
    </xf>
    <xf numFmtId="3" fontId="5" fillId="38" borderId="16" xfId="36" applyNumberFormat="1" applyFont="1" applyFill="1" applyBorder="1">
      <alignment/>
      <protection/>
    </xf>
    <xf numFmtId="3" fontId="5" fillId="45" borderId="16" xfId="36" applyNumberFormat="1" applyFont="1" applyFill="1" applyBorder="1">
      <alignment/>
      <protection/>
    </xf>
    <xf numFmtId="3" fontId="5" fillId="38" borderId="16" xfId="36" applyNumberFormat="1" applyFont="1" applyFill="1" applyBorder="1" applyAlignment="1">
      <alignment vertical="center" wrapText="1"/>
      <protection/>
    </xf>
    <xf numFmtId="3" fontId="5" fillId="47" borderId="20" xfId="36" applyNumberFormat="1" applyFont="1" applyFill="1" applyBorder="1">
      <alignment/>
      <protection/>
    </xf>
    <xf numFmtId="3" fontId="5" fillId="38" borderId="23" xfId="36" applyNumberFormat="1" applyFont="1" applyFill="1" applyBorder="1">
      <alignment/>
      <protection/>
    </xf>
    <xf numFmtId="3" fontId="5" fillId="38" borderId="23" xfId="36" applyNumberFormat="1" applyFont="1" applyFill="1" applyBorder="1" applyAlignment="1">
      <alignment vertical="center" wrapText="1"/>
      <protection/>
    </xf>
    <xf numFmtId="3" fontId="5" fillId="38" borderId="24" xfId="36" applyNumberFormat="1" applyFont="1" applyFill="1" applyBorder="1">
      <alignment/>
      <protection/>
    </xf>
    <xf numFmtId="0" fontId="6" fillId="33" borderId="39" xfId="36" applyFont="1" applyFill="1" applyBorder="1" applyAlignment="1">
      <alignment horizontal="left" vertical="center" wrapText="1"/>
      <protection/>
    </xf>
    <xf numFmtId="0" fontId="6" fillId="33" borderId="40" xfId="36" applyFont="1" applyFill="1" applyBorder="1" applyAlignment="1">
      <alignment horizontal="left" vertical="center" wrapText="1"/>
      <protection/>
    </xf>
    <xf numFmtId="49" fontId="6" fillId="33" borderId="37" xfId="50" applyNumberFormat="1" applyFont="1" applyFill="1" applyBorder="1" applyAlignment="1">
      <alignment horizontal="left"/>
      <protection/>
    </xf>
    <xf numFmtId="3" fontId="5" fillId="35" borderId="34" xfId="36" applyNumberFormat="1" applyFont="1" applyFill="1" applyBorder="1">
      <alignment/>
      <protection/>
    </xf>
    <xf numFmtId="0" fontId="6" fillId="33" borderId="35" xfId="36" applyFont="1" applyFill="1" applyBorder="1">
      <alignment/>
      <protection/>
    </xf>
    <xf numFmtId="1" fontId="5" fillId="35" borderId="30" xfId="36" applyNumberFormat="1" applyFont="1" applyFill="1" applyBorder="1">
      <alignment/>
      <protection/>
    </xf>
    <xf numFmtId="1" fontId="6" fillId="37" borderId="30" xfId="36" applyNumberFormat="1" applyFont="1" applyFill="1" applyBorder="1">
      <alignment/>
      <protection/>
    </xf>
    <xf numFmtId="3" fontId="47" fillId="39" borderId="0" xfId="36" applyNumberFormat="1" applyFont="1" applyFill="1" applyBorder="1">
      <alignment/>
      <protection/>
    </xf>
    <xf numFmtId="3" fontId="47" fillId="43" borderId="0" xfId="36" applyNumberFormat="1" applyFont="1" applyFill="1" applyBorder="1">
      <alignment/>
      <protection/>
    </xf>
    <xf numFmtId="0" fontId="6" fillId="33" borderId="41" xfId="36" applyFont="1" applyFill="1" applyBorder="1">
      <alignment/>
      <protection/>
    </xf>
    <xf numFmtId="1" fontId="5" fillId="0" borderId="42" xfId="36" applyNumberFormat="1" applyFont="1" applyBorder="1">
      <alignment/>
      <protection/>
    </xf>
    <xf numFmtId="1" fontId="5" fillId="0" borderId="43" xfId="36" applyNumberFormat="1" applyFont="1" applyBorder="1">
      <alignment/>
      <protection/>
    </xf>
    <xf numFmtId="1" fontId="5" fillId="0" borderId="44" xfId="36" applyNumberFormat="1" applyFont="1" applyBorder="1">
      <alignment/>
      <protection/>
    </xf>
    <xf numFmtId="1" fontId="6" fillId="36" borderId="45" xfId="36" applyNumberFormat="1" applyFont="1" applyFill="1" applyBorder="1">
      <alignment/>
      <protection/>
    </xf>
    <xf numFmtId="3" fontId="5" fillId="0" borderId="42" xfId="36" applyNumberFormat="1" applyFont="1" applyBorder="1">
      <alignment/>
      <protection/>
    </xf>
    <xf numFmtId="3" fontId="5" fillId="0" borderId="43" xfId="36" applyNumberFormat="1" applyFont="1" applyBorder="1">
      <alignment/>
      <protection/>
    </xf>
    <xf numFmtId="0" fontId="5" fillId="0" borderId="44" xfId="36" applyFont="1" applyBorder="1">
      <alignment/>
      <protection/>
    </xf>
    <xf numFmtId="3" fontId="6" fillId="36" borderId="45" xfId="36" applyNumberFormat="1" applyFont="1" applyFill="1" applyBorder="1">
      <alignment/>
      <protection/>
    </xf>
    <xf numFmtId="3" fontId="6" fillId="48" borderId="46" xfId="36" applyNumberFormat="1" applyFont="1" applyFill="1" applyBorder="1">
      <alignment/>
      <protection/>
    </xf>
    <xf numFmtId="3" fontId="6" fillId="35" borderId="31" xfId="36" applyNumberFormat="1" applyFont="1" applyFill="1" applyBorder="1">
      <alignment/>
      <protection/>
    </xf>
    <xf numFmtId="3" fontId="5" fillId="37" borderId="32" xfId="52" applyNumberFormat="1" applyFont="1" applyFill="1" applyBorder="1" applyAlignment="1">
      <alignment horizontal="right"/>
      <protection/>
    </xf>
    <xf numFmtId="3" fontId="5" fillId="42" borderId="15" xfId="36" applyNumberFormat="1" applyFont="1" applyFill="1" applyBorder="1">
      <alignment/>
      <protection/>
    </xf>
    <xf numFmtId="3" fontId="5" fillId="42" borderId="15" xfId="36" applyNumberFormat="1" applyFont="1" applyFill="1" applyBorder="1" applyAlignment="1">
      <alignment vertical="center" wrapText="1"/>
      <protection/>
    </xf>
    <xf numFmtId="3" fontId="5" fillId="45" borderId="16" xfId="52" applyNumberFormat="1" applyFont="1" applyFill="1" applyBorder="1" applyAlignment="1">
      <alignment horizontal="right"/>
      <protection/>
    </xf>
    <xf numFmtId="3" fontId="5" fillId="45" borderId="23" xfId="52" applyNumberFormat="1" applyFont="1" applyFill="1" applyBorder="1" applyAlignment="1">
      <alignment horizontal="right"/>
      <protection/>
    </xf>
    <xf numFmtId="3" fontId="5" fillId="39" borderId="0" xfId="52" applyNumberFormat="1" applyFont="1" applyFill="1" applyBorder="1" applyAlignment="1">
      <alignment horizontal="right"/>
      <protection/>
    </xf>
    <xf numFmtId="3" fontId="5" fillId="37" borderId="30" xfId="52" applyNumberFormat="1" applyFont="1" applyFill="1" applyBorder="1" applyAlignment="1">
      <alignment horizontal="right"/>
      <protection/>
    </xf>
    <xf numFmtId="0" fontId="5" fillId="0" borderId="47" xfId="36" applyFont="1" applyBorder="1" applyAlignment="1">
      <alignment horizontal="right"/>
      <protection/>
    </xf>
    <xf numFmtId="0" fontId="5" fillId="0" borderId="48" xfId="36" applyFont="1" applyBorder="1" applyAlignment="1">
      <alignment horizontal="right"/>
      <protection/>
    </xf>
    <xf numFmtId="0" fontId="5" fillId="0" borderId="49" xfId="36" applyFont="1" applyBorder="1" applyAlignment="1">
      <alignment horizontal="right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List1" xfId="52"/>
    <cellStyle name="Followed Hyperlink" xfId="53"/>
    <cellStyle name="Poznámka" xfId="54"/>
    <cellStyle name="Percent" xfId="55"/>
    <cellStyle name="Procenta 2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85" zoomScaleNormal="85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6" sqref="AB6"/>
    </sheetView>
  </sheetViews>
  <sheetFormatPr defaultColWidth="9.140625" defaultRowHeight="12.75"/>
  <cols>
    <col min="1" max="1" width="55.57421875" style="75" customWidth="1"/>
    <col min="2" max="16384" width="9.140625" style="75" customWidth="1"/>
  </cols>
  <sheetData>
    <row r="1" spans="1:25" ht="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68" t="s">
        <v>122</v>
      </c>
      <c r="X1" s="74"/>
      <c r="Y1" s="1"/>
    </row>
    <row r="2" spans="1:25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68" t="s">
        <v>121</v>
      </c>
      <c r="X2" s="74"/>
      <c r="Y2" s="1"/>
    </row>
    <row r="3" spans="1:25" ht="15.75" thickBot="1">
      <c r="A3" s="2" t="s">
        <v>113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3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3" t="s">
        <v>0</v>
      </c>
    </row>
    <row r="4" spans="1:25" ht="90" customHeight="1" thickBot="1">
      <c r="A4" s="105" t="s">
        <v>115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6" t="s">
        <v>12</v>
      </c>
      <c r="N4" s="7" t="s">
        <v>13</v>
      </c>
      <c r="O4" s="4" t="s">
        <v>14</v>
      </c>
      <c r="P4" s="4" t="s">
        <v>116</v>
      </c>
      <c r="Q4" s="4" t="s">
        <v>117</v>
      </c>
      <c r="R4" s="4" t="s">
        <v>15</v>
      </c>
      <c r="S4" s="4" t="s">
        <v>118</v>
      </c>
      <c r="T4" s="4" t="s">
        <v>16</v>
      </c>
      <c r="U4" s="4" t="s">
        <v>17</v>
      </c>
      <c r="V4" s="8" t="s">
        <v>119</v>
      </c>
      <c r="W4" s="6" t="s">
        <v>18</v>
      </c>
      <c r="X4" s="6" t="s">
        <v>19</v>
      </c>
      <c r="Y4" s="6" t="s">
        <v>20</v>
      </c>
    </row>
    <row r="5" spans="1:25" ht="15">
      <c r="A5" s="55" t="s">
        <v>21</v>
      </c>
      <c r="B5" s="52">
        <v>15480</v>
      </c>
      <c r="C5" s="17">
        <v>19017</v>
      </c>
      <c r="D5" s="17">
        <v>7548</v>
      </c>
      <c r="E5" s="17">
        <v>11335</v>
      </c>
      <c r="F5" s="17">
        <v>15288</v>
      </c>
      <c r="G5" s="17">
        <v>32395</v>
      </c>
      <c r="H5" s="17">
        <v>29905</v>
      </c>
      <c r="I5" s="17">
        <v>34782</v>
      </c>
      <c r="J5" s="17">
        <v>17838</v>
      </c>
      <c r="K5" s="17">
        <v>27333</v>
      </c>
      <c r="L5" s="17">
        <v>22873.9</v>
      </c>
      <c r="M5" s="43">
        <v>233794.9</v>
      </c>
      <c r="N5" s="44">
        <v>16331</v>
      </c>
      <c r="O5" s="44">
        <v>11508.78</v>
      </c>
      <c r="P5" s="17">
        <v>11051</v>
      </c>
      <c r="Q5" s="17">
        <v>12865</v>
      </c>
      <c r="R5" s="18">
        <v>29649</v>
      </c>
      <c r="S5" s="17">
        <v>12725</v>
      </c>
      <c r="T5" s="17">
        <v>13703.43</v>
      </c>
      <c r="U5" s="44">
        <v>35696</v>
      </c>
      <c r="V5" s="44">
        <v>13092</v>
      </c>
      <c r="W5" s="17">
        <v>0</v>
      </c>
      <c r="X5" s="43">
        <v>156621.21</v>
      </c>
      <c r="Y5" s="45">
        <v>390416.11</v>
      </c>
    </row>
    <row r="6" spans="1:25" ht="14.25">
      <c r="A6" s="56" t="s">
        <v>22</v>
      </c>
      <c r="B6" s="53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46">
        <v>0</v>
      </c>
      <c r="N6" s="47">
        <v>0</v>
      </c>
      <c r="O6" s="47">
        <v>10.96</v>
      </c>
      <c r="P6" s="15">
        <v>0</v>
      </c>
      <c r="Q6" s="15">
        <v>0</v>
      </c>
      <c r="R6" s="16">
        <v>0</v>
      </c>
      <c r="S6" s="15">
        <v>42</v>
      </c>
      <c r="T6" s="15">
        <v>0</v>
      </c>
      <c r="U6" s="47">
        <v>0</v>
      </c>
      <c r="V6" s="47">
        <v>0</v>
      </c>
      <c r="W6" s="15">
        <v>0</v>
      </c>
      <c r="X6" s="46">
        <v>52.96</v>
      </c>
      <c r="Y6" s="48">
        <v>52.96</v>
      </c>
    </row>
    <row r="7" spans="1:25" ht="14.25">
      <c r="A7" s="56" t="s">
        <v>23</v>
      </c>
      <c r="B7" s="53">
        <v>15480</v>
      </c>
      <c r="C7" s="15">
        <v>19017</v>
      </c>
      <c r="D7" s="15">
        <v>7548</v>
      </c>
      <c r="E7" s="15">
        <v>11335</v>
      </c>
      <c r="F7" s="15">
        <v>15288</v>
      </c>
      <c r="G7" s="15">
        <v>32314</v>
      </c>
      <c r="H7" s="15">
        <v>29866</v>
      </c>
      <c r="I7" s="15">
        <v>34773</v>
      </c>
      <c r="J7" s="15">
        <v>17695</v>
      </c>
      <c r="K7" s="15">
        <v>27328</v>
      </c>
      <c r="L7" s="15">
        <v>22870.6</v>
      </c>
      <c r="M7" s="46">
        <v>233514.6</v>
      </c>
      <c r="N7" s="47">
        <v>16331</v>
      </c>
      <c r="O7" s="47">
        <v>11497.82</v>
      </c>
      <c r="P7" s="15">
        <v>11188</v>
      </c>
      <c r="Q7" s="15">
        <v>12865</v>
      </c>
      <c r="R7" s="16">
        <v>29515</v>
      </c>
      <c r="S7" s="15">
        <v>12683</v>
      </c>
      <c r="T7" s="15">
        <v>13637.029999999999</v>
      </c>
      <c r="U7" s="47">
        <v>35651</v>
      </c>
      <c r="V7" s="47">
        <v>13090</v>
      </c>
      <c r="W7" s="15">
        <v>0</v>
      </c>
      <c r="X7" s="46">
        <v>156457.85</v>
      </c>
      <c r="Y7" s="48">
        <v>389972.45</v>
      </c>
    </row>
    <row r="8" spans="1:25" ht="14.25">
      <c r="A8" s="57" t="s">
        <v>24</v>
      </c>
      <c r="B8" s="53">
        <v>6936</v>
      </c>
      <c r="C8" s="15">
        <v>10656</v>
      </c>
      <c r="D8" s="15">
        <v>4528</v>
      </c>
      <c r="E8" s="15">
        <v>6330</v>
      </c>
      <c r="F8" s="15">
        <v>6500</v>
      </c>
      <c r="G8" s="15">
        <v>17617</v>
      </c>
      <c r="H8" s="15">
        <v>17229</v>
      </c>
      <c r="I8" s="15">
        <v>19382</v>
      </c>
      <c r="J8" s="15">
        <v>10206</v>
      </c>
      <c r="K8" s="15">
        <v>12698</v>
      </c>
      <c r="L8" s="15">
        <v>9700</v>
      </c>
      <c r="M8" s="46">
        <v>121782</v>
      </c>
      <c r="N8" s="47">
        <v>9470.01</v>
      </c>
      <c r="O8" s="47">
        <v>5493.4</v>
      </c>
      <c r="P8" s="15">
        <v>5343</v>
      </c>
      <c r="Q8" s="15">
        <v>6750</v>
      </c>
      <c r="R8" s="16">
        <v>11409</v>
      </c>
      <c r="S8" s="15">
        <v>6232</v>
      </c>
      <c r="T8" s="15">
        <v>8047.5</v>
      </c>
      <c r="U8" s="47">
        <v>10584</v>
      </c>
      <c r="V8" s="47">
        <v>7108</v>
      </c>
      <c r="W8" s="15">
        <v>0</v>
      </c>
      <c r="X8" s="46">
        <v>70436.91</v>
      </c>
      <c r="Y8" s="48">
        <v>192218.91</v>
      </c>
    </row>
    <row r="9" spans="1:25" ht="14.25">
      <c r="A9" s="57" t="s">
        <v>25</v>
      </c>
      <c r="B9" s="53">
        <v>5870</v>
      </c>
      <c r="C9" s="15">
        <v>7647</v>
      </c>
      <c r="D9" s="15">
        <v>2832</v>
      </c>
      <c r="E9" s="15">
        <v>4258</v>
      </c>
      <c r="F9" s="15">
        <v>6150</v>
      </c>
      <c r="G9" s="15">
        <v>12789</v>
      </c>
      <c r="H9" s="15">
        <v>11116</v>
      </c>
      <c r="I9" s="15">
        <v>13303</v>
      </c>
      <c r="J9" s="15">
        <v>6355</v>
      </c>
      <c r="K9" s="15">
        <v>12507</v>
      </c>
      <c r="L9" s="15">
        <v>10100</v>
      </c>
      <c r="M9" s="46">
        <v>92927</v>
      </c>
      <c r="N9" s="47">
        <v>6150</v>
      </c>
      <c r="O9" s="47">
        <v>5300.21</v>
      </c>
      <c r="P9" s="15">
        <v>5506</v>
      </c>
      <c r="Q9" s="15">
        <v>5000</v>
      </c>
      <c r="R9" s="16">
        <v>14321</v>
      </c>
      <c r="S9" s="15">
        <v>4843</v>
      </c>
      <c r="T9" s="15">
        <v>4730.1</v>
      </c>
      <c r="U9" s="47">
        <v>14502</v>
      </c>
      <c r="V9" s="47">
        <v>5198</v>
      </c>
      <c r="W9" s="15">
        <v>0</v>
      </c>
      <c r="X9" s="46">
        <v>65550.31</v>
      </c>
      <c r="Y9" s="48">
        <v>158477.31</v>
      </c>
    </row>
    <row r="10" spans="1:25" ht="14.25">
      <c r="A10" s="57" t="s">
        <v>26</v>
      </c>
      <c r="B10" s="53"/>
      <c r="C10" s="15">
        <v>8</v>
      </c>
      <c r="D10" s="15">
        <v>44</v>
      </c>
      <c r="E10" s="15">
        <v>76</v>
      </c>
      <c r="F10" s="15">
        <v>35</v>
      </c>
      <c r="G10" s="15">
        <v>7</v>
      </c>
      <c r="H10" s="15">
        <v>19</v>
      </c>
      <c r="I10" s="15">
        <v>10</v>
      </c>
      <c r="J10" s="15">
        <v>60</v>
      </c>
      <c r="K10" s="15">
        <v>2</v>
      </c>
      <c r="L10" s="15">
        <v>55.1</v>
      </c>
      <c r="M10" s="46">
        <v>316.1</v>
      </c>
      <c r="N10" s="47">
        <v>420</v>
      </c>
      <c r="O10" s="47">
        <v>49.96</v>
      </c>
      <c r="P10" s="15">
        <v>8</v>
      </c>
      <c r="Q10" s="15">
        <v>0</v>
      </c>
      <c r="R10" s="16">
        <v>16</v>
      </c>
      <c r="S10" s="15">
        <v>199</v>
      </c>
      <c r="T10" s="15">
        <v>0</v>
      </c>
      <c r="U10" s="47">
        <v>0</v>
      </c>
      <c r="V10" s="47">
        <v>25</v>
      </c>
      <c r="W10" s="15">
        <v>0</v>
      </c>
      <c r="X10" s="46">
        <v>717.96</v>
      </c>
      <c r="Y10" s="48">
        <v>1034.06</v>
      </c>
    </row>
    <row r="11" spans="1:25" ht="14.25">
      <c r="A11" s="57" t="s">
        <v>27</v>
      </c>
      <c r="B11" s="53">
        <v>2338</v>
      </c>
      <c r="C11" s="15">
        <v>702</v>
      </c>
      <c r="D11" s="15">
        <v>0</v>
      </c>
      <c r="E11" s="15">
        <v>450</v>
      </c>
      <c r="F11" s="15">
        <v>2400</v>
      </c>
      <c r="G11" s="15">
        <v>1200</v>
      </c>
      <c r="H11" s="15">
        <v>1030</v>
      </c>
      <c r="I11" s="15">
        <v>1582</v>
      </c>
      <c r="J11" s="15">
        <v>202</v>
      </c>
      <c r="K11" s="15">
        <v>1698</v>
      </c>
      <c r="L11" s="15">
        <v>1514.9</v>
      </c>
      <c r="M11" s="46">
        <v>13116.9</v>
      </c>
      <c r="N11" s="47">
        <v>1</v>
      </c>
      <c r="O11" s="47">
        <v>240.01999999999998</v>
      </c>
      <c r="P11" s="15">
        <v>331</v>
      </c>
      <c r="Q11" s="15">
        <v>780</v>
      </c>
      <c r="R11" s="16">
        <v>3100</v>
      </c>
      <c r="S11" s="15">
        <v>1005</v>
      </c>
      <c r="T11" s="15">
        <v>511.98</v>
      </c>
      <c r="U11" s="47">
        <v>8904</v>
      </c>
      <c r="V11" s="47">
        <v>740</v>
      </c>
      <c r="W11" s="15">
        <v>0</v>
      </c>
      <c r="X11" s="46">
        <v>15613</v>
      </c>
      <c r="Y11" s="48">
        <v>28729.9</v>
      </c>
    </row>
    <row r="12" spans="1:25" ht="14.25">
      <c r="A12" s="57" t="s">
        <v>28</v>
      </c>
      <c r="B12" s="53">
        <v>336</v>
      </c>
      <c r="C12" s="15">
        <v>0</v>
      </c>
      <c r="D12" s="15">
        <v>144</v>
      </c>
      <c r="E12" s="15">
        <v>214</v>
      </c>
      <c r="F12" s="15">
        <v>200</v>
      </c>
      <c r="G12" s="15">
        <v>597</v>
      </c>
      <c r="H12" s="15">
        <v>440</v>
      </c>
      <c r="I12" s="15">
        <v>496</v>
      </c>
      <c r="J12" s="15">
        <v>872</v>
      </c>
      <c r="K12" s="15">
        <v>522</v>
      </c>
      <c r="L12" s="15">
        <v>1500.6</v>
      </c>
      <c r="M12" s="46">
        <v>5321.6</v>
      </c>
      <c r="N12" s="47">
        <v>290</v>
      </c>
      <c r="O12" s="47">
        <v>405.01</v>
      </c>
      <c r="P12" s="15">
        <v>0</v>
      </c>
      <c r="Q12" s="15">
        <v>335</v>
      </c>
      <c r="R12" s="16">
        <v>778</v>
      </c>
      <c r="S12" s="15">
        <v>364</v>
      </c>
      <c r="T12" s="15">
        <v>340</v>
      </c>
      <c r="U12" s="47">
        <v>606</v>
      </c>
      <c r="V12" s="47">
        <v>0</v>
      </c>
      <c r="W12" s="15">
        <v>0</v>
      </c>
      <c r="X12" s="46">
        <v>3118.01</v>
      </c>
      <c r="Y12" s="48">
        <v>8439.61</v>
      </c>
    </row>
    <row r="13" spans="1:25" ht="14.25">
      <c r="A13" s="57" t="s">
        <v>29</v>
      </c>
      <c r="B13" s="53">
        <v>2</v>
      </c>
      <c r="C13" s="15">
        <v>4</v>
      </c>
      <c r="D13" s="15">
        <v>0</v>
      </c>
      <c r="E13" s="15">
        <v>7</v>
      </c>
      <c r="F13" s="15">
        <v>3</v>
      </c>
      <c r="G13" s="15">
        <v>104</v>
      </c>
      <c r="H13" s="15">
        <v>32</v>
      </c>
      <c r="I13" s="15">
        <v>0</v>
      </c>
      <c r="J13" s="15">
        <v>0</v>
      </c>
      <c r="K13" s="15">
        <v>5</v>
      </c>
      <c r="L13" s="15">
        <v>0</v>
      </c>
      <c r="M13" s="46">
        <v>157</v>
      </c>
      <c r="N13" s="47">
        <v>0</v>
      </c>
      <c r="O13" s="47">
        <v>14.04</v>
      </c>
      <c r="P13" s="15">
        <v>0</v>
      </c>
      <c r="Q13" s="15">
        <v>0</v>
      </c>
      <c r="R13" s="16">
        <v>25</v>
      </c>
      <c r="S13" s="15">
        <v>40</v>
      </c>
      <c r="T13" s="15">
        <v>7.4</v>
      </c>
      <c r="U13" s="47">
        <v>1055</v>
      </c>
      <c r="V13" s="47">
        <v>19</v>
      </c>
      <c r="W13" s="15">
        <v>0</v>
      </c>
      <c r="X13" s="46">
        <v>1160.44</v>
      </c>
      <c r="Y13" s="48">
        <v>1317.44</v>
      </c>
    </row>
    <row r="14" spans="1:25" ht="14.25">
      <c r="A14" s="56" t="s">
        <v>30</v>
      </c>
      <c r="B14" s="53">
        <v>0</v>
      </c>
      <c r="C14" s="15">
        <v>0</v>
      </c>
      <c r="D14" s="15">
        <v>0</v>
      </c>
      <c r="E14" s="15">
        <v>0</v>
      </c>
      <c r="F14" s="15">
        <v>0</v>
      </c>
      <c r="G14" s="15">
        <v>81</v>
      </c>
      <c r="H14" s="15">
        <v>14</v>
      </c>
      <c r="I14" s="15">
        <v>9</v>
      </c>
      <c r="J14" s="15">
        <v>143</v>
      </c>
      <c r="K14" s="15">
        <v>5</v>
      </c>
      <c r="L14" s="15">
        <v>3.3</v>
      </c>
      <c r="M14" s="46">
        <v>255.3</v>
      </c>
      <c r="N14" s="47">
        <v>0</v>
      </c>
      <c r="O14" s="47">
        <v>0</v>
      </c>
      <c r="P14" s="15">
        <v>0</v>
      </c>
      <c r="Q14" s="15">
        <v>0</v>
      </c>
      <c r="R14" s="16">
        <v>0</v>
      </c>
      <c r="S14" s="15">
        <v>60</v>
      </c>
      <c r="T14" s="15">
        <v>66.4</v>
      </c>
      <c r="U14" s="47">
        <v>45</v>
      </c>
      <c r="V14" s="47">
        <v>2</v>
      </c>
      <c r="W14" s="15">
        <v>0</v>
      </c>
      <c r="X14" s="46">
        <v>173.4</v>
      </c>
      <c r="Y14" s="48">
        <v>428.70000000000005</v>
      </c>
    </row>
    <row r="15" spans="1:25" ht="14.25">
      <c r="A15" s="56" t="s">
        <v>31</v>
      </c>
      <c r="B15" s="53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25</v>
      </c>
      <c r="I15" s="15">
        <v>0</v>
      </c>
      <c r="J15" s="15">
        <v>0</v>
      </c>
      <c r="K15" s="15">
        <v>0</v>
      </c>
      <c r="L15" s="15">
        <v>0</v>
      </c>
      <c r="M15" s="46">
        <v>25</v>
      </c>
      <c r="N15" s="47">
        <v>0</v>
      </c>
      <c r="O15" s="47">
        <v>0</v>
      </c>
      <c r="P15" s="15">
        <v>0</v>
      </c>
      <c r="Q15" s="15">
        <v>0</v>
      </c>
      <c r="R15" s="16">
        <v>0</v>
      </c>
      <c r="S15" s="15">
        <v>0</v>
      </c>
      <c r="T15" s="15">
        <v>0</v>
      </c>
      <c r="U15" s="47">
        <v>0</v>
      </c>
      <c r="V15" s="47">
        <v>0</v>
      </c>
      <c r="W15" s="15">
        <v>0</v>
      </c>
      <c r="X15" s="46">
        <v>0</v>
      </c>
      <c r="Y15" s="48">
        <v>25</v>
      </c>
    </row>
    <row r="16" spans="1:25" ht="15">
      <c r="A16" s="58" t="s">
        <v>32</v>
      </c>
      <c r="B16" s="53">
        <v>314</v>
      </c>
      <c r="C16" s="15">
        <v>0</v>
      </c>
      <c r="D16" s="15">
        <v>200</v>
      </c>
      <c r="E16" s="15">
        <v>266</v>
      </c>
      <c r="F16" s="15">
        <v>190</v>
      </c>
      <c r="G16" s="15">
        <v>275</v>
      </c>
      <c r="H16" s="15">
        <v>1059</v>
      </c>
      <c r="I16" s="15">
        <v>19</v>
      </c>
      <c r="J16" s="15">
        <v>0</v>
      </c>
      <c r="K16" s="15">
        <v>1506</v>
      </c>
      <c r="L16" s="15">
        <v>586</v>
      </c>
      <c r="M16" s="46">
        <v>4415</v>
      </c>
      <c r="N16" s="47">
        <v>326.1</v>
      </c>
      <c r="O16" s="47">
        <v>768</v>
      </c>
      <c r="P16" s="15">
        <v>188</v>
      </c>
      <c r="Q16" s="15">
        <v>476</v>
      </c>
      <c r="R16" s="16">
        <v>782</v>
      </c>
      <c r="S16" s="15">
        <v>57</v>
      </c>
      <c r="T16" s="15">
        <v>410</v>
      </c>
      <c r="U16" s="47">
        <v>679</v>
      </c>
      <c r="V16" s="47">
        <v>106</v>
      </c>
      <c r="W16" s="15">
        <v>100</v>
      </c>
      <c r="X16" s="46">
        <v>3792.1</v>
      </c>
      <c r="Y16" s="48">
        <v>8307.1</v>
      </c>
    </row>
    <row r="17" spans="1:25" ht="14.25">
      <c r="A17" s="56" t="s">
        <v>33</v>
      </c>
      <c r="B17" s="53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46">
        <v>0</v>
      </c>
      <c r="N17" s="47">
        <v>0</v>
      </c>
      <c r="O17" s="47">
        <v>0</v>
      </c>
      <c r="P17" s="15">
        <v>0</v>
      </c>
      <c r="Q17" s="15">
        <v>0</v>
      </c>
      <c r="R17" s="16">
        <v>0</v>
      </c>
      <c r="S17" s="15">
        <v>0</v>
      </c>
      <c r="T17" s="15">
        <v>0</v>
      </c>
      <c r="U17" s="47">
        <v>0</v>
      </c>
      <c r="V17" s="47">
        <v>0</v>
      </c>
      <c r="W17" s="15">
        <v>0</v>
      </c>
      <c r="X17" s="46">
        <v>0</v>
      </c>
      <c r="Y17" s="48">
        <v>0</v>
      </c>
    </row>
    <row r="18" spans="1:25" ht="14.25">
      <c r="A18" s="56" t="s">
        <v>34</v>
      </c>
      <c r="B18" s="53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46">
        <v>0</v>
      </c>
      <c r="N18" s="47">
        <v>0</v>
      </c>
      <c r="O18" s="47">
        <v>0</v>
      </c>
      <c r="P18" s="15">
        <v>0</v>
      </c>
      <c r="Q18" s="15">
        <v>0</v>
      </c>
      <c r="R18" s="16">
        <v>0</v>
      </c>
      <c r="S18" s="15">
        <v>0</v>
      </c>
      <c r="T18" s="15">
        <v>0</v>
      </c>
      <c r="U18" s="47">
        <v>0</v>
      </c>
      <c r="V18" s="47">
        <v>0</v>
      </c>
      <c r="W18" s="15">
        <v>0</v>
      </c>
      <c r="X18" s="46">
        <v>0</v>
      </c>
      <c r="Y18" s="48">
        <v>0</v>
      </c>
    </row>
    <row r="19" spans="1:25" ht="14.25">
      <c r="A19" s="59" t="s">
        <v>35</v>
      </c>
      <c r="B19" s="53">
        <v>314</v>
      </c>
      <c r="C19" s="15">
        <v>0</v>
      </c>
      <c r="D19" s="15">
        <v>200</v>
      </c>
      <c r="E19" s="15">
        <v>263</v>
      </c>
      <c r="F19" s="15">
        <v>156</v>
      </c>
      <c r="G19" s="15">
        <v>215</v>
      </c>
      <c r="H19" s="15">
        <v>1059</v>
      </c>
      <c r="I19" s="15">
        <v>19</v>
      </c>
      <c r="J19" s="15">
        <v>656</v>
      </c>
      <c r="K19" s="15">
        <v>1506</v>
      </c>
      <c r="L19" s="15">
        <v>586</v>
      </c>
      <c r="M19" s="46">
        <v>4974</v>
      </c>
      <c r="N19" s="47">
        <v>324</v>
      </c>
      <c r="O19" s="47">
        <v>768</v>
      </c>
      <c r="P19" s="15">
        <v>188</v>
      </c>
      <c r="Q19" s="15">
        <v>471</v>
      </c>
      <c r="R19" s="16">
        <v>710</v>
      </c>
      <c r="S19" s="15">
        <v>57</v>
      </c>
      <c r="T19" s="15">
        <v>410</v>
      </c>
      <c r="U19" s="47">
        <v>100</v>
      </c>
      <c r="V19" s="47">
        <v>100</v>
      </c>
      <c r="W19" s="15">
        <v>100</v>
      </c>
      <c r="X19" s="46">
        <v>3128</v>
      </c>
      <c r="Y19" s="48">
        <v>8202</v>
      </c>
    </row>
    <row r="20" spans="1:25" ht="14.25">
      <c r="A20" s="59" t="s">
        <v>36</v>
      </c>
      <c r="B20" s="53">
        <v>314</v>
      </c>
      <c r="C20" s="15">
        <v>0</v>
      </c>
      <c r="D20" s="15">
        <v>0</v>
      </c>
      <c r="E20" s="15">
        <v>263</v>
      </c>
      <c r="F20" s="15">
        <v>1</v>
      </c>
      <c r="G20" s="15">
        <v>215</v>
      </c>
      <c r="H20" s="15">
        <v>937</v>
      </c>
      <c r="I20" s="15">
        <v>19</v>
      </c>
      <c r="J20" s="15">
        <v>46</v>
      </c>
      <c r="K20" s="15">
        <v>1106</v>
      </c>
      <c r="L20" s="15">
        <v>386</v>
      </c>
      <c r="M20" s="46">
        <v>3287</v>
      </c>
      <c r="N20" s="47">
        <v>41</v>
      </c>
      <c r="O20" s="47">
        <v>398</v>
      </c>
      <c r="P20" s="15">
        <v>188</v>
      </c>
      <c r="Q20" s="15">
        <v>471</v>
      </c>
      <c r="R20" s="16">
        <v>249</v>
      </c>
      <c r="S20" s="15">
        <v>57</v>
      </c>
      <c r="T20" s="15">
        <v>409</v>
      </c>
      <c r="U20" s="47">
        <v>100</v>
      </c>
      <c r="V20" s="47">
        <v>0</v>
      </c>
      <c r="W20" s="15">
        <v>100</v>
      </c>
      <c r="X20" s="46">
        <v>1913</v>
      </c>
      <c r="Y20" s="48">
        <v>5300</v>
      </c>
    </row>
    <row r="21" spans="1:25" ht="14.25">
      <c r="A21" s="59" t="s">
        <v>37</v>
      </c>
      <c r="B21" s="53">
        <v>0</v>
      </c>
      <c r="C21" s="15">
        <v>0</v>
      </c>
      <c r="D21" s="15">
        <v>200</v>
      </c>
      <c r="E21" s="15">
        <v>0</v>
      </c>
      <c r="F21" s="15">
        <v>150</v>
      </c>
      <c r="G21" s="15">
        <v>0</v>
      </c>
      <c r="H21" s="15">
        <v>0</v>
      </c>
      <c r="I21" s="15">
        <v>0</v>
      </c>
      <c r="J21" s="15">
        <v>610</v>
      </c>
      <c r="K21" s="15">
        <v>318</v>
      </c>
      <c r="L21" s="15">
        <v>100</v>
      </c>
      <c r="M21" s="46">
        <v>1378</v>
      </c>
      <c r="N21" s="47">
        <v>283</v>
      </c>
      <c r="O21" s="47">
        <v>370</v>
      </c>
      <c r="P21" s="15">
        <v>0</v>
      </c>
      <c r="Q21" s="15">
        <v>0</v>
      </c>
      <c r="R21" s="16">
        <v>400</v>
      </c>
      <c r="S21" s="15">
        <v>0</v>
      </c>
      <c r="T21" s="15">
        <v>0</v>
      </c>
      <c r="U21" s="47">
        <v>0</v>
      </c>
      <c r="V21" s="47">
        <v>0</v>
      </c>
      <c r="W21" s="15">
        <v>0</v>
      </c>
      <c r="X21" s="46">
        <v>1053</v>
      </c>
      <c r="Y21" s="48">
        <v>2431</v>
      </c>
    </row>
    <row r="22" spans="1:25" ht="14.25">
      <c r="A22" s="59" t="s">
        <v>38</v>
      </c>
      <c r="B22" s="53">
        <v>0</v>
      </c>
      <c r="C22" s="15">
        <v>0</v>
      </c>
      <c r="D22" s="15">
        <v>0</v>
      </c>
      <c r="E22" s="15">
        <v>0</v>
      </c>
      <c r="F22" s="15">
        <v>5</v>
      </c>
      <c r="G22" s="15">
        <v>0</v>
      </c>
      <c r="H22" s="15">
        <v>122</v>
      </c>
      <c r="I22" s="15">
        <v>0</v>
      </c>
      <c r="J22" s="15">
        <v>0</v>
      </c>
      <c r="K22" s="15">
        <v>82</v>
      </c>
      <c r="L22" s="15">
        <v>100</v>
      </c>
      <c r="M22" s="46">
        <v>309</v>
      </c>
      <c r="N22" s="47">
        <v>0</v>
      </c>
      <c r="O22" s="47">
        <v>0</v>
      </c>
      <c r="P22" s="15">
        <v>0</v>
      </c>
      <c r="Q22" s="15">
        <v>0</v>
      </c>
      <c r="R22" s="16">
        <v>61</v>
      </c>
      <c r="S22" s="15">
        <v>0</v>
      </c>
      <c r="T22" s="15">
        <v>1</v>
      </c>
      <c r="U22" s="47">
        <v>0</v>
      </c>
      <c r="V22" s="47">
        <v>100</v>
      </c>
      <c r="W22" s="15">
        <v>0</v>
      </c>
      <c r="X22" s="46">
        <v>162</v>
      </c>
      <c r="Y22" s="48">
        <v>471</v>
      </c>
    </row>
    <row r="23" spans="1:25" ht="15">
      <c r="A23" s="58" t="s">
        <v>39</v>
      </c>
      <c r="B23" s="53">
        <v>6</v>
      </c>
      <c r="C23" s="15">
        <v>0</v>
      </c>
      <c r="D23" s="15">
        <v>0</v>
      </c>
      <c r="E23" s="15">
        <v>7</v>
      </c>
      <c r="F23" s="15">
        <v>10</v>
      </c>
      <c r="G23" s="15">
        <v>25</v>
      </c>
      <c r="H23" s="15">
        <v>3</v>
      </c>
      <c r="I23" s="15">
        <v>4</v>
      </c>
      <c r="J23" s="15">
        <v>0</v>
      </c>
      <c r="K23" s="15">
        <v>0</v>
      </c>
      <c r="L23" s="15">
        <v>10</v>
      </c>
      <c r="M23" s="46">
        <v>65</v>
      </c>
      <c r="N23" s="47">
        <v>5</v>
      </c>
      <c r="O23" s="47">
        <v>1</v>
      </c>
      <c r="P23" s="15">
        <v>0</v>
      </c>
      <c r="Q23" s="15">
        <v>1</v>
      </c>
      <c r="R23" s="16">
        <v>14</v>
      </c>
      <c r="S23" s="15">
        <v>1</v>
      </c>
      <c r="T23" s="15">
        <v>1</v>
      </c>
      <c r="U23" s="47">
        <v>2</v>
      </c>
      <c r="V23" s="47">
        <v>4</v>
      </c>
      <c r="W23" s="15">
        <v>0</v>
      </c>
      <c r="X23" s="46">
        <v>29</v>
      </c>
      <c r="Y23" s="48">
        <v>94</v>
      </c>
    </row>
    <row r="24" spans="1:25" ht="14.25">
      <c r="A24" s="56" t="s">
        <v>40</v>
      </c>
      <c r="B24" s="53">
        <v>6</v>
      </c>
      <c r="C24" s="15">
        <v>0</v>
      </c>
      <c r="D24" s="15">
        <v>0</v>
      </c>
      <c r="E24" s="15">
        <v>7</v>
      </c>
      <c r="F24" s="15">
        <v>10</v>
      </c>
      <c r="G24" s="15">
        <v>25</v>
      </c>
      <c r="H24" s="15">
        <v>3</v>
      </c>
      <c r="I24" s="15">
        <v>4</v>
      </c>
      <c r="J24" s="15">
        <v>1</v>
      </c>
      <c r="K24" s="15">
        <v>19</v>
      </c>
      <c r="L24" s="15">
        <v>10</v>
      </c>
      <c r="M24" s="46">
        <v>85</v>
      </c>
      <c r="N24" s="47">
        <v>5</v>
      </c>
      <c r="O24" s="47">
        <v>1</v>
      </c>
      <c r="P24" s="15">
        <v>0</v>
      </c>
      <c r="Q24" s="15">
        <v>1</v>
      </c>
      <c r="R24" s="16">
        <v>14</v>
      </c>
      <c r="S24" s="15">
        <v>1</v>
      </c>
      <c r="T24" s="15">
        <v>1</v>
      </c>
      <c r="U24" s="47">
        <v>2</v>
      </c>
      <c r="V24" s="47">
        <v>4</v>
      </c>
      <c r="W24" s="15">
        <v>0</v>
      </c>
      <c r="X24" s="46">
        <v>29</v>
      </c>
      <c r="Y24" s="48">
        <v>114</v>
      </c>
    </row>
    <row r="25" spans="1:25" ht="14.25">
      <c r="A25" s="56" t="s">
        <v>41</v>
      </c>
      <c r="B25" s="53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46">
        <v>0</v>
      </c>
      <c r="N25" s="47">
        <v>0</v>
      </c>
      <c r="O25" s="47">
        <v>0</v>
      </c>
      <c r="P25" s="15">
        <v>0</v>
      </c>
      <c r="Q25" s="15">
        <v>0</v>
      </c>
      <c r="R25" s="16">
        <v>0</v>
      </c>
      <c r="S25" s="15">
        <v>0</v>
      </c>
      <c r="T25" s="15">
        <v>0</v>
      </c>
      <c r="U25" s="47">
        <v>0</v>
      </c>
      <c r="V25" s="47">
        <v>0</v>
      </c>
      <c r="W25" s="15">
        <v>0</v>
      </c>
      <c r="X25" s="46">
        <v>0</v>
      </c>
      <c r="Y25" s="48">
        <v>0</v>
      </c>
    </row>
    <row r="26" spans="1:25" ht="15">
      <c r="A26" s="58" t="s">
        <v>42</v>
      </c>
      <c r="B26" s="53">
        <v>5072</v>
      </c>
      <c r="C26" s="15">
        <v>12257</v>
      </c>
      <c r="D26" s="15">
        <v>3261</v>
      </c>
      <c r="E26" s="15">
        <v>4836</v>
      </c>
      <c r="F26" s="15">
        <v>6044</v>
      </c>
      <c r="G26" s="15">
        <v>12497</v>
      </c>
      <c r="H26" s="15">
        <v>12867</v>
      </c>
      <c r="I26" s="15">
        <v>14603</v>
      </c>
      <c r="J26" s="15">
        <v>8920</v>
      </c>
      <c r="K26" s="15">
        <v>9725</v>
      </c>
      <c r="L26" s="15">
        <v>9492.1</v>
      </c>
      <c r="M26" s="46">
        <v>99574.1</v>
      </c>
      <c r="N26" s="47">
        <v>9124.5</v>
      </c>
      <c r="O26" s="47">
        <v>6447</v>
      </c>
      <c r="P26" s="15">
        <v>11466</v>
      </c>
      <c r="Q26" s="15">
        <v>7308</v>
      </c>
      <c r="R26" s="16">
        <v>13780</v>
      </c>
      <c r="S26" s="15">
        <v>11485</v>
      </c>
      <c r="T26" s="15">
        <v>10913</v>
      </c>
      <c r="U26" s="47">
        <v>26901</v>
      </c>
      <c r="V26" s="47">
        <v>11328</v>
      </c>
      <c r="W26" s="15">
        <v>9287</v>
      </c>
      <c r="X26" s="46">
        <v>108752.5</v>
      </c>
      <c r="Y26" s="48">
        <v>217613.6</v>
      </c>
    </row>
    <row r="27" spans="1:25" ht="14.25">
      <c r="A27" s="57" t="s">
        <v>43</v>
      </c>
      <c r="B27" s="53">
        <v>1007</v>
      </c>
      <c r="C27" s="15">
        <v>3978</v>
      </c>
      <c r="D27" s="15">
        <v>711</v>
      </c>
      <c r="E27" s="15">
        <v>1036</v>
      </c>
      <c r="F27" s="15">
        <v>1206</v>
      </c>
      <c r="G27" s="15">
        <v>3006</v>
      </c>
      <c r="H27" s="15">
        <v>2547</v>
      </c>
      <c r="I27" s="15">
        <v>2887</v>
      </c>
      <c r="J27" s="15">
        <v>3362</v>
      </c>
      <c r="K27" s="15">
        <v>1925</v>
      </c>
      <c r="L27" s="15">
        <v>1397</v>
      </c>
      <c r="M27" s="46">
        <v>23062</v>
      </c>
      <c r="N27" s="47">
        <v>1750</v>
      </c>
      <c r="O27" s="47">
        <v>1050</v>
      </c>
      <c r="P27" s="15">
        <v>1226</v>
      </c>
      <c r="Q27" s="15">
        <v>1401</v>
      </c>
      <c r="R27" s="16">
        <v>2854</v>
      </c>
      <c r="S27" s="15">
        <v>1313</v>
      </c>
      <c r="T27" s="15">
        <v>1576</v>
      </c>
      <c r="U27" s="47">
        <v>3458</v>
      </c>
      <c r="V27" s="47">
        <v>2401</v>
      </c>
      <c r="W27" s="15">
        <v>2028</v>
      </c>
      <c r="X27" s="46">
        <v>17029</v>
      </c>
      <c r="Y27" s="48">
        <v>42119</v>
      </c>
    </row>
    <row r="28" spans="1:25" ht="14.25">
      <c r="A28" s="57" t="s">
        <v>44</v>
      </c>
      <c r="B28" s="53">
        <v>4065</v>
      </c>
      <c r="C28" s="15">
        <v>8279</v>
      </c>
      <c r="D28" s="15">
        <v>2550</v>
      </c>
      <c r="E28" s="15">
        <v>3800</v>
      </c>
      <c r="F28" s="15">
        <v>4838</v>
      </c>
      <c r="G28" s="15">
        <v>9491</v>
      </c>
      <c r="H28" s="15">
        <v>10320</v>
      </c>
      <c r="I28" s="15">
        <v>11716</v>
      </c>
      <c r="J28" s="15">
        <v>5520</v>
      </c>
      <c r="K28" s="15">
        <v>7800</v>
      </c>
      <c r="L28" s="15">
        <v>7746</v>
      </c>
      <c r="M28" s="46">
        <v>76125</v>
      </c>
      <c r="N28" s="47">
        <v>7359</v>
      </c>
      <c r="O28" s="47">
        <v>5397</v>
      </c>
      <c r="P28" s="15">
        <v>10240</v>
      </c>
      <c r="Q28" s="15">
        <v>5907</v>
      </c>
      <c r="R28" s="16">
        <v>10750</v>
      </c>
      <c r="S28" s="15">
        <v>10172</v>
      </c>
      <c r="T28" s="15">
        <v>9337</v>
      </c>
      <c r="U28" s="47">
        <v>17896</v>
      </c>
      <c r="V28" s="47">
        <v>8927</v>
      </c>
      <c r="W28" s="15">
        <v>4556</v>
      </c>
      <c r="X28" s="46">
        <v>85985</v>
      </c>
      <c r="Y28" s="48">
        <v>166666</v>
      </c>
    </row>
    <row r="29" spans="1:25" ht="14.25">
      <c r="A29" s="56" t="s">
        <v>45</v>
      </c>
      <c r="B29" s="53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38</v>
      </c>
      <c r="K29" s="15">
        <v>0</v>
      </c>
      <c r="L29" s="15">
        <v>0</v>
      </c>
      <c r="M29" s="46">
        <v>38</v>
      </c>
      <c r="N29" s="47">
        <v>15.5</v>
      </c>
      <c r="O29" s="47">
        <v>0</v>
      </c>
      <c r="P29" s="15">
        <v>0</v>
      </c>
      <c r="Q29" s="15">
        <v>0</v>
      </c>
      <c r="R29" s="16">
        <v>176</v>
      </c>
      <c r="S29" s="15">
        <v>0</v>
      </c>
      <c r="T29" s="15">
        <v>0</v>
      </c>
      <c r="U29" s="47">
        <v>0</v>
      </c>
      <c r="V29" s="47">
        <v>0</v>
      </c>
      <c r="W29" s="15">
        <v>0</v>
      </c>
      <c r="X29" s="46">
        <v>191.5</v>
      </c>
      <c r="Y29" s="48">
        <v>229.5</v>
      </c>
    </row>
    <row r="30" spans="1:25" ht="14.25">
      <c r="A30" s="57" t="s">
        <v>46</v>
      </c>
      <c r="B30" s="53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349.1</v>
      </c>
      <c r="M30" s="46">
        <v>349.1</v>
      </c>
      <c r="N30" s="47">
        <v>0</v>
      </c>
      <c r="O30" s="47">
        <v>0</v>
      </c>
      <c r="P30" s="15">
        <v>0</v>
      </c>
      <c r="Q30" s="15">
        <v>0</v>
      </c>
      <c r="R30" s="16">
        <v>0</v>
      </c>
      <c r="S30" s="15">
        <v>0</v>
      </c>
      <c r="T30" s="15">
        <v>0</v>
      </c>
      <c r="U30" s="47">
        <v>5547</v>
      </c>
      <c r="V30" s="47">
        <v>0</v>
      </c>
      <c r="W30" s="15">
        <v>2702.96</v>
      </c>
      <c r="X30" s="46">
        <v>5547</v>
      </c>
      <c r="Y30" s="48">
        <v>8599.06</v>
      </c>
    </row>
    <row r="31" spans="1:25" ht="15">
      <c r="A31" s="60" t="s">
        <v>47</v>
      </c>
      <c r="B31" s="54">
        <v>20872</v>
      </c>
      <c r="C31" s="19">
        <v>31274</v>
      </c>
      <c r="D31" s="19">
        <v>11009</v>
      </c>
      <c r="E31" s="19">
        <v>16443</v>
      </c>
      <c r="F31" s="19">
        <v>21532</v>
      </c>
      <c r="G31" s="19">
        <v>45192</v>
      </c>
      <c r="H31" s="19">
        <v>43834</v>
      </c>
      <c r="I31" s="19">
        <v>49408</v>
      </c>
      <c r="J31" s="19">
        <v>27415</v>
      </c>
      <c r="K31" s="19">
        <v>38687</v>
      </c>
      <c r="L31" s="19">
        <v>32962</v>
      </c>
      <c r="M31" s="49">
        <v>338628</v>
      </c>
      <c r="N31" s="50">
        <v>25786.6</v>
      </c>
      <c r="O31" s="50">
        <v>18729.58</v>
      </c>
      <c r="P31" s="19">
        <v>22705</v>
      </c>
      <c r="Q31" s="19">
        <v>20650</v>
      </c>
      <c r="R31" s="20">
        <v>44225</v>
      </c>
      <c r="S31" s="19">
        <v>24385</v>
      </c>
      <c r="T31" s="19">
        <v>25027.4</v>
      </c>
      <c r="U31" s="50">
        <v>63278</v>
      </c>
      <c r="V31" s="50">
        <v>24535</v>
      </c>
      <c r="W31" s="19">
        <v>9387</v>
      </c>
      <c r="X31" s="49">
        <v>269321.57999999996</v>
      </c>
      <c r="Y31" s="51">
        <v>617336.58</v>
      </c>
    </row>
    <row r="32" spans="1:25" ht="15">
      <c r="A32" s="61" t="s">
        <v>48</v>
      </c>
      <c r="B32" s="53">
        <v>2798</v>
      </c>
      <c r="C32" s="15">
        <v>2484</v>
      </c>
      <c r="D32" s="15">
        <v>1942</v>
      </c>
      <c r="E32" s="15">
        <v>2446</v>
      </c>
      <c r="F32" s="15">
        <v>2825</v>
      </c>
      <c r="G32" s="15">
        <v>6919</v>
      </c>
      <c r="H32" s="15">
        <v>6477</v>
      </c>
      <c r="I32" s="15">
        <v>7417</v>
      </c>
      <c r="J32" s="15">
        <v>4238</v>
      </c>
      <c r="K32" s="15">
        <v>4959</v>
      </c>
      <c r="L32" s="15">
        <v>5026.2</v>
      </c>
      <c r="M32" s="46">
        <v>47531.2</v>
      </c>
      <c r="N32" s="47">
        <v>3799.8</v>
      </c>
      <c r="O32" s="47">
        <v>2702.5299999999997</v>
      </c>
      <c r="P32" s="15">
        <v>1526</v>
      </c>
      <c r="Q32" s="15">
        <v>3356</v>
      </c>
      <c r="R32" s="16">
        <v>5470</v>
      </c>
      <c r="S32" s="15">
        <v>3765</v>
      </c>
      <c r="T32" s="15">
        <v>3766</v>
      </c>
      <c r="U32" s="47">
        <v>7253</v>
      </c>
      <c r="V32" s="47">
        <v>577</v>
      </c>
      <c r="W32" s="15">
        <v>317</v>
      </c>
      <c r="X32" s="46">
        <v>32215.33</v>
      </c>
      <c r="Y32" s="48">
        <v>80063.53</v>
      </c>
    </row>
    <row r="33" spans="1:25" ht="14.25">
      <c r="A33" s="57" t="s">
        <v>49</v>
      </c>
      <c r="B33" s="53">
        <v>1926</v>
      </c>
      <c r="C33" s="15">
        <v>1197</v>
      </c>
      <c r="D33" s="15">
        <v>1293</v>
      </c>
      <c r="E33" s="15">
        <v>1965</v>
      </c>
      <c r="F33" s="15">
        <v>2004</v>
      </c>
      <c r="G33" s="15">
        <v>5310</v>
      </c>
      <c r="H33" s="15">
        <v>4886</v>
      </c>
      <c r="I33" s="15">
        <v>5594</v>
      </c>
      <c r="J33" s="15">
        <v>3291</v>
      </c>
      <c r="K33" s="15">
        <v>3510</v>
      </c>
      <c r="L33" s="15">
        <v>3540.8</v>
      </c>
      <c r="M33" s="46">
        <v>34516.8</v>
      </c>
      <c r="N33" s="47">
        <v>2729</v>
      </c>
      <c r="O33" s="47">
        <v>1972</v>
      </c>
      <c r="P33" s="15">
        <v>605</v>
      </c>
      <c r="Q33" s="15">
        <v>2381</v>
      </c>
      <c r="R33" s="16">
        <v>4370</v>
      </c>
      <c r="S33" s="15">
        <v>2196</v>
      </c>
      <c r="T33" s="15">
        <v>2800</v>
      </c>
      <c r="U33" s="47">
        <v>4934</v>
      </c>
      <c r="V33" s="47">
        <v>52</v>
      </c>
      <c r="W33" s="15">
        <v>0</v>
      </c>
      <c r="X33" s="46">
        <v>22039</v>
      </c>
      <c r="Y33" s="48">
        <v>56555.8</v>
      </c>
    </row>
    <row r="34" spans="1:25" ht="14.25">
      <c r="A34" s="57" t="s">
        <v>50</v>
      </c>
      <c r="B34" s="53">
        <v>120</v>
      </c>
      <c r="C34" s="15">
        <v>100</v>
      </c>
      <c r="D34" s="15">
        <v>87</v>
      </c>
      <c r="E34" s="15">
        <v>60</v>
      </c>
      <c r="F34" s="15">
        <v>146</v>
      </c>
      <c r="G34" s="15">
        <v>113</v>
      </c>
      <c r="H34" s="15">
        <v>116</v>
      </c>
      <c r="I34" s="15">
        <v>37</v>
      </c>
      <c r="J34" s="15">
        <v>28</v>
      </c>
      <c r="K34" s="15">
        <v>149</v>
      </c>
      <c r="L34" s="15">
        <v>50</v>
      </c>
      <c r="M34" s="46">
        <v>1006</v>
      </c>
      <c r="N34" s="47">
        <v>241.4</v>
      </c>
      <c r="O34" s="47">
        <v>145</v>
      </c>
      <c r="P34" s="15">
        <v>139</v>
      </c>
      <c r="Q34" s="15">
        <v>80</v>
      </c>
      <c r="R34" s="16">
        <v>159</v>
      </c>
      <c r="S34" s="15">
        <v>230</v>
      </c>
      <c r="T34" s="15">
        <v>62</v>
      </c>
      <c r="U34" s="47">
        <v>306</v>
      </c>
      <c r="V34" s="47">
        <v>81</v>
      </c>
      <c r="W34" s="15">
        <v>20</v>
      </c>
      <c r="X34" s="46">
        <v>1443.4</v>
      </c>
      <c r="Y34" s="48">
        <v>2469.4</v>
      </c>
    </row>
    <row r="35" spans="1:25" ht="14.25">
      <c r="A35" s="57" t="s">
        <v>51</v>
      </c>
      <c r="B35" s="53">
        <v>64</v>
      </c>
      <c r="C35" s="15">
        <v>147</v>
      </c>
      <c r="D35" s="15">
        <v>1</v>
      </c>
      <c r="E35" s="15">
        <v>15</v>
      </c>
      <c r="F35" s="15">
        <v>50</v>
      </c>
      <c r="G35" s="15">
        <v>158</v>
      </c>
      <c r="H35" s="15">
        <v>0</v>
      </c>
      <c r="I35" s="15">
        <v>240</v>
      </c>
      <c r="J35" s="15">
        <v>74</v>
      </c>
      <c r="K35" s="15">
        <v>150</v>
      </c>
      <c r="L35" s="15">
        <v>100</v>
      </c>
      <c r="M35" s="46">
        <v>999</v>
      </c>
      <c r="N35" s="47">
        <v>4</v>
      </c>
      <c r="O35" s="47">
        <v>13</v>
      </c>
      <c r="P35" s="15">
        <v>0</v>
      </c>
      <c r="Q35" s="15">
        <v>20</v>
      </c>
      <c r="R35" s="16">
        <v>128</v>
      </c>
      <c r="S35" s="15">
        <v>20</v>
      </c>
      <c r="T35" s="15">
        <v>116</v>
      </c>
      <c r="U35" s="47">
        <v>196</v>
      </c>
      <c r="V35" s="47">
        <v>52</v>
      </c>
      <c r="W35" s="15">
        <v>0</v>
      </c>
      <c r="X35" s="46">
        <v>549</v>
      </c>
      <c r="Y35" s="48">
        <v>1548</v>
      </c>
    </row>
    <row r="36" spans="1:25" ht="14.25">
      <c r="A36" s="57" t="s">
        <v>52</v>
      </c>
      <c r="B36" s="53">
        <v>36</v>
      </c>
      <c r="C36" s="15">
        <v>14</v>
      </c>
      <c r="D36" s="15">
        <v>3</v>
      </c>
      <c r="E36" s="15">
        <v>21</v>
      </c>
      <c r="F36" s="15">
        <v>25</v>
      </c>
      <c r="G36" s="15">
        <v>60</v>
      </c>
      <c r="H36" s="15">
        <v>10</v>
      </c>
      <c r="I36" s="15">
        <v>28</v>
      </c>
      <c r="J36" s="15">
        <v>11</v>
      </c>
      <c r="K36" s="15">
        <v>10</v>
      </c>
      <c r="L36" s="15">
        <v>15</v>
      </c>
      <c r="M36" s="46">
        <v>233</v>
      </c>
      <c r="N36" s="47">
        <v>25</v>
      </c>
      <c r="O36" s="47">
        <v>20.009999999999998</v>
      </c>
      <c r="P36" s="15">
        <v>14</v>
      </c>
      <c r="Q36" s="15">
        <v>80</v>
      </c>
      <c r="R36" s="16">
        <v>14</v>
      </c>
      <c r="S36" s="15">
        <v>25</v>
      </c>
      <c r="T36" s="15">
        <v>20</v>
      </c>
      <c r="U36" s="47">
        <v>32</v>
      </c>
      <c r="V36" s="47">
        <v>17</v>
      </c>
      <c r="W36" s="15">
        <v>20</v>
      </c>
      <c r="X36" s="46">
        <v>247.01</v>
      </c>
      <c r="Y36" s="48">
        <v>500.01</v>
      </c>
    </row>
    <row r="37" spans="1:25" ht="14.25">
      <c r="A37" s="57" t="s">
        <v>53</v>
      </c>
      <c r="B37" s="53">
        <v>24</v>
      </c>
      <c r="C37" s="15">
        <v>10</v>
      </c>
      <c r="D37" s="15">
        <v>7</v>
      </c>
      <c r="E37" s="15">
        <v>7</v>
      </c>
      <c r="F37" s="15">
        <v>15</v>
      </c>
      <c r="G37" s="15">
        <v>10</v>
      </c>
      <c r="H37" s="15">
        <v>40</v>
      </c>
      <c r="I37" s="15">
        <v>42</v>
      </c>
      <c r="J37" s="15">
        <v>1</v>
      </c>
      <c r="K37" s="15">
        <v>30</v>
      </c>
      <c r="L37" s="15">
        <v>15</v>
      </c>
      <c r="M37" s="46">
        <v>201</v>
      </c>
      <c r="N37" s="47">
        <v>10</v>
      </c>
      <c r="O37" s="47">
        <v>55.08</v>
      </c>
      <c r="P37" s="15">
        <v>85</v>
      </c>
      <c r="Q37" s="15">
        <v>60</v>
      </c>
      <c r="R37" s="16">
        <v>16</v>
      </c>
      <c r="S37" s="15">
        <v>80</v>
      </c>
      <c r="T37" s="15">
        <v>200</v>
      </c>
      <c r="U37" s="47">
        <v>54</v>
      </c>
      <c r="V37" s="47">
        <v>17</v>
      </c>
      <c r="W37" s="15">
        <v>0</v>
      </c>
      <c r="X37" s="46">
        <v>577.0799999999999</v>
      </c>
      <c r="Y37" s="48">
        <v>778.0799999999999</v>
      </c>
    </row>
    <row r="38" spans="1:25" ht="14.25">
      <c r="A38" s="57" t="s">
        <v>54</v>
      </c>
      <c r="B38" s="53">
        <v>73</v>
      </c>
      <c r="C38" s="15">
        <v>76</v>
      </c>
      <c r="D38" s="15">
        <v>36</v>
      </c>
      <c r="E38" s="15">
        <v>15</v>
      </c>
      <c r="F38" s="15">
        <v>85</v>
      </c>
      <c r="G38" s="15">
        <v>130</v>
      </c>
      <c r="H38" s="15">
        <v>224</v>
      </c>
      <c r="I38" s="15">
        <v>154</v>
      </c>
      <c r="J38" s="15">
        <v>159</v>
      </c>
      <c r="K38" s="15">
        <v>98</v>
      </c>
      <c r="L38" s="15">
        <v>40</v>
      </c>
      <c r="M38" s="46">
        <v>1090</v>
      </c>
      <c r="N38" s="47">
        <v>91</v>
      </c>
      <c r="O38" s="47">
        <v>43.870000000000005</v>
      </c>
      <c r="P38" s="15">
        <v>77</v>
      </c>
      <c r="Q38" s="15">
        <v>65</v>
      </c>
      <c r="R38" s="16">
        <v>84</v>
      </c>
      <c r="S38" s="15">
        <v>71</v>
      </c>
      <c r="T38" s="15">
        <v>60</v>
      </c>
      <c r="U38" s="47">
        <v>96</v>
      </c>
      <c r="V38" s="47">
        <v>43</v>
      </c>
      <c r="W38" s="15">
        <v>33</v>
      </c>
      <c r="X38" s="46">
        <v>630.87</v>
      </c>
      <c r="Y38" s="48">
        <v>1753.87</v>
      </c>
    </row>
    <row r="39" spans="1:25" ht="14.25">
      <c r="A39" s="57" t="s">
        <v>55</v>
      </c>
      <c r="B39" s="53">
        <v>304</v>
      </c>
      <c r="C39" s="15">
        <v>290</v>
      </c>
      <c r="D39" s="15">
        <v>131</v>
      </c>
      <c r="E39" s="15">
        <v>183</v>
      </c>
      <c r="F39" s="15">
        <v>250</v>
      </c>
      <c r="G39" s="15">
        <v>652</v>
      </c>
      <c r="H39" s="15">
        <v>534</v>
      </c>
      <c r="I39" s="15">
        <v>794</v>
      </c>
      <c r="J39" s="15">
        <v>372</v>
      </c>
      <c r="K39" s="15">
        <v>680</v>
      </c>
      <c r="L39" s="15">
        <v>940.1</v>
      </c>
      <c r="M39" s="46">
        <v>5130.1</v>
      </c>
      <c r="N39" s="47">
        <v>209.1</v>
      </c>
      <c r="O39" s="47">
        <v>269.58000000000004</v>
      </c>
      <c r="P39" s="15">
        <v>183</v>
      </c>
      <c r="Q39" s="15">
        <v>220</v>
      </c>
      <c r="R39" s="16">
        <v>262</v>
      </c>
      <c r="S39" s="15">
        <v>171</v>
      </c>
      <c r="T39" s="15">
        <v>268</v>
      </c>
      <c r="U39" s="47">
        <v>371</v>
      </c>
      <c r="V39" s="47">
        <v>135</v>
      </c>
      <c r="W39" s="15">
        <v>10</v>
      </c>
      <c r="X39" s="46">
        <v>2088.6800000000003</v>
      </c>
      <c r="Y39" s="48">
        <v>7228.780000000001</v>
      </c>
    </row>
    <row r="40" spans="1:25" ht="14.25">
      <c r="A40" s="57" t="s">
        <v>56</v>
      </c>
      <c r="B40" s="53">
        <v>251</v>
      </c>
      <c r="C40" s="15">
        <v>650</v>
      </c>
      <c r="D40" s="15">
        <v>384</v>
      </c>
      <c r="E40" s="15">
        <v>180</v>
      </c>
      <c r="F40" s="15">
        <v>250</v>
      </c>
      <c r="G40" s="15">
        <v>486</v>
      </c>
      <c r="H40" s="15">
        <v>672</v>
      </c>
      <c r="I40" s="15">
        <v>528</v>
      </c>
      <c r="J40" s="15">
        <v>302</v>
      </c>
      <c r="K40" s="15">
        <v>332</v>
      </c>
      <c r="L40" s="15">
        <v>325.3</v>
      </c>
      <c r="M40" s="46">
        <v>4360.3</v>
      </c>
      <c r="N40" s="47">
        <v>490.3</v>
      </c>
      <c r="O40" s="47">
        <v>186.99</v>
      </c>
      <c r="P40" s="15">
        <v>423</v>
      </c>
      <c r="Q40" s="15">
        <v>450</v>
      </c>
      <c r="R40" s="16">
        <v>437</v>
      </c>
      <c r="S40" s="15">
        <v>972</v>
      </c>
      <c r="T40" s="15">
        <v>240</v>
      </c>
      <c r="U40" s="47">
        <v>1264</v>
      </c>
      <c r="V40" s="47">
        <v>181</v>
      </c>
      <c r="W40" s="15">
        <v>234</v>
      </c>
      <c r="X40" s="46">
        <v>4644.29</v>
      </c>
      <c r="Y40" s="48">
        <v>9238.59</v>
      </c>
    </row>
    <row r="41" spans="1:25" ht="15">
      <c r="A41" s="61" t="s">
        <v>57</v>
      </c>
      <c r="B41" s="53">
        <v>1328</v>
      </c>
      <c r="C41" s="15">
        <v>3328</v>
      </c>
      <c r="D41" s="15">
        <v>986</v>
      </c>
      <c r="E41" s="15">
        <v>1431</v>
      </c>
      <c r="F41" s="15">
        <v>1013</v>
      </c>
      <c r="G41" s="15">
        <v>3683</v>
      </c>
      <c r="H41" s="15">
        <v>3824</v>
      </c>
      <c r="I41" s="15">
        <v>3636</v>
      </c>
      <c r="J41" s="15">
        <v>2729</v>
      </c>
      <c r="K41" s="15">
        <v>3524</v>
      </c>
      <c r="L41" s="15">
        <v>2774.7</v>
      </c>
      <c r="M41" s="46">
        <v>28256.7</v>
      </c>
      <c r="N41" s="47">
        <v>2083.4</v>
      </c>
      <c r="O41" s="47">
        <v>1559.99</v>
      </c>
      <c r="P41" s="15">
        <v>929</v>
      </c>
      <c r="Q41" s="15">
        <v>1165</v>
      </c>
      <c r="R41" s="16">
        <v>2614</v>
      </c>
      <c r="S41" s="15">
        <v>893</v>
      </c>
      <c r="T41" s="15">
        <v>1953</v>
      </c>
      <c r="U41" s="47">
        <v>4182</v>
      </c>
      <c r="V41" s="47">
        <v>1951</v>
      </c>
      <c r="W41" s="15">
        <v>309.99</v>
      </c>
      <c r="X41" s="46">
        <v>17330.39</v>
      </c>
      <c r="Y41" s="48">
        <v>45897.08</v>
      </c>
    </row>
    <row r="42" spans="1:25" ht="14.25">
      <c r="A42" s="57" t="s">
        <v>58</v>
      </c>
      <c r="B42" s="53">
        <v>644</v>
      </c>
      <c r="C42" s="15">
        <v>1050</v>
      </c>
      <c r="D42" s="15">
        <v>870</v>
      </c>
      <c r="E42" s="15">
        <v>450</v>
      </c>
      <c r="F42" s="15">
        <v>500</v>
      </c>
      <c r="G42" s="15">
        <v>1456</v>
      </c>
      <c r="H42" s="15">
        <v>1375</v>
      </c>
      <c r="I42" s="15">
        <v>1391</v>
      </c>
      <c r="J42" s="15">
        <v>1182</v>
      </c>
      <c r="K42" s="15">
        <v>3400</v>
      </c>
      <c r="L42" s="15">
        <v>1680</v>
      </c>
      <c r="M42" s="46">
        <v>13998</v>
      </c>
      <c r="N42" s="47">
        <v>1982.9</v>
      </c>
      <c r="O42" s="47">
        <v>986.98</v>
      </c>
      <c r="P42" s="15">
        <v>309</v>
      </c>
      <c r="Q42" s="15">
        <v>575</v>
      </c>
      <c r="R42" s="16">
        <v>860</v>
      </c>
      <c r="S42" s="15">
        <v>745</v>
      </c>
      <c r="T42" s="15">
        <v>400</v>
      </c>
      <c r="U42" s="47">
        <v>1123</v>
      </c>
      <c r="V42" s="47">
        <v>617</v>
      </c>
      <c r="W42" s="15">
        <v>91</v>
      </c>
      <c r="X42" s="46">
        <v>7598.88</v>
      </c>
      <c r="Y42" s="48">
        <v>21687.88</v>
      </c>
    </row>
    <row r="43" spans="1:25" ht="14.25">
      <c r="A43" s="57" t="s">
        <v>59</v>
      </c>
      <c r="B43" s="53">
        <v>474</v>
      </c>
      <c r="C43" s="15">
        <v>980</v>
      </c>
      <c r="D43" s="15">
        <v>0</v>
      </c>
      <c r="E43" s="15">
        <v>900</v>
      </c>
      <c r="F43" s="15">
        <v>0</v>
      </c>
      <c r="G43" s="15">
        <v>1743</v>
      </c>
      <c r="H43" s="15">
        <v>1670</v>
      </c>
      <c r="I43" s="15">
        <v>1280</v>
      </c>
      <c r="J43" s="15">
        <v>1119</v>
      </c>
      <c r="K43" s="15">
        <v>11</v>
      </c>
      <c r="L43" s="15">
        <v>800</v>
      </c>
      <c r="M43" s="46">
        <v>8977</v>
      </c>
      <c r="N43" s="47">
        <v>15.5</v>
      </c>
      <c r="O43" s="47">
        <v>514.99</v>
      </c>
      <c r="P43" s="15">
        <v>424</v>
      </c>
      <c r="Q43" s="15">
        <v>500</v>
      </c>
      <c r="R43" s="16">
        <v>1160</v>
      </c>
      <c r="S43" s="15">
        <v>28</v>
      </c>
      <c r="T43" s="15">
        <v>1259</v>
      </c>
      <c r="U43" s="47">
        <v>2582</v>
      </c>
      <c r="V43" s="47">
        <v>968</v>
      </c>
      <c r="W43" s="15">
        <v>138</v>
      </c>
      <c r="X43" s="46">
        <v>7451.49</v>
      </c>
      <c r="Y43" s="48">
        <v>16566.489999999998</v>
      </c>
    </row>
    <row r="44" spans="1:25" ht="14.25">
      <c r="A44" s="57" t="s">
        <v>60</v>
      </c>
      <c r="B44" s="53">
        <v>0</v>
      </c>
      <c r="C44" s="15">
        <v>0</v>
      </c>
      <c r="D44" s="15">
        <v>0</v>
      </c>
      <c r="E44" s="15">
        <v>0</v>
      </c>
      <c r="F44" s="15">
        <v>403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46">
        <v>403</v>
      </c>
      <c r="N44" s="47">
        <v>0</v>
      </c>
      <c r="O44" s="47">
        <v>0</v>
      </c>
      <c r="P44" s="15">
        <v>0</v>
      </c>
      <c r="Q44" s="15">
        <v>0</v>
      </c>
      <c r="R44" s="16">
        <v>0</v>
      </c>
      <c r="S44" s="15">
        <v>0</v>
      </c>
      <c r="T44" s="15">
        <v>0</v>
      </c>
      <c r="U44" s="47">
        <v>0</v>
      </c>
      <c r="V44" s="47">
        <v>0</v>
      </c>
      <c r="W44" s="15">
        <v>0</v>
      </c>
      <c r="X44" s="46">
        <v>0</v>
      </c>
      <c r="Y44" s="48">
        <v>403</v>
      </c>
    </row>
    <row r="45" spans="1:25" ht="14.25">
      <c r="A45" s="57" t="s">
        <v>61</v>
      </c>
      <c r="B45" s="53">
        <v>210</v>
      </c>
      <c r="C45" s="15">
        <v>290</v>
      </c>
      <c r="D45" s="15">
        <v>116</v>
      </c>
      <c r="E45" s="15">
        <v>80</v>
      </c>
      <c r="F45" s="15">
        <v>110</v>
      </c>
      <c r="G45" s="15">
        <v>484</v>
      </c>
      <c r="H45" s="15">
        <v>779</v>
      </c>
      <c r="I45" s="15">
        <v>965</v>
      </c>
      <c r="J45" s="15">
        <v>428</v>
      </c>
      <c r="K45" s="15">
        <v>114</v>
      </c>
      <c r="L45" s="15">
        <v>294.7</v>
      </c>
      <c r="M45" s="46">
        <v>3870.7</v>
      </c>
      <c r="N45" s="47">
        <v>85</v>
      </c>
      <c r="O45" s="47">
        <v>58.019999999999996</v>
      </c>
      <c r="P45" s="15">
        <v>196</v>
      </c>
      <c r="Q45" s="15">
        <v>90</v>
      </c>
      <c r="R45" s="16">
        <v>594</v>
      </c>
      <c r="S45" s="15">
        <v>120</v>
      </c>
      <c r="T45" s="15">
        <v>294</v>
      </c>
      <c r="U45" s="47">
        <v>477</v>
      </c>
      <c r="V45" s="47">
        <v>366</v>
      </c>
      <c r="W45" s="15">
        <v>36</v>
      </c>
      <c r="X45" s="46">
        <v>2280.02</v>
      </c>
      <c r="Y45" s="48">
        <v>6186.719999999999</v>
      </c>
    </row>
    <row r="46" spans="1:25" ht="14.25">
      <c r="A46" s="57" t="s">
        <v>62</v>
      </c>
      <c r="B46" s="53">
        <v>0</v>
      </c>
      <c r="C46" s="15">
        <v>1008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46">
        <v>1008</v>
      </c>
      <c r="N46" s="47">
        <v>0</v>
      </c>
      <c r="O46" s="47">
        <v>0</v>
      </c>
      <c r="P46" s="15">
        <v>0</v>
      </c>
      <c r="Q46" s="15">
        <v>0</v>
      </c>
      <c r="R46" s="16">
        <v>0</v>
      </c>
      <c r="S46" s="15">
        <v>0</v>
      </c>
      <c r="T46" s="15">
        <v>0</v>
      </c>
      <c r="U46" s="47">
        <v>0</v>
      </c>
      <c r="V46" s="47">
        <v>0</v>
      </c>
      <c r="W46" s="15">
        <v>45</v>
      </c>
      <c r="X46" s="46">
        <v>0</v>
      </c>
      <c r="Y46" s="48">
        <v>1053</v>
      </c>
    </row>
    <row r="47" spans="1:25" ht="15">
      <c r="A47" s="61" t="s">
        <v>63</v>
      </c>
      <c r="B47" s="5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46">
        <v>0</v>
      </c>
      <c r="N47" s="47">
        <v>0</v>
      </c>
      <c r="O47" s="47">
        <v>0</v>
      </c>
      <c r="P47" s="15">
        <v>0</v>
      </c>
      <c r="Q47" s="15">
        <v>0</v>
      </c>
      <c r="R47" s="16">
        <v>0</v>
      </c>
      <c r="S47" s="15">
        <v>0</v>
      </c>
      <c r="T47" s="15">
        <v>0</v>
      </c>
      <c r="U47" s="47">
        <v>0</v>
      </c>
      <c r="V47" s="47">
        <v>0</v>
      </c>
      <c r="W47" s="15">
        <v>0</v>
      </c>
      <c r="X47" s="46">
        <v>0</v>
      </c>
      <c r="Y47" s="48">
        <v>0</v>
      </c>
    </row>
    <row r="48" spans="1:25" ht="15">
      <c r="A48" s="61" t="s">
        <v>64</v>
      </c>
      <c r="B48" s="5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46">
        <v>0</v>
      </c>
      <c r="N48" s="47">
        <v>0</v>
      </c>
      <c r="O48" s="47">
        <v>-4.49</v>
      </c>
      <c r="P48" s="15">
        <v>0</v>
      </c>
      <c r="Q48" s="15">
        <v>0</v>
      </c>
      <c r="R48" s="16">
        <v>0</v>
      </c>
      <c r="S48" s="15">
        <v>0</v>
      </c>
      <c r="T48" s="15">
        <v>1</v>
      </c>
      <c r="U48" s="47">
        <v>0</v>
      </c>
      <c r="V48" s="47">
        <v>0</v>
      </c>
      <c r="W48" s="15">
        <v>0</v>
      </c>
      <c r="X48" s="46">
        <v>-3.49</v>
      </c>
      <c r="Y48" s="48">
        <v>-3.49</v>
      </c>
    </row>
    <row r="49" spans="1:25" ht="15">
      <c r="A49" s="61" t="s">
        <v>65</v>
      </c>
      <c r="B49" s="53">
        <v>530</v>
      </c>
      <c r="C49" s="15">
        <v>112</v>
      </c>
      <c r="D49" s="15">
        <v>486</v>
      </c>
      <c r="E49" s="15">
        <v>480</v>
      </c>
      <c r="F49" s="15">
        <v>550</v>
      </c>
      <c r="G49" s="15">
        <v>763</v>
      </c>
      <c r="H49" s="15">
        <v>660</v>
      </c>
      <c r="I49" s="15">
        <v>3405</v>
      </c>
      <c r="J49" s="15">
        <v>1100</v>
      </c>
      <c r="K49" s="15">
        <v>1725</v>
      </c>
      <c r="L49" s="15">
        <v>100.1</v>
      </c>
      <c r="M49" s="46">
        <v>9911.1</v>
      </c>
      <c r="N49" s="47">
        <v>486.09999999999997</v>
      </c>
      <c r="O49" s="47">
        <v>560.05</v>
      </c>
      <c r="P49" s="15">
        <v>107</v>
      </c>
      <c r="Q49" s="15">
        <v>850</v>
      </c>
      <c r="R49" s="16">
        <v>642</v>
      </c>
      <c r="S49" s="15">
        <v>310</v>
      </c>
      <c r="T49" s="15">
        <v>580</v>
      </c>
      <c r="U49" s="47">
        <v>1339</v>
      </c>
      <c r="V49" s="47">
        <v>283</v>
      </c>
      <c r="W49" s="15">
        <v>60</v>
      </c>
      <c r="X49" s="46">
        <v>5157.15</v>
      </c>
      <c r="Y49" s="48">
        <v>15128.25</v>
      </c>
    </row>
    <row r="50" spans="1:25" ht="14.25">
      <c r="A50" s="62" t="s">
        <v>66</v>
      </c>
      <c r="B50" s="53">
        <v>200</v>
      </c>
      <c r="C50" s="15">
        <v>32</v>
      </c>
      <c r="D50" s="15">
        <v>267</v>
      </c>
      <c r="E50" s="15">
        <v>309</v>
      </c>
      <c r="F50" s="15">
        <v>250</v>
      </c>
      <c r="G50" s="15">
        <v>557</v>
      </c>
      <c r="H50" s="15">
        <v>20</v>
      </c>
      <c r="I50" s="15">
        <v>2556</v>
      </c>
      <c r="J50" s="15">
        <v>857</v>
      </c>
      <c r="K50" s="15">
        <v>1275</v>
      </c>
      <c r="L50" s="15">
        <v>53.2</v>
      </c>
      <c r="M50" s="46">
        <v>6376.2</v>
      </c>
      <c r="N50" s="47">
        <v>200.5</v>
      </c>
      <c r="O50" s="47">
        <v>420.03</v>
      </c>
      <c r="P50" s="15">
        <v>0</v>
      </c>
      <c r="Q50" s="15">
        <v>350</v>
      </c>
      <c r="R50" s="16">
        <v>413</v>
      </c>
      <c r="S50" s="15">
        <v>125</v>
      </c>
      <c r="T50" s="15">
        <v>300</v>
      </c>
      <c r="U50" s="47">
        <v>720</v>
      </c>
      <c r="V50" s="47">
        <v>180</v>
      </c>
      <c r="W50" s="15">
        <v>10</v>
      </c>
      <c r="X50" s="46">
        <v>2708.5299999999997</v>
      </c>
      <c r="Y50" s="48">
        <v>9094.73</v>
      </c>
    </row>
    <row r="51" spans="1:25" ht="14.25">
      <c r="A51" s="62" t="s">
        <v>67</v>
      </c>
      <c r="B51" s="53">
        <v>248</v>
      </c>
      <c r="C51" s="15">
        <v>65</v>
      </c>
      <c r="D51" s="15">
        <v>189</v>
      </c>
      <c r="E51" s="15">
        <v>152</v>
      </c>
      <c r="F51" s="15">
        <v>150</v>
      </c>
      <c r="G51" s="15">
        <v>206</v>
      </c>
      <c r="H51" s="15">
        <v>634</v>
      </c>
      <c r="I51" s="15">
        <v>819</v>
      </c>
      <c r="J51" s="15">
        <v>165</v>
      </c>
      <c r="K51" s="15">
        <v>399</v>
      </c>
      <c r="L51" s="15">
        <v>25.3</v>
      </c>
      <c r="M51" s="46">
        <v>3052.3</v>
      </c>
      <c r="N51" s="47">
        <v>125.6</v>
      </c>
      <c r="O51" s="47">
        <v>99.99000000000001</v>
      </c>
      <c r="P51" s="15">
        <v>115</v>
      </c>
      <c r="Q51" s="15">
        <v>300</v>
      </c>
      <c r="R51" s="16">
        <v>171</v>
      </c>
      <c r="S51" s="15">
        <v>190</v>
      </c>
      <c r="T51" s="15">
        <v>230</v>
      </c>
      <c r="U51" s="47">
        <v>459</v>
      </c>
      <c r="V51" s="47">
        <v>102</v>
      </c>
      <c r="W51" s="15">
        <v>20</v>
      </c>
      <c r="X51" s="46">
        <v>1792.5900000000001</v>
      </c>
      <c r="Y51" s="48">
        <v>4864.89</v>
      </c>
    </row>
    <row r="52" spans="1:25" ht="14.25">
      <c r="A52" s="62" t="s">
        <v>68</v>
      </c>
      <c r="B52" s="53">
        <v>82</v>
      </c>
      <c r="C52" s="15">
        <v>15</v>
      </c>
      <c r="D52" s="15">
        <v>30</v>
      </c>
      <c r="E52" s="15">
        <v>20</v>
      </c>
      <c r="F52" s="15">
        <v>150</v>
      </c>
      <c r="G52" s="15">
        <v>0</v>
      </c>
      <c r="H52" s="15">
        <v>6</v>
      </c>
      <c r="I52" s="15">
        <v>30</v>
      </c>
      <c r="J52" s="15">
        <v>78</v>
      </c>
      <c r="K52" s="15">
        <v>51</v>
      </c>
      <c r="L52" s="15">
        <v>21.6</v>
      </c>
      <c r="M52" s="46">
        <v>483.6</v>
      </c>
      <c r="N52" s="47">
        <v>159.98999999999998</v>
      </c>
      <c r="O52" s="47">
        <v>40.03</v>
      </c>
      <c r="P52" s="15">
        <v>0</v>
      </c>
      <c r="Q52" s="15">
        <v>200</v>
      </c>
      <c r="R52" s="16">
        <v>58</v>
      </c>
      <c r="S52" s="15">
        <v>62</v>
      </c>
      <c r="T52" s="15">
        <v>50</v>
      </c>
      <c r="U52" s="47">
        <v>160</v>
      </c>
      <c r="V52" s="47">
        <v>1</v>
      </c>
      <c r="W52" s="15">
        <v>30</v>
      </c>
      <c r="X52" s="46">
        <v>731.02</v>
      </c>
      <c r="Y52" s="48">
        <v>1244.62</v>
      </c>
    </row>
    <row r="53" spans="1:25" ht="15">
      <c r="A53" s="61" t="s">
        <v>69</v>
      </c>
      <c r="B53" s="53">
        <v>100</v>
      </c>
      <c r="C53" s="15">
        <v>100</v>
      </c>
      <c r="D53" s="15">
        <v>72</v>
      </c>
      <c r="E53" s="15">
        <v>50</v>
      </c>
      <c r="F53" s="15">
        <v>160</v>
      </c>
      <c r="G53" s="15">
        <v>180</v>
      </c>
      <c r="H53" s="15">
        <v>73</v>
      </c>
      <c r="I53" s="15">
        <v>114</v>
      </c>
      <c r="J53" s="15">
        <v>93</v>
      </c>
      <c r="K53" s="15">
        <v>70</v>
      </c>
      <c r="L53" s="15">
        <v>80.9</v>
      </c>
      <c r="M53" s="46">
        <v>1092.9</v>
      </c>
      <c r="N53" s="47">
        <v>133</v>
      </c>
      <c r="O53" s="47">
        <v>54.04</v>
      </c>
      <c r="P53" s="15">
        <v>129</v>
      </c>
      <c r="Q53" s="15">
        <v>35</v>
      </c>
      <c r="R53" s="16">
        <v>170</v>
      </c>
      <c r="S53" s="15">
        <v>120</v>
      </c>
      <c r="T53" s="15">
        <v>50</v>
      </c>
      <c r="U53" s="47">
        <v>137</v>
      </c>
      <c r="V53" s="47">
        <v>40</v>
      </c>
      <c r="W53" s="15">
        <v>178.03</v>
      </c>
      <c r="X53" s="46">
        <v>868.04</v>
      </c>
      <c r="Y53" s="48">
        <v>2138.9700000000003</v>
      </c>
    </row>
    <row r="54" spans="1:25" ht="15">
      <c r="A54" s="61" t="s">
        <v>70</v>
      </c>
      <c r="B54" s="53">
        <v>9</v>
      </c>
      <c r="C54" s="15">
        <v>20</v>
      </c>
      <c r="D54" s="15">
        <v>9</v>
      </c>
      <c r="E54" s="15">
        <v>1</v>
      </c>
      <c r="F54" s="15">
        <v>80</v>
      </c>
      <c r="G54" s="15">
        <v>5</v>
      </c>
      <c r="H54" s="15">
        <v>3</v>
      </c>
      <c r="I54" s="15">
        <v>6</v>
      </c>
      <c r="J54" s="15">
        <v>0</v>
      </c>
      <c r="K54" s="15">
        <v>6</v>
      </c>
      <c r="L54" s="15">
        <v>7.4</v>
      </c>
      <c r="M54" s="46">
        <v>146.4</v>
      </c>
      <c r="N54" s="47">
        <v>5</v>
      </c>
      <c r="O54" s="47">
        <v>0.9500000000000001</v>
      </c>
      <c r="P54" s="15">
        <v>4</v>
      </c>
      <c r="Q54" s="15">
        <v>5</v>
      </c>
      <c r="R54" s="16">
        <v>13</v>
      </c>
      <c r="S54" s="15">
        <v>120</v>
      </c>
      <c r="T54" s="15">
        <v>5</v>
      </c>
      <c r="U54" s="47">
        <v>6</v>
      </c>
      <c r="V54" s="47">
        <v>2</v>
      </c>
      <c r="W54" s="15">
        <v>0.5700000000000001</v>
      </c>
      <c r="X54" s="46">
        <v>160.95</v>
      </c>
      <c r="Y54" s="48">
        <v>307.91999999999996</v>
      </c>
    </row>
    <row r="55" spans="1:25" ht="15">
      <c r="A55" s="61" t="s">
        <v>71</v>
      </c>
      <c r="B55" s="53">
        <v>1355</v>
      </c>
      <c r="C55" s="15">
        <v>5559</v>
      </c>
      <c r="D55" s="15">
        <v>482</v>
      </c>
      <c r="E55" s="15">
        <v>515</v>
      </c>
      <c r="F55" s="15">
        <v>1310</v>
      </c>
      <c r="G55" s="15">
        <v>2462</v>
      </c>
      <c r="H55" s="15">
        <v>854</v>
      </c>
      <c r="I55" s="15">
        <v>1145</v>
      </c>
      <c r="J55" s="15">
        <v>596</v>
      </c>
      <c r="K55" s="15">
        <v>1420</v>
      </c>
      <c r="L55" s="15">
        <v>1499.9</v>
      </c>
      <c r="M55" s="46">
        <v>17197.9</v>
      </c>
      <c r="N55" s="47">
        <v>1093.6</v>
      </c>
      <c r="O55" s="47">
        <v>791.05</v>
      </c>
      <c r="P55" s="15">
        <v>4750</v>
      </c>
      <c r="Q55" s="15">
        <v>928</v>
      </c>
      <c r="R55" s="16">
        <v>1865</v>
      </c>
      <c r="S55" s="15">
        <v>2152</v>
      </c>
      <c r="T55" s="15">
        <v>598.9</v>
      </c>
      <c r="U55" s="47">
        <v>1134</v>
      </c>
      <c r="V55" s="47">
        <v>4787</v>
      </c>
      <c r="W55" s="15">
        <v>783.48</v>
      </c>
      <c r="X55" s="46">
        <v>18099.55</v>
      </c>
      <c r="Y55" s="48">
        <v>36080.93</v>
      </c>
    </row>
    <row r="56" spans="1:25" ht="14.25">
      <c r="A56" s="57" t="s">
        <v>72</v>
      </c>
      <c r="B56" s="53">
        <v>98</v>
      </c>
      <c r="C56" s="15">
        <v>104</v>
      </c>
      <c r="D56" s="15">
        <v>100</v>
      </c>
      <c r="E56" s="15">
        <v>56</v>
      </c>
      <c r="F56" s="15">
        <v>110</v>
      </c>
      <c r="G56" s="15">
        <v>116</v>
      </c>
      <c r="H56" s="15">
        <v>100</v>
      </c>
      <c r="I56" s="15">
        <v>101</v>
      </c>
      <c r="J56" s="15">
        <v>72</v>
      </c>
      <c r="K56" s="15">
        <v>101</v>
      </c>
      <c r="L56" s="15">
        <v>70.9</v>
      </c>
      <c r="M56" s="46">
        <v>1028.9</v>
      </c>
      <c r="N56" s="47">
        <v>140</v>
      </c>
      <c r="O56" s="47">
        <v>140.01999999999998</v>
      </c>
      <c r="P56" s="15">
        <v>153</v>
      </c>
      <c r="Q56" s="15">
        <v>55</v>
      </c>
      <c r="R56" s="16">
        <v>139</v>
      </c>
      <c r="S56" s="15">
        <v>140</v>
      </c>
      <c r="T56" s="15">
        <v>85.8</v>
      </c>
      <c r="U56" s="47">
        <v>120</v>
      </c>
      <c r="V56" s="47">
        <v>47</v>
      </c>
      <c r="W56" s="15">
        <v>153</v>
      </c>
      <c r="X56" s="46">
        <v>1019.8199999999999</v>
      </c>
      <c r="Y56" s="48">
        <v>2201.7200000000003</v>
      </c>
    </row>
    <row r="57" spans="1:25" ht="14.25">
      <c r="A57" s="57" t="s">
        <v>73</v>
      </c>
      <c r="B57" s="53">
        <v>50</v>
      </c>
      <c r="C57" s="15">
        <v>0</v>
      </c>
      <c r="D57" s="15">
        <v>0</v>
      </c>
      <c r="E57" s="15">
        <v>0</v>
      </c>
      <c r="F57" s="15">
        <v>0</v>
      </c>
      <c r="G57" s="15">
        <v>46</v>
      </c>
      <c r="H57" s="15">
        <v>0</v>
      </c>
      <c r="I57" s="15">
        <v>45</v>
      </c>
      <c r="J57" s="15">
        <v>6</v>
      </c>
      <c r="K57" s="15">
        <v>7</v>
      </c>
      <c r="L57" s="15">
        <v>6.5</v>
      </c>
      <c r="M57" s="46">
        <v>160.5</v>
      </c>
      <c r="N57" s="47">
        <v>66.8</v>
      </c>
      <c r="O57" s="47">
        <v>30</v>
      </c>
      <c r="P57" s="15">
        <v>2727</v>
      </c>
      <c r="Q57" s="15">
        <v>4</v>
      </c>
      <c r="R57" s="16">
        <v>271</v>
      </c>
      <c r="S57" s="15">
        <v>43</v>
      </c>
      <c r="T57" s="15">
        <v>0</v>
      </c>
      <c r="U57" s="47">
        <v>6</v>
      </c>
      <c r="V57" s="47">
        <v>9</v>
      </c>
      <c r="W57" s="15">
        <v>168</v>
      </c>
      <c r="X57" s="46">
        <v>3156.8</v>
      </c>
      <c r="Y57" s="48">
        <v>3485.3</v>
      </c>
    </row>
    <row r="58" spans="1:25" ht="14.25">
      <c r="A58" s="57" t="s">
        <v>74</v>
      </c>
      <c r="B58" s="5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46">
        <v>0</v>
      </c>
      <c r="N58" s="47">
        <v>0</v>
      </c>
      <c r="O58" s="47">
        <v>0</v>
      </c>
      <c r="P58" s="15">
        <v>0</v>
      </c>
      <c r="Q58" s="15">
        <v>0</v>
      </c>
      <c r="R58" s="16">
        <v>0</v>
      </c>
      <c r="S58" s="15">
        <v>768</v>
      </c>
      <c r="T58" s="15">
        <v>0</v>
      </c>
      <c r="U58" s="47">
        <v>0</v>
      </c>
      <c r="V58" s="47">
        <v>0</v>
      </c>
      <c r="W58" s="15">
        <v>96</v>
      </c>
      <c r="X58" s="46">
        <v>768</v>
      </c>
      <c r="Y58" s="48">
        <v>864</v>
      </c>
    </row>
    <row r="59" spans="1:25" ht="14.25">
      <c r="A59" s="57" t="s">
        <v>75</v>
      </c>
      <c r="B59" s="53">
        <v>202</v>
      </c>
      <c r="C59" s="15">
        <v>796</v>
      </c>
      <c r="D59" s="15">
        <v>0</v>
      </c>
      <c r="E59" s="15">
        <v>0</v>
      </c>
      <c r="F59" s="15">
        <v>100</v>
      </c>
      <c r="G59" s="15">
        <v>1393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46">
        <v>2491</v>
      </c>
      <c r="N59" s="47">
        <v>50</v>
      </c>
      <c r="O59" s="47">
        <v>0</v>
      </c>
      <c r="P59" s="15">
        <v>434</v>
      </c>
      <c r="Q59" s="15">
        <v>65</v>
      </c>
      <c r="R59" s="16">
        <v>0</v>
      </c>
      <c r="S59" s="15">
        <v>407</v>
      </c>
      <c r="T59" s="15">
        <v>0</v>
      </c>
      <c r="U59" s="47">
        <v>100</v>
      </c>
      <c r="V59" s="47">
        <v>0</v>
      </c>
      <c r="W59" s="15">
        <v>3.5</v>
      </c>
      <c r="X59" s="46">
        <v>1056</v>
      </c>
      <c r="Y59" s="48">
        <v>3550.5</v>
      </c>
    </row>
    <row r="60" spans="1:25" ht="14.25">
      <c r="A60" s="57" t="s">
        <v>76</v>
      </c>
      <c r="B60" s="53">
        <v>0</v>
      </c>
      <c r="C60" s="15">
        <v>3803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46">
        <v>3803</v>
      </c>
      <c r="N60" s="47">
        <v>230</v>
      </c>
      <c r="O60" s="47">
        <v>0</v>
      </c>
      <c r="P60" s="15">
        <v>977</v>
      </c>
      <c r="Q60" s="15">
        <v>0</v>
      </c>
      <c r="R60" s="16">
        <v>0</v>
      </c>
      <c r="S60" s="15">
        <v>0</v>
      </c>
      <c r="T60" s="15">
        <v>0</v>
      </c>
      <c r="U60" s="47">
        <v>0</v>
      </c>
      <c r="V60" s="47">
        <v>4184</v>
      </c>
      <c r="W60" s="15">
        <v>0</v>
      </c>
      <c r="X60" s="46">
        <v>5391</v>
      </c>
      <c r="Y60" s="48">
        <v>9194</v>
      </c>
    </row>
    <row r="61" spans="1:25" ht="14.25">
      <c r="A61" s="57" t="s">
        <v>77</v>
      </c>
      <c r="B61" s="53">
        <v>134</v>
      </c>
      <c r="C61" s="15">
        <v>120</v>
      </c>
      <c r="D61" s="15">
        <v>62</v>
      </c>
      <c r="E61" s="15">
        <v>82</v>
      </c>
      <c r="F61" s="15">
        <v>105</v>
      </c>
      <c r="G61" s="15">
        <v>90</v>
      </c>
      <c r="H61" s="15">
        <v>212</v>
      </c>
      <c r="I61" s="15">
        <v>220</v>
      </c>
      <c r="J61" s="15">
        <v>77</v>
      </c>
      <c r="K61" s="15">
        <v>670</v>
      </c>
      <c r="L61" s="15">
        <v>631.4</v>
      </c>
      <c r="M61" s="46">
        <v>2403.4</v>
      </c>
      <c r="N61" s="47">
        <v>90</v>
      </c>
      <c r="O61" s="47">
        <v>52.02</v>
      </c>
      <c r="P61" s="15">
        <v>98</v>
      </c>
      <c r="Q61" s="15">
        <v>120</v>
      </c>
      <c r="R61" s="16">
        <v>430</v>
      </c>
      <c r="S61" s="15">
        <v>78</v>
      </c>
      <c r="T61" s="15">
        <v>93.3</v>
      </c>
      <c r="U61" s="47">
        <v>150</v>
      </c>
      <c r="V61" s="47">
        <v>90</v>
      </c>
      <c r="W61" s="15">
        <v>6</v>
      </c>
      <c r="X61" s="46">
        <v>1201.32</v>
      </c>
      <c r="Y61" s="48">
        <v>3610.7200000000003</v>
      </c>
    </row>
    <row r="62" spans="1:25" ht="14.25">
      <c r="A62" s="57" t="s">
        <v>78</v>
      </c>
      <c r="B62" s="53">
        <v>130</v>
      </c>
      <c r="C62" s="15">
        <v>89</v>
      </c>
      <c r="D62" s="15">
        <v>15</v>
      </c>
      <c r="E62" s="15">
        <v>40</v>
      </c>
      <c r="F62" s="15">
        <v>150</v>
      </c>
      <c r="G62" s="15">
        <v>152</v>
      </c>
      <c r="H62" s="15">
        <v>119</v>
      </c>
      <c r="I62" s="15">
        <v>222</v>
      </c>
      <c r="J62" s="15">
        <v>305</v>
      </c>
      <c r="K62" s="15">
        <v>211</v>
      </c>
      <c r="L62" s="15">
        <v>230</v>
      </c>
      <c r="M62" s="46">
        <v>1663</v>
      </c>
      <c r="N62" s="47">
        <v>103.6</v>
      </c>
      <c r="O62" s="47">
        <v>139.95999999999998</v>
      </c>
      <c r="P62" s="15">
        <v>60</v>
      </c>
      <c r="Q62" s="15">
        <v>330</v>
      </c>
      <c r="R62" s="16">
        <v>156</v>
      </c>
      <c r="S62" s="15">
        <v>80</v>
      </c>
      <c r="T62" s="15">
        <v>81.9</v>
      </c>
      <c r="U62" s="47">
        <v>250</v>
      </c>
      <c r="V62" s="47">
        <v>192</v>
      </c>
      <c r="W62" s="15">
        <v>22</v>
      </c>
      <c r="X62" s="46">
        <v>1393.46</v>
      </c>
      <c r="Y62" s="48">
        <v>3078.46</v>
      </c>
    </row>
    <row r="63" spans="1:25" ht="14.25">
      <c r="A63" s="57" t="s">
        <v>79</v>
      </c>
      <c r="B63" s="53">
        <v>741</v>
      </c>
      <c r="C63" s="15">
        <v>647</v>
      </c>
      <c r="D63" s="15">
        <v>305</v>
      </c>
      <c r="E63" s="15">
        <v>337</v>
      </c>
      <c r="F63" s="15">
        <v>845</v>
      </c>
      <c r="G63" s="15">
        <v>665</v>
      </c>
      <c r="H63" s="15">
        <v>423</v>
      </c>
      <c r="I63" s="15">
        <v>557</v>
      </c>
      <c r="J63" s="15">
        <v>136</v>
      </c>
      <c r="K63" s="15">
        <v>401</v>
      </c>
      <c r="L63" s="15">
        <v>561.1</v>
      </c>
      <c r="M63" s="46">
        <v>5618.1</v>
      </c>
      <c r="N63" s="47">
        <v>413.2</v>
      </c>
      <c r="O63" s="47">
        <v>429</v>
      </c>
      <c r="P63" s="15">
        <v>301</v>
      </c>
      <c r="Q63" s="15">
        <v>354</v>
      </c>
      <c r="R63" s="16">
        <v>869</v>
      </c>
      <c r="S63" s="15">
        <v>636</v>
      </c>
      <c r="T63" s="15">
        <v>338</v>
      </c>
      <c r="U63" s="47">
        <v>508</v>
      </c>
      <c r="V63" s="47">
        <v>265</v>
      </c>
      <c r="W63" s="15">
        <v>335</v>
      </c>
      <c r="X63" s="46">
        <v>4113.2</v>
      </c>
      <c r="Y63" s="48">
        <v>10066.3</v>
      </c>
    </row>
    <row r="64" spans="1:25" ht="15">
      <c r="A64" s="61" t="s">
        <v>80</v>
      </c>
      <c r="B64" s="53">
        <v>14460</v>
      </c>
      <c r="C64" s="15">
        <v>21784</v>
      </c>
      <c r="D64" s="15">
        <v>6285</v>
      </c>
      <c r="E64" s="15">
        <v>10889</v>
      </c>
      <c r="F64" s="15">
        <v>14425</v>
      </c>
      <c r="G64" s="15">
        <v>31867</v>
      </c>
      <c r="H64" s="15">
        <f>29177-122</f>
        <v>29055</v>
      </c>
      <c r="I64" s="15">
        <v>31720</v>
      </c>
      <c r="J64" s="15">
        <v>16020</v>
      </c>
      <c r="K64" s="15">
        <v>25269</v>
      </c>
      <c r="L64" s="15">
        <v>22641.699999999997</v>
      </c>
      <c r="M64" s="46">
        <v>224537.7</v>
      </c>
      <c r="N64" s="47">
        <v>18635.6</v>
      </c>
      <c r="O64" s="47">
        <v>13893</v>
      </c>
      <c r="P64" s="15">
        <f>16669-224</f>
        <v>16445</v>
      </c>
      <c r="Q64" s="15">
        <v>14685</v>
      </c>
      <c r="R64" s="16">
        <v>30875</v>
      </c>
      <c r="S64" s="15">
        <v>17845</v>
      </c>
      <c r="T64" s="15">
        <v>17100</v>
      </c>
      <c r="U64" s="47">
        <v>52985</v>
      </c>
      <c r="V64" s="47">
        <v>14233</v>
      </c>
      <c r="W64" s="15">
        <v>8171</v>
      </c>
      <c r="X64" s="46">
        <v>196920.6</v>
      </c>
      <c r="Y64" s="48">
        <v>429629.30000000005</v>
      </c>
    </row>
    <row r="65" spans="1:25" ht="14.25">
      <c r="A65" s="57" t="s">
        <v>81</v>
      </c>
      <c r="B65" s="53">
        <v>10663</v>
      </c>
      <c r="C65" s="15">
        <v>15822</v>
      </c>
      <c r="D65" s="15">
        <v>4660</v>
      </c>
      <c r="E65" s="15">
        <v>7974</v>
      </c>
      <c r="F65" s="15">
        <v>10705</v>
      </c>
      <c r="G65" s="15">
        <v>23290</v>
      </c>
      <c r="H65" s="15">
        <f>21438-122</f>
        <v>21316</v>
      </c>
      <c r="I65" s="15">
        <v>23200</v>
      </c>
      <c r="J65" s="15">
        <v>11804</v>
      </c>
      <c r="K65" s="15">
        <v>18715</v>
      </c>
      <c r="L65" s="15">
        <v>16468.7</v>
      </c>
      <c r="M65" s="46">
        <v>164739.7</v>
      </c>
      <c r="N65" s="47">
        <v>13657.599999999999</v>
      </c>
      <c r="O65" s="47">
        <v>10155</v>
      </c>
      <c r="P65" s="15">
        <f>12296-224</f>
        <v>12072</v>
      </c>
      <c r="Q65" s="15">
        <v>10843</v>
      </c>
      <c r="R65" s="16">
        <f>22662-107</f>
        <v>22555</v>
      </c>
      <c r="S65" s="15">
        <v>13200</v>
      </c>
      <c r="T65" s="15">
        <v>12600</v>
      </c>
      <c r="U65" s="47">
        <v>38925</v>
      </c>
      <c r="V65" s="47">
        <v>10355</v>
      </c>
      <c r="W65" s="15">
        <f>5844-140</f>
        <v>5704</v>
      </c>
      <c r="X65" s="46">
        <v>144693.6</v>
      </c>
      <c r="Y65" s="48">
        <v>315277.30000000005</v>
      </c>
    </row>
    <row r="66" spans="1:25" ht="14.25">
      <c r="A66" s="57" t="s">
        <v>82</v>
      </c>
      <c r="B66" s="53">
        <v>10234</v>
      </c>
      <c r="C66" s="15">
        <v>15570</v>
      </c>
      <c r="D66" s="15">
        <v>4570</v>
      </c>
      <c r="E66" s="15">
        <v>7914</v>
      </c>
      <c r="F66" s="15">
        <v>10615</v>
      </c>
      <c r="G66" s="15">
        <v>23190</v>
      </c>
      <c r="H66" s="15">
        <f>21288-122</f>
        <v>21166</v>
      </c>
      <c r="I66" s="15">
        <v>23050</v>
      </c>
      <c r="J66" s="15">
        <v>11743</v>
      </c>
      <c r="K66" s="15">
        <v>18615</v>
      </c>
      <c r="L66" s="15">
        <v>16218</v>
      </c>
      <c r="M66" s="46">
        <v>163007</v>
      </c>
      <c r="N66" s="47">
        <v>13397.599999999999</v>
      </c>
      <c r="O66" s="47">
        <v>10115</v>
      </c>
      <c r="P66" s="15">
        <f>12054-224</f>
        <v>11830</v>
      </c>
      <c r="Q66" s="15">
        <v>10543</v>
      </c>
      <c r="R66" s="16">
        <f>22464-107</f>
        <v>22357</v>
      </c>
      <c r="S66" s="15">
        <v>12900</v>
      </c>
      <c r="T66" s="15">
        <v>12500</v>
      </c>
      <c r="U66" s="47">
        <v>38675</v>
      </c>
      <c r="V66" s="47">
        <v>10152</v>
      </c>
      <c r="W66" s="15">
        <f>5477-140</f>
        <v>5337</v>
      </c>
      <c r="X66" s="46">
        <v>142800.6</v>
      </c>
      <c r="Y66" s="48">
        <v>311284.6</v>
      </c>
    </row>
    <row r="67" spans="1:25" ht="14.25">
      <c r="A67" s="57" t="s">
        <v>83</v>
      </c>
      <c r="B67" s="53">
        <v>10155</v>
      </c>
      <c r="C67" s="15">
        <v>15050</v>
      </c>
      <c r="D67" s="15">
        <v>4570</v>
      </c>
      <c r="E67" s="15">
        <v>7914</v>
      </c>
      <c r="F67" s="15">
        <v>10610</v>
      </c>
      <c r="G67" s="15">
        <v>23190</v>
      </c>
      <c r="H67" s="126">
        <f>21183-122</f>
        <v>21061</v>
      </c>
      <c r="I67" s="15">
        <v>23050</v>
      </c>
      <c r="J67" s="15">
        <v>11625</v>
      </c>
      <c r="K67" s="15">
        <v>18458</v>
      </c>
      <c r="L67" s="15">
        <v>16118</v>
      </c>
      <c r="M67" s="46">
        <v>161923</v>
      </c>
      <c r="N67" s="47">
        <v>13290</v>
      </c>
      <c r="O67" s="47">
        <v>10056</v>
      </c>
      <c r="P67" s="126">
        <f>10784-224</f>
        <v>10560</v>
      </c>
      <c r="Q67" s="15">
        <v>10487</v>
      </c>
      <c r="R67" s="127">
        <f>22367-107</f>
        <v>22260</v>
      </c>
      <c r="S67" s="15">
        <v>12900</v>
      </c>
      <c r="T67" s="15">
        <v>12500</v>
      </c>
      <c r="U67" s="47">
        <v>38675</v>
      </c>
      <c r="V67" s="47">
        <v>10052</v>
      </c>
      <c r="W67" s="126">
        <f>5477-140</f>
        <v>5337</v>
      </c>
      <c r="X67" s="46">
        <v>141111</v>
      </c>
      <c r="Y67" s="48">
        <v>308511</v>
      </c>
    </row>
    <row r="68" spans="1:25" ht="14.25">
      <c r="A68" s="57" t="s">
        <v>84</v>
      </c>
      <c r="B68" s="53">
        <v>429</v>
      </c>
      <c r="C68" s="15">
        <v>252</v>
      </c>
      <c r="D68" s="15">
        <v>87</v>
      </c>
      <c r="E68" s="15">
        <v>60</v>
      </c>
      <c r="F68" s="15">
        <v>90</v>
      </c>
      <c r="G68" s="15">
        <v>100</v>
      </c>
      <c r="H68" s="15">
        <v>150</v>
      </c>
      <c r="I68" s="15">
        <v>150</v>
      </c>
      <c r="J68" s="15">
        <v>61</v>
      </c>
      <c r="K68" s="15">
        <v>100</v>
      </c>
      <c r="L68" s="15">
        <v>250.8</v>
      </c>
      <c r="M68" s="46">
        <v>1729.8</v>
      </c>
      <c r="N68" s="47">
        <v>260</v>
      </c>
      <c r="O68" s="47">
        <v>40</v>
      </c>
      <c r="P68" s="15">
        <v>242</v>
      </c>
      <c r="Q68" s="15">
        <v>300</v>
      </c>
      <c r="R68" s="16">
        <v>198</v>
      </c>
      <c r="S68" s="15">
        <v>300</v>
      </c>
      <c r="T68" s="15">
        <v>100</v>
      </c>
      <c r="U68" s="47">
        <v>250</v>
      </c>
      <c r="V68" s="47">
        <v>203</v>
      </c>
      <c r="W68" s="15">
        <v>367</v>
      </c>
      <c r="X68" s="46">
        <v>1893</v>
      </c>
      <c r="Y68" s="48">
        <v>3989.8</v>
      </c>
    </row>
    <row r="69" spans="1:25" ht="14.25">
      <c r="A69" s="57" t="s">
        <v>85</v>
      </c>
      <c r="B69" s="53">
        <v>3797</v>
      </c>
      <c r="C69" s="15">
        <v>5808</v>
      </c>
      <c r="D69" s="15">
        <v>1625</v>
      </c>
      <c r="E69" s="15">
        <v>2915</v>
      </c>
      <c r="F69" s="15">
        <v>3720</v>
      </c>
      <c r="G69" s="15">
        <v>8577</v>
      </c>
      <c r="H69" s="15">
        <v>7739</v>
      </c>
      <c r="I69" s="15">
        <v>8520</v>
      </c>
      <c r="J69" s="15">
        <v>4216</v>
      </c>
      <c r="K69" s="15">
        <v>6554</v>
      </c>
      <c r="L69" s="15">
        <v>6173</v>
      </c>
      <c r="M69" s="46">
        <v>59644</v>
      </c>
      <c r="N69" s="47">
        <v>4978</v>
      </c>
      <c r="O69" s="47">
        <v>3738</v>
      </c>
      <c r="P69" s="15">
        <v>4373</v>
      </c>
      <c r="Q69" s="15">
        <v>3842</v>
      </c>
      <c r="R69" s="16">
        <v>8213</v>
      </c>
      <c r="S69" s="15">
        <v>4645</v>
      </c>
      <c r="T69" s="15">
        <v>4500</v>
      </c>
      <c r="U69" s="47">
        <v>14060</v>
      </c>
      <c r="V69" s="47">
        <v>3878</v>
      </c>
      <c r="W69" s="15">
        <v>2327</v>
      </c>
      <c r="X69" s="46">
        <v>52227</v>
      </c>
      <c r="Y69" s="48">
        <v>114198</v>
      </c>
    </row>
    <row r="70" spans="1:25" ht="15">
      <c r="A70" s="61" t="s">
        <v>86</v>
      </c>
      <c r="B70" s="53">
        <v>2</v>
      </c>
      <c r="C70" s="15">
        <v>2</v>
      </c>
      <c r="D70" s="15">
        <v>0</v>
      </c>
      <c r="E70" s="15">
        <v>0</v>
      </c>
      <c r="F70" s="15">
        <v>10</v>
      </c>
      <c r="G70" s="15">
        <v>5</v>
      </c>
      <c r="H70" s="15">
        <v>0</v>
      </c>
      <c r="I70" s="15">
        <v>0</v>
      </c>
      <c r="J70" s="15">
        <v>0</v>
      </c>
      <c r="K70" s="15">
        <v>3</v>
      </c>
      <c r="L70" s="15">
        <v>3</v>
      </c>
      <c r="M70" s="46">
        <v>25</v>
      </c>
      <c r="N70" s="47">
        <v>1.5</v>
      </c>
      <c r="O70" s="47">
        <v>0.1</v>
      </c>
      <c r="P70" s="15">
        <v>0</v>
      </c>
      <c r="Q70" s="15">
        <v>17</v>
      </c>
      <c r="R70" s="16">
        <v>8</v>
      </c>
      <c r="S70" s="15">
        <v>14</v>
      </c>
      <c r="T70" s="15">
        <v>3</v>
      </c>
      <c r="U70" s="47">
        <v>105</v>
      </c>
      <c r="V70" s="47">
        <v>1</v>
      </c>
      <c r="W70" s="15">
        <v>3</v>
      </c>
      <c r="X70" s="46">
        <v>149.6</v>
      </c>
      <c r="Y70" s="48">
        <v>177.6</v>
      </c>
    </row>
    <row r="71" spans="1:25" ht="14.25">
      <c r="A71" s="57" t="s">
        <v>87</v>
      </c>
      <c r="B71" s="53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46">
        <v>0</v>
      </c>
      <c r="N71" s="47">
        <v>0</v>
      </c>
      <c r="O71" s="47">
        <v>0</v>
      </c>
      <c r="P71" s="15">
        <v>0</v>
      </c>
      <c r="Q71" s="15">
        <v>0</v>
      </c>
      <c r="R71" s="16">
        <v>0</v>
      </c>
      <c r="S71" s="15">
        <v>0</v>
      </c>
      <c r="T71" s="15">
        <v>0</v>
      </c>
      <c r="U71" s="47">
        <v>15</v>
      </c>
      <c r="V71" s="47">
        <v>1</v>
      </c>
      <c r="W71" s="15">
        <v>0</v>
      </c>
      <c r="X71" s="46">
        <v>16</v>
      </c>
      <c r="Y71" s="48">
        <v>16</v>
      </c>
    </row>
    <row r="72" spans="1:25" ht="15">
      <c r="A72" s="61" t="s">
        <v>88</v>
      </c>
      <c r="B72" s="53">
        <v>139</v>
      </c>
      <c r="C72" s="15">
        <v>117</v>
      </c>
      <c r="D72" s="15">
        <v>46</v>
      </c>
      <c r="E72" s="15">
        <v>85</v>
      </c>
      <c r="F72" s="15">
        <v>160</v>
      </c>
      <c r="G72" s="15">
        <v>80</v>
      </c>
      <c r="H72" s="15">
        <v>75</v>
      </c>
      <c r="I72" s="15">
        <v>65</v>
      </c>
      <c r="J72" s="15">
        <v>0</v>
      </c>
      <c r="K72" s="15">
        <v>147</v>
      </c>
      <c r="L72" s="15">
        <v>53</v>
      </c>
      <c r="M72" s="46">
        <v>967</v>
      </c>
      <c r="N72" s="47">
        <v>77</v>
      </c>
      <c r="O72" s="47">
        <v>76.8</v>
      </c>
      <c r="P72" s="15">
        <v>219</v>
      </c>
      <c r="Q72" s="15">
        <v>110</v>
      </c>
      <c r="R72" s="16">
        <v>404</v>
      </c>
      <c r="S72" s="15">
        <v>128</v>
      </c>
      <c r="T72" s="15">
        <v>88.7</v>
      </c>
      <c r="U72" s="47">
        <v>1018</v>
      </c>
      <c r="V72" s="47">
        <v>45</v>
      </c>
      <c r="W72" s="15">
        <v>45.9</v>
      </c>
      <c r="X72" s="46">
        <v>2166.5</v>
      </c>
      <c r="Y72" s="48">
        <v>3179.4</v>
      </c>
    </row>
    <row r="73" spans="1:25" ht="14.25">
      <c r="A73" s="57" t="s">
        <v>89</v>
      </c>
      <c r="B73" s="53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46">
        <v>0</v>
      </c>
      <c r="N73" s="47">
        <v>0</v>
      </c>
      <c r="O73" s="47">
        <v>0</v>
      </c>
      <c r="P73" s="15">
        <v>0</v>
      </c>
      <c r="Q73" s="15">
        <v>0</v>
      </c>
      <c r="R73" s="16">
        <v>0</v>
      </c>
      <c r="S73" s="15">
        <v>0</v>
      </c>
      <c r="T73" s="15">
        <v>1.7</v>
      </c>
      <c r="U73" s="47">
        <v>0</v>
      </c>
      <c r="V73" s="47">
        <v>0</v>
      </c>
      <c r="W73" s="15">
        <v>0</v>
      </c>
      <c r="X73" s="46">
        <v>1.7</v>
      </c>
      <c r="Y73" s="48">
        <v>1.7</v>
      </c>
    </row>
    <row r="74" spans="1:25" ht="14.25">
      <c r="A74" s="57" t="s">
        <v>90</v>
      </c>
      <c r="B74" s="53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46">
        <v>0</v>
      </c>
      <c r="N74" s="47">
        <v>0</v>
      </c>
      <c r="O74" s="47">
        <v>0</v>
      </c>
      <c r="P74" s="15">
        <v>0</v>
      </c>
      <c r="Q74" s="15">
        <v>0</v>
      </c>
      <c r="R74" s="16">
        <v>0</v>
      </c>
      <c r="S74" s="15">
        <v>0</v>
      </c>
      <c r="T74" s="15">
        <v>0</v>
      </c>
      <c r="U74" s="47">
        <v>0</v>
      </c>
      <c r="V74" s="47">
        <v>0</v>
      </c>
      <c r="W74" s="15">
        <v>0</v>
      </c>
      <c r="X74" s="46">
        <v>0</v>
      </c>
      <c r="Y74" s="48">
        <v>0</v>
      </c>
    </row>
    <row r="75" spans="1:25" ht="15">
      <c r="A75" s="61" t="s">
        <v>91</v>
      </c>
      <c r="B75" s="53">
        <v>983</v>
      </c>
      <c r="C75" s="15">
        <v>2731</v>
      </c>
      <c r="D75" s="15">
        <v>686</v>
      </c>
      <c r="E75" s="15">
        <v>545</v>
      </c>
      <c r="F75" s="15">
        <v>974</v>
      </c>
      <c r="G75" s="15">
        <v>1683</v>
      </c>
      <c r="H75" s="15">
        <v>2684</v>
      </c>
      <c r="I75" s="15">
        <v>1966</v>
      </c>
      <c r="J75" s="15">
        <v>0</v>
      </c>
      <c r="K75" s="15">
        <v>0</v>
      </c>
      <c r="L75" s="15">
        <v>2695.3</v>
      </c>
      <c r="M75" s="46">
        <v>14947.3</v>
      </c>
      <c r="N75" s="47">
        <v>913.9</v>
      </c>
      <c r="O75" s="47">
        <v>3276</v>
      </c>
      <c r="P75" s="15">
        <v>506</v>
      </c>
      <c r="Q75" s="15">
        <v>376</v>
      </c>
      <c r="R75" s="16">
        <v>2232</v>
      </c>
      <c r="S75" s="15">
        <v>1389</v>
      </c>
      <c r="T75" s="15">
        <v>881.9</v>
      </c>
      <c r="U75" s="47">
        <v>3447</v>
      </c>
      <c r="V75" s="47">
        <v>1952</v>
      </c>
      <c r="W75" s="15">
        <v>192</v>
      </c>
      <c r="X75" s="46">
        <v>14973.8</v>
      </c>
      <c r="Y75" s="48">
        <v>30113.1</v>
      </c>
    </row>
    <row r="76" spans="1:25" ht="14.25">
      <c r="A76" s="57" t="s">
        <v>92</v>
      </c>
      <c r="B76" s="53">
        <v>569</v>
      </c>
      <c r="C76" s="15">
        <v>2210</v>
      </c>
      <c r="D76" s="15">
        <v>384</v>
      </c>
      <c r="E76" s="15">
        <v>418</v>
      </c>
      <c r="F76" s="15">
        <v>624</v>
      </c>
      <c r="G76" s="15">
        <v>883</v>
      </c>
      <c r="H76" s="15">
        <v>2144</v>
      </c>
      <c r="I76" s="15">
        <v>1198</v>
      </c>
      <c r="J76" s="15">
        <v>1997</v>
      </c>
      <c r="K76" s="15">
        <v>1199</v>
      </c>
      <c r="L76" s="15">
        <v>2099</v>
      </c>
      <c r="M76" s="46">
        <v>13725</v>
      </c>
      <c r="N76" s="47">
        <v>663.9</v>
      </c>
      <c r="O76" s="47">
        <v>3095.2</v>
      </c>
      <c r="P76" s="15">
        <v>278</v>
      </c>
      <c r="Q76" s="15">
        <v>376</v>
      </c>
      <c r="R76" s="16">
        <v>1698</v>
      </c>
      <c r="S76" s="15">
        <v>999</v>
      </c>
      <c r="T76" s="15">
        <v>695.3</v>
      </c>
      <c r="U76" s="47">
        <v>2237</v>
      </c>
      <c r="V76" s="47">
        <v>995</v>
      </c>
      <c r="W76" s="15">
        <v>142</v>
      </c>
      <c r="X76" s="46">
        <v>11037.400000000001</v>
      </c>
      <c r="Y76" s="48">
        <v>24904.4</v>
      </c>
    </row>
    <row r="77" spans="1:25" ht="14.25">
      <c r="A77" s="57" t="s">
        <v>93</v>
      </c>
      <c r="B77" s="53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46">
        <v>0</v>
      </c>
      <c r="N77" s="47">
        <v>0</v>
      </c>
      <c r="O77" s="47">
        <v>0</v>
      </c>
      <c r="P77" s="15">
        <v>0</v>
      </c>
      <c r="Q77" s="15">
        <v>0</v>
      </c>
      <c r="R77" s="16">
        <v>0</v>
      </c>
      <c r="S77" s="15">
        <v>0</v>
      </c>
      <c r="T77" s="15">
        <v>0</v>
      </c>
      <c r="U77" s="47">
        <v>-1</v>
      </c>
      <c r="V77" s="47">
        <v>2</v>
      </c>
      <c r="W77" s="15">
        <v>0</v>
      </c>
      <c r="X77" s="46">
        <v>1</v>
      </c>
      <c r="Y77" s="48">
        <v>1</v>
      </c>
    </row>
    <row r="78" spans="1:25" ht="14.25">
      <c r="A78" s="57" t="s">
        <v>94</v>
      </c>
      <c r="B78" s="53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8</v>
      </c>
      <c r="J78" s="15">
        <v>0</v>
      </c>
      <c r="K78" s="15">
        <v>0</v>
      </c>
      <c r="L78" s="15">
        <v>0</v>
      </c>
      <c r="M78" s="46">
        <v>8</v>
      </c>
      <c r="N78" s="47">
        <v>0</v>
      </c>
      <c r="O78" s="47">
        <v>0</v>
      </c>
      <c r="P78" s="15">
        <v>0</v>
      </c>
      <c r="Q78" s="15">
        <v>0</v>
      </c>
      <c r="R78" s="16">
        <v>0</v>
      </c>
      <c r="S78" s="15">
        <v>0</v>
      </c>
      <c r="T78" s="15">
        <v>0</v>
      </c>
      <c r="U78" s="47">
        <v>201</v>
      </c>
      <c r="V78" s="47">
        <v>0</v>
      </c>
      <c r="W78" s="15">
        <v>0</v>
      </c>
      <c r="X78" s="46">
        <v>201</v>
      </c>
      <c r="Y78" s="48">
        <v>209</v>
      </c>
    </row>
    <row r="79" spans="1:25" ht="14.25">
      <c r="A79" s="57" t="s">
        <v>95</v>
      </c>
      <c r="B79" s="53">
        <v>414</v>
      </c>
      <c r="C79" s="15">
        <v>0</v>
      </c>
      <c r="D79" s="15">
        <v>302</v>
      </c>
      <c r="E79" s="15">
        <v>127</v>
      </c>
      <c r="F79" s="15">
        <v>350</v>
      </c>
      <c r="G79" s="15">
        <v>800</v>
      </c>
      <c r="H79" s="15">
        <v>548</v>
      </c>
      <c r="I79" s="15">
        <v>760</v>
      </c>
      <c r="J79" s="15">
        <v>2117</v>
      </c>
      <c r="K79" s="15">
        <v>500</v>
      </c>
      <c r="L79" s="15">
        <v>596.3</v>
      </c>
      <c r="M79" s="46">
        <v>6514.3</v>
      </c>
      <c r="N79" s="47">
        <v>250</v>
      </c>
      <c r="O79" s="47">
        <v>181</v>
      </c>
      <c r="P79" s="15">
        <v>224</v>
      </c>
      <c r="Q79" s="15">
        <v>300</v>
      </c>
      <c r="R79" s="16">
        <v>534</v>
      </c>
      <c r="S79" s="15">
        <v>390</v>
      </c>
      <c r="T79" s="15">
        <v>186.6</v>
      </c>
      <c r="U79" s="47">
        <v>1010</v>
      </c>
      <c r="V79" s="47">
        <v>955</v>
      </c>
      <c r="W79" s="15">
        <v>50</v>
      </c>
      <c r="X79" s="46">
        <v>4030.6</v>
      </c>
      <c r="Y79" s="48">
        <v>10594.9</v>
      </c>
    </row>
    <row r="80" spans="1:25" ht="14.25">
      <c r="A80" s="57" t="s">
        <v>96</v>
      </c>
      <c r="B80" s="53">
        <v>0</v>
      </c>
      <c r="C80" s="15">
        <v>521</v>
      </c>
      <c r="D80" s="15">
        <v>302</v>
      </c>
      <c r="E80" s="15">
        <v>85</v>
      </c>
      <c r="F80" s="15">
        <v>350</v>
      </c>
      <c r="G80" s="15">
        <v>793</v>
      </c>
      <c r="H80" s="15">
        <v>548</v>
      </c>
      <c r="I80" s="15">
        <v>600</v>
      </c>
      <c r="J80" s="15">
        <v>126</v>
      </c>
      <c r="K80" s="15">
        <v>90</v>
      </c>
      <c r="L80" s="15">
        <v>534.2</v>
      </c>
      <c r="M80" s="46">
        <v>3949.2</v>
      </c>
      <c r="N80" s="47">
        <v>150</v>
      </c>
      <c r="O80" s="47">
        <v>181</v>
      </c>
      <c r="P80" s="15">
        <v>284</v>
      </c>
      <c r="Q80" s="15">
        <v>300</v>
      </c>
      <c r="R80" s="16">
        <v>268</v>
      </c>
      <c r="S80" s="15">
        <v>390</v>
      </c>
      <c r="T80" s="15">
        <v>186.6</v>
      </c>
      <c r="U80" s="47">
        <v>1010</v>
      </c>
      <c r="V80" s="47">
        <v>381</v>
      </c>
      <c r="W80" s="15">
        <v>0</v>
      </c>
      <c r="X80" s="46">
        <v>3150.6</v>
      </c>
      <c r="Y80" s="48">
        <v>7099.799999999999</v>
      </c>
    </row>
    <row r="81" spans="1:25" ht="15">
      <c r="A81" s="61" t="s">
        <v>97</v>
      </c>
      <c r="B81" s="53">
        <v>0</v>
      </c>
      <c r="C81" s="15">
        <v>0</v>
      </c>
      <c r="D81" s="15">
        <v>15</v>
      </c>
      <c r="E81" s="15">
        <v>0</v>
      </c>
      <c r="F81" s="15">
        <v>25</v>
      </c>
      <c r="G81" s="15">
        <v>0</v>
      </c>
      <c r="H81" s="15">
        <v>0</v>
      </c>
      <c r="I81" s="15">
        <v>0</v>
      </c>
      <c r="J81" s="15">
        <v>101</v>
      </c>
      <c r="K81" s="15">
        <v>0</v>
      </c>
      <c r="L81" s="15">
        <v>0</v>
      </c>
      <c r="M81" s="46">
        <v>141</v>
      </c>
      <c r="N81" s="47">
        <v>0</v>
      </c>
      <c r="O81" s="47">
        <v>0</v>
      </c>
      <c r="P81" s="15">
        <v>0</v>
      </c>
      <c r="Q81" s="15">
        <v>0</v>
      </c>
      <c r="R81" s="16">
        <v>0</v>
      </c>
      <c r="S81" s="15">
        <v>0</v>
      </c>
      <c r="T81" s="15">
        <v>0</v>
      </c>
      <c r="U81" s="47">
        <v>0</v>
      </c>
      <c r="V81" s="47">
        <v>0</v>
      </c>
      <c r="W81" s="15">
        <v>0</v>
      </c>
      <c r="X81" s="46">
        <v>0</v>
      </c>
      <c r="Y81" s="48">
        <v>141</v>
      </c>
    </row>
    <row r="82" spans="1:25" ht="14.25">
      <c r="A82" s="57" t="s">
        <v>98</v>
      </c>
      <c r="B82" s="53">
        <v>0</v>
      </c>
      <c r="C82" s="15">
        <v>0</v>
      </c>
      <c r="D82" s="15">
        <v>15</v>
      </c>
      <c r="E82" s="15">
        <v>0</v>
      </c>
      <c r="F82" s="15">
        <v>25</v>
      </c>
      <c r="G82" s="15">
        <v>0</v>
      </c>
      <c r="H82" s="15">
        <v>0</v>
      </c>
      <c r="I82" s="15">
        <v>0</v>
      </c>
      <c r="J82" s="15">
        <v>101</v>
      </c>
      <c r="K82" s="15">
        <v>0</v>
      </c>
      <c r="L82" s="15">
        <v>0</v>
      </c>
      <c r="M82" s="46">
        <v>141</v>
      </c>
      <c r="N82" s="47">
        <v>0</v>
      </c>
      <c r="O82" s="47">
        <v>0</v>
      </c>
      <c r="P82" s="15">
        <v>0</v>
      </c>
      <c r="Q82" s="15">
        <v>0</v>
      </c>
      <c r="R82" s="16">
        <v>0</v>
      </c>
      <c r="S82" s="15">
        <v>0</v>
      </c>
      <c r="T82" s="15">
        <v>0</v>
      </c>
      <c r="U82" s="47">
        <v>0</v>
      </c>
      <c r="V82" s="47">
        <v>0</v>
      </c>
      <c r="W82" s="15">
        <v>0</v>
      </c>
      <c r="X82" s="46">
        <v>0</v>
      </c>
      <c r="Y82" s="48">
        <v>141</v>
      </c>
    </row>
    <row r="83" spans="1:25" ht="15">
      <c r="A83" s="61" t="s">
        <v>99</v>
      </c>
      <c r="B83" s="53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46">
        <v>0</v>
      </c>
      <c r="N83" s="47">
        <v>0</v>
      </c>
      <c r="O83" s="47">
        <v>0</v>
      </c>
      <c r="P83" s="15">
        <v>0</v>
      </c>
      <c r="Q83" s="15">
        <v>0</v>
      </c>
      <c r="R83" s="16">
        <v>0</v>
      </c>
      <c r="S83" s="15">
        <v>0</v>
      </c>
      <c r="T83" s="15">
        <v>0</v>
      </c>
      <c r="U83" s="47">
        <v>0</v>
      </c>
      <c r="V83" s="47">
        <v>0</v>
      </c>
      <c r="W83" s="15">
        <v>0</v>
      </c>
      <c r="X83" s="46">
        <v>0</v>
      </c>
      <c r="Y83" s="48">
        <v>0</v>
      </c>
    </row>
    <row r="84" spans="1:25" ht="14.25">
      <c r="A84" s="57" t="s">
        <v>100</v>
      </c>
      <c r="B84" s="53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46">
        <v>0</v>
      </c>
      <c r="N84" s="47">
        <v>0</v>
      </c>
      <c r="O84" s="47">
        <v>0</v>
      </c>
      <c r="P84" s="15">
        <v>0</v>
      </c>
      <c r="Q84" s="15">
        <v>0</v>
      </c>
      <c r="R84" s="16">
        <v>0</v>
      </c>
      <c r="S84" s="15">
        <v>0</v>
      </c>
      <c r="T84" s="15">
        <v>0</v>
      </c>
      <c r="U84" s="47">
        <v>0</v>
      </c>
      <c r="V84" s="47">
        <v>0</v>
      </c>
      <c r="W84" s="15">
        <v>0</v>
      </c>
      <c r="X84" s="46">
        <v>0</v>
      </c>
      <c r="Y84" s="48">
        <v>0</v>
      </c>
    </row>
    <row r="85" spans="1:25" ht="15.75" thickBot="1">
      <c r="A85" s="63" t="s">
        <v>101</v>
      </c>
      <c r="B85" s="71">
        <v>21704</v>
      </c>
      <c r="C85" s="69">
        <v>35621</v>
      </c>
      <c r="D85" s="69">
        <v>11009</v>
      </c>
      <c r="E85" s="69">
        <v>16443</v>
      </c>
      <c r="F85" s="69">
        <v>21532</v>
      </c>
      <c r="G85" s="69">
        <v>47647</v>
      </c>
      <c r="H85" s="69">
        <v>43834</v>
      </c>
      <c r="I85" s="69">
        <v>49408</v>
      </c>
      <c r="J85" s="69">
        <v>28991</v>
      </c>
      <c r="K85" s="69">
        <v>38785</v>
      </c>
      <c r="L85" s="69">
        <v>34882.2</v>
      </c>
      <c r="M85" s="72">
        <v>349856.2</v>
      </c>
      <c r="N85" s="125">
        <v>27228.9</v>
      </c>
      <c r="O85" s="125">
        <v>22903</v>
      </c>
      <c r="P85" s="69">
        <v>24840</v>
      </c>
      <c r="Q85" s="69">
        <v>21827</v>
      </c>
      <c r="R85" s="70">
        <f>44293-107</f>
        <v>44186</v>
      </c>
      <c r="S85" s="69">
        <v>26736</v>
      </c>
      <c r="T85" s="69">
        <v>25027.4</v>
      </c>
      <c r="U85" s="125">
        <v>71606</v>
      </c>
      <c r="V85" s="125">
        <v>23871</v>
      </c>
      <c r="W85" s="69">
        <f>10061-140</f>
        <v>9921</v>
      </c>
      <c r="X85" s="72">
        <v>288332.3</v>
      </c>
      <c r="Y85" s="73">
        <v>648249.5</v>
      </c>
    </row>
    <row r="86" spans="1:25" s="76" customFormat="1" ht="15.75" customHeight="1">
      <c r="A86" s="88" t="s">
        <v>107</v>
      </c>
      <c r="B86" s="98">
        <v>-832</v>
      </c>
      <c r="C86" s="98">
        <v>-4347</v>
      </c>
      <c r="D86" s="98">
        <v>0</v>
      </c>
      <c r="E86" s="98">
        <v>0</v>
      </c>
      <c r="F86" s="98">
        <v>0</v>
      </c>
      <c r="G86" s="98">
        <v>-2455</v>
      </c>
      <c r="H86" s="98">
        <v>0</v>
      </c>
      <c r="I86" s="98">
        <v>0</v>
      </c>
      <c r="J86" s="98">
        <v>-1576</v>
      </c>
      <c r="K86" s="98">
        <v>-98</v>
      </c>
      <c r="L86" s="98">
        <v>-1920.199999999997</v>
      </c>
      <c r="M86" s="99">
        <v>-11228.199999999997</v>
      </c>
      <c r="N86" s="128">
        <v>-1442.3</v>
      </c>
      <c r="O86" s="128">
        <v>-4173.4</v>
      </c>
      <c r="P86" s="98">
        <f>-2135+224</f>
        <v>-1911</v>
      </c>
      <c r="Q86" s="98">
        <v>-1177</v>
      </c>
      <c r="R86" s="100">
        <f>-68+107</f>
        <v>39</v>
      </c>
      <c r="S86" s="98">
        <v>-2351</v>
      </c>
      <c r="T86" s="98">
        <v>0</v>
      </c>
      <c r="U86" s="128">
        <v>-8328</v>
      </c>
      <c r="V86" s="128">
        <v>664</v>
      </c>
      <c r="W86" s="98">
        <f>-674+140</f>
        <v>-534</v>
      </c>
      <c r="X86" s="99">
        <f>SUM(N86:V86)</f>
        <v>-18679.7</v>
      </c>
      <c r="Y86" s="101">
        <f>X86+W86+M86</f>
        <v>-30441.899999999998</v>
      </c>
    </row>
    <row r="87" spans="1:25" ht="15.75" thickBot="1">
      <c r="A87" s="87" t="s">
        <v>106</v>
      </c>
      <c r="B87" s="102">
        <f aca="true" t="shared" si="0" ref="B87:O87">B86</f>
        <v>-832</v>
      </c>
      <c r="C87" s="102">
        <f t="shared" si="0"/>
        <v>-4347</v>
      </c>
      <c r="D87" s="102">
        <f t="shared" si="0"/>
        <v>0</v>
      </c>
      <c r="E87" s="102">
        <f t="shared" si="0"/>
        <v>0</v>
      </c>
      <c r="F87" s="102">
        <f t="shared" si="0"/>
        <v>0</v>
      </c>
      <c r="G87" s="102">
        <f t="shared" si="0"/>
        <v>-2455</v>
      </c>
      <c r="H87" s="102">
        <f t="shared" si="0"/>
        <v>0</v>
      </c>
      <c r="I87" s="102">
        <f t="shared" si="0"/>
        <v>0</v>
      </c>
      <c r="J87" s="102">
        <f t="shared" si="0"/>
        <v>-1576</v>
      </c>
      <c r="K87" s="102">
        <f t="shared" si="0"/>
        <v>-98</v>
      </c>
      <c r="L87" s="102">
        <f t="shared" si="0"/>
        <v>-1920.199999999997</v>
      </c>
      <c r="M87" s="102">
        <f t="shared" si="0"/>
        <v>-11228.199999999997</v>
      </c>
      <c r="N87" s="129">
        <f t="shared" si="0"/>
        <v>-1442.3</v>
      </c>
      <c r="O87" s="129">
        <f t="shared" si="0"/>
        <v>-4173.4</v>
      </c>
      <c r="P87" s="102">
        <f>P86-224</f>
        <v>-2135</v>
      </c>
      <c r="Q87" s="102">
        <f>Q86</f>
        <v>-1177</v>
      </c>
      <c r="R87" s="103">
        <f>R86-107</f>
        <v>-68</v>
      </c>
      <c r="S87" s="102">
        <f>S86</f>
        <v>-2351</v>
      </c>
      <c r="T87" s="102">
        <f>T86</f>
        <v>0</v>
      </c>
      <c r="U87" s="129">
        <f>U86</f>
        <v>-8328</v>
      </c>
      <c r="V87" s="129">
        <f>V86</f>
        <v>664</v>
      </c>
      <c r="W87" s="102">
        <f>W86-140</f>
        <v>-674</v>
      </c>
      <c r="X87" s="102">
        <f>SUM(N87:V87)</f>
        <v>-19010.7</v>
      </c>
      <c r="Y87" s="104">
        <f>X87+W87+M87</f>
        <v>-30912.899999999998</v>
      </c>
    </row>
    <row r="88" spans="1:25" s="97" customFormat="1" ht="8.25" customHeight="1" thickBot="1">
      <c r="A88" s="93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130"/>
      <c r="O88" s="130"/>
      <c r="P88" s="95"/>
      <c r="Q88" s="95"/>
      <c r="R88" s="96"/>
      <c r="S88" s="95"/>
      <c r="T88" s="95"/>
      <c r="U88" s="130"/>
      <c r="V88" s="130"/>
      <c r="W88" s="95"/>
      <c r="X88" s="95"/>
      <c r="Y88" s="95"/>
    </row>
    <row r="89" spans="1:25" ht="15.75" thickBot="1">
      <c r="A89" s="77" t="s">
        <v>108</v>
      </c>
      <c r="B89" s="64">
        <v>21369</v>
      </c>
      <c r="C89" s="64">
        <v>32037</v>
      </c>
      <c r="D89" s="64">
        <v>10882</v>
      </c>
      <c r="E89" s="64">
        <v>16877</v>
      </c>
      <c r="F89" s="64">
        <v>21570</v>
      </c>
      <c r="G89" s="64">
        <v>46779</v>
      </c>
      <c r="H89" s="64">
        <v>44197</v>
      </c>
      <c r="I89" s="64">
        <v>49857</v>
      </c>
      <c r="J89" s="64">
        <v>28115</v>
      </c>
      <c r="K89" s="64">
        <v>38705</v>
      </c>
      <c r="L89" s="64">
        <v>36450</v>
      </c>
      <c r="M89" s="65">
        <f>SUM(B89:L89)</f>
        <v>346838</v>
      </c>
      <c r="N89" s="131">
        <v>26986</v>
      </c>
      <c r="O89" s="131">
        <v>22851</v>
      </c>
      <c r="P89" s="64">
        <v>22159</v>
      </c>
      <c r="Q89" s="64">
        <v>21903</v>
      </c>
      <c r="R89" s="66">
        <v>43947</v>
      </c>
      <c r="S89" s="64">
        <v>26870</v>
      </c>
      <c r="T89" s="64">
        <v>24768</v>
      </c>
      <c r="U89" s="131">
        <v>70589</v>
      </c>
      <c r="V89" s="131">
        <v>21848</v>
      </c>
      <c r="W89" s="64">
        <v>9154</v>
      </c>
      <c r="X89" s="65">
        <f>SUM(N89:V89)</f>
        <v>281921</v>
      </c>
      <c r="Y89" s="67">
        <f>M89+W89+X89</f>
        <v>637913</v>
      </c>
    </row>
    <row r="90" spans="1:25" ht="15.75" thickBot="1">
      <c r="A90" s="7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11"/>
      <c r="Y90" s="11"/>
    </row>
    <row r="91" spans="1:25" ht="15.75" thickBot="1">
      <c r="A91" s="114" t="s">
        <v>102</v>
      </c>
      <c r="B91" s="115">
        <v>68</v>
      </c>
      <c r="C91" s="116">
        <v>113</v>
      </c>
      <c r="D91" s="116">
        <v>48</v>
      </c>
      <c r="E91" s="116">
        <v>70</v>
      </c>
      <c r="F91" s="116">
        <v>70</v>
      </c>
      <c r="G91" s="116">
        <v>203</v>
      </c>
      <c r="H91" s="116">
        <v>172</v>
      </c>
      <c r="I91" s="116">
        <v>195</v>
      </c>
      <c r="J91" s="116">
        <v>92</v>
      </c>
      <c r="K91" s="116">
        <v>130</v>
      </c>
      <c r="L91" s="117">
        <v>94</v>
      </c>
      <c r="M91" s="118">
        <v>1255</v>
      </c>
      <c r="N91" s="119">
        <v>100</v>
      </c>
      <c r="O91" s="120">
        <v>60</v>
      </c>
      <c r="P91" s="120">
        <v>70</v>
      </c>
      <c r="Q91" s="120">
        <v>80</v>
      </c>
      <c r="R91" s="120">
        <v>142</v>
      </c>
      <c r="S91" s="120">
        <v>75</v>
      </c>
      <c r="T91" s="120">
        <v>90</v>
      </c>
      <c r="U91" s="120">
        <v>174</v>
      </c>
      <c r="V91" s="120">
        <v>80</v>
      </c>
      <c r="W91" s="121" t="s">
        <v>103</v>
      </c>
      <c r="X91" s="122">
        <v>871</v>
      </c>
      <c r="Y91" s="123">
        <v>2126</v>
      </c>
    </row>
    <row r="92" spans="1:25" ht="15" thickBot="1">
      <c r="A92" s="74"/>
      <c r="B92" s="132" t="s">
        <v>0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4"/>
      <c r="X92" s="3"/>
      <c r="Y92" s="9"/>
    </row>
    <row r="93" spans="1:25" ht="92.25" thickBot="1">
      <c r="A93" s="106" t="s">
        <v>114</v>
      </c>
      <c r="B93" s="7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  <c r="I93" s="4" t="s">
        <v>8</v>
      </c>
      <c r="J93" s="4" t="s">
        <v>104</v>
      </c>
      <c r="K93" s="4" t="s">
        <v>10</v>
      </c>
      <c r="L93" s="4" t="s">
        <v>11</v>
      </c>
      <c r="M93" s="8" t="s">
        <v>105</v>
      </c>
      <c r="N93" s="7" t="s">
        <v>13</v>
      </c>
      <c r="O93" s="4" t="s">
        <v>14</v>
      </c>
      <c r="P93" s="4" t="s">
        <v>116</v>
      </c>
      <c r="Q93" s="4" t="s">
        <v>117</v>
      </c>
      <c r="R93" s="4" t="s">
        <v>15</v>
      </c>
      <c r="S93" s="4" t="s">
        <v>118</v>
      </c>
      <c r="T93" s="4" t="s">
        <v>16</v>
      </c>
      <c r="U93" s="4" t="s">
        <v>17</v>
      </c>
      <c r="V93" s="8" t="s">
        <v>119</v>
      </c>
      <c r="W93" s="8" t="s">
        <v>105</v>
      </c>
      <c r="X93" s="12"/>
      <c r="Y93" s="12"/>
    </row>
    <row r="94" spans="1:25" ht="15">
      <c r="A94" s="21" t="s">
        <v>21</v>
      </c>
      <c r="B94" s="31">
        <v>227.64705882352942</v>
      </c>
      <c r="C94" s="32">
        <v>168.2920353982301</v>
      </c>
      <c r="D94" s="32">
        <v>157.25</v>
      </c>
      <c r="E94" s="32">
        <v>161.92857142857142</v>
      </c>
      <c r="F94" s="32">
        <v>218.4</v>
      </c>
      <c r="G94" s="32">
        <v>159.58128078817734</v>
      </c>
      <c r="H94" s="32">
        <v>173.86627906976744</v>
      </c>
      <c r="I94" s="32">
        <v>178.36923076923077</v>
      </c>
      <c r="J94" s="32">
        <v>193.8913043478261</v>
      </c>
      <c r="K94" s="32">
        <v>210.25384615384615</v>
      </c>
      <c r="L94" s="32">
        <v>243.33936170212766</v>
      </c>
      <c r="M94" s="33">
        <v>186.29075697211155</v>
      </c>
      <c r="N94" s="32">
        <v>163.31</v>
      </c>
      <c r="O94" s="32">
        <v>191.81300000000002</v>
      </c>
      <c r="P94" s="32">
        <v>157.87142857142857</v>
      </c>
      <c r="Q94" s="32">
        <v>160.8125</v>
      </c>
      <c r="R94" s="32">
        <v>208.79577464788733</v>
      </c>
      <c r="S94" s="32">
        <v>169.66666666666666</v>
      </c>
      <c r="T94" s="32">
        <v>152.26033333333334</v>
      </c>
      <c r="U94" s="32">
        <v>205.1494252873563</v>
      </c>
      <c r="V94" s="32">
        <v>163.65</v>
      </c>
      <c r="W94" s="34">
        <v>179.8176923076923</v>
      </c>
      <c r="X94" s="74"/>
      <c r="Y94" s="74"/>
    </row>
    <row r="95" spans="1:25" ht="14.25">
      <c r="A95" s="22" t="s">
        <v>22</v>
      </c>
      <c r="B95" s="35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30">
        <v>0</v>
      </c>
      <c r="N95" s="29">
        <v>0</v>
      </c>
      <c r="O95" s="29">
        <v>0.18266666666666667</v>
      </c>
      <c r="P95" s="29">
        <v>0</v>
      </c>
      <c r="Q95" s="29">
        <v>0</v>
      </c>
      <c r="R95" s="29">
        <v>0</v>
      </c>
      <c r="S95" s="29">
        <v>0.56</v>
      </c>
      <c r="T95" s="29">
        <v>0</v>
      </c>
      <c r="U95" s="29">
        <v>0</v>
      </c>
      <c r="V95" s="29">
        <v>0</v>
      </c>
      <c r="W95" s="36">
        <v>0.060803673938002296</v>
      </c>
      <c r="X95" s="74"/>
      <c r="Y95" s="74"/>
    </row>
    <row r="96" spans="1:25" ht="14.25">
      <c r="A96" s="22" t="s">
        <v>23</v>
      </c>
      <c r="B96" s="35">
        <v>227.64705882352942</v>
      </c>
      <c r="C96" s="29">
        <v>168.2920353982301</v>
      </c>
      <c r="D96" s="29">
        <v>157.25</v>
      </c>
      <c r="E96" s="29">
        <v>161.92857142857142</v>
      </c>
      <c r="F96" s="29">
        <v>218.4</v>
      </c>
      <c r="G96" s="29">
        <v>159.1822660098522</v>
      </c>
      <c r="H96" s="29">
        <v>173.63953488372093</v>
      </c>
      <c r="I96" s="29">
        <v>178.3230769230769</v>
      </c>
      <c r="J96" s="29">
        <v>192.33695652173913</v>
      </c>
      <c r="K96" s="29">
        <v>210.2153846153846</v>
      </c>
      <c r="L96" s="29">
        <v>243.30425531914892</v>
      </c>
      <c r="M96" s="30">
        <v>186.06741035856575</v>
      </c>
      <c r="N96" s="29">
        <v>163.31</v>
      </c>
      <c r="O96" s="29">
        <v>191.63033333333334</v>
      </c>
      <c r="P96" s="29">
        <v>159.82857142857142</v>
      </c>
      <c r="Q96" s="29">
        <v>160.8125</v>
      </c>
      <c r="R96" s="29">
        <v>207.85211267605635</v>
      </c>
      <c r="S96" s="29">
        <v>169.10666666666665</v>
      </c>
      <c r="T96" s="29">
        <v>151.52255555555556</v>
      </c>
      <c r="U96" s="29">
        <v>204.89080459770116</v>
      </c>
      <c r="V96" s="29">
        <v>163.625</v>
      </c>
      <c r="W96" s="36">
        <v>179.63013777267508</v>
      </c>
      <c r="X96" s="74"/>
      <c r="Y96" s="74"/>
    </row>
    <row r="97" spans="1:25" ht="14.25">
      <c r="A97" s="23" t="s">
        <v>24</v>
      </c>
      <c r="B97" s="35">
        <v>102</v>
      </c>
      <c r="C97" s="29">
        <v>94.30088495575221</v>
      </c>
      <c r="D97" s="29">
        <v>94.33333333333333</v>
      </c>
      <c r="E97" s="29">
        <v>90.42857142857143</v>
      </c>
      <c r="F97" s="29">
        <v>92.85714285714286</v>
      </c>
      <c r="G97" s="29">
        <v>86.78325123152709</v>
      </c>
      <c r="H97" s="29">
        <v>100.1686046511628</v>
      </c>
      <c r="I97" s="29">
        <v>99.39487179487179</v>
      </c>
      <c r="J97" s="29">
        <v>110.93478260869566</v>
      </c>
      <c r="K97" s="29">
        <v>97.67692307692307</v>
      </c>
      <c r="L97" s="29">
        <v>103.19148936170212</v>
      </c>
      <c r="M97" s="30">
        <v>97.03745019920319</v>
      </c>
      <c r="N97" s="29">
        <v>94.7001</v>
      </c>
      <c r="O97" s="29">
        <v>91.55666666666666</v>
      </c>
      <c r="P97" s="29">
        <v>76.32857142857142</v>
      </c>
      <c r="Q97" s="29">
        <v>84.375</v>
      </c>
      <c r="R97" s="29">
        <v>80.34507042253522</v>
      </c>
      <c r="S97" s="29">
        <v>83.09333333333333</v>
      </c>
      <c r="T97" s="29">
        <v>89.41666666666667</v>
      </c>
      <c r="U97" s="29">
        <v>60.827586206896555</v>
      </c>
      <c r="V97" s="29">
        <v>88.85</v>
      </c>
      <c r="W97" s="36">
        <v>80.86901262916189</v>
      </c>
      <c r="X97" s="74"/>
      <c r="Y97" s="74"/>
    </row>
    <row r="98" spans="1:25" ht="14.25">
      <c r="A98" s="23" t="s">
        <v>25</v>
      </c>
      <c r="B98" s="35">
        <v>86.32352941176471</v>
      </c>
      <c r="C98" s="29">
        <v>67.67256637168141</v>
      </c>
      <c r="D98" s="29">
        <v>59</v>
      </c>
      <c r="E98" s="29">
        <v>60.82857142857143</v>
      </c>
      <c r="F98" s="29">
        <v>87.85714285714286</v>
      </c>
      <c r="G98" s="29">
        <v>63</v>
      </c>
      <c r="H98" s="29">
        <v>64.62790697674419</v>
      </c>
      <c r="I98" s="29">
        <v>68.22051282051282</v>
      </c>
      <c r="J98" s="29">
        <v>69.07608695652173</v>
      </c>
      <c r="K98" s="29">
        <v>96.20769230769231</v>
      </c>
      <c r="L98" s="29">
        <v>107.44680851063829</v>
      </c>
      <c r="M98" s="30">
        <v>74.04541832669322</v>
      </c>
      <c r="N98" s="29">
        <v>61.5</v>
      </c>
      <c r="O98" s="29">
        <v>88.33683333333333</v>
      </c>
      <c r="P98" s="29">
        <v>78.65714285714286</v>
      </c>
      <c r="Q98" s="29">
        <v>62.5</v>
      </c>
      <c r="R98" s="29">
        <v>100.85211267605634</v>
      </c>
      <c r="S98" s="29">
        <v>64.57333333333334</v>
      </c>
      <c r="T98" s="29">
        <v>52.55666666666667</v>
      </c>
      <c r="U98" s="29">
        <v>83.34482758620689</v>
      </c>
      <c r="V98" s="29">
        <v>64.975</v>
      </c>
      <c r="W98" s="36">
        <v>75.25867967853043</v>
      </c>
      <c r="X98" s="74"/>
      <c r="Y98" s="74"/>
    </row>
    <row r="99" spans="1:25" ht="14.25">
      <c r="A99" s="23" t="s">
        <v>26</v>
      </c>
      <c r="B99" s="35">
        <v>0</v>
      </c>
      <c r="C99" s="29">
        <v>0.07079646017699115</v>
      </c>
      <c r="D99" s="29">
        <v>0.9166666666666666</v>
      </c>
      <c r="E99" s="29">
        <v>1.0857142857142856</v>
      </c>
      <c r="F99" s="29">
        <v>0.5</v>
      </c>
      <c r="G99" s="29">
        <v>0.034482758620689655</v>
      </c>
      <c r="H99" s="29">
        <v>0.11046511627906977</v>
      </c>
      <c r="I99" s="29">
        <v>0.05128205128205128</v>
      </c>
      <c r="J99" s="29">
        <v>0.6521739130434783</v>
      </c>
      <c r="K99" s="29">
        <v>0.015384615384615385</v>
      </c>
      <c r="L99" s="29">
        <v>0.5861702127659575</v>
      </c>
      <c r="M99" s="30">
        <v>0.25187250996015936</v>
      </c>
      <c r="N99" s="29">
        <v>4.2</v>
      </c>
      <c r="O99" s="29">
        <v>0.8326666666666667</v>
      </c>
      <c r="P99" s="29">
        <v>0.11428571428571428</v>
      </c>
      <c r="Q99" s="29">
        <v>0</v>
      </c>
      <c r="R99" s="29">
        <v>0.11267605633802817</v>
      </c>
      <c r="S99" s="29">
        <v>2.6533333333333333</v>
      </c>
      <c r="T99" s="29">
        <v>0</v>
      </c>
      <c r="U99" s="29">
        <v>0</v>
      </c>
      <c r="V99" s="29">
        <v>0.3125</v>
      </c>
      <c r="W99" s="36">
        <v>0.8242939150401838</v>
      </c>
      <c r="X99" s="74"/>
      <c r="Y99" s="74"/>
    </row>
    <row r="100" spans="1:23" ht="14.25">
      <c r="A100" s="23" t="s">
        <v>27</v>
      </c>
      <c r="B100" s="35">
        <v>34.38235294117647</v>
      </c>
      <c r="C100" s="29">
        <v>6.212389380530974</v>
      </c>
      <c r="D100" s="29">
        <v>0</v>
      </c>
      <c r="E100" s="29">
        <v>6.428571428571429</v>
      </c>
      <c r="F100" s="29">
        <v>34.285714285714285</v>
      </c>
      <c r="G100" s="29">
        <v>5.911330049261084</v>
      </c>
      <c r="H100" s="29">
        <v>5.988372093023256</v>
      </c>
      <c r="I100" s="29">
        <v>8.112820512820512</v>
      </c>
      <c r="J100" s="29">
        <v>2.1956521739130435</v>
      </c>
      <c r="K100" s="29">
        <v>13.061538461538461</v>
      </c>
      <c r="L100" s="29">
        <v>16.115957446808512</v>
      </c>
      <c r="M100" s="30">
        <v>10.451713147410358</v>
      </c>
      <c r="N100" s="29">
        <v>0.01</v>
      </c>
      <c r="O100" s="29">
        <v>4.000333333333333</v>
      </c>
      <c r="P100" s="29">
        <v>4.728571428571429</v>
      </c>
      <c r="Q100" s="29">
        <v>9.75</v>
      </c>
      <c r="R100" s="29">
        <v>21.830985915492956</v>
      </c>
      <c r="S100" s="29">
        <v>13.4</v>
      </c>
      <c r="T100" s="29">
        <v>5.688666666666667</v>
      </c>
      <c r="U100" s="29">
        <v>51.172413793103445</v>
      </c>
      <c r="V100" s="29">
        <v>9.25</v>
      </c>
      <c r="W100" s="36">
        <v>17.925373134328357</v>
      </c>
    </row>
    <row r="101" spans="1:23" ht="14.25">
      <c r="A101" s="23" t="s">
        <v>28</v>
      </c>
      <c r="B101" s="35">
        <v>4.9411764705882355</v>
      </c>
      <c r="C101" s="29">
        <v>0</v>
      </c>
      <c r="D101" s="29">
        <v>3</v>
      </c>
      <c r="E101" s="29">
        <v>3.057142857142857</v>
      </c>
      <c r="F101" s="29">
        <v>2.857142857142857</v>
      </c>
      <c r="G101" s="29">
        <v>2.9408866995073892</v>
      </c>
      <c r="H101" s="29">
        <v>2.558139534883721</v>
      </c>
      <c r="I101" s="29">
        <v>2.5435897435897434</v>
      </c>
      <c r="J101" s="29">
        <v>9.478260869565217</v>
      </c>
      <c r="K101" s="29">
        <v>4.015384615384615</v>
      </c>
      <c r="L101" s="29">
        <v>15.963829787234042</v>
      </c>
      <c r="M101" s="30">
        <v>4.240318725099602</v>
      </c>
      <c r="N101" s="29">
        <v>2.9</v>
      </c>
      <c r="O101" s="29">
        <v>6.750166666666667</v>
      </c>
      <c r="P101" s="29">
        <v>0</v>
      </c>
      <c r="Q101" s="29">
        <v>4.1875</v>
      </c>
      <c r="R101" s="29">
        <v>5.47887323943662</v>
      </c>
      <c r="S101" s="29">
        <v>4.8533333333333335</v>
      </c>
      <c r="T101" s="29">
        <v>3.7777777777777777</v>
      </c>
      <c r="U101" s="29">
        <v>3.4827586206896552</v>
      </c>
      <c r="V101" s="29">
        <v>0</v>
      </c>
      <c r="W101" s="36">
        <v>3.579804822043628</v>
      </c>
    </row>
    <row r="102" spans="1:23" ht="14.25">
      <c r="A102" s="23" t="s">
        <v>29</v>
      </c>
      <c r="B102" s="35">
        <v>0.029411764705882353</v>
      </c>
      <c r="C102" s="29">
        <v>0.035398230088495575</v>
      </c>
      <c r="D102" s="29">
        <v>0</v>
      </c>
      <c r="E102" s="29">
        <v>0.1</v>
      </c>
      <c r="F102" s="29">
        <v>0.04285714285714286</v>
      </c>
      <c r="G102" s="29">
        <v>0.5123152709359606</v>
      </c>
      <c r="H102" s="29">
        <v>0.18604651162790697</v>
      </c>
      <c r="I102" s="29">
        <v>0</v>
      </c>
      <c r="J102" s="29">
        <v>0</v>
      </c>
      <c r="K102" s="29">
        <v>0.038461538461538464</v>
      </c>
      <c r="L102" s="29">
        <v>0</v>
      </c>
      <c r="M102" s="30">
        <v>0.1250996015936255</v>
      </c>
      <c r="N102" s="29">
        <v>0</v>
      </c>
      <c r="O102" s="29">
        <v>0.23399999999999999</v>
      </c>
      <c r="P102" s="29">
        <v>0</v>
      </c>
      <c r="Q102" s="29">
        <v>0</v>
      </c>
      <c r="R102" s="29">
        <v>0.176056338028169</v>
      </c>
      <c r="S102" s="29">
        <v>0.5333333333333333</v>
      </c>
      <c r="T102" s="29">
        <v>0.08222222222222222</v>
      </c>
      <c r="U102" s="29">
        <v>6.063218390804598</v>
      </c>
      <c r="V102" s="29">
        <v>0.2375</v>
      </c>
      <c r="W102" s="36">
        <v>1.3323076923076924</v>
      </c>
    </row>
    <row r="103" spans="1:23" ht="14.25">
      <c r="A103" s="22" t="s">
        <v>30</v>
      </c>
      <c r="B103" s="35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0.39901477832512317</v>
      </c>
      <c r="H103" s="29">
        <v>0.08139534883720931</v>
      </c>
      <c r="I103" s="29">
        <v>0.046153846153846156</v>
      </c>
      <c r="J103" s="29">
        <v>1.5543478260869565</v>
      </c>
      <c r="K103" s="29">
        <v>0.038461538461538464</v>
      </c>
      <c r="L103" s="29">
        <v>0.0351063829787234</v>
      </c>
      <c r="M103" s="30">
        <v>0.20342629482071714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0.8</v>
      </c>
      <c r="T103" s="29">
        <v>0.7377777777777779</v>
      </c>
      <c r="U103" s="29">
        <v>0.25862068965517243</v>
      </c>
      <c r="V103" s="29">
        <v>0.025</v>
      </c>
      <c r="W103" s="36">
        <v>0.19908151549942596</v>
      </c>
    </row>
    <row r="104" spans="1:23" ht="14.25">
      <c r="A104" s="22" t="s">
        <v>31</v>
      </c>
      <c r="B104" s="35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0.14534883720930233</v>
      </c>
      <c r="I104" s="29">
        <v>0</v>
      </c>
      <c r="J104" s="29">
        <v>0</v>
      </c>
      <c r="K104" s="29">
        <v>0</v>
      </c>
      <c r="L104" s="29">
        <v>0</v>
      </c>
      <c r="M104" s="30">
        <v>0.0199203187250996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36">
        <v>0</v>
      </c>
    </row>
    <row r="105" spans="1:23" ht="15">
      <c r="A105" s="24" t="s">
        <v>32</v>
      </c>
      <c r="B105" s="35">
        <v>4.617647058823529</v>
      </c>
      <c r="C105" s="29">
        <v>0</v>
      </c>
      <c r="D105" s="29">
        <v>4.166666666666667</v>
      </c>
      <c r="E105" s="29">
        <v>3.8</v>
      </c>
      <c r="F105" s="29">
        <v>2.7142857142857144</v>
      </c>
      <c r="G105" s="29">
        <v>1.354679802955665</v>
      </c>
      <c r="H105" s="29">
        <v>6.156976744186046</v>
      </c>
      <c r="I105" s="29">
        <v>0.09743589743589744</v>
      </c>
      <c r="J105" s="29">
        <v>0</v>
      </c>
      <c r="K105" s="29">
        <v>11.584615384615384</v>
      </c>
      <c r="L105" s="29">
        <v>6.23404255319149</v>
      </c>
      <c r="M105" s="30">
        <v>3.5179282868525896</v>
      </c>
      <c r="N105" s="29">
        <v>3.261</v>
      </c>
      <c r="O105" s="29">
        <v>12.8</v>
      </c>
      <c r="P105" s="29">
        <v>2.6857142857142855</v>
      </c>
      <c r="Q105" s="29">
        <v>5.95</v>
      </c>
      <c r="R105" s="29">
        <v>5.507042253521127</v>
      </c>
      <c r="S105" s="29">
        <v>0.76</v>
      </c>
      <c r="T105" s="29">
        <v>4.555555555555555</v>
      </c>
      <c r="U105" s="29">
        <v>3.9022988505747125</v>
      </c>
      <c r="V105" s="29">
        <v>1.325</v>
      </c>
      <c r="W105" s="36">
        <v>4.353731343283582</v>
      </c>
    </row>
    <row r="106" spans="1:23" ht="14.25">
      <c r="A106" s="22" t="s">
        <v>33</v>
      </c>
      <c r="B106" s="35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30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36">
        <v>0</v>
      </c>
    </row>
    <row r="107" spans="1:23" ht="14.25">
      <c r="A107" s="22" t="s">
        <v>34</v>
      </c>
      <c r="B107" s="35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30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36">
        <v>0</v>
      </c>
    </row>
    <row r="108" spans="1:23" ht="14.25">
      <c r="A108" s="25" t="s">
        <v>35</v>
      </c>
      <c r="B108" s="35">
        <v>4.617647058823529</v>
      </c>
      <c r="C108" s="29">
        <v>0</v>
      </c>
      <c r="D108" s="29">
        <v>4.166666666666667</v>
      </c>
      <c r="E108" s="29">
        <v>3.757142857142857</v>
      </c>
      <c r="F108" s="29">
        <v>2.2285714285714286</v>
      </c>
      <c r="G108" s="29">
        <v>1.0591133004926108</v>
      </c>
      <c r="H108" s="29">
        <v>6.156976744186046</v>
      </c>
      <c r="I108" s="29">
        <v>0.09743589743589744</v>
      </c>
      <c r="J108" s="29">
        <v>7.130434782608695</v>
      </c>
      <c r="K108" s="29">
        <v>11.584615384615384</v>
      </c>
      <c r="L108" s="29">
        <v>6.23404255319149</v>
      </c>
      <c r="M108" s="30">
        <v>3.963346613545817</v>
      </c>
      <c r="N108" s="29">
        <v>3.24</v>
      </c>
      <c r="O108" s="29">
        <v>12.8</v>
      </c>
      <c r="P108" s="29">
        <v>2.6857142857142855</v>
      </c>
      <c r="Q108" s="29">
        <v>5.8875</v>
      </c>
      <c r="R108" s="29">
        <v>5</v>
      </c>
      <c r="S108" s="29">
        <v>0.76</v>
      </c>
      <c r="T108" s="29">
        <v>4.555555555555555</v>
      </c>
      <c r="U108" s="29">
        <v>0.5747126436781609</v>
      </c>
      <c r="V108" s="29">
        <v>1.25</v>
      </c>
      <c r="W108" s="36">
        <v>3.5912743972445464</v>
      </c>
    </row>
    <row r="109" spans="1:23" ht="14.25">
      <c r="A109" s="25" t="s">
        <v>36</v>
      </c>
      <c r="B109" s="35">
        <v>4.617647058823529</v>
      </c>
      <c r="C109" s="29">
        <v>0</v>
      </c>
      <c r="D109" s="29">
        <v>0</v>
      </c>
      <c r="E109" s="29">
        <v>3.757142857142857</v>
      </c>
      <c r="F109" s="29">
        <v>0.014285714285714285</v>
      </c>
      <c r="G109" s="29">
        <v>1.0591133004926108</v>
      </c>
      <c r="H109" s="29">
        <v>5.4476744186046515</v>
      </c>
      <c r="I109" s="29">
        <v>0.09743589743589744</v>
      </c>
      <c r="J109" s="29">
        <v>0.5</v>
      </c>
      <c r="K109" s="29">
        <v>8.507692307692308</v>
      </c>
      <c r="L109" s="29">
        <v>4.1063829787234045</v>
      </c>
      <c r="M109" s="30">
        <v>2.619123505976096</v>
      </c>
      <c r="N109" s="29">
        <v>0.41</v>
      </c>
      <c r="O109" s="29">
        <v>6.633333333333334</v>
      </c>
      <c r="P109" s="29">
        <v>2.6857142857142855</v>
      </c>
      <c r="Q109" s="29">
        <v>5.8875</v>
      </c>
      <c r="R109" s="29">
        <v>1.7535211267605635</v>
      </c>
      <c r="S109" s="29">
        <v>0.76</v>
      </c>
      <c r="T109" s="29">
        <v>4.544444444444444</v>
      </c>
      <c r="U109" s="29">
        <v>0.5747126436781609</v>
      </c>
      <c r="V109" s="29">
        <v>0</v>
      </c>
      <c r="W109" s="36">
        <v>2.196326061997704</v>
      </c>
    </row>
    <row r="110" spans="1:23" ht="14.25">
      <c r="A110" s="25" t="s">
        <v>37</v>
      </c>
      <c r="B110" s="35">
        <v>0</v>
      </c>
      <c r="C110" s="29">
        <v>0</v>
      </c>
      <c r="D110" s="29">
        <v>4.166666666666667</v>
      </c>
      <c r="E110" s="29">
        <v>0</v>
      </c>
      <c r="F110" s="29">
        <v>2.142857142857143</v>
      </c>
      <c r="G110" s="29">
        <v>0</v>
      </c>
      <c r="H110" s="29">
        <v>0</v>
      </c>
      <c r="I110" s="29">
        <v>0</v>
      </c>
      <c r="J110" s="29">
        <v>6.630434782608695</v>
      </c>
      <c r="K110" s="29">
        <v>2.4461538461538463</v>
      </c>
      <c r="L110" s="29">
        <v>1.0638297872340425</v>
      </c>
      <c r="M110" s="30">
        <v>1.0980079681274901</v>
      </c>
      <c r="N110" s="29">
        <v>2.83</v>
      </c>
      <c r="O110" s="29">
        <v>6.166666666666667</v>
      </c>
      <c r="P110" s="29">
        <v>0</v>
      </c>
      <c r="Q110" s="29">
        <v>0</v>
      </c>
      <c r="R110" s="29">
        <v>2.816901408450704</v>
      </c>
      <c r="S110" s="29">
        <v>0</v>
      </c>
      <c r="T110" s="29">
        <v>0</v>
      </c>
      <c r="U110" s="29">
        <v>0</v>
      </c>
      <c r="V110" s="29">
        <v>0</v>
      </c>
      <c r="W110" s="36">
        <v>1.208955223880597</v>
      </c>
    </row>
    <row r="111" spans="1:23" ht="14.25">
      <c r="A111" s="25" t="s">
        <v>38</v>
      </c>
      <c r="B111" s="35">
        <v>0</v>
      </c>
      <c r="C111" s="29">
        <v>0</v>
      </c>
      <c r="D111" s="29">
        <v>0</v>
      </c>
      <c r="E111" s="29">
        <v>0</v>
      </c>
      <c r="F111" s="29">
        <v>0.07142857142857142</v>
      </c>
      <c r="G111" s="29">
        <v>0</v>
      </c>
      <c r="H111" s="29">
        <v>0.7093023255813954</v>
      </c>
      <c r="I111" s="29">
        <v>0</v>
      </c>
      <c r="J111" s="29">
        <v>0</v>
      </c>
      <c r="K111" s="29">
        <v>0.6307692307692307</v>
      </c>
      <c r="L111" s="29">
        <v>1.0638297872340425</v>
      </c>
      <c r="M111" s="30">
        <v>0.24621513944223108</v>
      </c>
      <c r="N111" s="29">
        <v>0</v>
      </c>
      <c r="O111" s="29">
        <v>0</v>
      </c>
      <c r="P111" s="29">
        <v>0</v>
      </c>
      <c r="Q111" s="29">
        <v>0</v>
      </c>
      <c r="R111" s="29">
        <v>0.4295774647887324</v>
      </c>
      <c r="S111" s="29">
        <v>0</v>
      </c>
      <c r="T111" s="29">
        <v>0.011111111111111112</v>
      </c>
      <c r="U111" s="29">
        <v>0</v>
      </c>
      <c r="V111" s="29">
        <v>1.25</v>
      </c>
      <c r="W111" s="36">
        <v>0.1859931113662457</v>
      </c>
    </row>
    <row r="112" spans="1:23" ht="15">
      <c r="A112" s="24" t="s">
        <v>39</v>
      </c>
      <c r="B112" s="35">
        <v>0.08823529411764706</v>
      </c>
      <c r="C112" s="29">
        <v>0</v>
      </c>
      <c r="D112" s="29">
        <v>0</v>
      </c>
      <c r="E112" s="29">
        <v>0.1</v>
      </c>
      <c r="F112" s="29">
        <v>0.14285714285714285</v>
      </c>
      <c r="G112" s="29">
        <v>0.12315270935960591</v>
      </c>
      <c r="H112" s="29">
        <v>0.01744186046511628</v>
      </c>
      <c r="I112" s="29">
        <v>0.020512820512820513</v>
      </c>
      <c r="J112" s="29">
        <v>0</v>
      </c>
      <c r="K112" s="29">
        <v>0</v>
      </c>
      <c r="L112" s="29">
        <v>0.10638297872340426</v>
      </c>
      <c r="M112" s="30">
        <v>0.05179282868525897</v>
      </c>
      <c r="N112" s="29">
        <v>0.05</v>
      </c>
      <c r="O112" s="29">
        <v>0.016666666666666666</v>
      </c>
      <c r="P112" s="29">
        <v>0</v>
      </c>
      <c r="Q112" s="29">
        <v>0.0125</v>
      </c>
      <c r="R112" s="29">
        <v>0.09859154929577464</v>
      </c>
      <c r="S112" s="29">
        <v>0.013333333333333334</v>
      </c>
      <c r="T112" s="29">
        <v>0.011111111111111112</v>
      </c>
      <c r="U112" s="29">
        <v>0.011494252873563218</v>
      </c>
      <c r="V112" s="29">
        <v>0.05</v>
      </c>
      <c r="W112" s="36">
        <v>0.03329506314580941</v>
      </c>
    </row>
    <row r="113" spans="1:23" ht="14.25">
      <c r="A113" s="22" t="s">
        <v>40</v>
      </c>
      <c r="B113" s="35">
        <v>0.08823529411764706</v>
      </c>
      <c r="C113" s="29">
        <v>0</v>
      </c>
      <c r="D113" s="29">
        <v>0</v>
      </c>
      <c r="E113" s="29">
        <v>0.1</v>
      </c>
      <c r="F113" s="29">
        <v>0.14285714285714285</v>
      </c>
      <c r="G113" s="29">
        <v>0.12315270935960591</v>
      </c>
      <c r="H113" s="29">
        <v>0.01744186046511628</v>
      </c>
      <c r="I113" s="29">
        <v>0.020512820512820513</v>
      </c>
      <c r="J113" s="29">
        <v>0.010869565217391304</v>
      </c>
      <c r="K113" s="29">
        <v>0.14615384615384616</v>
      </c>
      <c r="L113" s="29">
        <v>0.10638297872340426</v>
      </c>
      <c r="M113" s="30">
        <v>0.06772908366533864</v>
      </c>
      <c r="N113" s="29">
        <v>0.05</v>
      </c>
      <c r="O113" s="29">
        <v>0.016666666666666666</v>
      </c>
      <c r="P113" s="29">
        <v>0</v>
      </c>
      <c r="Q113" s="29">
        <v>0.0125</v>
      </c>
      <c r="R113" s="29">
        <v>0.09859154929577464</v>
      </c>
      <c r="S113" s="29">
        <v>0.013333333333333334</v>
      </c>
      <c r="T113" s="29">
        <v>0.011111111111111112</v>
      </c>
      <c r="U113" s="29">
        <v>0.011494252873563218</v>
      </c>
      <c r="V113" s="29">
        <v>0.05</v>
      </c>
      <c r="W113" s="36">
        <v>0.03329506314580941</v>
      </c>
    </row>
    <row r="114" spans="1:23" ht="14.25">
      <c r="A114" s="22" t="s">
        <v>41</v>
      </c>
      <c r="B114" s="35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30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36">
        <v>0</v>
      </c>
    </row>
    <row r="115" spans="1:23" ht="15">
      <c r="A115" s="24" t="s">
        <v>42</v>
      </c>
      <c r="B115" s="35">
        <v>74.58823529411765</v>
      </c>
      <c r="C115" s="29">
        <v>108.46902654867256</v>
      </c>
      <c r="D115" s="29">
        <v>67.9375</v>
      </c>
      <c r="E115" s="29">
        <v>69.08571428571429</v>
      </c>
      <c r="F115" s="29">
        <v>86.34285714285714</v>
      </c>
      <c r="G115" s="29">
        <v>61.5615763546798</v>
      </c>
      <c r="H115" s="29">
        <v>74.80813953488372</v>
      </c>
      <c r="I115" s="29">
        <v>74.88717948717948</v>
      </c>
      <c r="J115" s="29">
        <v>96.95652173913044</v>
      </c>
      <c r="K115" s="29">
        <v>74.8076923076923</v>
      </c>
      <c r="L115" s="29">
        <v>100.97978723404256</v>
      </c>
      <c r="M115" s="30">
        <v>79.34191235059761</v>
      </c>
      <c r="N115" s="29">
        <v>91.245</v>
      </c>
      <c r="O115" s="29">
        <v>107.45</v>
      </c>
      <c r="P115" s="29">
        <v>163.8</v>
      </c>
      <c r="Q115" s="29">
        <v>91.35</v>
      </c>
      <c r="R115" s="29">
        <v>97.04225352112677</v>
      </c>
      <c r="S115" s="29">
        <v>153.13333333333333</v>
      </c>
      <c r="T115" s="29">
        <v>121.25555555555556</v>
      </c>
      <c r="U115" s="29">
        <v>154.60344827586206</v>
      </c>
      <c r="V115" s="29">
        <v>141.6</v>
      </c>
      <c r="W115" s="36">
        <v>124.8593570608496</v>
      </c>
    </row>
    <row r="116" spans="1:25" ht="14.25">
      <c r="A116" s="23" t="s">
        <v>43</v>
      </c>
      <c r="B116" s="35">
        <v>14.808823529411764</v>
      </c>
      <c r="C116" s="29">
        <v>35.203539823008846</v>
      </c>
      <c r="D116" s="29">
        <v>14.8125</v>
      </c>
      <c r="E116" s="29">
        <v>14.8</v>
      </c>
      <c r="F116" s="29">
        <v>17.228571428571428</v>
      </c>
      <c r="G116" s="29">
        <v>14.807881773399014</v>
      </c>
      <c r="H116" s="29">
        <v>14.80813953488372</v>
      </c>
      <c r="I116" s="29">
        <v>14.805128205128206</v>
      </c>
      <c r="J116" s="29">
        <v>36.54347826086956</v>
      </c>
      <c r="K116" s="29">
        <v>14.807692307692308</v>
      </c>
      <c r="L116" s="29">
        <v>14.861702127659575</v>
      </c>
      <c r="M116" s="30">
        <v>18.37609561752988</v>
      </c>
      <c r="N116" s="29">
        <v>17.5</v>
      </c>
      <c r="O116" s="29">
        <v>17.5</v>
      </c>
      <c r="P116" s="29">
        <v>17.514285714285716</v>
      </c>
      <c r="Q116" s="29">
        <v>17.5125</v>
      </c>
      <c r="R116" s="29">
        <v>20.098591549295776</v>
      </c>
      <c r="S116" s="29">
        <v>17.506666666666668</v>
      </c>
      <c r="T116" s="29">
        <v>17.511111111111113</v>
      </c>
      <c r="U116" s="29">
        <v>19.873563218390803</v>
      </c>
      <c r="V116" s="29">
        <v>30.0125</v>
      </c>
      <c r="W116" s="36">
        <v>19.55109070034443</v>
      </c>
      <c r="X116" s="74"/>
      <c r="Y116" s="74"/>
    </row>
    <row r="117" spans="1:25" ht="14.25">
      <c r="A117" s="23" t="s">
        <v>44</v>
      </c>
      <c r="B117" s="35">
        <v>59.779411764705884</v>
      </c>
      <c r="C117" s="29">
        <v>73.26548672566372</v>
      </c>
      <c r="D117" s="29">
        <v>53.125</v>
      </c>
      <c r="E117" s="29">
        <v>54.285714285714285</v>
      </c>
      <c r="F117" s="29">
        <v>69.11428571428571</v>
      </c>
      <c r="G117" s="29">
        <v>46.75369458128079</v>
      </c>
      <c r="H117" s="29">
        <v>60</v>
      </c>
      <c r="I117" s="29">
        <v>60.08205128205128</v>
      </c>
      <c r="J117" s="29">
        <v>60</v>
      </c>
      <c r="K117" s="29">
        <v>60</v>
      </c>
      <c r="L117" s="29">
        <v>82.40425531914893</v>
      </c>
      <c r="M117" s="30">
        <v>60.657370517928285</v>
      </c>
      <c r="N117" s="29">
        <v>73.59</v>
      </c>
      <c r="O117" s="29">
        <v>89.95</v>
      </c>
      <c r="P117" s="29">
        <v>146.28571428571428</v>
      </c>
      <c r="Q117" s="29">
        <v>73.8375</v>
      </c>
      <c r="R117" s="29">
        <v>75.70422535211267</v>
      </c>
      <c r="S117" s="29">
        <v>135.62666666666667</v>
      </c>
      <c r="T117" s="29">
        <v>103.74444444444444</v>
      </c>
      <c r="U117" s="29">
        <v>102.85057471264368</v>
      </c>
      <c r="V117" s="29">
        <v>111.5875</v>
      </c>
      <c r="W117" s="36">
        <v>98.71986222732491</v>
      </c>
      <c r="X117" s="74"/>
      <c r="Y117" s="74"/>
    </row>
    <row r="118" spans="1:25" ht="14.25">
      <c r="A118" s="22" t="s">
        <v>45</v>
      </c>
      <c r="B118" s="35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0.41304347826086957</v>
      </c>
      <c r="K118" s="29">
        <v>0</v>
      </c>
      <c r="L118" s="29">
        <v>0</v>
      </c>
      <c r="M118" s="30">
        <v>0.030278884462151396</v>
      </c>
      <c r="N118" s="29">
        <v>0.155</v>
      </c>
      <c r="O118" s="29">
        <v>0</v>
      </c>
      <c r="P118" s="29">
        <v>0</v>
      </c>
      <c r="Q118" s="29">
        <v>0</v>
      </c>
      <c r="R118" s="29">
        <v>1.2394366197183098</v>
      </c>
      <c r="S118" s="29">
        <v>0</v>
      </c>
      <c r="T118" s="29">
        <v>0</v>
      </c>
      <c r="U118" s="29">
        <v>0</v>
      </c>
      <c r="V118" s="29">
        <v>0</v>
      </c>
      <c r="W118" s="36">
        <v>0.2198622273249139</v>
      </c>
      <c r="X118" s="74"/>
      <c r="Y118" s="74"/>
    </row>
    <row r="119" spans="1:25" ht="14.25">
      <c r="A119" s="23" t="s">
        <v>46</v>
      </c>
      <c r="B119" s="35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3.713829787234043</v>
      </c>
      <c r="M119" s="30">
        <v>0.2781673306772909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31.879310344827587</v>
      </c>
      <c r="V119" s="29">
        <v>0</v>
      </c>
      <c r="W119" s="36">
        <v>6.368541905855339</v>
      </c>
      <c r="X119" s="74"/>
      <c r="Y119" s="74"/>
    </row>
    <row r="120" spans="1:25" ht="15">
      <c r="A120" s="26" t="s">
        <v>110</v>
      </c>
      <c r="B120" s="37">
        <v>306.94117647058823</v>
      </c>
      <c r="C120" s="38">
        <v>276.76106194690266</v>
      </c>
      <c r="D120" s="38">
        <v>229.35416666666666</v>
      </c>
      <c r="E120" s="38">
        <v>234.9</v>
      </c>
      <c r="F120" s="38">
        <v>307.6</v>
      </c>
      <c r="G120" s="38">
        <v>222.6206896551724</v>
      </c>
      <c r="H120" s="38">
        <v>254.84883720930233</v>
      </c>
      <c r="I120" s="38">
        <v>253.37435897435898</v>
      </c>
      <c r="J120" s="38">
        <v>297.9891304347826</v>
      </c>
      <c r="K120" s="38">
        <v>297.5923076923077</v>
      </c>
      <c r="L120" s="38">
        <v>350.6595744680851</v>
      </c>
      <c r="M120" s="39">
        <v>269.8231075697211</v>
      </c>
      <c r="N120" s="38">
        <v>257.866</v>
      </c>
      <c r="O120" s="38">
        <v>312.1596666666667</v>
      </c>
      <c r="P120" s="38">
        <v>324.35714285714283</v>
      </c>
      <c r="Q120" s="38">
        <v>258.125</v>
      </c>
      <c r="R120" s="38">
        <v>311.443661971831</v>
      </c>
      <c r="S120" s="38">
        <v>325.1333333333333</v>
      </c>
      <c r="T120" s="38">
        <v>278.08222222222224</v>
      </c>
      <c r="U120" s="38">
        <v>363.6666666666667</v>
      </c>
      <c r="V120" s="38">
        <v>306.6875</v>
      </c>
      <c r="W120" s="40">
        <v>309.2096211251435</v>
      </c>
      <c r="X120" s="74"/>
      <c r="Y120" s="74"/>
    </row>
    <row r="121" spans="1:25" ht="15">
      <c r="A121" s="27" t="s">
        <v>48</v>
      </c>
      <c r="B121" s="35">
        <v>41.14705882352941</v>
      </c>
      <c r="C121" s="29">
        <v>21.98230088495575</v>
      </c>
      <c r="D121" s="29">
        <v>40.458333333333336</v>
      </c>
      <c r="E121" s="29">
        <v>34.94285714285714</v>
      </c>
      <c r="F121" s="29">
        <v>40.357142857142854</v>
      </c>
      <c r="G121" s="29">
        <v>34.083743842364534</v>
      </c>
      <c r="H121" s="29">
        <v>37.656976744186046</v>
      </c>
      <c r="I121" s="29">
        <v>38.03589743589744</v>
      </c>
      <c r="J121" s="29">
        <v>46.06521739130435</v>
      </c>
      <c r="K121" s="29">
        <v>38.146153846153844</v>
      </c>
      <c r="L121" s="29">
        <v>53.47021276595744</v>
      </c>
      <c r="M121" s="30">
        <v>37.873466135458166</v>
      </c>
      <c r="N121" s="29">
        <v>37.998000000000005</v>
      </c>
      <c r="O121" s="29">
        <v>45.04216666666666</v>
      </c>
      <c r="P121" s="29">
        <v>21.8</v>
      </c>
      <c r="Q121" s="29">
        <v>41.95</v>
      </c>
      <c r="R121" s="29">
        <v>38.521126760563384</v>
      </c>
      <c r="S121" s="29">
        <v>50.2</v>
      </c>
      <c r="T121" s="29">
        <v>41.84444444444444</v>
      </c>
      <c r="U121" s="29">
        <v>41.68390804597701</v>
      </c>
      <c r="V121" s="29">
        <v>7.2125</v>
      </c>
      <c r="W121" s="36">
        <v>36.98660160734788</v>
      </c>
      <c r="X121" s="74"/>
      <c r="Y121" s="74"/>
    </row>
    <row r="122" spans="1:25" ht="14.25">
      <c r="A122" s="23" t="s">
        <v>49</v>
      </c>
      <c r="B122" s="35">
        <v>28.323529411764707</v>
      </c>
      <c r="C122" s="29">
        <v>10.5929203539823</v>
      </c>
      <c r="D122" s="29">
        <v>26.9375</v>
      </c>
      <c r="E122" s="29">
        <v>28.071428571428573</v>
      </c>
      <c r="F122" s="29">
        <v>28.62857142857143</v>
      </c>
      <c r="G122" s="29">
        <v>26.157635467980295</v>
      </c>
      <c r="H122" s="29">
        <v>28.406976744186046</v>
      </c>
      <c r="I122" s="29">
        <v>28.68717948717949</v>
      </c>
      <c r="J122" s="29">
        <v>35.77173913043478</v>
      </c>
      <c r="K122" s="29">
        <v>27</v>
      </c>
      <c r="L122" s="29">
        <v>37.66808510638298</v>
      </c>
      <c r="M122" s="30">
        <v>27.50342629482072</v>
      </c>
      <c r="N122" s="29">
        <v>27.29</v>
      </c>
      <c r="O122" s="29">
        <v>32.86666666666667</v>
      </c>
      <c r="P122" s="29">
        <v>8.642857142857142</v>
      </c>
      <c r="Q122" s="29">
        <v>29.7625</v>
      </c>
      <c r="R122" s="29">
        <v>30.774647887323944</v>
      </c>
      <c r="S122" s="29">
        <v>29.28</v>
      </c>
      <c r="T122" s="29">
        <v>31.11111111111111</v>
      </c>
      <c r="U122" s="29">
        <v>28.35632183908046</v>
      </c>
      <c r="V122" s="29">
        <v>0.65</v>
      </c>
      <c r="W122" s="36">
        <v>25.303099885189436</v>
      </c>
      <c r="X122" s="74"/>
      <c r="Y122" s="74"/>
    </row>
    <row r="123" spans="1:25" ht="14.25">
      <c r="A123" s="23" t="s">
        <v>50</v>
      </c>
      <c r="B123" s="35">
        <v>1.7647058823529411</v>
      </c>
      <c r="C123" s="29">
        <v>0.8849557522123894</v>
      </c>
      <c r="D123" s="29">
        <v>1.8125</v>
      </c>
      <c r="E123" s="29">
        <v>0.8571428571428571</v>
      </c>
      <c r="F123" s="29">
        <v>2.085714285714286</v>
      </c>
      <c r="G123" s="29">
        <v>0.5566502463054187</v>
      </c>
      <c r="H123" s="29">
        <v>0.6744186046511628</v>
      </c>
      <c r="I123" s="29">
        <v>0.18974358974358974</v>
      </c>
      <c r="J123" s="29">
        <v>0.30434782608695654</v>
      </c>
      <c r="K123" s="29">
        <v>1.146153846153846</v>
      </c>
      <c r="L123" s="29">
        <v>0.5319148936170213</v>
      </c>
      <c r="M123" s="30">
        <v>0.801593625498008</v>
      </c>
      <c r="N123" s="29">
        <v>2.414</v>
      </c>
      <c r="O123" s="29">
        <v>2.4166666666666665</v>
      </c>
      <c r="P123" s="29">
        <v>1.9857142857142858</v>
      </c>
      <c r="Q123" s="29">
        <v>1</v>
      </c>
      <c r="R123" s="29">
        <v>1.119718309859155</v>
      </c>
      <c r="S123" s="29">
        <v>3.066666666666667</v>
      </c>
      <c r="T123" s="29">
        <v>0.6888888888888889</v>
      </c>
      <c r="U123" s="29">
        <v>1.7586206896551724</v>
      </c>
      <c r="V123" s="29">
        <v>1.0125</v>
      </c>
      <c r="W123" s="36">
        <v>1.6571756601607348</v>
      </c>
      <c r="X123" s="74"/>
      <c r="Y123" s="74"/>
    </row>
    <row r="124" spans="1:25" ht="14.25">
      <c r="A124" s="23" t="s">
        <v>51</v>
      </c>
      <c r="B124" s="35">
        <v>0.9411764705882353</v>
      </c>
      <c r="C124" s="29">
        <v>1.3008849557522124</v>
      </c>
      <c r="D124" s="29">
        <v>0.020833333333333332</v>
      </c>
      <c r="E124" s="29">
        <v>0.21428571428571427</v>
      </c>
      <c r="F124" s="29">
        <v>0.7142857142857143</v>
      </c>
      <c r="G124" s="29">
        <v>0.7783251231527094</v>
      </c>
      <c r="H124" s="29">
        <v>0</v>
      </c>
      <c r="I124" s="29">
        <v>1.2307692307692308</v>
      </c>
      <c r="J124" s="29">
        <v>0.8043478260869565</v>
      </c>
      <c r="K124" s="29">
        <v>1.1538461538461537</v>
      </c>
      <c r="L124" s="29">
        <v>1.0638297872340425</v>
      </c>
      <c r="M124" s="30">
        <v>0.7960159362549801</v>
      </c>
      <c r="N124" s="29">
        <v>0.04</v>
      </c>
      <c r="O124" s="29">
        <v>0.21666666666666667</v>
      </c>
      <c r="P124" s="29">
        <v>0</v>
      </c>
      <c r="Q124" s="29">
        <v>0.25</v>
      </c>
      <c r="R124" s="29">
        <v>0.9014084507042254</v>
      </c>
      <c r="S124" s="29">
        <v>0.26666666666666666</v>
      </c>
      <c r="T124" s="29">
        <v>1.288888888888889</v>
      </c>
      <c r="U124" s="29">
        <v>1.1264367816091954</v>
      </c>
      <c r="V124" s="29">
        <v>0.65</v>
      </c>
      <c r="W124" s="36">
        <v>0.6303099885189437</v>
      </c>
      <c r="X124" s="74"/>
      <c r="Y124" s="74"/>
    </row>
    <row r="125" spans="1:25" ht="14.25">
      <c r="A125" s="23" t="s">
        <v>52</v>
      </c>
      <c r="B125" s="35">
        <v>0.5294117647058824</v>
      </c>
      <c r="C125" s="29">
        <v>0.12389380530973451</v>
      </c>
      <c r="D125" s="29">
        <v>0.0625</v>
      </c>
      <c r="E125" s="29">
        <v>0.3</v>
      </c>
      <c r="F125" s="29">
        <v>0.35714285714285715</v>
      </c>
      <c r="G125" s="29">
        <v>0.2955665024630542</v>
      </c>
      <c r="H125" s="29">
        <v>0.05813953488372093</v>
      </c>
      <c r="I125" s="29">
        <v>0.14358974358974358</v>
      </c>
      <c r="J125" s="29">
        <v>0.11956521739130435</v>
      </c>
      <c r="K125" s="29">
        <v>0.07692307692307693</v>
      </c>
      <c r="L125" s="29">
        <v>0.1595744680851064</v>
      </c>
      <c r="M125" s="30">
        <v>0.1856573705179283</v>
      </c>
      <c r="N125" s="29">
        <v>0.25</v>
      </c>
      <c r="O125" s="29">
        <v>0.33349999999999996</v>
      </c>
      <c r="P125" s="29">
        <v>0.2</v>
      </c>
      <c r="Q125" s="29">
        <v>1</v>
      </c>
      <c r="R125" s="29">
        <v>0.09859154929577464</v>
      </c>
      <c r="S125" s="29">
        <v>0.3333333333333333</v>
      </c>
      <c r="T125" s="29">
        <v>0.2222222222222222</v>
      </c>
      <c r="U125" s="29">
        <v>0.1839080459770115</v>
      </c>
      <c r="V125" s="29">
        <v>0.2125</v>
      </c>
      <c r="W125" s="36">
        <v>0.283593570608496</v>
      </c>
      <c r="X125" s="74"/>
      <c r="Y125" s="74"/>
    </row>
    <row r="126" spans="1:25" ht="14.25">
      <c r="A126" s="23" t="s">
        <v>53</v>
      </c>
      <c r="B126" s="35">
        <v>0.35294117647058826</v>
      </c>
      <c r="C126" s="29">
        <v>0.08849557522123894</v>
      </c>
      <c r="D126" s="29">
        <v>0.14583333333333334</v>
      </c>
      <c r="E126" s="29">
        <v>0.1</v>
      </c>
      <c r="F126" s="29">
        <v>0.21428571428571427</v>
      </c>
      <c r="G126" s="29">
        <v>0.04926108374384237</v>
      </c>
      <c r="H126" s="29">
        <v>0.23255813953488372</v>
      </c>
      <c r="I126" s="29">
        <v>0.2153846153846154</v>
      </c>
      <c r="J126" s="29">
        <v>0.010869565217391304</v>
      </c>
      <c r="K126" s="29">
        <v>0.23076923076923078</v>
      </c>
      <c r="L126" s="29">
        <v>0.1595744680851064</v>
      </c>
      <c r="M126" s="30">
        <v>0.1601593625498008</v>
      </c>
      <c r="N126" s="29">
        <v>0.1</v>
      </c>
      <c r="O126" s="29">
        <v>0.9179999999999999</v>
      </c>
      <c r="P126" s="29">
        <v>1.2142857142857142</v>
      </c>
      <c r="Q126" s="29">
        <v>0.75</v>
      </c>
      <c r="R126" s="29">
        <v>0.11267605633802817</v>
      </c>
      <c r="S126" s="29">
        <v>1.0666666666666667</v>
      </c>
      <c r="T126" s="29">
        <v>2.2222222222222223</v>
      </c>
      <c r="U126" s="29">
        <v>0.3103448275862069</v>
      </c>
      <c r="V126" s="29">
        <v>0.2125</v>
      </c>
      <c r="W126" s="36">
        <v>0.6625487944890929</v>
      </c>
      <c r="X126" s="74"/>
      <c r="Y126" s="74"/>
    </row>
    <row r="127" spans="1:25" ht="14.25">
      <c r="A127" s="23" t="s">
        <v>54</v>
      </c>
      <c r="B127" s="35">
        <v>1.0735294117647058</v>
      </c>
      <c r="C127" s="29">
        <v>0.672566371681416</v>
      </c>
      <c r="D127" s="29">
        <v>0.75</v>
      </c>
      <c r="E127" s="29">
        <v>0.21428571428571427</v>
      </c>
      <c r="F127" s="29">
        <v>1.2142857142857142</v>
      </c>
      <c r="G127" s="29">
        <v>0.6403940886699507</v>
      </c>
      <c r="H127" s="29">
        <v>1.302325581395349</v>
      </c>
      <c r="I127" s="29">
        <v>0.7897435897435897</v>
      </c>
      <c r="J127" s="29">
        <v>1.7282608695652173</v>
      </c>
      <c r="K127" s="29">
        <v>0.7538461538461538</v>
      </c>
      <c r="L127" s="29">
        <v>0.425531914893617</v>
      </c>
      <c r="M127" s="30">
        <v>0.8685258964143426</v>
      </c>
      <c r="N127" s="29">
        <v>0.91</v>
      </c>
      <c r="O127" s="29">
        <v>0.7311666666666667</v>
      </c>
      <c r="P127" s="29">
        <v>1.1</v>
      </c>
      <c r="Q127" s="29">
        <v>0.8125</v>
      </c>
      <c r="R127" s="29">
        <v>0.5915492957746479</v>
      </c>
      <c r="S127" s="29">
        <v>0.9466666666666667</v>
      </c>
      <c r="T127" s="29">
        <v>0.6666666666666666</v>
      </c>
      <c r="U127" s="29">
        <v>0.5517241379310345</v>
      </c>
      <c r="V127" s="29">
        <v>0.5375</v>
      </c>
      <c r="W127" s="36">
        <v>0.7243053960964408</v>
      </c>
      <c r="X127" s="74"/>
      <c r="Y127" s="74"/>
    </row>
    <row r="128" spans="1:25" ht="14.25">
      <c r="A128" s="23" t="s">
        <v>55</v>
      </c>
      <c r="B128" s="35">
        <v>4.470588235294118</v>
      </c>
      <c r="C128" s="29">
        <v>2.566371681415929</v>
      </c>
      <c r="D128" s="29">
        <v>2.7291666666666665</v>
      </c>
      <c r="E128" s="29">
        <v>2.6142857142857143</v>
      </c>
      <c r="F128" s="29">
        <v>3.5714285714285716</v>
      </c>
      <c r="G128" s="29">
        <v>3.2118226600985222</v>
      </c>
      <c r="H128" s="29">
        <v>3.104651162790698</v>
      </c>
      <c r="I128" s="29">
        <v>4.0717948717948715</v>
      </c>
      <c r="J128" s="29">
        <v>4.043478260869565</v>
      </c>
      <c r="K128" s="29">
        <v>5.230769230769231</v>
      </c>
      <c r="L128" s="29">
        <v>10.001063829787235</v>
      </c>
      <c r="M128" s="30">
        <v>4.087729083665339</v>
      </c>
      <c r="N128" s="29">
        <v>2.0909999999999997</v>
      </c>
      <c r="O128" s="29">
        <v>4.493</v>
      </c>
      <c r="P128" s="29">
        <v>2.6142857142857143</v>
      </c>
      <c r="Q128" s="29">
        <v>2.75</v>
      </c>
      <c r="R128" s="29">
        <v>1.8450704225352113</v>
      </c>
      <c r="S128" s="29">
        <v>2.28</v>
      </c>
      <c r="T128" s="29">
        <v>2.977777777777778</v>
      </c>
      <c r="U128" s="29">
        <v>2.132183908045977</v>
      </c>
      <c r="V128" s="29">
        <v>1.6875</v>
      </c>
      <c r="W128" s="36">
        <v>2.398025258323766</v>
      </c>
      <c r="X128" s="74"/>
      <c r="Y128" s="74"/>
    </row>
    <row r="129" spans="1:25" ht="14.25">
      <c r="A129" s="23" t="s">
        <v>56</v>
      </c>
      <c r="B129" s="35">
        <v>3.6911764705882355</v>
      </c>
      <c r="C129" s="29">
        <v>5.752212389380531</v>
      </c>
      <c r="D129" s="29">
        <v>8</v>
      </c>
      <c r="E129" s="29">
        <v>2.5714285714285716</v>
      </c>
      <c r="F129" s="29">
        <v>3.5714285714285716</v>
      </c>
      <c r="G129" s="29">
        <v>2.394088669950739</v>
      </c>
      <c r="H129" s="29">
        <v>3.9069767441860463</v>
      </c>
      <c r="I129" s="29">
        <v>2.707692307692308</v>
      </c>
      <c r="J129" s="29">
        <v>3.282608695652174</v>
      </c>
      <c r="K129" s="29">
        <v>2.5538461538461537</v>
      </c>
      <c r="L129" s="29">
        <v>3.4606382978723405</v>
      </c>
      <c r="M129" s="30">
        <v>3.474342629482072</v>
      </c>
      <c r="N129" s="29">
        <v>4.9030000000000005</v>
      </c>
      <c r="O129" s="29">
        <v>3.1165000000000003</v>
      </c>
      <c r="P129" s="29">
        <v>6.042857142857143</v>
      </c>
      <c r="Q129" s="29">
        <v>5.625</v>
      </c>
      <c r="R129" s="29">
        <v>3.0774647887323945</v>
      </c>
      <c r="S129" s="29">
        <v>12.96</v>
      </c>
      <c r="T129" s="29">
        <v>2.6666666666666665</v>
      </c>
      <c r="U129" s="29">
        <v>7.264367816091954</v>
      </c>
      <c r="V129" s="29">
        <v>2.2625</v>
      </c>
      <c r="W129" s="36">
        <v>5.332135476463835</v>
      </c>
      <c r="X129" s="74"/>
      <c r="Y129" s="74"/>
    </row>
    <row r="130" spans="1:25" ht="15">
      <c r="A130" s="27" t="s">
        <v>57</v>
      </c>
      <c r="B130" s="35">
        <v>19.529411764705884</v>
      </c>
      <c r="C130" s="29">
        <v>29.451327433628318</v>
      </c>
      <c r="D130" s="29">
        <v>20.541666666666668</v>
      </c>
      <c r="E130" s="29">
        <v>20.442857142857143</v>
      </c>
      <c r="F130" s="29">
        <v>14.471428571428572</v>
      </c>
      <c r="G130" s="29">
        <v>18.142857142857142</v>
      </c>
      <c r="H130" s="29">
        <v>22.232558139534884</v>
      </c>
      <c r="I130" s="29">
        <v>18.646153846153847</v>
      </c>
      <c r="J130" s="29">
        <v>29.66304347826087</v>
      </c>
      <c r="K130" s="29">
        <v>27.107692307692307</v>
      </c>
      <c r="L130" s="29">
        <v>29.518085106382976</v>
      </c>
      <c r="M130" s="30">
        <v>22.515298804780876</v>
      </c>
      <c r="N130" s="29">
        <v>20.834</v>
      </c>
      <c r="O130" s="29">
        <v>25.999833333333335</v>
      </c>
      <c r="P130" s="29">
        <v>13.271428571428572</v>
      </c>
      <c r="Q130" s="29">
        <v>14.5625</v>
      </c>
      <c r="R130" s="29">
        <v>18.408450704225352</v>
      </c>
      <c r="S130" s="29">
        <v>11.906666666666666</v>
      </c>
      <c r="T130" s="29">
        <v>21.7</v>
      </c>
      <c r="U130" s="29">
        <v>24.03448275862069</v>
      </c>
      <c r="V130" s="29">
        <v>24.3875</v>
      </c>
      <c r="W130" s="36">
        <v>19.897118254879448</v>
      </c>
      <c r="X130" s="74"/>
      <c r="Y130" s="3"/>
    </row>
    <row r="131" spans="1:25" ht="14.25">
      <c r="A131" s="23" t="s">
        <v>58</v>
      </c>
      <c r="B131" s="35">
        <v>9.470588235294118</v>
      </c>
      <c r="C131" s="29">
        <v>9.29203539823009</v>
      </c>
      <c r="D131" s="29">
        <v>18.125</v>
      </c>
      <c r="E131" s="29">
        <v>6.428571428571429</v>
      </c>
      <c r="F131" s="29">
        <v>7.142857142857143</v>
      </c>
      <c r="G131" s="29">
        <v>7.172413793103448</v>
      </c>
      <c r="H131" s="29">
        <v>7.994186046511628</v>
      </c>
      <c r="I131" s="29">
        <v>7.133333333333334</v>
      </c>
      <c r="J131" s="29">
        <v>12.847826086956522</v>
      </c>
      <c r="K131" s="29">
        <v>26.153846153846153</v>
      </c>
      <c r="L131" s="29">
        <v>17.872340425531913</v>
      </c>
      <c r="M131" s="30">
        <v>11.153784860557769</v>
      </c>
      <c r="N131" s="29">
        <v>19.829</v>
      </c>
      <c r="O131" s="29">
        <v>16.449666666666666</v>
      </c>
      <c r="P131" s="29">
        <v>4.414285714285715</v>
      </c>
      <c r="Q131" s="29">
        <v>7.1875</v>
      </c>
      <c r="R131" s="29">
        <v>6.056338028169014</v>
      </c>
      <c r="S131" s="29">
        <v>9.933333333333334</v>
      </c>
      <c r="T131" s="29">
        <v>4.444444444444445</v>
      </c>
      <c r="U131" s="29">
        <v>6.454022988505747</v>
      </c>
      <c r="V131" s="29">
        <v>7.7125</v>
      </c>
      <c r="W131" s="36">
        <v>8.724316877152699</v>
      </c>
      <c r="X131" s="13"/>
      <c r="Y131" s="13"/>
    </row>
    <row r="132" spans="1:23" ht="14.25">
      <c r="A132" s="23" t="s">
        <v>59</v>
      </c>
      <c r="B132" s="35">
        <v>6.970588235294118</v>
      </c>
      <c r="C132" s="29">
        <v>8.672566371681416</v>
      </c>
      <c r="D132" s="29">
        <v>0</v>
      </c>
      <c r="E132" s="29">
        <v>12.857142857142858</v>
      </c>
      <c r="F132" s="29">
        <v>0</v>
      </c>
      <c r="G132" s="29">
        <v>8.586206896551724</v>
      </c>
      <c r="H132" s="29">
        <v>9.709302325581396</v>
      </c>
      <c r="I132" s="29">
        <v>6.564102564102564</v>
      </c>
      <c r="J132" s="29">
        <v>12.16304347826087</v>
      </c>
      <c r="K132" s="29">
        <v>0.08461538461538462</v>
      </c>
      <c r="L132" s="29">
        <v>8.51063829787234</v>
      </c>
      <c r="M132" s="30">
        <v>7.152988047808765</v>
      </c>
      <c r="N132" s="29">
        <v>0.155</v>
      </c>
      <c r="O132" s="29">
        <v>8.583166666666667</v>
      </c>
      <c r="P132" s="29">
        <v>6.057142857142857</v>
      </c>
      <c r="Q132" s="29">
        <v>6.25</v>
      </c>
      <c r="R132" s="29">
        <v>8.169014084507042</v>
      </c>
      <c r="S132" s="29">
        <v>0.37333333333333335</v>
      </c>
      <c r="T132" s="29">
        <v>13.988888888888889</v>
      </c>
      <c r="U132" s="29">
        <v>14.839080459770114</v>
      </c>
      <c r="V132" s="29">
        <v>12.1</v>
      </c>
      <c r="W132" s="36">
        <v>8.555097588978185</v>
      </c>
    </row>
    <row r="133" spans="1:23" ht="14.25">
      <c r="A133" s="23" t="s">
        <v>60</v>
      </c>
      <c r="B133" s="35">
        <v>0</v>
      </c>
      <c r="C133" s="29">
        <v>0</v>
      </c>
      <c r="D133" s="29">
        <v>0</v>
      </c>
      <c r="E133" s="29">
        <v>0</v>
      </c>
      <c r="F133" s="29">
        <v>5.757142857142857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30">
        <v>0.3211155378486056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36">
        <v>0</v>
      </c>
    </row>
    <row r="134" spans="1:23" ht="14.25">
      <c r="A134" s="23" t="s">
        <v>61</v>
      </c>
      <c r="B134" s="35">
        <v>3.088235294117647</v>
      </c>
      <c r="C134" s="29">
        <v>2.566371681415929</v>
      </c>
      <c r="D134" s="29">
        <v>2.4166666666666665</v>
      </c>
      <c r="E134" s="29">
        <v>1.1428571428571428</v>
      </c>
      <c r="F134" s="29">
        <v>1.5714285714285714</v>
      </c>
      <c r="G134" s="29">
        <v>2.3842364532019706</v>
      </c>
      <c r="H134" s="29">
        <v>4.52906976744186</v>
      </c>
      <c r="I134" s="29">
        <v>4.948717948717949</v>
      </c>
      <c r="J134" s="29">
        <v>4.6521739130434785</v>
      </c>
      <c r="K134" s="29">
        <v>0.8769230769230769</v>
      </c>
      <c r="L134" s="29">
        <v>3.1351063829787233</v>
      </c>
      <c r="M134" s="30">
        <v>3.084223107569721</v>
      </c>
      <c r="N134" s="29">
        <v>0.85</v>
      </c>
      <c r="O134" s="29">
        <v>0.967</v>
      </c>
      <c r="P134" s="29">
        <v>2.8</v>
      </c>
      <c r="Q134" s="29">
        <v>1.125</v>
      </c>
      <c r="R134" s="29">
        <v>4.183098591549296</v>
      </c>
      <c r="S134" s="29">
        <v>1.6</v>
      </c>
      <c r="T134" s="29">
        <v>3.2666666666666666</v>
      </c>
      <c r="U134" s="29">
        <v>2.7413793103448274</v>
      </c>
      <c r="V134" s="29">
        <v>4.575</v>
      </c>
      <c r="W134" s="36">
        <v>2.617703788748565</v>
      </c>
    </row>
    <row r="135" spans="1:23" ht="14.25">
      <c r="A135" s="23" t="s">
        <v>62</v>
      </c>
      <c r="B135" s="35">
        <v>0</v>
      </c>
      <c r="C135" s="29">
        <v>8.920353982300885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30">
        <v>0.803187250996016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36">
        <v>0</v>
      </c>
    </row>
    <row r="136" spans="1:23" ht="15">
      <c r="A136" s="27" t="s">
        <v>63</v>
      </c>
      <c r="B136" s="35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30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36">
        <v>0</v>
      </c>
    </row>
    <row r="137" spans="1:23" ht="15">
      <c r="A137" s="27" t="s">
        <v>64</v>
      </c>
      <c r="B137" s="35">
        <v>0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30">
        <v>0</v>
      </c>
      <c r="N137" s="29">
        <v>0</v>
      </c>
      <c r="O137" s="29">
        <v>-0.07483333333333334</v>
      </c>
      <c r="P137" s="29">
        <v>0</v>
      </c>
      <c r="Q137" s="29">
        <v>0</v>
      </c>
      <c r="R137" s="29">
        <v>0</v>
      </c>
      <c r="S137" s="29">
        <v>0</v>
      </c>
      <c r="T137" s="29">
        <v>0.011111111111111112</v>
      </c>
      <c r="U137" s="29">
        <v>0</v>
      </c>
      <c r="V137" s="29">
        <v>0</v>
      </c>
      <c r="W137" s="36">
        <v>-0.004006888633754305</v>
      </c>
    </row>
    <row r="138" spans="1:23" ht="15">
      <c r="A138" s="27" t="s">
        <v>65</v>
      </c>
      <c r="B138" s="35">
        <v>7.794117647058823</v>
      </c>
      <c r="C138" s="29">
        <v>0.9911504424778761</v>
      </c>
      <c r="D138" s="29">
        <v>10.125</v>
      </c>
      <c r="E138" s="29">
        <v>6.857142857142857</v>
      </c>
      <c r="F138" s="29">
        <v>7.857142857142857</v>
      </c>
      <c r="G138" s="29">
        <v>3.7586206896551726</v>
      </c>
      <c r="H138" s="29">
        <v>3.8372093023255816</v>
      </c>
      <c r="I138" s="29">
        <v>17.46153846153846</v>
      </c>
      <c r="J138" s="29">
        <v>11.956521739130435</v>
      </c>
      <c r="K138" s="29">
        <v>13.26923076923077</v>
      </c>
      <c r="L138" s="29">
        <v>1.0648936170212766</v>
      </c>
      <c r="M138" s="30">
        <v>7.8972908366533865</v>
      </c>
      <c r="N138" s="29">
        <v>4.861</v>
      </c>
      <c r="O138" s="29">
        <v>9.334166666666667</v>
      </c>
      <c r="P138" s="29">
        <v>1.5285714285714285</v>
      </c>
      <c r="Q138" s="29">
        <v>10.625</v>
      </c>
      <c r="R138" s="29">
        <v>4.52112676056338</v>
      </c>
      <c r="S138" s="29">
        <v>4.133333333333334</v>
      </c>
      <c r="T138" s="29">
        <v>6.444444444444445</v>
      </c>
      <c r="U138" s="29">
        <v>7.695402298850575</v>
      </c>
      <c r="V138" s="29">
        <v>3.5375</v>
      </c>
      <c r="W138" s="36">
        <v>5.9209529276693456</v>
      </c>
    </row>
    <row r="139" spans="1:23" ht="14.25">
      <c r="A139" s="28" t="s">
        <v>66</v>
      </c>
      <c r="B139" s="35">
        <v>2.9411764705882355</v>
      </c>
      <c r="C139" s="29">
        <v>0.2831858407079646</v>
      </c>
      <c r="D139" s="29">
        <v>5.5625</v>
      </c>
      <c r="E139" s="29">
        <v>4.414285714285715</v>
      </c>
      <c r="F139" s="29">
        <v>3.5714285714285716</v>
      </c>
      <c r="G139" s="29">
        <v>2.7438423645320196</v>
      </c>
      <c r="H139" s="29">
        <v>0.11627906976744186</v>
      </c>
      <c r="I139" s="29">
        <v>13.107692307692307</v>
      </c>
      <c r="J139" s="29">
        <v>9.315217391304348</v>
      </c>
      <c r="K139" s="29">
        <v>9.807692307692308</v>
      </c>
      <c r="L139" s="29">
        <v>0.5659574468085107</v>
      </c>
      <c r="M139" s="30">
        <v>5.080637450199203</v>
      </c>
      <c r="N139" s="29">
        <v>2.005</v>
      </c>
      <c r="O139" s="29">
        <v>7.0005</v>
      </c>
      <c r="P139" s="29">
        <v>0</v>
      </c>
      <c r="Q139" s="29">
        <v>4.375</v>
      </c>
      <c r="R139" s="29">
        <v>2.908450704225352</v>
      </c>
      <c r="S139" s="29">
        <v>1.6666666666666667</v>
      </c>
      <c r="T139" s="29">
        <v>3.3333333333333335</v>
      </c>
      <c r="U139" s="29">
        <v>4.137931034482759</v>
      </c>
      <c r="V139" s="29">
        <v>2.25</v>
      </c>
      <c r="W139" s="36">
        <v>3.109678530424799</v>
      </c>
    </row>
    <row r="140" spans="1:23" ht="14.25">
      <c r="A140" s="28" t="s">
        <v>67</v>
      </c>
      <c r="B140" s="35">
        <v>3.6470588235294117</v>
      </c>
      <c r="C140" s="29">
        <v>0.5752212389380531</v>
      </c>
      <c r="D140" s="29">
        <v>3.9375</v>
      </c>
      <c r="E140" s="29">
        <v>2.1714285714285713</v>
      </c>
      <c r="F140" s="29">
        <v>2.142857142857143</v>
      </c>
      <c r="G140" s="29">
        <v>1.0147783251231528</v>
      </c>
      <c r="H140" s="29">
        <v>3.686046511627907</v>
      </c>
      <c r="I140" s="29">
        <v>4.2</v>
      </c>
      <c r="J140" s="29">
        <v>1.7934782608695652</v>
      </c>
      <c r="K140" s="29">
        <v>3.0692307692307694</v>
      </c>
      <c r="L140" s="29">
        <v>0.2691489361702128</v>
      </c>
      <c r="M140" s="30">
        <v>2.4321115537848605</v>
      </c>
      <c r="N140" s="29">
        <v>1.256</v>
      </c>
      <c r="O140" s="29">
        <v>1.6665</v>
      </c>
      <c r="P140" s="29">
        <v>1.6428571428571428</v>
      </c>
      <c r="Q140" s="29">
        <v>3.75</v>
      </c>
      <c r="R140" s="29">
        <v>1.204225352112676</v>
      </c>
      <c r="S140" s="29">
        <v>2.533333333333333</v>
      </c>
      <c r="T140" s="29">
        <v>2.5555555555555554</v>
      </c>
      <c r="U140" s="29">
        <v>2.6379310344827585</v>
      </c>
      <c r="V140" s="29">
        <v>1.275</v>
      </c>
      <c r="W140" s="36">
        <v>2.058082663605052</v>
      </c>
    </row>
    <row r="141" spans="1:23" ht="14.25">
      <c r="A141" s="28" t="s">
        <v>68</v>
      </c>
      <c r="B141" s="35">
        <v>1.2058823529411764</v>
      </c>
      <c r="C141" s="29">
        <v>0.13274336283185842</v>
      </c>
      <c r="D141" s="29">
        <v>0.625</v>
      </c>
      <c r="E141" s="29">
        <v>0.2857142857142857</v>
      </c>
      <c r="F141" s="29">
        <v>2.142857142857143</v>
      </c>
      <c r="G141" s="29">
        <v>0</v>
      </c>
      <c r="H141" s="29">
        <v>0.03488372093023256</v>
      </c>
      <c r="I141" s="29">
        <v>0.15384615384615385</v>
      </c>
      <c r="J141" s="29">
        <v>0.8478260869565217</v>
      </c>
      <c r="K141" s="29">
        <v>0.3923076923076923</v>
      </c>
      <c r="L141" s="29">
        <v>0.22978723404255322</v>
      </c>
      <c r="M141" s="30">
        <v>0.3853386454183267</v>
      </c>
      <c r="N141" s="29">
        <v>1.5998999999999999</v>
      </c>
      <c r="O141" s="29">
        <v>0.6671666666666667</v>
      </c>
      <c r="P141" s="29">
        <v>0</v>
      </c>
      <c r="Q141" s="29">
        <v>2.5</v>
      </c>
      <c r="R141" s="29">
        <v>0.4084507042253521</v>
      </c>
      <c r="S141" s="29">
        <v>0.8266666666666667</v>
      </c>
      <c r="T141" s="29">
        <v>0.5555555555555556</v>
      </c>
      <c r="U141" s="29">
        <v>0.9195402298850575</v>
      </c>
      <c r="V141" s="29">
        <v>0.0125</v>
      </c>
      <c r="W141" s="36">
        <v>0.8392881745120551</v>
      </c>
    </row>
    <row r="142" spans="1:23" ht="15">
      <c r="A142" s="27" t="s">
        <v>69</v>
      </c>
      <c r="B142" s="35">
        <v>1.4705882352941178</v>
      </c>
      <c r="C142" s="29">
        <v>0.8849557522123894</v>
      </c>
      <c r="D142" s="29">
        <v>1.5</v>
      </c>
      <c r="E142" s="29">
        <v>0.7142857142857143</v>
      </c>
      <c r="F142" s="29">
        <v>2.2857142857142856</v>
      </c>
      <c r="G142" s="29">
        <v>0.8866995073891626</v>
      </c>
      <c r="H142" s="29">
        <v>0.42441860465116277</v>
      </c>
      <c r="I142" s="29">
        <v>0.5846153846153846</v>
      </c>
      <c r="J142" s="29">
        <v>1.0108695652173914</v>
      </c>
      <c r="K142" s="29">
        <v>0.5384615384615384</v>
      </c>
      <c r="L142" s="29">
        <v>0.8606382978723405</v>
      </c>
      <c r="M142" s="30">
        <v>0.8708366533864542</v>
      </c>
      <c r="N142" s="29">
        <v>1.33</v>
      </c>
      <c r="O142" s="29">
        <v>0.9006666666666666</v>
      </c>
      <c r="P142" s="29">
        <v>1.8428571428571427</v>
      </c>
      <c r="Q142" s="29">
        <v>0.4375</v>
      </c>
      <c r="R142" s="29">
        <v>1.1971830985915493</v>
      </c>
      <c r="S142" s="29">
        <v>1.6</v>
      </c>
      <c r="T142" s="29">
        <v>0.5555555555555556</v>
      </c>
      <c r="U142" s="29">
        <v>0.7873563218390804</v>
      </c>
      <c r="V142" s="29">
        <v>0.5</v>
      </c>
      <c r="W142" s="36">
        <v>0.996601607347876</v>
      </c>
    </row>
    <row r="143" spans="1:23" ht="15">
      <c r="A143" s="27" t="s">
        <v>70</v>
      </c>
      <c r="B143" s="35">
        <v>0.1323529411764706</v>
      </c>
      <c r="C143" s="29">
        <v>0.17699115044247787</v>
      </c>
      <c r="D143" s="29">
        <v>0.1875</v>
      </c>
      <c r="E143" s="29">
        <v>0.014285714285714285</v>
      </c>
      <c r="F143" s="29">
        <v>1.1428571428571428</v>
      </c>
      <c r="G143" s="29">
        <v>0.024630541871921183</v>
      </c>
      <c r="H143" s="29">
        <v>0.01744186046511628</v>
      </c>
      <c r="I143" s="29">
        <v>0.03076923076923077</v>
      </c>
      <c r="J143" s="29">
        <v>0</v>
      </c>
      <c r="K143" s="29">
        <v>0.046153846153846156</v>
      </c>
      <c r="L143" s="29">
        <v>0.07872340425531915</v>
      </c>
      <c r="M143" s="30">
        <v>0.11665338645418327</v>
      </c>
      <c r="N143" s="29">
        <v>0.05</v>
      </c>
      <c r="O143" s="29">
        <v>0.015833333333333335</v>
      </c>
      <c r="P143" s="29">
        <v>0.05714285714285714</v>
      </c>
      <c r="Q143" s="29">
        <v>0.0625</v>
      </c>
      <c r="R143" s="29">
        <v>0.09154929577464789</v>
      </c>
      <c r="S143" s="29">
        <v>1.6</v>
      </c>
      <c r="T143" s="29">
        <v>0.05555555555555555</v>
      </c>
      <c r="U143" s="29">
        <v>0.034482758620689655</v>
      </c>
      <c r="V143" s="29">
        <v>0.025</v>
      </c>
      <c r="W143" s="36">
        <v>0.18478760045924222</v>
      </c>
    </row>
    <row r="144" spans="1:23" ht="15">
      <c r="A144" s="27" t="s">
        <v>71</v>
      </c>
      <c r="B144" s="35">
        <v>19.926470588235293</v>
      </c>
      <c r="C144" s="29">
        <v>49.19469026548673</v>
      </c>
      <c r="D144" s="29">
        <v>10.041666666666666</v>
      </c>
      <c r="E144" s="29">
        <v>7.357142857142857</v>
      </c>
      <c r="F144" s="29">
        <v>18.714285714285715</v>
      </c>
      <c r="G144" s="29">
        <v>12.12807881773399</v>
      </c>
      <c r="H144" s="29">
        <v>4.965116279069767</v>
      </c>
      <c r="I144" s="29">
        <v>5.871794871794871</v>
      </c>
      <c r="J144" s="29">
        <v>6.478260869565218</v>
      </c>
      <c r="K144" s="29">
        <v>10.923076923076923</v>
      </c>
      <c r="L144" s="29">
        <v>15.956382978723406</v>
      </c>
      <c r="M144" s="30">
        <v>13.703505976095618</v>
      </c>
      <c r="N144" s="29">
        <v>10.936</v>
      </c>
      <c r="O144" s="29">
        <v>13.184166666666666</v>
      </c>
      <c r="P144" s="29">
        <v>67.85714285714286</v>
      </c>
      <c r="Q144" s="29">
        <v>11.6</v>
      </c>
      <c r="R144" s="29">
        <v>13.133802816901408</v>
      </c>
      <c r="S144" s="29">
        <v>28.69333333333333</v>
      </c>
      <c r="T144" s="29">
        <v>6.654444444444445</v>
      </c>
      <c r="U144" s="29">
        <v>6.517241379310345</v>
      </c>
      <c r="V144" s="29">
        <v>59.8375</v>
      </c>
      <c r="W144" s="36">
        <v>20.780195177956372</v>
      </c>
    </row>
    <row r="145" spans="1:23" ht="14.25">
      <c r="A145" s="23" t="s">
        <v>72</v>
      </c>
      <c r="B145" s="35">
        <v>1.4411764705882353</v>
      </c>
      <c r="C145" s="29">
        <v>0.9203539823008849</v>
      </c>
      <c r="D145" s="29">
        <v>2.0833333333333335</v>
      </c>
      <c r="E145" s="29">
        <v>0.8</v>
      </c>
      <c r="F145" s="29">
        <v>1.5714285714285714</v>
      </c>
      <c r="G145" s="29">
        <v>0.5714285714285714</v>
      </c>
      <c r="H145" s="29">
        <v>0.5813953488372093</v>
      </c>
      <c r="I145" s="29">
        <v>0.517948717948718</v>
      </c>
      <c r="J145" s="29">
        <v>0.782608695652174</v>
      </c>
      <c r="K145" s="29">
        <v>0.7769230769230769</v>
      </c>
      <c r="L145" s="29">
        <v>0.7542553191489362</v>
      </c>
      <c r="M145" s="30">
        <v>0.8198406374501993</v>
      </c>
      <c r="N145" s="29">
        <v>1.4</v>
      </c>
      <c r="O145" s="29">
        <v>2.3336666666666663</v>
      </c>
      <c r="P145" s="29">
        <v>2.1857142857142855</v>
      </c>
      <c r="Q145" s="29">
        <v>0.6875</v>
      </c>
      <c r="R145" s="29">
        <v>0.9788732394366197</v>
      </c>
      <c r="S145" s="29">
        <v>1.8666666666666667</v>
      </c>
      <c r="T145" s="29">
        <v>0.9533333333333333</v>
      </c>
      <c r="U145" s="29">
        <v>0.6896551724137931</v>
      </c>
      <c r="V145" s="29">
        <v>0.5875</v>
      </c>
      <c r="W145" s="36">
        <v>1.1708610792192882</v>
      </c>
    </row>
    <row r="146" spans="1:23" ht="14.25">
      <c r="A146" s="23" t="s">
        <v>73</v>
      </c>
      <c r="B146" s="35">
        <v>0.7352941176470589</v>
      </c>
      <c r="C146" s="29">
        <v>0</v>
      </c>
      <c r="D146" s="29">
        <v>0</v>
      </c>
      <c r="E146" s="29">
        <v>0</v>
      </c>
      <c r="F146" s="29">
        <v>0</v>
      </c>
      <c r="G146" s="29">
        <v>0.22660098522167488</v>
      </c>
      <c r="H146" s="29">
        <v>0</v>
      </c>
      <c r="I146" s="29">
        <v>0.23076923076923078</v>
      </c>
      <c r="J146" s="29">
        <v>0.06521739130434782</v>
      </c>
      <c r="K146" s="29">
        <v>0.05384615384615385</v>
      </c>
      <c r="L146" s="29">
        <v>0.06914893617021277</v>
      </c>
      <c r="M146" s="30">
        <v>0.12788844621513945</v>
      </c>
      <c r="N146" s="29">
        <v>0.6679999999999999</v>
      </c>
      <c r="O146" s="29">
        <v>0.5</v>
      </c>
      <c r="P146" s="29">
        <v>38.957142857142856</v>
      </c>
      <c r="Q146" s="29">
        <v>0.05</v>
      </c>
      <c r="R146" s="29">
        <v>1.908450704225352</v>
      </c>
      <c r="S146" s="29">
        <v>0.5733333333333334</v>
      </c>
      <c r="T146" s="29">
        <v>0</v>
      </c>
      <c r="U146" s="29">
        <v>0.034482758620689655</v>
      </c>
      <c r="V146" s="29">
        <v>0.1125</v>
      </c>
      <c r="W146" s="36">
        <v>3.6243398392652124</v>
      </c>
    </row>
    <row r="147" spans="1:23" ht="14.25">
      <c r="A147" s="23" t="s">
        <v>74</v>
      </c>
      <c r="B147" s="35">
        <v>0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30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10.24</v>
      </c>
      <c r="T147" s="29">
        <v>0</v>
      </c>
      <c r="U147" s="29">
        <v>0</v>
      </c>
      <c r="V147" s="29">
        <v>0</v>
      </c>
      <c r="W147" s="36">
        <v>0.8817451205510907</v>
      </c>
    </row>
    <row r="148" spans="1:24" ht="14.25">
      <c r="A148" s="23" t="s">
        <v>75</v>
      </c>
      <c r="B148" s="35">
        <v>2.9705882352941178</v>
      </c>
      <c r="C148" s="29">
        <v>7.04424778761062</v>
      </c>
      <c r="D148" s="29">
        <v>0</v>
      </c>
      <c r="E148" s="29">
        <v>0</v>
      </c>
      <c r="F148" s="29">
        <v>1.4285714285714286</v>
      </c>
      <c r="G148" s="29">
        <v>6.862068965517241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30">
        <v>1.9848605577689242</v>
      </c>
      <c r="N148" s="29">
        <v>0.5</v>
      </c>
      <c r="O148" s="29">
        <v>0</v>
      </c>
      <c r="P148" s="29">
        <v>6.2</v>
      </c>
      <c r="Q148" s="29">
        <v>0.8125</v>
      </c>
      <c r="R148" s="29">
        <v>0</v>
      </c>
      <c r="S148" s="29">
        <v>5.426666666666667</v>
      </c>
      <c r="T148" s="29">
        <v>0</v>
      </c>
      <c r="U148" s="29">
        <v>0.5747126436781609</v>
      </c>
      <c r="V148" s="29">
        <v>0</v>
      </c>
      <c r="W148" s="36">
        <v>1.2123995407577497</v>
      </c>
      <c r="X148" s="14"/>
    </row>
    <row r="149" spans="1:24" ht="14.25">
      <c r="A149" s="23" t="s">
        <v>76</v>
      </c>
      <c r="B149" s="35">
        <v>0</v>
      </c>
      <c r="C149" s="29">
        <v>33.65486725663717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30">
        <v>3.0302788844621515</v>
      </c>
      <c r="N149" s="29">
        <v>2.3</v>
      </c>
      <c r="O149" s="29">
        <v>0</v>
      </c>
      <c r="P149" s="29">
        <v>13.957142857142857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52.3</v>
      </c>
      <c r="W149" s="36">
        <v>6.189437428243399</v>
      </c>
      <c r="X149" s="74"/>
    </row>
    <row r="150" spans="1:24" ht="14.25">
      <c r="A150" s="23" t="s">
        <v>77</v>
      </c>
      <c r="B150" s="35">
        <v>1.9705882352941178</v>
      </c>
      <c r="C150" s="29">
        <v>1.0619469026548674</v>
      </c>
      <c r="D150" s="29">
        <v>1.2916666666666667</v>
      </c>
      <c r="E150" s="29">
        <v>1.1714285714285715</v>
      </c>
      <c r="F150" s="29">
        <v>1.5</v>
      </c>
      <c r="G150" s="29">
        <v>0.4433497536945813</v>
      </c>
      <c r="H150" s="29">
        <v>1.2325581395348837</v>
      </c>
      <c r="I150" s="29">
        <v>1.1282051282051282</v>
      </c>
      <c r="J150" s="29">
        <v>0.8369565217391305</v>
      </c>
      <c r="K150" s="29">
        <v>5.153846153846154</v>
      </c>
      <c r="L150" s="29">
        <v>6.717021276595744</v>
      </c>
      <c r="M150" s="30">
        <v>1.9150597609561755</v>
      </c>
      <c r="N150" s="29">
        <v>0.9</v>
      </c>
      <c r="O150" s="29">
        <v>0.8670000000000001</v>
      </c>
      <c r="P150" s="29">
        <v>1.4</v>
      </c>
      <c r="Q150" s="29">
        <v>1.5</v>
      </c>
      <c r="R150" s="29">
        <v>3.028169014084507</v>
      </c>
      <c r="S150" s="29">
        <v>1.04</v>
      </c>
      <c r="T150" s="29">
        <v>1.0366666666666666</v>
      </c>
      <c r="U150" s="29">
        <v>0.8620689655172413</v>
      </c>
      <c r="V150" s="29">
        <v>1.125</v>
      </c>
      <c r="W150" s="36">
        <v>1.3792422502870263</v>
      </c>
      <c r="X150" s="74"/>
    </row>
    <row r="151" spans="1:24" ht="14.25">
      <c r="A151" s="23" t="s">
        <v>78</v>
      </c>
      <c r="B151" s="35">
        <v>1.911764705882353</v>
      </c>
      <c r="C151" s="29">
        <v>0.7876106194690266</v>
      </c>
      <c r="D151" s="29">
        <v>0.3125</v>
      </c>
      <c r="E151" s="29">
        <v>0.5714285714285714</v>
      </c>
      <c r="F151" s="29">
        <v>2.142857142857143</v>
      </c>
      <c r="G151" s="29">
        <v>0.7487684729064039</v>
      </c>
      <c r="H151" s="29">
        <v>0.6918604651162791</v>
      </c>
      <c r="I151" s="29">
        <v>1.1384615384615384</v>
      </c>
      <c r="J151" s="29">
        <v>3.3152173913043477</v>
      </c>
      <c r="K151" s="29">
        <v>1.623076923076923</v>
      </c>
      <c r="L151" s="29">
        <v>2.4468085106382977</v>
      </c>
      <c r="M151" s="30">
        <v>1.3250996015936256</v>
      </c>
      <c r="N151" s="29">
        <v>1.036</v>
      </c>
      <c r="O151" s="29">
        <v>2.3326666666666664</v>
      </c>
      <c r="P151" s="29">
        <v>0.8571428571428571</v>
      </c>
      <c r="Q151" s="29">
        <v>4.125</v>
      </c>
      <c r="R151" s="29">
        <v>1.0985915492957747</v>
      </c>
      <c r="S151" s="29">
        <v>1.0666666666666667</v>
      </c>
      <c r="T151" s="29">
        <v>0.91</v>
      </c>
      <c r="U151" s="29">
        <v>1.4367816091954022</v>
      </c>
      <c r="V151" s="29">
        <v>2.4</v>
      </c>
      <c r="W151" s="36">
        <v>1.5998392652123996</v>
      </c>
      <c r="X151" s="74"/>
    </row>
    <row r="152" spans="1:24" ht="14.25">
      <c r="A152" s="23" t="s">
        <v>79</v>
      </c>
      <c r="B152" s="35">
        <v>10.897058823529411</v>
      </c>
      <c r="C152" s="29">
        <v>5.725663716814159</v>
      </c>
      <c r="D152" s="29">
        <v>6.354166666666667</v>
      </c>
      <c r="E152" s="29">
        <v>4.814285714285714</v>
      </c>
      <c r="F152" s="29">
        <v>12.071428571428571</v>
      </c>
      <c r="G152" s="29">
        <v>3.2758620689655173</v>
      </c>
      <c r="H152" s="29">
        <v>2.4593023255813953</v>
      </c>
      <c r="I152" s="29">
        <v>2.8564102564102565</v>
      </c>
      <c r="J152" s="29">
        <v>1.4782608695652173</v>
      </c>
      <c r="K152" s="29">
        <v>3.0846153846153848</v>
      </c>
      <c r="L152" s="29">
        <v>5.969148936170213</v>
      </c>
      <c r="M152" s="30">
        <v>4.476573705179283</v>
      </c>
      <c r="N152" s="29">
        <v>4.132</v>
      </c>
      <c r="O152" s="29">
        <v>7.15</v>
      </c>
      <c r="P152" s="29">
        <v>4.3</v>
      </c>
      <c r="Q152" s="29">
        <v>4.425</v>
      </c>
      <c r="R152" s="29">
        <v>6.119718309859155</v>
      </c>
      <c r="S152" s="29">
        <v>8.48</v>
      </c>
      <c r="T152" s="29">
        <v>3.7555555555555555</v>
      </c>
      <c r="U152" s="29">
        <v>2.9195402298850577</v>
      </c>
      <c r="V152" s="29">
        <v>3.3125</v>
      </c>
      <c r="W152" s="36">
        <v>4.722388059701492</v>
      </c>
      <c r="X152" s="74"/>
    </row>
    <row r="153" spans="1:24" ht="15">
      <c r="A153" s="27" t="s">
        <v>80</v>
      </c>
      <c r="B153" s="35">
        <v>212.64705882352942</v>
      </c>
      <c r="C153" s="29">
        <v>192.7787610619469</v>
      </c>
      <c r="D153" s="29">
        <v>130.9375</v>
      </c>
      <c r="E153" s="29">
        <v>155.55714285714285</v>
      </c>
      <c r="F153" s="29">
        <v>206.07142857142858</v>
      </c>
      <c r="G153" s="29">
        <v>156.98029556650246</v>
      </c>
      <c r="H153" s="29">
        <v>169.63372093023256</v>
      </c>
      <c r="I153" s="29">
        <v>162.66666666666666</v>
      </c>
      <c r="J153" s="29">
        <v>174.1304347826087</v>
      </c>
      <c r="K153" s="29">
        <v>194.37692307692308</v>
      </c>
      <c r="L153" s="29">
        <v>240.86914893617018</v>
      </c>
      <c r="M153" s="30">
        <v>178.9145019920319</v>
      </c>
      <c r="N153" s="29">
        <v>186.356</v>
      </c>
      <c r="O153" s="29">
        <v>231.55</v>
      </c>
      <c r="P153" s="29">
        <v>238.12857142857143</v>
      </c>
      <c r="Q153" s="29">
        <v>183.5625</v>
      </c>
      <c r="R153" s="29">
        <v>217.42957746478874</v>
      </c>
      <c r="S153" s="29">
        <v>237.93333333333334</v>
      </c>
      <c r="T153" s="29">
        <v>190</v>
      </c>
      <c r="U153" s="29">
        <v>304.51149425287355</v>
      </c>
      <c r="V153" s="29">
        <v>177.9125</v>
      </c>
      <c r="W153" s="36">
        <v>226.08564867967854</v>
      </c>
      <c r="X153" s="74"/>
    </row>
    <row r="154" spans="1:24" ht="14.25">
      <c r="A154" s="23" t="s">
        <v>81</v>
      </c>
      <c r="B154" s="35">
        <v>156.80882352941177</v>
      </c>
      <c r="C154" s="29">
        <v>140.01769911504425</v>
      </c>
      <c r="D154" s="29">
        <v>97.08333333333333</v>
      </c>
      <c r="E154" s="29">
        <v>113.91428571428571</v>
      </c>
      <c r="F154" s="29">
        <v>152.92857142857142</v>
      </c>
      <c r="G154" s="29">
        <v>114.72906403940887</v>
      </c>
      <c r="H154" s="29">
        <v>124.63953488372093</v>
      </c>
      <c r="I154" s="29">
        <v>118.97435897435898</v>
      </c>
      <c r="J154" s="29">
        <v>128.30434782608697</v>
      </c>
      <c r="K154" s="29">
        <v>143.96153846153845</v>
      </c>
      <c r="L154" s="29">
        <v>175.19893617021276</v>
      </c>
      <c r="M154" s="30">
        <v>131.26669322709165</v>
      </c>
      <c r="N154" s="29">
        <v>136.576</v>
      </c>
      <c r="O154" s="29">
        <v>169.25</v>
      </c>
      <c r="P154" s="29">
        <v>175.65714285714284</v>
      </c>
      <c r="Q154" s="29">
        <v>135.5375</v>
      </c>
      <c r="R154" s="29">
        <v>159.59154929577466</v>
      </c>
      <c r="S154" s="29">
        <v>176</v>
      </c>
      <c r="T154" s="29">
        <v>140</v>
      </c>
      <c r="U154" s="29">
        <v>223.70689655172413</v>
      </c>
      <c r="V154" s="29">
        <v>129.4375</v>
      </c>
      <c r="W154" s="36">
        <v>166.1235361653272</v>
      </c>
      <c r="X154" s="74"/>
    </row>
    <row r="155" spans="1:24" ht="14.25">
      <c r="A155" s="23" t="s">
        <v>82</v>
      </c>
      <c r="B155" s="35">
        <v>150.5</v>
      </c>
      <c r="C155" s="29">
        <v>137.78761061946904</v>
      </c>
      <c r="D155" s="29">
        <v>95.20833333333333</v>
      </c>
      <c r="E155" s="29">
        <v>113.05714285714286</v>
      </c>
      <c r="F155" s="29">
        <v>151.64285714285714</v>
      </c>
      <c r="G155" s="29">
        <v>114.23645320197045</v>
      </c>
      <c r="H155" s="29">
        <v>123.76744186046511</v>
      </c>
      <c r="I155" s="29">
        <v>118.2051282051282</v>
      </c>
      <c r="J155" s="29">
        <v>127.6413043478261</v>
      </c>
      <c r="K155" s="29">
        <v>143.19230769230768</v>
      </c>
      <c r="L155" s="29">
        <v>172.53191489361703</v>
      </c>
      <c r="M155" s="30">
        <v>129.88605577689242</v>
      </c>
      <c r="N155" s="29">
        <v>133.976</v>
      </c>
      <c r="O155" s="29">
        <v>168.58333333333334</v>
      </c>
      <c r="P155" s="29">
        <v>172.2</v>
      </c>
      <c r="Q155" s="29">
        <v>131.7875</v>
      </c>
      <c r="R155" s="29">
        <v>158.19718309859155</v>
      </c>
      <c r="S155" s="29">
        <v>172</v>
      </c>
      <c r="T155" s="29">
        <v>138.88888888888889</v>
      </c>
      <c r="U155" s="29">
        <v>222.27011494252875</v>
      </c>
      <c r="V155" s="29">
        <v>126.9</v>
      </c>
      <c r="W155" s="36">
        <v>163.95017221584388</v>
      </c>
      <c r="X155" s="74"/>
    </row>
    <row r="156" spans="1:24" ht="14.25">
      <c r="A156" s="23" t="s">
        <v>83</v>
      </c>
      <c r="B156" s="35">
        <v>149.33823529411765</v>
      </c>
      <c r="C156" s="29">
        <v>133.18584070796462</v>
      </c>
      <c r="D156" s="29">
        <v>95.20833333333333</v>
      </c>
      <c r="E156" s="29">
        <v>113.05714285714286</v>
      </c>
      <c r="F156" s="29">
        <v>151.57142857142858</v>
      </c>
      <c r="G156" s="29">
        <v>114.23645320197045</v>
      </c>
      <c r="H156" s="29">
        <v>123.15697674418605</v>
      </c>
      <c r="I156" s="29">
        <v>118.2051282051282</v>
      </c>
      <c r="J156" s="29">
        <v>126.3586956521739</v>
      </c>
      <c r="K156" s="29">
        <v>141.98461538461538</v>
      </c>
      <c r="L156" s="29">
        <v>171.46808510638297</v>
      </c>
      <c r="M156" s="30">
        <v>129.0223107569721</v>
      </c>
      <c r="N156" s="29">
        <v>132.9</v>
      </c>
      <c r="O156" s="29">
        <v>167.6</v>
      </c>
      <c r="P156" s="29">
        <v>154.05714285714285</v>
      </c>
      <c r="Q156" s="29">
        <v>131.0875</v>
      </c>
      <c r="R156" s="29">
        <v>157.51408450704224</v>
      </c>
      <c r="S156" s="29">
        <v>172</v>
      </c>
      <c r="T156" s="29">
        <v>138.88888888888889</v>
      </c>
      <c r="U156" s="29">
        <v>222.27011494252875</v>
      </c>
      <c r="V156" s="29">
        <v>125.65</v>
      </c>
      <c r="W156" s="36">
        <v>162.01033295063147</v>
      </c>
      <c r="X156" s="74"/>
    </row>
    <row r="157" spans="1:24" ht="14.25">
      <c r="A157" s="23" t="s">
        <v>84</v>
      </c>
      <c r="B157" s="35">
        <v>6.3088235294117645</v>
      </c>
      <c r="C157" s="29">
        <v>2.230088495575221</v>
      </c>
      <c r="D157" s="29">
        <v>1.8125</v>
      </c>
      <c r="E157" s="29">
        <v>0.8571428571428571</v>
      </c>
      <c r="F157" s="29">
        <v>1.2857142857142858</v>
      </c>
      <c r="G157" s="29">
        <v>0.49261083743842365</v>
      </c>
      <c r="H157" s="29">
        <v>0.872093023255814</v>
      </c>
      <c r="I157" s="29">
        <v>0.7692307692307693</v>
      </c>
      <c r="J157" s="29">
        <v>0.6630434782608695</v>
      </c>
      <c r="K157" s="29">
        <v>0.7692307692307693</v>
      </c>
      <c r="L157" s="29">
        <v>2.668085106382979</v>
      </c>
      <c r="M157" s="30">
        <v>1.3783266932270917</v>
      </c>
      <c r="N157" s="29">
        <v>2.6</v>
      </c>
      <c r="O157" s="29">
        <v>0.6666666666666666</v>
      </c>
      <c r="P157" s="29">
        <v>3.4571428571428573</v>
      </c>
      <c r="Q157" s="29">
        <v>3.75</v>
      </c>
      <c r="R157" s="29">
        <v>1.3943661971830985</v>
      </c>
      <c r="S157" s="29">
        <v>4</v>
      </c>
      <c r="T157" s="29">
        <v>1.1111111111111112</v>
      </c>
      <c r="U157" s="29">
        <v>1.4367816091954022</v>
      </c>
      <c r="V157" s="29">
        <v>2.5375</v>
      </c>
      <c r="W157" s="36">
        <v>2.1733639494833525</v>
      </c>
      <c r="X157" s="74"/>
    </row>
    <row r="158" spans="1:24" ht="14.25">
      <c r="A158" s="23" t="s">
        <v>85</v>
      </c>
      <c r="B158" s="35">
        <v>55.838235294117645</v>
      </c>
      <c r="C158" s="29">
        <v>51.39823008849557</v>
      </c>
      <c r="D158" s="29">
        <v>33.854166666666664</v>
      </c>
      <c r="E158" s="29">
        <v>41.642857142857146</v>
      </c>
      <c r="F158" s="29">
        <v>53.142857142857146</v>
      </c>
      <c r="G158" s="29">
        <v>42.251231527093594</v>
      </c>
      <c r="H158" s="29">
        <v>44.99418604651163</v>
      </c>
      <c r="I158" s="29">
        <v>43.69230769230769</v>
      </c>
      <c r="J158" s="29">
        <v>45.82608695652174</v>
      </c>
      <c r="K158" s="29">
        <v>50.41538461538462</v>
      </c>
      <c r="L158" s="29">
        <v>65.67021276595744</v>
      </c>
      <c r="M158" s="30">
        <v>47.525099601593624</v>
      </c>
      <c r="N158" s="29">
        <v>49.78</v>
      </c>
      <c r="O158" s="29">
        <v>62.3</v>
      </c>
      <c r="P158" s="29">
        <v>62.47142857142857</v>
      </c>
      <c r="Q158" s="29">
        <v>48.025</v>
      </c>
      <c r="R158" s="29">
        <v>57.83802816901409</v>
      </c>
      <c r="S158" s="29">
        <v>61.93333333333333</v>
      </c>
      <c r="T158" s="29">
        <v>50</v>
      </c>
      <c r="U158" s="29">
        <v>80.80459770114942</v>
      </c>
      <c r="V158" s="29">
        <v>48.475</v>
      </c>
      <c r="W158" s="36">
        <v>59.96211251435132</v>
      </c>
      <c r="X158" s="74"/>
    </row>
    <row r="159" spans="1:24" ht="15">
      <c r="A159" s="27" t="s">
        <v>86</v>
      </c>
      <c r="B159" s="35">
        <v>0.029411764705882353</v>
      </c>
      <c r="C159" s="29">
        <v>0.017699115044247787</v>
      </c>
      <c r="D159" s="29">
        <v>0</v>
      </c>
      <c r="E159" s="29">
        <v>0</v>
      </c>
      <c r="F159" s="29">
        <v>0.14285714285714285</v>
      </c>
      <c r="G159" s="29">
        <v>0.024630541871921183</v>
      </c>
      <c r="H159" s="29">
        <v>0</v>
      </c>
      <c r="I159" s="29">
        <v>0</v>
      </c>
      <c r="J159" s="29">
        <v>0</v>
      </c>
      <c r="K159" s="29">
        <v>0.023076923076923078</v>
      </c>
      <c r="L159" s="29">
        <v>0.031914893617021274</v>
      </c>
      <c r="M159" s="30">
        <v>0.0199203187250996</v>
      </c>
      <c r="N159" s="29">
        <v>0.015</v>
      </c>
      <c r="O159" s="29">
        <v>0.0016666666666666668</v>
      </c>
      <c r="P159" s="29">
        <v>0</v>
      </c>
      <c r="Q159" s="29">
        <v>0.2125</v>
      </c>
      <c r="R159" s="29">
        <v>0.056338028169014086</v>
      </c>
      <c r="S159" s="29">
        <v>0.18666666666666668</v>
      </c>
      <c r="T159" s="29">
        <v>0.03333333333333333</v>
      </c>
      <c r="U159" s="29">
        <v>0.603448275862069</v>
      </c>
      <c r="V159" s="29">
        <v>0.0125</v>
      </c>
      <c r="W159" s="36">
        <v>0.17175660160734788</v>
      </c>
      <c r="X159" s="74"/>
    </row>
    <row r="160" spans="1:24" ht="14.25">
      <c r="A160" s="23" t="s">
        <v>87</v>
      </c>
      <c r="B160" s="35">
        <v>0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30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0.08620689655172414</v>
      </c>
      <c r="V160" s="29">
        <v>0.0125</v>
      </c>
      <c r="W160" s="36">
        <v>0.018369690011481057</v>
      </c>
      <c r="X160" s="74"/>
    </row>
    <row r="161" spans="1:24" ht="15">
      <c r="A161" s="27" t="s">
        <v>88</v>
      </c>
      <c r="B161" s="35">
        <v>2.0441176470588234</v>
      </c>
      <c r="C161" s="29">
        <v>1.0353982300884956</v>
      </c>
      <c r="D161" s="29">
        <v>0.9583333333333334</v>
      </c>
      <c r="E161" s="29">
        <v>1.2142857142857142</v>
      </c>
      <c r="F161" s="29">
        <v>2.2857142857142856</v>
      </c>
      <c r="G161" s="29">
        <v>0.39408866995073893</v>
      </c>
      <c r="H161" s="29">
        <v>0.436046511627907</v>
      </c>
      <c r="I161" s="29">
        <v>0.3333333333333333</v>
      </c>
      <c r="J161" s="29">
        <v>0</v>
      </c>
      <c r="K161" s="29">
        <v>1.1307692307692307</v>
      </c>
      <c r="L161" s="29">
        <v>0.5638297872340425</v>
      </c>
      <c r="M161" s="30">
        <v>0.7705179282868526</v>
      </c>
      <c r="N161" s="29">
        <v>0.77</v>
      </c>
      <c r="O161" s="29">
        <v>1.28</v>
      </c>
      <c r="P161" s="29">
        <v>3.1285714285714286</v>
      </c>
      <c r="Q161" s="29">
        <v>1.375</v>
      </c>
      <c r="R161" s="29">
        <v>2.8450704225352115</v>
      </c>
      <c r="S161" s="29">
        <v>1.7066666666666668</v>
      </c>
      <c r="T161" s="29">
        <v>0.9855555555555556</v>
      </c>
      <c r="U161" s="29">
        <v>5.850574712643678</v>
      </c>
      <c r="V161" s="29">
        <v>0.5625</v>
      </c>
      <c r="W161" s="36">
        <v>2.4873708381171067</v>
      </c>
      <c r="X161" s="74"/>
    </row>
    <row r="162" spans="1:24" ht="14.25">
      <c r="A162" s="23" t="s">
        <v>89</v>
      </c>
      <c r="B162" s="35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30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0.01888888888888889</v>
      </c>
      <c r="U162" s="29">
        <v>0</v>
      </c>
      <c r="V162" s="29">
        <v>0</v>
      </c>
      <c r="W162" s="36">
        <v>0.001951779563719862</v>
      </c>
      <c r="X162" s="74"/>
    </row>
    <row r="163" spans="1:24" ht="14.25">
      <c r="A163" s="23" t="s">
        <v>90</v>
      </c>
      <c r="B163" s="35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30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36">
        <v>0</v>
      </c>
      <c r="X163" s="74"/>
    </row>
    <row r="164" spans="1:24" ht="15">
      <c r="A164" s="27" t="s">
        <v>91</v>
      </c>
      <c r="B164" s="35">
        <v>14.455882352941176</v>
      </c>
      <c r="C164" s="29">
        <v>24.168141592920353</v>
      </c>
      <c r="D164" s="29">
        <v>14.291666666666666</v>
      </c>
      <c r="E164" s="29">
        <v>7.785714285714286</v>
      </c>
      <c r="F164" s="29">
        <v>13.914285714285715</v>
      </c>
      <c r="G164" s="29">
        <v>8.29064039408867</v>
      </c>
      <c r="H164" s="29">
        <v>15.604651162790697</v>
      </c>
      <c r="I164" s="29">
        <v>10.082051282051282</v>
      </c>
      <c r="J164" s="29">
        <v>0</v>
      </c>
      <c r="K164" s="29">
        <v>0</v>
      </c>
      <c r="L164" s="29">
        <v>28.673404255319152</v>
      </c>
      <c r="M164" s="30">
        <v>11.91019920318725</v>
      </c>
      <c r="N164" s="29">
        <v>9.139</v>
      </c>
      <c r="O164" s="29">
        <v>54.6</v>
      </c>
      <c r="P164" s="29">
        <v>7.228571428571429</v>
      </c>
      <c r="Q164" s="29">
        <v>4.7</v>
      </c>
      <c r="R164" s="29">
        <v>15.71830985915493</v>
      </c>
      <c r="S164" s="29">
        <v>18.52</v>
      </c>
      <c r="T164" s="29">
        <v>9.79888888888889</v>
      </c>
      <c r="U164" s="29">
        <v>19.810344827586206</v>
      </c>
      <c r="V164" s="29">
        <v>24.4</v>
      </c>
      <c r="W164" s="36">
        <v>17.191504018369688</v>
      </c>
      <c r="X164" s="74"/>
    </row>
    <row r="165" spans="1:24" ht="14.25">
      <c r="A165" s="23" t="s">
        <v>92</v>
      </c>
      <c r="B165" s="35">
        <v>8.367647058823529</v>
      </c>
      <c r="C165" s="29">
        <v>19.557522123893804</v>
      </c>
      <c r="D165" s="29">
        <v>8</v>
      </c>
      <c r="E165" s="29">
        <v>5.9714285714285715</v>
      </c>
      <c r="F165" s="29">
        <v>8.914285714285715</v>
      </c>
      <c r="G165" s="29">
        <v>4.349753694581281</v>
      </c>
      <c r="H165" s="29">
        <v>12.465116279069768</v>
      </c>
      <c r="I165" s="29">
        <v>6.143589743589744</v>
      </c>
      <c r="J165" s="29">
        <v>21.706521739130434</v>
      </c>
      <c r="K165" s="29">
        <v>9.223076923076922</v>
      </c>
      <c r="L165" s="29">
        <v>22.329787234042552</v>
      </c>
      <c r="M165" s="30">
        <v>10.936254980079681</v>
      </c>
      <c r="N165" s="29">
        <v>6.638999999999999</v>
      </c>
      <c r="O165" s="29">
        <v>51.586666666666666</v>
      </c>
      <c r="P165" s="29">
        <v>3.9714285714285715</v>
      </c>
      <c r="Q165" s="29">
        <v>4.7</v>
      </c>
      <c r="R165" s="29">
        <v>11.95774647887324</v>
      </c>
      <c r="S165" s="29">
        <v>13.32</v>
      </c>
      <c r="T165" s="29">
        <v>7.725555555555555</v>
      </c>
      <c r="U165" s="29">
        <v>12.85632183908046</v>
      </c>
      <c r="V165" s="29">
        <v>12.4375</v>
      </c>
      <c r="W165" s="36">
        <v>12.672101033295064</v>
      </c>
      <c r="X165" s="74"/>
    </row>
    <row r="166" spans="1:24" ht="14.25">
      <c r="A166" s="23" t="s">
        <v>93</v>
      </c>
      <c r="B166" s="35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30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-0.005747126436781609</v>
      </c>
      <c r="V166" s="29">
        <v>0.025</v>
      </c>
      <c r="W166" s="36">
        <v>0.001148105625717566</v>
      </c>
      <c r="X166" s="74"/>
    </row>
    <row r="167" spans="1:24" ht="14.25">
      <c r="A167" s="23" t="s">
        <v>94</v>
      </c>
      <c r="B167" s="35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0.041025641025641026</v>
      </c>
      <c r="J167" s="29">
        <v>0</v>
      </c>
      <c r="K167" s="29">
        <v>0</v>
      </c>
      <c r="L167" s="29">
        <v>0</v>
      </c>
      <c r="M167" s="30">
        <v>0.006374501992031873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1.1551724137931034</v>
      </c>
      <c r="V167" s="29">
        <v>0</v>
      </c>
      <c r="W167" s="36">
        <v>0.23076923076923078</v>
      </c>
      <c r="X167" s="74"/>
    </row>
    <row r="168" spans="1:24" ht="14.25">
      <c r="A168" s="23" t="s">
        <v>95</v>
      </c>
      <c r="B168" s="35">
        <v>6.088235294117647</v>
      </c>
      <c r="C168" s="29">
        <v>0</v>
      </c>
      <c r="D168" s="29">
        <v>6.291666666666667</v>
      </c>
      <c r="E168" s="29">
        <v>1.8142857142857143</v>
      </c>
      <c r="F168" s="29">
        <v>5</v>
      </c>
      <c r="G168" s="29">
        <v>3.9408866995073892</v>
      </c>
      <c r="H168" s="29">
        <v>3.186046511627907</v>
      </c>
      <c r="I168" s="29">
        <v>3.8974358974358974</v>
      </c>
      <c r="J168" s="29">
        <v>23.01086956521739</v>
      </c>
      <c r="K168" s="29">
        <v>3.8461538461538463</v>
      </c>
      <c r="L168" s="29">
        <v>6.343617021276596</v>
      </c>
      <c r="M168" s="30">
        <v>5.190677290836653</v>
      </c>
      <c r="N168" s="29">
        <v>2.5</v>
      </c>
      <c r="O168" s="29">
        <v>3.0166666666666666</v>
      </c>
      <c r="P168" s="29">
        <v>3.2</v>
      </c>
      <c r="Q168" s="29">
        <v>3.75</v>
      </c>
      <c r="R168" s="29">
        <v>3.76056338028169</v>
      </c>
      <c r="S168" s="29">
        <v>5.2</v>
      </c>
      <c r="T168" s="29">
        <v>2.0733333333333333</v>
      </c>
      <c r="U168" s="29">
        <v>5.804597701149425</v>
      </c>
      <c r="V168" s="29">
        <v>11.9375</v>
      </c>
      <c r="W168" s="36">
        <v>4.627554535017222</v>
      </c>
      <c r="X168" s="74"/>
    </row>
    <row r="169" spans="1:24" ht="14.25">
      <c r="A169" s="23" t="s">
        <v>96</v>
      </c>
      <c r="B169" s="35">
        <v>0</v>
      </c>
      <c r="C169" s="29">
        <v>4.610619469026549</v>
      </c>
      <c r="D169" s="29">
        <v>6.291666666666667</v>
      </c>
      <c r="E169" s="29">
        <v>1.2142857142857142</v>
      </c>
      <c r="F169" s="29">
        <v>5</v>
      </c>
      <c r="G169" s="29">
        <v>3.9064039408866993</v>
      </c>
      <c r="H169" s="29">
        <v>3.186046511627907</v>
      </c>
      <c r="I169" s="29">
        <v>3.076923076923077</v>
      </c>
      <c r="J169" s="29">
        <v>1.3695652173913044</v>
      </c>
      <c r="K169" s="29">
        <v>0.6923076923076923</v>
      </c>
      <c r="L169" s="29">
        <v>5.682978723404256</v>
      </c>
      <c r="M169" s="30">
        <v>3.146772908366534</v>
      </c>
      <c r="N169" s="29">
        <v>1.5</v>
      </c>
      <c r="O169" s="29">
        <v>3.0166666666666666</v>
      </c>
      <c r="P169" s="29">
        <v>4.057142857142857</v>
      </c>
      <c r="Q169" s="29">
        <v>3.75</v>
      </c>
      <c r="R169" s="29">
        <v>1.8873239436619718</v>
      </c>
      <c r="S169" s="29">
        <v>5.2</v>
      </c>
      <c r="T169" s="29">
        <v>2.0733333333333333</v>
      </c>
      <c r="U169" s="29">
        <v>5.804597701149425</v>
      </c>
      <c r="V169" s="29">
        <v>4.7625</v>
      </c>
      <c r="W169" s="36">
        <v>3.6172215843857636</v>
      </c>
      <c r="X169" s="74"/>
    </row>
    <row r="170" spans="1:24" ht="15">
      <c r="A170" s="27" t="s">
        <v>97</v>
      </c>
      <c r="B170" s="35">
        <v>0</v>
      </c>
      <c r="C170" s="29">
        <v>0</v>
      </c>
      <c r="D170" s="29">
        <v>0.3125</v>
      </c>
      <c r="E170" s="29">
        <v>0</v>
      </c>
      <c r="F170" s="29">
        <v>0.35714285714285715</v>
      </c>
      <c r="G170" s="29">
        <v>0</v>
      </c>
      <c r="H170" s="29">
        <v>0</v>
      </c>
      <c r="I170" s="29">
        <v>0</v>
      </c>
      <c r="J170" s="29">
        <v>1.0978260869565217</v>
      </c>
      <c r="K170" s="29">
        <v>0</v>
      </c>
      <c r="L170" s="29">
        <v>0</v>
      </c>
      <c r="M170" s="30">
        <v>0.11235059760956176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36">
        <v>0</v>
      </c>
      <c r="X170" s="74"/>
    </row>
    <row r="171" spans="1:24" ht="14.25">
      <c r="A171" s="23" t="s">
        <v>98</v>
      </c>
      <c r="B171" s="35">
        <v>0</v>
      </c>
      <c r="C171" s="29">
        <v>0</v>
      </c>
      <c r="D171" s="29">
        <v>0.3125</v>
      </c>
      <c r="E171" s="29">
        <v>0</v>
      </c>
      <c r="F171" s="29">
        <v>0.35714285714285715</v>
      </c>
      <c r="G171" s="29">
        <v>0</v>
      </c>
      <c r="H171" s="29">
        <v>0</v>
      </c>
      <c r="I171" s="29">
        <v>0</v>
      </c>
      <c r="J171" s="29">
        <v>1.0978260869565217</v>
      </c>
      <c r="K171" s="29">
        <v>0</v>
      </c>
      <c r="L171" s="29">
        <v>0</v>
      </c>
      <c r="M171" s="30">
        <v>0.11235059760956176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36">
        <v>0</v>
      </c>
      <c r="X171" s="74"/>
    </row>
    <row r="172" spans="1:24" ht="15">
      <c r="A172" s="27" t="s">
        <v>99</v>
      </c>
      <c r="B172" s="35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30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36">
        <v>0</v>
      </c>
      <c r="X172" s="74"/>
    </row>
    <row r="173" spans="1:24" ht="15" thickBot="1">
      <c r="A173" s="82" t="s">
        <v>100</v>
      </c>
      <c r="B173" s="83">
        <v>0</v>
      </c>
      <c r="C173" s="84">
        <v>0</v>
      </c>
      <c r="D173" s="84">
        <v>0</v>
      </c>
      <c r="E173" s="84">
        <v>0</v>
      </c>
      <c r="F173" s="84">
        <v>0</v>
      </c>
      <c r="G173" s="84">
        <v>0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5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v>0</v>
      </c>
      <c r="V173" s="84">
        <v>0</v>
      </c>
      <c r="W173" s="86">
        <v>0</v>
      </c>
      <c r="X173" s="74"/>
    </row>
    <row r="174" spans="1:24" ht="15">
      <c r="A174" s="88" t="s">
        <v>111</v>
      </c>
      <c r="B174" s="89">
        <v>319.1764705882353</v>
      </c>
      <c r="C174" s="89">
        <v>315.2300884955752</v>
      </c>
      <c r="D174" s="89">
        <v>229.35416666666666</v>
      </c>
      <c r="E174" s="89">
        <v>234.9</v>
      </c>
      <c r="F174" s="89">
        <v>307.6</v>
      </c>
      <c r="G174" s="89">
        <v>234.71428571428572</v>
      </c>
      <c r="H174" s="89">
        <v>254.84883720930233</v>
      </c>
      <c r="I174" s="89">
        <v>253.37435897435898</v>
      </c>
      <c r="J174" s="89">
        <v>315.1195652173913</v>
      </c>
      <c r="K174" s="89">
        <v>298.34615384615387</v>
      </c>
      <c r="L174" s="89">
        <v>371.0872340425532</v>
      </c>
      <c r="M174" s="90">
        <v>278.76988047808766</v>
      </c>
      <c r="N174" s="89">
        <v>272.289</v>
      </c>
      <c r="O174" s="89">
        <v>381.71666666666664</v>
      </c>
      <c r="P174" s="89">
        <v>354.85714285714283</v>
      </c>
      <c r="Q174" s="89">
        <v>272.8375</v>
      </c>
      <c r="R174" s="89">
        <v>311.9225352112676</v>
      </c>
      <c r="S174" s="89">
        <v>356.48</v>
      </c>
      <c r="T174" s="89">
        <v>278.08222222222224</v>
      </c>
      <c r="U174" s="89">
        <v>411.5287356321839</v>
      </c>
      <c r="V174" s="89">
        <v>298.3875</v>
      </c>
      <c r="W174" s="91">
        <v>331.03593570608496</v>
      </c>
      <c r="X174" s="74"/>
    </row>
    <row r="175" spans="1:24" ht="15.75" thickBot="1">
      <c r="A175" s="87" t="s">
        <v>112</v>
      </c>
      <c r="B175" s="41">
        <v>310.80882352941177</v>
      </c>
      <c r="C175" s="41">
        <v>295.6725663716814</v>
      </c>
      <c r="D175" s="41">
        <v>221.35416666666666</v>
      </c>
      <c r="E175" s="41">
        <v>228.92857142857142</v>
      </c>
      <c r="F175" s="41">
        <v>298.6857142857143</v>
      </c>
      <c r="G175" s="41">
        <v>230.36453201970443</v>
      </c>
      <c r="H175" s="41">
        <v>242.38372093023256</v>
      </c>
      <c r="I175" s="41">
        <v>247.23076923076923</v>
      </c>
      <c r="J175" s="41">
        <v>293.4130434782609</v>
      </c>
      <c r="K175" s="41">
        <v>289.12307692307695</v>
      </c>
      <c r="L175" s="41">
        <v>348.7574468085106</v>
      </c>
      <c r="M175" s="41">
        <v>267.83362549800796</v>
      </c>
      <c r="N175" s="41">
        <v>265.65</v>
      </c>
      <c r="O175" s="41">
        <v>330.13</v>
      </c>
      <c r="P175" s="41">
        <v>350.8857142857143</v>
      </c>
      <c r="Q175" s="41">
        <v>268.1375</v>
      </c>
      <c r="R175" s="41">
        <v>299.96478873239437</v>
      </c>
      <c r="S175" s="41">
        <v>343.16</v>
      </c>
      <c r="T175" s="41">
        <v>270.3566666666667</v>
      </c>
      <c r="U175" s="41">
        <v>398.67241379310343</v>
      </c>
      <c r="V175" s="41">
        <v>285.95</v>
      </c>
      <c r="W175" s="42">
        <v>318.36383467278984</v>
      </c>
      <c r="X175" s="74"/>
    </row>
    <row r="176" spans="1:24" s="76" customFormat="1" ht="9" customHeight="1" thickBot="1">
      <c r="A176" s="93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2"/>
    </row>
    <row r="177" spans="1:25" ht="15">
      <c r="A177" s="78" t="s">
        <v>108</v>
      </c>
      <c r="B177" s="79">
        <f>B89/B179</f>
        <v>314.25</v>
      </c>
      <c r="C177" s="79">
        <f aca="true" t="shared" si="1" ref="C177:V177">C89/C179</f>
        <v>288.6216216216216</v>
      </c>
      <c r="D177" s="79">
        <f t="shared" si="1"/>
        <v>226.70833333333334</v>
      </c>
      <c r="E177" s="79">
        <f t="shared" si="1"/>
        <v>241.1</v>
      </c>
      <c r="F177" s="79">
        <f t="shared" si="1"/>
        <v>312.60869565217394</v>
      </c>
      <c r="G177" s="79">
        <f t="shared" si="1"/>
        <v>230.4384236453202</v>
      </c>
      <c r="H177" s="79">
        <f t="shared" si="1"/>
        <v>256.9593023255814</v>
      </c>
      <c r="I177" s="79">
        <f t="shared" si="1"/>
        <v>255.6769230769231</v>
      </c>
      <c r="J177" s="79">
        <f t="shared" si="1"/>
        <v>305.5978260869565</v>
      </c>
      <c r="K177" s="79">
        <f t="shared" si="1"/>
        <v>297.7307692307692</v>
      </c>
      <c r="L177" s="79">
        <f t="shared" si="1"/>
        <v>387.7659574468085</v>
      </c>
      <c r="M177" s="79">
        <f t="shared" si="1"/>
        <v>277.0271565495208</v>
      </c>
      <c r="N177" s="79">
        <f t="shared" si="1"/>
        <v>269.86</v>
      </c>
      <c r="O177" s="79">
        <f t="shared" si="1"/>
        <v>380.85</v>
      </c>
      <c r="P177" s="79">
        <f t="shared" si="1"/>
        <v>312.09859154929575</v>
      </c>
      <c r="Q177" s="79">
        <f t="shared" si="1"/>
        <v>273.7875</v>
      </c>
      <c r="R177" s="79">
        <f t="shared" si="1"/>
        <v>309.48591549295776</v>
      </c>
      <c r="S177" s="79">
        <f t="shared" si="1"/>
        <v>358.26666666666665</v>
      </c>
      <c r="T177" s="79">
        <f t="shared" si="1"/>
        <v>275.2</v>
      </c>
      <c r="U177" s="79">
        <f t="shared" si="1"/>
        <v>408.02890173410407</v>
      </c>
      <c r="V177" s="79">
        <f t="shared" si="1"/>
        <v>273.1</v>
      </c>
      <c r="W177" s="79">
        <f>X89/W179</f>
        <v>323.6750861079219</v>
      </c>
      <c r="X177" s="80"/>
      <c r="Y177" s="81"/>
    </row>
    <row r="178" spans="1:25" ht="15.75" thickBot="1">
      <c r="A178" s="107" t="s">
        <v>109</v>
      </c>
      <c r="B178" s="69">
        <f>(B89-532)/B179</f>
        <v>306.4264705882353</v>
      </c>
      <c r="C178" s="69">
        <f>(C89-1809)/C179</f>
        <v>272.3243243243243</v>
      </c>
      <c r="D178" s="69">
        <f>(D89-461)/D179</f>
        <v>217.10416666666666</v>
      </c>
      <c r="E178" s="69">
        <f>(E89-465)/E179</f>
        <v>234.45714285714286</v>
      </c>
      <c r="F178" s="69">
        <f>(F89-661)/F179</f>
        <v>303.0289855072464</v>
      </c>
      <c r="G178" s="69">
        <f>(G89-865)/G179</f>
        <v>226.17733990147784</v>
      </c>
      <c r="H178" s="69">
        <f>(H89-2500)/H179</f>
        <v>242.42441860465115</v>
      </c>
      <c r="I178" s="69">
        <f>(I89-1165)/I179</f>
        <v>249.7025641025641</v>
      </c>
      <c r="J178" s="69">
        <f>(J89-1993)/J179</f>
        <v>283.9347826086956</v>
      </c>
      <c r="K178" s="69">
        <f>(K89-1165)/K179</f>
        <v>288.7692307692308</v>
      </c>
      <c r="L178" s="69">
        <f>(L89-2259)/L179</f>
        <v>363.7340425531915</v>
      </c>
      <c r="M178" s="72">
        <f>(M89-(865+461+661+465+1809+532+1165+1993+1165+2500+2259))/M179</f>
        <v>265.94488817891374</v>
      </c>
      <c r="N178" s="125">
        <f>(N89-744)/N179</f>
        <v>262.42</v>
      </c>
      <c r="O178" s="125">
        <f>(O89-3128)/O179</f>
        <v>328.71666666666664</v>
      </c>
      <c r="P178" s="69">
        <f>(P89-198)/P179</f>
        <v>309.3098591549296</v>
      </c>
      <c r="Q178" s="69">
        <f>(Q89-384)/Q179</f>
        <v>268.9875</v>
      </c>
      <c r="R178" s="70">
        <f>(R89-1539)/R179</f>
        <v>298.6478873239437</v>
      </c>
      <c r="S178" s="69">
        <f>(S89-1055)/S179</f>
        <v>344.2</v>
      </c>
      <c r="T178" s="69">
        <f>(T89-672)/T179</f>
        <v>267.73333333333335</v>
      </c>
      <c r="U178" s="125">
        <f>(U89-2442)/U179</f>
        <v>393.91329479768785</v>
      </c>
      <c r="V178" s="125">
        <f>(V89-953)/V179</f>
        <v>261.1875</v>
      </c>
      <c r="W178" s="108">
        <f>(X89-(2442+198+953+1055+384+1539+744+672+3128))/X91</f>
        <v>310.91389207807117</v>
      </c>
      <c r="X178" s="80"/>
      <c r="Y178" s="81"/>
    </row>
    <row r="179" spans="1:25" ht="15.75" thickBot="1">
      <c r="A179" s="109" t="s">
        <v>120</v>
      </c>
      <c r="B179" s="110">
        <v>68</v>
      </c>
      <c r="C179" s="110">
        <v>111</v>
      </c>
      <c r="D179" s="110">
        <v>48</v>
      </c>
      <c r="E179" s="110">
        <v>70</v>
      </c>
      <c r="F179" s="110">
        <v>69</v>
      </c>
      <c r="G179" s="110">
        <v>203</v>
      </c>
      <c r="H179" s="110">
        <v>172</v>
      </c>
      <c r="I179" s="110">
        <v>195</v>
      </c>
      <c r="J179" s="110">
        <v>92</v>
      </c>
      <c r="K179" s="110">
        <v>130</v>
      </c>
      <c r="L179" s="110">
        <v>94</v>
      </c>
      <c r="M179" s="111">
        <f>SUM(B179:L179)</f>
        <v>1252</v>
      </c>
      <c r="N179" s="64">
        <v>100</v>
      </c>
      <c r="O179" s="64">
        <v>60</v>
      </c>
      <c r="P179" s="64">
        <v>71</v>
      </c>
      <c r="Q179" s="64">
        <v>80</v>
      </c>
      <c r="R179" s="64">
        <v>142</v>
      </c>
      <c r="S179" s="64">
        <v>75</v>
      </c>
      <c r="T179" s="64">
        <v>90</v>
      </c>
      <c r="U179" s="64">
        <v>173</v>
      </c>
      <c r="V179" s="64">
        <v>80</v>
      </c>
      <c r="W179" s="124">
        <f>SUM(N179:V179)</f>
        <v>871</v>
      </c>
      <c r="X179" s="112"/>
      <c r="Y179" s="113"/>
    </row>
  </sheetData>
  <sheetProtection/>
  <mergeCells count="1">
    <mergeCell ref="B92:W92"/>
  </mergeCells>
  <printOptions/>
  <pageMargins left="0.7086614173228347" right="0.7086614173228347" top="0.7874015748031497" bottom="0.7874015748031497" header="0.31496062992125984" footer="0.31496062992125984"/>
  <pageSetup fitToHeight="2" horizontalDpi="300" verticalDpi="300" orientation="portrait" paperSize="8" scale="48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2012-08-28T13:42:11Z</cp:lastPrinted>
  <dcterms:created xsi:type="dcterms:W3CDTF">2012-08-27T11:20:59Z</dcterms:created>
  <dcterms:modified xsi:type="dcterms:W3CDTF">2012-09-05T14:29:43Z</dcterms:modified>
  <cp:category/>
  <cp:version/>
  <cp:contentType/>
  <cp:contentStatus/>
</cp:coreProperties>
</file>