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 localSheetId="4">'Daně'!#REF!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 localSheetId="4">'Daně'!#REF!</definedName>
    <definedName name="_1035">'[1]daně'!#REF!</definedName>
    <definedName name="_1036" localSheetId="4">'Daně'!#REF!</definedName>
    <definedName name="_1036">#REF!</definedName>
    <definedName name="_1037" localSheetId="4">'Daně'!#REF!</definedName>
    <definedName name="_1037">#REF!</definedName>
    <definedName name="_1038" localSheetId="4">'Daně'!#REF!</definedName>
    <definedName name="_1038">#REF!</definedName>
    <definedName name="_1039" localSheetId="4">'Daně'!#REF!</definedName>
    <definedName name="_1039">#REF!</definedName>
    <definedName name="_1040" localSheetId="4">'Daně'!#REF!</definedName>
    <definedName name="_1040">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 localSheetId="4">'Daně'!#REF!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 localSheetId="4">'Daně'!#REF!</definedName>
    <definedName name="_1089">#REF!</definedName>
    <definedName name="_1090" localSheetId="4">'Daně'!#REF!</definedName>
    <definedName name="_1090">#REF!</definedName>
    <definedName name="_1091" localSheetId="4">'Daně'!#REF!</definedName>
    <definedName name="_1091">#REF!</definedName>
    <definedName name="_1092" localSheetId="4">'Daně'!#REF!</definedName>
    <definedName name="_1092">#REF!</definedName>
    <definedName name="_1093" localSheetId="4">'Daně'!#REF!</definedName>
    <definedName name="_1093">#REF!</definedName>
    <definedName name="_1094" localSheetId="4">'Daně'!#REF!</definedName>
    <definedName name="_1094">#REF!</definedName>
    <definedName name="_1095" localSheetId="4">'Daně'!#REF!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 localSheetId="4">'Daně'!#REF!</definedName>
    <definedName name="_1098">'[1]daně'!#REF!</definedName>
    <definedName name="_1099" localSheetId="4">'Daně'!#REF!</definedName>
    <definedName name="_1099">'[1]daně'!#REF!</definedName>
    <definedName name="_1100" localSheetId="4">'Daně'!#REF!</definedName>
    <definedName name="_1100">'[1]daně'!#REF!</definedName>
    <definedName name="_1101" localSheetId="4">'Daně'!#REF!</definedName>
    <definedName name="_1101">'[1]daně'!#REF!</definedName>
    <definedName name="_1102" localSheetId="4">'Daně'!#REF!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 localSheetId="4">'Daně'!#REF!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 localSheetId="4">'Daně'!#REF!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 localSheetId="4">'Daně'!#REF!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 localSheetId="4">'Daně'!#REF!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 localSheetId="4">'Daně'!#REF!</definedName>
    <definedName name="_1184">'[1]daně'!#REF!</definedName>
    <definedName name="_1185" localSheetId="4">'Daně'!#REF!</definedName>
    <definedName name="_1185">#REF!</definedName>
    <definedName name="_1186" localSheetId="4">'Daně'!#REF!</definedName>
    <definedName name="_1186">#REF!</definedName>
    <definedName name="_1187" localSheetId="4">'Daně'!#REF!</definedName>
    <definedName name="_1187">#REF!</definedName>
    <definedName name="_1188" localSheetId="4">'Daně'!#REF!</definedName>
    <definedName name="_1188">#REF!</definedName>
    <definedName name="_1189" localSheetId="4">'Daně'!#REF!</definedName>
    <definedName name="_1189">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 localSheetId="4">'Daně'!#REF!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 localSheetId="4">'Daně'!#REF!</definedName>
    <definedName name="_1238">#REF!</definedName>
    <definedName name="_1239" localSheetId="4">'Daně'!#REF!</definedName>
    <definedName name="_1239">#REF!</definedName>
    <definedName name="_1240" localSheetId="4">'Daně'!#REF!</definedName>
    <definedName name="_1240">#REF!</definedName>
    <definedName name="_1241" localSheetId="4">'Daně'!#REF!</definedName>
    <definedName name="_1241">#REF!</definedName>
    <definedName name="_1242" localSheetId="4">'Daně'!#REF!</definedName>
    <definedName name="_1242">#REF!</definedName>
    <definedName name="_1243" localSheetId="4">'Daně'!#REF!</definedName>
    <definedName name="_1243">#REF!</definedName>
    <definedName name="_1244" localSheetId="4">'Daně'!#REF!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 localSheetId="4">'Daně'!#REF!</definedName>
    <definedName name="_1247">'[1]daně'!#REF!</definedName>
    <definedName name="_1248" localSheetId="4">'Daně'!#REF!</definedName>
    <definedName name="_1248">'[1]daně'!#REF!</definedName>
    <definedName name="_1249" localSheetId="4">'Daně'!#REF!</definedName>
    <definedName name="_1249">'[1]daně'!#REF!</definedName>
    <definedName name="_1250" localSheetId="4">'Daně'!#REF!</definedName>
    <definedName name="_1250">'[1]daně'!#REF!</definedName>
    <definedName name="_1251" localSheetId="4">'Daně'!#REF!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 localSheetId="4">'Daně'!#REF!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 localSheetId="4">'Daně'!#REF!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 localSheetId="4">'Daně'!#REF!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 localSheetId="4">'Daně'!#REF!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 localSheetId="4">'Daně'!#REF!</definedName>
    <definedName name="_1333">'[1]daně'!#REF!</definedName>
    <definedName name="_1334" localSheetId="4">'Daně'!#REF!</definedName>
    <definedName name="_1334">#REF!</definedName>
    <definedName name="_1335" localSheetId="4">'Daně'!#REF!</definedName>
    <definedName name="_1335">#REF!</definedName>
    <definedName name="_1336" localSheetId="4">'Daně'!#REF!</definedName>
    <definedName name="_1336">#REF!</definedName>
    <definedName name="_1337" localSheetId="4">'Daně'!#REF!</definedName>
    <definedName name="_1337">#REF!</definedName>
    <definedName name="_1338" localSheetId="4">'Daně'!#REF!</definedName>
    <definedName name="_1338">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 localSheetId="4">'Daně'!#REF!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 localSheetId="4">'Daně'!#REF!</definedName>
    <definedName name="_1387">#REF!</definedName>
    <definedName name="_1388" localSheetId="4">'Daně'!#REF!</definedName>
    <definedName name="_1388">#REF!</definedName>
    <definedName name="_1389" localSheetId="4">'Daně'!#REF!</definedName>
    <definedName name="_1389">#REF!</definedName>
    <definedName name="_1390" localSheetId="4">'Daně'!#REF!</definedName>
    <definedName name="_1390">#REF!</definedName>
    <definedName name="_1391" localSheetId="4">'Daně'!#REF!</definedName>
    <definedName name="_1391">#REF!</definedName>
    <definedName name="_1392" localSheetId="4">'Daně'!#REF!</definedName>
    <definedName name="_1392">#REF!</definedName>
    <definedName name="_1393" localSheetId="4">'Daně'!#REF!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 localSheetId="4">'Daně'!#REF!</definedName>
    <definedName name="_1396">'[1]daně'!#REF!</definedName>
    <definedName name="_1397" localSheetId="4">'Daně'!#REF!</definedName>
    <definedName name="_1397">'[1]daně'!#REF!</definedName>
    <definedName name="_1398" localSheetId="4">'Daně'!#REF!</definedName>
    <definedName name="_1398">'[1]daně'!#REF!</definedName>
    <definedName name="_1399" localSheetId="4">'Daně'!#REF!</definedName>
    <definedName name="_1399">'[1]daně'!#REF!</definedName>
    <definedName name="_1400" localSheetId="4">'Daně'!#REF!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 localSheetId="4">'Daně'!#REF!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 localSheetId="4">'Daně'!#REF!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 localSheetId="4">'Daně'!#REF!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 localSheetId="4">'Daně'!#REF!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 localSheetId="4">'Daně'!#REF!</definedName>
    <definedName name="_1482">'[1]daně'!#REF!</definedName>
    <definedName name="_1483" localSheetId="4">'Daně'!#REF!</definedName>
    <definedName name="_1483">#REF!</definedName>
    <definedName name="_1484" localSheetId="4">'Daně'!#REF!</definedName>
    <definedName name="_1484">#REF!</definedName>
    <definedName name="_1485" localSheetId="4">'Daně'!#REF!</definedName>
    <definedName name="_1485">#REF!</definedName>
    <definedName name="_1486" localSheetId="4">'Daně'!#REF!</definedName>
    <definedName name="_1486">#REF!</definedName>
    <definedName name="_1487" localSheetId="4">'Daně'!#REF!</definedName>
    <definedName name="_1487">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 localSheetId="4">'Daně'!#REF!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 localSheetId="4">'Daně'!#REF!</definedName>
    <definedName name="_1536">#REF!</definedName>
    <definedName name="_1537" localSheetId="4">'Daně'!#REF!</definedName>
    <definedName name="_1537">#REF!</definedName>
    <definedName name="_1538" localSheetId="4">'Daně'!#REF!</definedName>
    <definedName name="_1538">#REF!</definedName>
    <definedName name="_1539" localSheetId="4">'Daně'!#REF!</definedName>
    <definedName name="_1539">#REF!</definedName>
    <definedName name="_1540" localSheetId="4">'Daně'!#REF!</definedName>
    <definedName name="_1540">#REF!</definedName>
    <definedName name="_1541" localSheetId="4">'Daně'!#REF!</definedName>
    <definedName name="_1541">#REF!</definedName>
    <definedName name="_1542" localSheetId="4">'Daně'!#REF!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 localSheetId="4">'Daně'!#REF!</definedName>
    <definedName name="_1545">'[1]daně'!#REF!</definedName>
    <definedName name="_1546" localSheetId="4">'Daně'!#REF!</definedName>
    <definedName name="_1546">'[1]daně'!#REF!</definedName>
    <definedName name="_1547" localSheetId="4">'Daně'!#REF!</definedName>
    <definedName name="_1547">'[1]daně'!#REF!</definedName>
    <definedName name="_1548" localSheetId="4">'Daně'!#REF!</definedName>
    <definedName name="_1548">'[1]daně'!#REF!</definedName>
    <definedName name="_1549" localSheetId="4">'Daně'!#REF!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 localSheetId="4">'Daně'!#REF!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 localSheetId="4">'Daně'!#REF!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 localSheetId="4">'Daně'!#REF!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 localSheetId="4">'Daně'!#REF!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 localSheetId="4">'Daně'!#REF!</definedName>
    <definedName name="_1631">'[1]daně'!#REF!</definedName>
    <definedName name="_1632" localSheetId="4">'Daně'!#REF!</definedName>
    <definedName name="_1632">#REF!</definedName>
    <definedName name="_1633" localSheetId="4">'Daně'!#REF!</definedName>
    <definedName name="_1633">#REF!</definedName>
    <definedName name="_1634" localSheetId="4">'Daně'!#REF!</definedName>
    <definedName name="_1634">#REF!</definedName>
    <definedName name="_1635" localSheetId="4">'Daně'!#REF!</definedName>
    <definedName name="_1635">#REF!</definedName>
    <definedName name="_1636" localSheetId="4">'Daně'!#REF!</definedName>
    <definedName name="_1636">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 localSheetId="4">'Daně'!#REF!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 localSheetId="4">'Daně'!#REF!</definedName>
    <definedName name="_1685">#REF!</definedName>
    <definedName name="_1686" localSheetId="4">'Daně'!#REF!</definedName>
    <definedName name="_1686">#REF!</definedName>
    <definedName name="_1687" localSheetId="4">'Daně'!#REF!</definedName>
    <definedName name="_1687">#REF!</definedName>
    <definedName name="_1688" localSheetId="4">'Daně'!#REF!</definedName>
    <definedName name="_1688">#REF!</definedName>
    <definedName name="_1689" localSheetId="4">'Daně'!#REF!</definedName>
    <definedName name="_1689">#REF!</definedName>
    <definedName name="_1690" localSheetId="4">'Daně'!#REF!</definedName>
    <definedName name="_1690">#REF!</definedName>
    <definedName name="_1691" localSheetId="4">'Daně'!#REF!</definedName>
    <definedName name="_1691">#REF!</definedName>
    <definedName name="_1692" localSheetId="4">'Daně'!#REF!</definedName>
    <definedName name="_1692">#REF!</definedName>
    <definedName name="_1693" localSheetId="4">'Daně'!#REF!</definedName>
    <definedName name="_1693">#REF!</definedName>
    <definedName name="_1694" localSheetId="4">'Daně'!#REF!</definedName>
    <definedName name="_1694">#REF!</definedName>
    <definedName name="_1695" localSheetId="4">'Daně'!#REF!</definedName>
    <definedName name="_1695">#REF!</definedName>
    <definedName name="_1696" localSheetId="4">'Daně'!#REF!</definedName>
    <definedName name="_1696">#REF!</definedName>
    <definedName name="_1697" localSheetId="4">'Daně'!#REF!</definedName>
    <definedName name="_1697">#REF!</definedName>
    <definedName name="_1698" localSheetId="4">'Daně'!#REF!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 localSheetId="4">'Daně'!#REF!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 localSheetId="4">'Daně'!#REF!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 localSheetId="4">'Daně'!#REF!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 localSheetId="4">'Daně'!#REF!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 localSheetId="4">'Daně'!#REF!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 localSheetId="4">'Daně'!#REF!</definedName>
    <definedName name="_1780">#REF!</definedName>
    <definedName name="_1781" localSheetId="4">'Daně'!#REF!</definedName>
    <definedName name="_1781">#REF!</definedName>
    <definedName name="_1782" localSheetId="4">'Daně'!#REF!</definedName>
    <definedName name="_1782">#REF!</definedName>
    <definedName name="_1783" localSheetId="4">'Daně'!#REF!</definedName>
    <definedName name="_1783">#REF!</definedName>
    <definedName name="_1784" localSheetId="4">'Daně'!#REF!</definedName>
    <definedName name="_1784">#REF!</definedName>
    <definedName name="_1785" localSheetId="4">'Daně'!#REF!</definedName>
    <definedName name="_1785">#REF!</definedName>
    <definedName name="_1786" localSheetId="4">'Daně'!#REF!</definedName>
    <definedName name="_1786">#REF!</definedName>
    <definedName name="_1787" localSheetId="4">'Daně'!#REF!</definedName>
    <definedName name="_1787">#REF!</definedName>
    <definedName name="_1788">'Daně'!#REF!</definedName>
    <definedName name="_1789">'Daně'!#REF!</definedName>
    <definedName name="_1790">'Daně'!#REF!</definedName>
    <definedName name="_1791">'Daně'!#REF!</definedName>
    <definedName name="_1792">'Daně'!#REF!</definedName>
    <definedName name="_1793">'Daně'!#REF!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 localSheetId="4">'Daně'!#REF!</definedName>
    <definedName name="_1834">#REF!</definedName>
    <definedName name="_1835" localSheetId="4">'Daně'!#REF!</definedName>
    <definedName name="_1835">#REF!</definedName>
    <definedName name="_1836" localSheetId="4">'Daně'!#REF!</definedName>
    <definedName name="_1836">#REF!</definedName>
    <definedName name="_1837" localSheetId="4">'Daně'!#REF!</definedName>
    <definedName name="_1837">#REF!</definedName>
    <definedName name="_1838" localSheetId="4">'Daně'!#REF!</definedName>
    <definedName name="_1838">#REF!</definedName>
    <definedName name="_1839" localSheetId="4">'Daně'!#REF!</definedName>
    <definedName name="_1839">#REF!</definedName>
    <definedName name="_1840" localSheetId="4">'Daně'!#REF!</definedName>
    <definedName name="_1840">#REF!</definedName>
    <definedName name="_1841" localSheetId="4">'Daně'!#REF!</definedName>
    <definedName name="_1841">#REF!</definedName>
    <definedName name="_1842" localSheetId="4">'Daně'!#REF!</definedName>
    <definedName name="_1842">#REF!</definedName>
    <definedName name="_1843" localSheetId="4">'Daně'!#REF!</definedName>
    <definedName name="_1843">#REF!</definedName>
    <definedName name="_1844" localSheetId="4">'Daně'!#REF!</definedName>
    <definedName name="_1844">#REF!</definedName>
    <definedName name="_1845" localSheetId="4">'Daně'!#REF!</definedName>
    <definedName name="_1845">#REF!</definedName>
    <definedName name="_1846" localSheetId="4">'Daně'!#REF!</definedName>
    <definedName name="_1846">#REF!</definedName>
    <definedName name="_1847" localSheetId="4">'Daně'!#REF!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 localSheetId="4">'Daně'!#REF!</definedName>
    <definedName name="_1853">#REF!</definedName>
    <definedName name="_1854" localSheetId="4">'Daně'!#REF!</definedName>
    <definedName name="_1854">#REF!</definedName>
    <definedName name="_1855" localSheetId="4">'Daně'!#REF!</definedName>
    <definedName name="_1855">#REF!</definedName>
    <definedName name="_1856" localSheetId="4">'Daně'!#REF!</definedName>
    <definedName name="_1856">#REF!</definedName>
    <definedName name="_1857" localSheetId="4">'Daně'!#REF!</definedName>
    <definedName name="_1857">#REF!</definedName>
    <definedName name="_1858" localSheetId="4">'Daně'!#REF!</definedName>
    <definedName name="_1858">#REF!</definedName>
    <definedName name="_1859" localSheetId="4">'Daně'!#REF!</definedName>
    <definedName name="_1859">#REF!</definedName>
    <definedName name="_1860" localSheetId="4">'Daně'!#REF!</definedName>
    <definedName name="_1860">#REF!</definedName>
    <definedName name="_1861" localSheetId="4">'Daně'!#REF!</definedName>
    <definedName name="_1861">#REF!</definedName>
    <definedName name="_1862" localSheetId="4">'Daně'!#REF!</definedName>
    <definedName name="_1862">#REF!</definedName>
    <definedName name="_1863" localSheetId="4">'Daně'!#REF!</definedName>
    <definedName name="_1863">#REF!</definedName>
    <definedName name="_1864" localSheetId="4">'Daně'!#REF!</definedName>
    <definedName name="_1864">#REF!</definedName>
    <definedName name="_1865" localSheetId="4">'Daně'!#REF!</definedName>
    <definedName name="_1865">#REF!</definedName>
    <definedName name="_1866" localSheetId="4">'Daně'!#REF!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 localSheetId="4">'Daně'!#REF!</definedName>
    <definedName name="_1872">#REF!</definedName>
    <definedName name="_1873" localSheetId="4">'Daně'!#REF!</definedName>
    <definedName name="_1873">#REF!</definedName>
    <definedName name="_1874" localSheetId="4">'Daně'!#REF!</definedName>
    <definedName name="_1874">#REF!</definedName>
    <definedName name="_1875" localSheetId="4">'Daně'!#REF!</definedName>
    <definedName name="_1875">#REF!</definedName>
    <definedName name="_1876" localSheetId="4">'Daně'!#REF!</definedName>
    <definedName name="_1876">#REF!</definedName>
    <definedName name="_1877" localSheetId="4">'Daně'!#REF!</definedName>
    <definedName name="_1877">#REF!</definedName>
    <definedName name="_1878" localSheetId="4">'Daně'!#REF!</definedName>
    <definedName name="_1878">#REF!</definedName>
    <definedName name="_1879" localSheetId="4">'Daně'!#REF!</definedName>
    <definedName name="_1879">#REF!</definedName>
    <definedName name="_1880" localSheetId="4">'Daně'!#REF!</definedName>
    <definedName name="_1880">#REF!</definedName>
    <definedName name="_1881" localSheetId="4">'Daně'!#REF!</definedName>
    <definedName name="_1881">#REF!</definedName>
    <definedName name="_1882" localSheetId="4">'Daně'!#REF!</definedName>
    <definedName name="_1882">#REF!</definedName>
    <definedName name="_1883" localSheetId="4">'Daně'!#REF!</definedName>
    <definedName name="_1883">#REF!</definedName>
    <definedName name="_1884" localSheetId="4">'Daně'!#REF!</definedName>
    <definedName name="_1884">#REF!</definedName>
    <definedName name="_1885" localSheetId="4">'Daně'!#REF!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 localSheetId="4">'Daně'!#REF!</definedName>
    <definedName name="_1891">#REF!</definedName>
    <definedName name="_1892" localSheetId="4">'Daně'!#REF!</definedName>
    <definedName name="_1892">#REF!</definedName>
    <definedName name="_1893" localSheetId="4">'Daně'!#REF!</definedName>
    <definedName name="_1893">#REF!</definedName>
    <definedName name="_1894" localSheetId="4">'Daně'!#REF!</definedName>
    <definedName name="_1894">#REF!</definedName>
    <definedName name="_1895" localSheetId="4">'Daně'!#REF!</definedName>
    <definedName name="_1895">#REF!</definedName>
    <definedName name="_1896" localSheetId="4">'Daně'!#REF!</definedName>
    <definedName name="_1896">#REF!</definedName>
    <definedName name="_1897" localSheetId="4">'Daně'!#REF!</definedName>
    <definedName name="_1897">#REF!</definedName>
    <definedName name="_1898" localSheetId="4">'Daně'!#REF!</definedName>
    <definedName name="_1898">#REF!</definedName>
    <definedName name="_1899" localSheetId="4">'Daně'!#REF!</definedName>
    <definedName name="_1899">#REF!</definedName>
    <definedName name="_1900" localSheetId="4">'Daně'!#REF!</definedName>
    <definedName name="_1900">#REF!</definedName>
    <definedName name="_1901" localSheetId="4">'Daně'!#REF!</definedName>
    <definedName name="_1901">#REF!</definedName>
    <definedName name="_1902" localSheetId="4">'Daně'!#REF!</definedName>
    <definedName name="_1902">#REF!</definedName>
    <definedName name="_1903" localSheetId="4">'Daně'!#REF!</definedName>
    <definedName name="_1903">#REF!</definedName>
    <definedName name="_1904" localSheetId="4">'Daně'!#REF!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 localSheetId="4">'Daně'!#REF!</definedName>
    <definedName name="_1910">#REF!</definedName>
    <definedName name="_1911" localSheetId="4">'Daně'!#REF!</definedName>
    <definedName name="_1911">#REF!</definedName>
    <definedName name="_1912" localSheetId="4">'Daně'!#REF!</definedName>
    <definedName name="_1912">#REF!</definedName>
    <definedName name="_1913" localSheetId="4">'Daně'!#REF!</definedName>
    <definedName name="_1913">#REF!</definedName>
    <definedName name="_1914" localSheetId="4">'Daně'!#REF!</definedName>
    <definedName name="_1914">#REF!</definedName>
    <definedName name="_1915" localSheetId="4">'Daně'!#REF!</definedName>
    <definedName name="_1915">#REF!</definedName>
    <definedName name="_1916" localSheetId="4">'Daně'!#REF!</definedName>
    <definedName name="_1916">#REF!</definedName>
    <definedName name="_1917" localSheetId="4">'Daně'!#REF!</definedName>
    <definedName name="_1917">#REF!</definedName>
    <definedName name="_1918" localSheetId="4">'Daně'!#REF!</definedName>
    <definedName name="_1918">#REF!</definedName>
    <definedName name="_1919" localSheetId="4">'Daně'!#REF!</definedName>
    <definedName name="_1919">#REF!</definedName>
    <definedName name="_1920" localSheetId="4">'Daně'!#REF!</definedName>
    <definedName name="_1920">#REF!</definedName>
    <definedName name="_1921" localSheetId="4">'Daně'!#REF!</definedName>
    <definedName name="_1921">#REF!</definedName>
    <definedName name="_1922" localSheetId="4">'Daně'!#REF!</definedName>
    <definedName name="_1922">#REF!</definedName>
    <definedName name="_1923" localSheetId="4">'Daně'!#REF!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 localSheetId="4">'Daně'!#REF!</definedName>
    <definedName name="_1929">#REF!</definedName>
    <definedName name="_1930" localSheetId="4">'Daně'!#REF!</definedName>
    <definedName name="_1930">#REF!</definedName>
    <definedName name="_1931" localSheetId="4">'Daně'!#REF!</definedName>
    <definedName name="_1931">#REF!</definedName>
    <definedName name="_1932" localSheetId="4">'Daně'!#REF!</definedName>
    <definedName name="_1932">#REF!</definedName>
    <definedName name="_1933" localSheetId="4">'Daně'!#REF!</definedName>
    <definedName name="_1933">#REF!</definedName>
    <definedName name="_1934" localSheetId="4">'Daně'!#REF!</definedName>
    <definedName name="_1934">#REF!</definedName>
    <definedName name="_1935" localSheetId="4">'Daně'!#REF!</definedName>
    <definedName name="_1935">#REF!</definedName>
    <definedName name="_1936" localSheetId="4">'Daně'!#REF!</definedName>
    <definedName name="_1936">#REF!</definedName>
    <definedName name="_1937">'Daně'!#REF!</definedName>
    <definedName name="_1938">'Daně'!#REF!</definedName>
    <definedName name="_1939">'Daně'!#REF!</definedName>
    <definedName name="_1940">'Daně'!#REF!</definedName>
    <definedName name="_1941">'Daně'!#REF!</definedName>
    <definedName name="_1942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4">'Daně'!$D$24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4">'Daně'!$E$24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4">'Daně'!$F$24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4">'Daně'!$G$24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4">'Daně'!$H$24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4">'Daně'!$I$24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4">'Daně'!$J$24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'Daně'!$K$24</definedName>
    <definedName name="_500">#REF!</definedName>
    <definedName name="_501" localSheetId="4">'Daně'!$L$24</definedName>
    <definedName name="_501">#REF!</definedName>
    <definedName name="_502" localSheetId="4">'Daně'!$M$24</definedName>
    <definedName name="_502">#REF!</definedName>
    <definedName name="_503" localSheetId="4">'Daně'!$N$24</definedName>
    <definedName name="_503">#REF!</definedName>
    <definedName name="_504" localSheetId="4">'Daně'!$O$24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4">'Daně'!$P$24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4">'Daně'!$Q$24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4">'Daně'!$D$19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'Daně'!$E$19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'Daně'!$F$19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'Daně'!$G$19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'Daně'!$H$19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'Daně'!$I$19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'Daně'!$J$19</definedName>
    <definedName name="_518">#REF!</definedName>
    <definedName name="_519" localSheetId="4">'Daně'!$K$19</definedName>
    <definedName name="_519">#REF!</definedName>
    <definedName name="_520" localSheetId="4">'Daně'!$L$19</definedName>
    <definedName name="_520">#REF!</definedName>
    <definedName name="_521" localSheetId="4">'Daně'!$M$19</definedName>
    <definedName name="_521">#REF!</definedName>
    <definedName name="_522" localSheetId="4">'Daně'!$N$19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'Daně'!$O$19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'Daně'!$P$19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'Daně'!$Q$19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4">'Daně'!$D$20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'Daně'!$E$20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'Daně'!$F$20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'Daně'!$G$20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'Daně'!$H$20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'Daně'!$I$20</definedName>
    <definedName name="_536">#REF!</definedName>
    <definedName name="_537" localSheetId="4">'Daně'!$J$20</definedName>
    <definedName name="_537">#REF!</definedName>
    <definedName name="_538" localSheetId="4">'Daně'!$K$20</definedName>
    <definedName name="_538">#REF!</definedName>
    <definedName name="_539" localSheetId="4">'Daně'!$L$20</definedName>
    <definedName name="_539">#REF!</definedName>
    <definedName name="_540" localSheetId="4">'Daně'!$M$20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'Daně'!$N$20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'Daně'!$O$20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'Daně'!$P$20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'Daně'!$Q$20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4">'Daně'!$D$21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'Daně'!$E$21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'Daně'!$F$21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'Daně'!$G$21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'Daně'!$H$21</definedName>
    <definedName name="_554">#REF!</definedName>
    <definedName name="_555" localSheetId="4">'Daně'!$I$21</definedName>
    <definedName name="_555">#REF!</definedName>
    <definedName name="_556" localSheetId="4">'Daně'!$J$21</definedName>
    <definedName name="_556">#REF!</definedName>
    <definedName name="_557" localSheetId="4">'Daně'!$K$21</definedName>
    <definedName name="_557">#REF!</definedName>
    <definedName name="_558" localSheetId="4">'Daně'!$L$21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'Daně'!$M$21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'Daně'!$N$21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'Daně'!$O$21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'Daně'!$P$21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'Daně'!$Q$21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4">'Daně'!$D$22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'Daně'!$E$22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'Daně'!$F$22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'Daně'!$G$22</definedName>
    <definedName name="_572">#REF!</definedName>
    <definedName name="_573" localSheetId="4">'Daně'!$H$22</definedName>
    <definedName name="_573">#REF!</definedName>
    <definedName name="_574" localSheetId="4">'Daně'!$I$22</definedName>
    <definedName name="_574">#REF!</definedName>
    <definedName name="_575" localSheetId="4">'Daně'!$J$22</definedName>
    <definedName name="_575">#REF!</definedName>
    <definedName name="_576" localSheetId="4">'Daně'!$K$22</definedName>
    <definedName name="_576">#REF!</definedName>
    <definedName name="_577" localSheetId="4">'Daně'!$L$22</definedName>
    <definedName name="_577">#REF!</definedName>
    <definedName name="_578" localSheetId="4">'Daně'!$M$22</definedName>
    <definedName name="_578">#REF!</definedName>
    <definedName name="_579" localSheetId="4">'Daně'!$N$22</definedName>
    <definedName name="_579">#REF!</definedName>
    <definedName name="_580" localSheetId="4">'Daně'!$O$22</definedName>
    <definedName name="_580">#REF!</definedName>
    <definedName name="_581" localSheetId="4">'Daně'!$P$22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'Daně'!$Q$22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4">'Daně'!$D$23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4">'Daně'!$E$23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4">'Daně'!$F$23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4">'Daně'!$G$23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4">'Daně'!$H$23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'Daně'!$I$23</definedName>
    <definedName name="_593">#REF!</definedName>
    <definedName name="_594" localSheetId="4">'Daně'!$J$23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'Daně'!$K$23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'Daně'!$L$23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'Daně'!$M$23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'Daně'!$N$23</definedName>
    <definedName name="_598">#REF!</definedName>
    <definedName name="_599" localSheetId="4">'Daně'!$O$23</definedName>
    <definedName name="_599">#REF!</definedName>
    <definedName name="_600" localSheetId="4">'Daně'!$P$23</definedName>
    <definedName name="_600">#REF!</definedName>
    <definedName name="_601" localSheetId="4">'Daně'!$Q$23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 localSheetId="4">'Daně'!#REF!</definedName>
    <definedName name="_642">#REF!</definedName>
    <definedName name="_643" localSheetId="4">'Daně'!#REF!</definedName>
    <definedName name="_643">#REF!</definedName>
    <definedName name="_644" localSheetId="4">'Daně'!#REF!</definedName>
    <definedName name="_644">#REF!</definedName>
    <definedName name="_645" localSheetId="4">'Daně'!#REF!</definedName>
    <definedName name="_645">#REF!</definedName>
    <definedName name="_646" localSheetId="4">'Daně'!#REF!</definedName>
    <definedName name="_646">#REF!</definedName>
    <definedName name="_647" localSheetId="4">'Daně'!#REF!</definedName>
    <definedName name="_647">#REF!</definedName>
    <definedName name="_648" localSheetId="4">'Daně'!#REF!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 localSheetId="4">'Daně'!#REF!</definedName>
    <definedName name="_651">'[1]daně'!#REF!</definedName>
    <definedName name="_652" localSheetId="4">'Daně'!#REF!</definedName>
    <definedName name="_652">'[1]daně'!#REF!</definedName>
    <definedName name="_653" localSheetId="4">'Daně'!#REF!</definedName>
    <definedName name="_653">'[1]daně'!#REF!</definedName>
    <definedName name="_654" localSheetId="4">'Daně'!#REF!</definedName>
    <definedName name="_654">'[1]daně'!#REF!</definedName>
    <definedName name="_655" localSheetId="4">'Daně'!#REF!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 localSheetId="4">'Daně'!#REF!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 localSheetId="4">'Daně'!#REF!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 localSheetId="4">'Daně'!#REF!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 localSheetId="4">'Daně'!#REF!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 localSheetId="4">'Daně'!#REF!</definedName>
    <definedName name="_737">'[1]daně'!#REF!</definedName>
    <definedName name="_738" localSheetId="4">'Daně'!#REF!</definedName>
    <definedName name="_738">#REF!</definedName>
    <definedName name="_739" localSheetId="4">'Daně'!#REF!</definedName>
    <definedName name="_739">#REF!</definedName>
    <definedName name="_740" localSheetId="4">'Daně'!#REF!</definedName>
    <definedName name="_740">#REF!</definedName>
    <definedName name="_741" localSheetId="4">'Daně'!#REF!</definedName>
    <definedName name="_741">#REF!</definedName>
    <definedName name="_742" localSheetId="4">'Daně'!#REF!</definedName>
    <definedName name="_742">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 localSheetId="4">'Daně'!#REF!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 localSheetId="4">'Daně'!#REF!</definedName>
    <definedName name="_791">#REF!</definedName>
    <definedName name="_792" localSheetId="4">'Daně'!#REF!</definedName>
    <definedName name="_792">#REF!</definedName>
    <definedName name="_793" localSheetId="4">'Daně'!#REF!</definedName>
    <definedName name="_793">#REF!</definedName>
    <definedName name="_794" localSheetId="4">'Daně'!#REF!</definedName>
    <definedName name="_794">#REF!</definedName>
    <definedName name="_795" localSheetId="4">'Daně'!#REF!</definedName>
    <definedName name="_795">#REF!</definedName>
    <definedName name="_796" localSheetId="4">'Daně'!#REF!</definedName>
    <definedName name="_796">#REF!</definedName>
    <definedName name="_797" localSheetId="4">'Daně'!#REF!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 localSheetId="4">'Daně'!#REF!</definedName>
    <definedName name="_800">'[1]daně'!#REF!</definedName>
    <definedName name="_801" localSheetId="4">'Daně'!#REF!</definedName>
    <definedName name="_801">'[1]daně'!#REF!</definedName>
    <definedName name="_802" localSheetId="4">'Daně'!#REF!</definedName>
    <definedName name="_802">'[1]daně'!#REF!</definedName>
    <definedName name="_803" localSheetId="4">'Daně'!#REF!</definedName>
    <definedName name="_803">'[1]daně'!#REF!</definedName>
    <definedName name="_804" localSheetId="4">'Daně'!#REF!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 localSheetId="4">'Daně'!#REF!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 localSheetId="4">'Daně'!#REF!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 localSheetId="4">'Daně'!#REF!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 localSheetId="4">'Daně'!#REF!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 localSheetId="4">'Daně'!#REF!</definedName>
    <definedName name="_886">'[1]daně'!#REF!</definedName>
    <definedName name="_887" localSheetId="4">'Daně'!#REF!</definedName>
    <definedName name="_887">#REF!</definedName>
    <definedName name="_888" localSheetId="4">'Daně'!#REF!</definedName>
    <definedName name="_888">#REF!</definedName>
    <definedName name="_889" localSheetId="4">'Daně'!#REF!</definedName>
    <definedName name="_889">#REF!</definedName>
    <definedName name="_890" localSheetId="4">'Daně'!#REF!</definedName>
    <definedName name="_890">#REF!</definedName>
    <definedName name="_891" localSheetId="4">'Daně'!#REF!</definedName>
    <definedName name="_891">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 localSheetId="4">'Daně'!#REF!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 localSheetId="4">'Daně'!#REF!</definedName>
    <definedName name="_940">#REF!</definedName>
    <definedName name="_941" localSheetId="4">'Daně'!#REF!</definedName>
    <definedName name="_941">#REF!</definedName>
    <definedName name="_942" localSheetId="4">'Daně'!#REF!</definedName>
    <definedName name="_942">#REF!</definedName>
    <definedName name="_943" localSheetId="4">'Daně'!#REF!</definedName>
    <definedName name="_943">#REF!</definedName>
    <definedName name="_944" localSheetId="4">'Daně'!#REF!</definedName>
    <definedName name="_944">#REF!</definedName>
    <definedName name="_945" localSheetId="4">'Daně'!#REF!</definedName>
    <definedName name="_945">#REF!</definedName>
    <definedName name="_946" localSheetId="4">'Daně'!#REF!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 localSheetId="4">'Daně'!#REF!</definedName>
    <definedName name="_949">'[1]daně'!#REF!</definedName>
    <definedName name="_950" localSheetId="4">'Daně'!#REF!</definedName>
    <definedName name="_950">'[1]daně'!#REF!</definedName>
    <definedName name="_951" localSheetId="4">'Daně'!#REF!</definedName>
    <definedName name="_951">'[1]daně'!#REF!</definedName>
    <definedName name="_952" localSheetId="4">'Daně'!#REF!</definedName>
    <definedName name="_952">'[1]daně'!#REF!</definedName>
    <definedName name="_953" localSheetId="4">'Daně'!#REF!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 localSheetId="4">'Daně'!#REF!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 localSheetId="4">'Daně'!#REF!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 localSheetId="4">'Daně'!#REF!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7">'Fond strateg.rez. '!$A$1:$F$43</definedName>
    <definedName name="_xlnm.Print_Area" localSheetId="0">'Rozpočet včetně kapitoly EP'!$A$1:$H$49</definedName>
    <definedName name="_xlnm.Print_Area" localSheetId="5">'SOCIÁLNÍ FOND '!$A$1:$E$29</definedName>
  </definedNames>
  <calcPr fullCalcOnLoad="1"/>
</workbook>
</file>

<file path=xl/sharedStrings.xml><?xml version="1.0" encoding="utf-8"?>
<sst xmlns="http://schemas.openxmlformats.org/spreadsheetml/2006/main" count="328" uniqueCount="153">
  <si>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</si>
  <si>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</si>
  <si>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</si>
  <si>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</si>
  <si>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</si>
  <si>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</si>
  <si>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</si>
  <si>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</si>
  <si>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</si>
  <si>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</si>
  <si>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</si>
  <si>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</si>
  <si>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</si>
  <si>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</si>
  <si>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</si>
  <si>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</si>
  <si>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</si>
  <si>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</si>
  <si>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</si>
  <si>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</si>
  <si>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</si>
  <si>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</si>
  <si>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</si>
  <si>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</si>
  <si>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</si>
  <si>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</si>
  <si>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</si>
  <si>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</si>
  <si>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</si>
  <si>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</si>
  <si>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</si>
  <si>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</si>
  <si>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</si>
  <si>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</si>
  <si>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</si>
  <si>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</si>
  <si>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</si>
  <si>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</si>
  <si>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</si>
  <si>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</si>
  <si>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</si>
  <si>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</si>
  <si>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</si>
  <si>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</si>
  <si>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</si>
  <si>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</si>
  <si>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</si>
  <si>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</si>
  <si>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</si>
  <si>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</si>
  <si>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</si>
  <si>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</si>
  <si>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</si>
  <si>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</si>
  <si>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</si>
  <si>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</si>
  <si>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</si>
  <si>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</si>
  <si>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</si>
  <si>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</si>
  <si>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</si>
  <si>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</si>
  <si>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</si>
  <si>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</si>
  <si>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</si>
  <si>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</si>
  <si>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</si>
  <si>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</si>
  <si>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</si>
  <si>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</si>
  <si>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</si>
  <si>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</si>
  <si>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</si>
  <si>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</si>
  <si>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</si>
  <si>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</si>
  <si>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</si>
  <si>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</si>
  <si>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</si>
  <si>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</si>
  <si>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</si>
  <si>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</si>
  <si>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</si>
  <si>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</si>
  <si>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</si>
  <si>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</si>
  <si>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</si>
  <si>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</si>
  <si>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</si>
  <si>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</si>
  <si>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</si>
  <si>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</si>
  <si>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</si>
  <si>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</si>
  <si>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</si>
  <si>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</si>
  <si>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</si>
  <si>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</si>
  <si>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</si>
  <si>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</si>
  <si>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</si>
  <si>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</si>
  <si>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</si>
  <si>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</si>
  <si>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</si>
  <si>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</si>
  <si>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</si>
  <si>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</si>
  <si>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</si>
  <si>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</si>
  <si>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</si>
  <si>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</si>
  <si>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</si>
  <si>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</si>
  <si>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</si>
  <si>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akci v rámci Projektu B - regionální infrastruktura kraje Vysočina (Nemocnice Jihlava - PUIP)  </t>
  </si>
  <si>
    <t>Zůstatek účtu k 31. 12. 2011</t>
  </si>
  <si>
    <t>(bez daně placené krajem)</t>
  </si>
  <si>
    <t>Počet stran : 8</t>
  </si>
  <si>
    <t xml:space="preserve">Převod z FSR - na kapitolu Kultura na poskytnutí půjčky pro Muzeum Vysočiny Jihlava na projekt Modernizace a dokončení expozic muzea v Jihlavě - rozvoj turistických atrativit krajského města </t>
  </si>
  <si>
    <t>Převod z FSR - na kapitolu Kultura na poskytnutí půjčky pro Vysočinu Tourism na financování projektu "Vysočina fandí kultuře - propagace"</t>
  </si>
  <si>
    <t xml:space="preserve">Přijetí úvěru od EIB na akci v rámci Projektu B - regionální infrastruktura kraje Vysočina na kapitolu Nemovitý majetek, akce SUPŠ Jihlava - Helenín - rekonstrukce objektu  </t>
  </si>
  <si>
    <t>Zapojení zůstatků účtů evropských projektů k 31. 12. 2011 do rozpočtu roku 2012</t>
  </si>
  <si>
    <t xml:space="preserve">Zapojení části disponibilního zůstatku kraje za rok 2011 do rozpočtu 2012 </t>
  </si>
  <si>
    <t>Převod prostředků z disponibilního zůstatku Kraje Vysočina  za rok 2011 na projekt "Technologické centrum kraje Vysočina a Spisová služba"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</si>
  <si>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</si>
  <si>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</si>
  <si>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5) VÝVOJ DAŇOVÝCH PŘÍJMŮ KRAJE - SROVNÁNÍ VÝVOJE DAŇOVÝCH PŘÍJMŮ V ROCE 2012 A 2011 </t>
  </si>
  <si>
    <t>Dárkové poukázky k životnímu jubileu 50 let a k prvnímu odchodu do důchodu a k narození dítěte</t>
  </si>
  <si>
    <t>Převod na kapitolu Evropské projekty (projekty kofinancované EU)</t>
  </si>
  <si>
    <t>Převod z FSR - na kapitolu Regionální rozvoj na poskytnutí půjčky pro Energetickou agenturu Vysočiny na předfinancování projektu "FUWA - Future of  Waste"</t>
  </si>
  <si>
    <t>Převod prostředků z rozpočtu kraje na kapitolu Evropské projekty</t>
  </si>
  <si>
    <t>Převod na kapitolu Evropské projekty (PUJIP Jihlava)</t>
  </si>
  <si>
    <t>Převod do FSR (splátka půjčky od Vysočina Tourism)</t>
  </si>
  <si>
    <t>Převod z FSR na kapitolu Zdravotnictví na poskytnutí půjčky pro Nemocnici Nové Město na Moravě a Nemocnici Havlíčkův Brod na financování nákupu přístrojového vybavení urgentního příjmu</t>
  </si>
  <si>
    <t xml:space="preserve">Zapojení části disponibilního zůstatku kraje za rok 2011 - závěrečný účet </t>
  </si>
  <si>
    <t>Převod z disponibilního zůstatku kraje za rok 2011</t>
  </si>
  <si>
    <t>Převod z disponibilního zůstatku kraje  roku 2011</t>
  </si>
  <si>
    <t>Převod do rozpočtu kraje (půjčka pro Energetickou agenturu Vysočiny a pro Vysočinu Tourism)</t>
  </si>
  <si>
    <t xml:space="preserve">Převod z disponibilního zůstatku kraje roku 2011 - závěrečný účet </t>
  </si>
  <si>
    <t>Převod z rozpočtu kraje (splátka půjčky od Vysočina Tourism)</t>
  </si>
  <si>
    <t>2) HOSPODAŘENÍ KRAJE VYSOČINA ZA OBDOBÍ 1 - 7/2012</t>
  </si>
  <si>
    <t>3) HOSPODAŘENÍ KRAJE VYSOČINA ZA OBDOBÍ 1 - 7/2012</t>
  </si>
  <si>
    <t>1) HOSPODAŘENÍ KRAJE VYSOČINA ZA OBDOBÍ 1 - 7/2012</t>
  </si>
  <si>
    <t>4)  FINANCOVÁNÍ KRAJE VYSOČINA ZA OBDOBÍ 1 - 7/2012</t>
  </si>
  <si>
    <t>7)  FOND VYSOČINY ZA OBDOBÍ 1 - 7/2012</t>
  </si>
  <si>
    <t>8)  FOND STRATEGICKÝCH REZERV ZA OBDOBÍ 1 - 7/2012</t>
  </si>
  <si>
    <t>Stav na účtu k  31. 7.  2012</t>
  </si>
  <si>
    <t>Stav na účtu k 31. 7. 2012</t>
  </si>
  <si>
    <t>Ve sledovaném období by alikvotní plnění daň. příjmů mělo činit 58.3%, tj. 1 863 050 tis. Kč. , což je o  227 817 tis. Kč méně než skutečnost.</t>
  </si>
  <si>
    <t>Skutečné plnění daňových příjmů za sledované období činí 2 090 867 tis. Kč, což je o  49 719 tis. Kč méně než za stejné období minulého roku, tj. 98 %.</t>
  </si>
  <si>
    <t>6) SOCIÁLNÍ FOND ZA OBDOBÍ 1 - 7/2012</t>
  </si>
  <si>
    <t>ZK-05-2012-12,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</si>
</sst>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10409]###\ ###\ ###"/>
    <numFmt numFmtId="166" formatCode="[$-1010409]General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sz val="10"/>
      <color indexed="10"/>
      <name val="Arial CE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7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4" fontId="0" fillId="36" borderId="0" xfId="0" applyNumberFormat="1" applyFill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 wrapText="1"/>
    </xf>
    <xf numFmtId="0" fontId="21" fillId="0" borderId="0" xfId="47" applyFont="1" applyFill="1" applyBorder="1" applyAlignment="1">
      <alignment vertical="top" wrapText="1"/>
      <protection/>
    </xf>
    <xf numFmtId="0" fontId="20" fillId="0" borderId="0" xfId="47">
      <alignment wrapText="1"/>
      <protection/>
    </xf>
    <xf numFmtId="0" fontId="21" fillId="0" borderId="0" xfId="47" applyFont="1" applyFill="1" applyAlignment="1">
      <alignment vertical="top" wrapText="1"/>
      <protection/>
    </xf>
    <xf numFmtId="166" fontId="30" fillId="0" borderId="39" xfId="47" applyNumberFormat="1" applyFont="1" applyFill="1" applyBorder="1" applyAlignment="1">
      <alignment horizontal="left" vertical="top" wrapText="1"/>
      <protection/>
    </xf>
    <xf numFmtId="0" fontId="21" fillId="0" borderId="40" xfId="47" applyFont="1" applyFill="1" applyBorder="1" applyAlignment="1">
      <alignment vertical="top" wrapText="1"/>
      <protection/>
    </xf>
    <xf numFmtId="0" fontId="31" fillId="33" borderId="41" xfId="47" applyFont="1" applyFill="1" applyBorder="1" applyAlignment="1">
      <alignment horizontal="center" vertical="top" wrapText="1"/>
      <protection/>
    </xf>
    <xf numFmtId="0" fontId="29" fillId="0" borderId="42" xfId="47" applyFont="1" applyFill="1" applyBorder="1" applyAlignment="1">
      <alignment vertical="top" wrapText="1"/>
      <protection/>
    </xf>
    <xf numFmtId="166" fontId="31" fillId="0" borderId="43" xfId="47" applyNumberFormat="1" applyFont="1" applyFill="1" applyBorder="1" applyAlignment="1">
      <alignment horizontal="center" vertical="top" wrapText="1"/>
      <protection/>
    </xf>
    <xf numFmtId="165" fontId="31" fillId="0" borderId="41" xfId="47" applyNumberFormat="1" applyFont="1" applyFill="1" applyBorder="1" applyAlignment="1">
      <alignment horizontal="right" vertical="top" wrapText="1"/>
      <protection/>
    </xf>
    <xf numFmtId="165" fontId="31" fillId="0" borderId="41" xfId="47" applyNumberFormat="1" applyFont="1" applyFill="1" applyBorder="1" applyAlignment="1">
      <alignment horizontal="center" vertical="top" wrapText="1"/>
      <protection/>
    </xf>
    <xf numFmtId="165" fontId="32" fillId="0" borderId="41" xfId="47" applyNumberFormat="1" applyFont="1" applyFill="1" applyBorder="1" applyAlignment="1">
      <alignment horizontal="right" vertical="top" wrapText="1"/>
      <protection/>
    </xf>
    <xf numFmtId="165" fontId="32" fillId="0" borderId="41" xfId="47" applyNumberFormat="1" applyFont="1" applyFill="1" applyBorder="1" applyAlignment="1">
      <alignment horizontal="center" vertical="top" wrapText="1"/>
      <protection/>
    </xf>
    <xf numFmtId="0" fontId="32" fillId="0" borderId="44" xfId="47" applyFont="1" applyFill="1" applyBorder="1" applyAlignment="1">
      <alignment vertical="top" wrapText="1"/>
      <protection/>
    </xf>
    <xf numFmtId="4" fontId="0" fillId="36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1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2" fillId="0" borderId="41" xfId="47" applyFont="1" applyFill="1" applyBorder="1" applyAlignment="1">
      <alignment vertical="top" wrapText="1"/>
      <protection/>
    </xf>
    <xf numFmtId="0" fontId="22" fillId="0" borderId="0" xfId="47" applyFont="1" applyFill="1" applyBorder="1" applyAlignment="1">
      <alignment horizontal="center" vertical="top" wrapText="1"/>
      <protection/>
    </xf>
    <xf numFmtId="0" fontId="22" fillId="0" borderId="0" xfId="47" applyFont="1" applyFill="1" applyBorder="1" applyAlignment="1">
      <alignment horizontal="center" vertical="top" wrapText="1"/>
      <protection/>
    </xf>
    <xf numFmtId="0" fontId="31" fillId="0" borderId="0" xfId="47" applyFont="1" applyFill="1" applyBorder="1" applyAlignment="1">
      <alignment vertical="top" wrapText="1"/>
      <protection/>
    </xf>
    <xf numFmtId="0" fontId="24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34" borderId="10" xfId="0" applyFont="1" applyFill="1" applyBorder="1" applyAlignment="1">
      <alignment vertical="center" wrapText="1" shrinkToFit="1"/>
    </xf>
    <xf numFmtId="0" fontId="0" fillId="34" borderId="10" xfId="0" applyFill="1" applyBorder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34" borderId="34" xfId="0" applyFont="1" applyFill="1" applyBorder="1" applyAlignment="1">
      <alignment vertical="center" wrapText="1" shrinkToFit="1"/>
    </xf>
    <xf numFmtId="0" fontId="0" fillId="0" borderId="45" xfId="0" applyBorder="1" applyAlignment="1">
      <alignment wrapText="1"/>
    </xf>
    <xf numFmtId="0" fontId="0" fillId="0" borderId="45" xfId="0" applyBorder="1" applyAlignment="1">
      <alignment/>
    </xf>
    <xf numFmtId="0" fontId="0" fillId="34" borderId="34" xfId="0" applyFont="1" applyFill="1" applyBorder="1" applyAlignment="1">
      <alignment vertical="justify"/>
    </xf>
    <xf numFmtId="0" fontId="0" fillId="0" borderId="45" xfId="0" applyBorder="1" applyAlignment="1">
      <alignment vertical="justify"/>
    </xf>
    <xf numFmtId="0" fontId="0" fillId="34" borderId="34" xfId="0" applyFont="1" applyFill="1" applyBorder="1" applyAlignment="1">
      <alignment vertical="center" wrapText="1"/>
    </xf>
    <xf numFmtId="0" fontId="0" fillId="34" borderId="45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12.625" style="0" bestFit="1" customWidth="1"/>
    <col min="12" max="12" width="10.00390625" style="0" bestFit="1" customWidth="1"/>
    <col min="13" max="13" width="10.50390625" style="0" bestFit="1" customWidth="1"/>
  </cols>
  <sheetData>
    <row r="1" spans="4:5" ht="13.5">
      <c r="D1" s="271" t="s">
        <v>152</v>
      </c>
      <c r="E1" s="271"/>
    </row>
    <row r="2" spans="4:5" ht="13.5">
      <c r="D2" s="272" t="s">
        <v>118</v>
      </c>
      <c r="E2" s="272"/>
    </row>
    <row r="3" spans="4:5" ht="6.75" customHeight="1">
      <c r="D3" s="38"/>
      <c r="E3" s="38"/>
    </row>
    <row r="4" spans="1:5" s="204" customFormat="1" ht="21.75" customHeight="1">
      <c r="A4" s="273" t="s">
        <v>143</v>
      </c>
      <c r="B4" s="274"/>
      <c r="C4" s="274"/>
      <c r="D4" s="274"/>
      <c r="E4" s="274"/>
    </row>
    <row r="5" spans="1:5" ht="16.5">
      <c r="A5" s="275" t="s">
        <v>99</v>
      </c>
      <c r="B5" s="276"/>
      <c r="C5" s="276"/>
      <c r="D5" s="276"/>
      <c r="E5" s="276"/>
    </row>
    <row r="6" ht="13.5" thickBot="1">
      <c r="E6" s="60" t="s">
        <v>21</v>
      </c>
    </row>
    <row r="7" spans="1:5" ht="26.25" customHeight="1">
      <c r="A7" s="61" t="s">
        <v>33</v>
      </c>
      <c r="B7" s="62" t="s">
        <v>34</v>
      </c>
      <c r="C7" s="232" t="s">
        <v>35</v>
      </c>
      <c r="D7" s="63" t="s">
        <v>90</v>
      </c>
      <c r="E7" s="64" t="s">
        <v>36</v>
      </c>
    </row>
    <row r="8" spans="1:8" ht="15" customHeight="1">
      <c r="A8" s="65" t="s">
        <v>37</v>
      </c>
      <c r="B8" s="66">
        <v>3224962</v>
      </c>
      <c r="C8" s="149">
        <v>3224962</v>
      </c>
      <c r="D8" s="150">
        <v>2112712</v>
      </c>
      <c r="E8" s="67">
        <f>D8/C8*100</f>
        <v>65.51122152757148</v>
      </c>
      <c r="G8" s="35"/>
      <c r="H8" s="35"/>
    </row>
    <row r="9" spans="1:8" ht="15" customHeight="1">
      <c r="A9" s="68" t="s">
        <v>38</v>
      </c>
      <c r="B9" s="69">
        <v>278405</v>
      </c>
      <c r="C9" s="71">
        <v>320886</v>
      </c>
      <c r="D9" s="151">
        <v>197657</v>
      </c>
      <c r="E9" s="70">
        <f>D9/C9*100</f>
        <v>61.597265072330984</v>
      </c>
      <c r="G9" s="100"/>
      <c r="H9" s="100"/>
    </row>
    <row r="10" spans="1:8" ht="15" customHeight="1">
      <c r="A10" s="68" t="s">
        <v>39</v>
      </c>
      <c r="B10" s="69">
        <v>21000</v>
      </c>
      <c r="C10" s="71">
        <v>21000</v>
      </c>
      <c r="D10" s="151">
        <v>7917</v>
      </c>
      <c r="E10" s="70">
        <f>D10/C10*100</f>
        <v>37.7</v>
      </c>
      <c r="G10" s="100"/>
      <c r="H10" s="100"/>
    </row>
    <row r="11" spans="1:8" s="13" customFormat="1" ht="15" customHeight="1" thickBot="1">
      <c r="A11" s="213" t="s">
        <v>40</v>
      </c>
      <c r="B11" s="176">
        <v>3800508</v>
      </c>
      <c r="C11" s="176">
        <v>4598796</v>
      </c>
      <c r="D11" s="176">
        <v>3127821</v>
      </c>
      <c r="E11" s="214">
        <f>D11/C11*100</f>
        <v>68.01391059746943</v>
      </c>
      <c r="F11" s="215"/>
      <c r="G11" s="104"/>
      <c r="H11" s="104"/>
    </row>
    <row r="12" spans="1:8" ht="20.25" customHeight="1" thickBot="1">
      <c r="A12" s="179" t="s">
        <v>29</v>
      </c>
      <c r="B12" s="169">
        <f>SUM(B8:B11)</f>
        <v>7324875</v>
      </c>
      <c r="C12" s="169">
        <f>SUM(C8:C11)</f>
        <v>8165644</v>
      </c>
      <c r="D12" s="169">
        <f>SUM(D8:D11)</f>
        <v>5446107</v>
      </c>
      <c r="E12" s="180">
        <f>D12/C12*100</f>
        <v>66.69537638427539</v>
      </c>
      <c r="G12" s="35"/>
      <c r="H12" s="35"/>
    </row>
    <row r="13" spans="1:8" ht="10.5" customHeight="1" thickBot="1">
      <c r="A13" s="74"/>
      <c r="B13" s="75"/>
      <c r="C13" s="75"/>
      <c r="D13" s="75"/>
      <c r="E13" s="75"/>
      <c r="G13" s="35"/>
      <c r="H13" s="35"/>
    </row>
    <row r="14" spans="1:8" ht="20.25" customHeight="1" thickBot="1">
      <c r="A14" s="167" t="s">
        <v>32</v>
      </c>
      <c r="B14" s="168">
        <f>Financování!B23</f>
        <v>801289</v>
      </c>
      <c r="C14" s="168">
        <f>Financování!C23</f>
        <v>1286527</v>
      </c>
      <c r="D14" s="168">
        <f>Financování!D23</f>
        <v>624600</v>
      </c>
      <c r="E14" s="181">
        <f>D14/C14*100</f>
        <v>48.549311440801475</v>
      </c>
      <c r="G14" s="35"/>
      <c r="H14" s="35"/>
    </row>
    <row r="15" spans="1:8" ht="9.75" customHeight="1" thickBot="1">
      <c r="A15" s="74"/>
      <c r="B15" s="75"/>
      <c r="C15" s="75"/>
      <c r="D15" s="75"/>
      <c r="E15" s="75"/>
      <c r="G15" s="35"/>
      <c r="H15" s="35"/>
    </row>
    <row r="16" spans="1:10" ht="20.25" customHeight="1" thickBot="1">
      <c r="A16" s="76" t="s">
        <v>41</v>
      </c>
      <c r="B16" s="77">
        <f>SUM(B14+B12)</f>
        <v>8126164</v>
      </c>
      <c r="C16" s="77">
        <f>SUM(C14+C12)</f>
        <v>9452171</v>
      </c>
      <c r="D16" s="238">
        <f>SUM(D14+D12)</f>
        <v>6070707</v>
      </c>
      <c r="E16" s="78">
        <f>D16/C16*100</f>
        <v>64.22553083307528</v>
      </c>
      <c r="G16" s="35"/>
      <c r="H16" s="35"/>
      <c r="J16" t="s">
        <v>98</v>
      </c>
    </row>
    <row r="17" spans="2:8" ht="13.5" thickBot="1">
      <c r="B17" s="56"/>
      <c r="D17" s="56"/>
      <c r="G17" s="100"/>
      <c r="H17" s="100"/>
    </row>
    <row r="18" spans="1:8" ht="18.75" customHeight="1" thickBot="1">
      <c r="A18" s="76" t="s">
        <v>42</v>
      </c>
      <c r="B18" s="79"/>
      <c r="C18" s="233"/>
      <c r="D18" s="80"/>
      <c r="E18" s="81"/>
      <c r="G18" s="100"/>
      <c r="H18" s="100"/>
    </row>
    <row r="19" spans="1:8" ht="15" customHeight="1">
      <c r="A19" s="82" t="s">
        <v>89</v>
      </c>
      <c r="B19" s="83">
        <v>73209</v>
      </c>
      <c r="C19" s="217">
        <v>73409</v>
      </c>
      <c r="D19" s="83">
        <v>22082</v>
      </c>
      <c r="E19" s="67">
        <f aca="true" t="shared" si="0" ref="E19:E33">D19/C19*100</f>
        <v>30.08078028579602</v>
      </c>
      <c r="G19" s="100"/>
      <c r="H19" s="100"/>
    </row>
    <row r="20" spans="1:8" ht="15" customHeight="1">
      <c r="A20" s="84" t="s">
        <v>73</v>
      </c>
      <c r="B20" s="42">
        <v>4074071</v>
      </c>
      <c r="C20" s="42">
        <v>4518070</v>
      </c>
      <c r="D20" s="86">
        <v>2957190</v>
      </c>
      <c r="E20" s="70">
        <f t="shared" si="0"/>
        <v>65.45250516260262</v>
      </c>
      <c r="G20" s="100"/>
      <c r="H20" s="100"/>
    </row>
    <row r="21" spans="1:8" ht="15" customHeight="1">
      <c r="A21" s="85" t="s">
        <v>74</v>
      </c>
      <c r="B21" s="86">
        <v>161088</v>
      </c>
      <c r="C21" s="86">
        <v>172705</v>
      </c>
      <c r="D21" s="86">
        <v>88868</v>
      </c>
      <c r="E21" s="70">
        <f t="shared" si="0"/>
        <v>51.45652992096349</v>
      </c>
      <c r="G21" s="100"/>
      <c r="H21" s="100"/>
    </row>
    <row r="22" spans="1:8" ht="15" customHeight="1">
      <c r="A22" s="85" t="s">
        <v>75</v>
      </c>
      <c r="B22" s="86">
        <v>345631</v>
      </c>
      <c r="C22" s="86">
        <v>475324</v>
      </c>
      <c r="D22" s="86">
        <v>180183</v>
      </c>
      <c r="E22" s="70">
        <f t="shared" si="0"/>
        <v>37.90740631653357</v>
      </c>
      <c r="G22" s="100"/>
      <c r="H22" s="100"/>
    </row>
    <row r="23" spans="1:8" ht="15" customHeight="1">
      <c r="A23" s="85" t="s">
        <v>76</v>
      </c>
      <c r="B23" s="86">
        <v>9150</v>
      </c>
      <c r="C23" s="86">
        <v>16441</v>
      </c>
      <c r="D23" s="86">
        <v>4664</v>
      </c>
      <c r="E23" s="69">
        <f t="shared" si="0"/>
        <v>28.368104129919104</v>
      </c>
      <c r="G23" s="100"/>
      <c r="H23" s="100"/>
    </row>
    <row r="24" spans="1:8" ht="15" customHeight="1">
      <c r="A24" s="85" t="s">
        <v>77</v>
      </c>
      <c r="B24" s="86">
        <v>6105</v>
      </c>
      <c r="C24" s="86">
        <v>6381</v>
      </c>
      <c r="D24" s="86">
        <v>673</v>
      </c>
      <c r="E24" s="70">
        <f t="shared" si="0"/>
        <v>10.546936216893904</v>
      </c>
      <c r="G24" s="100"/>
      <c r="H24" s="100"/>
    </row>
    <row r="25" spans="1:8" ht="15" customHeight="1">
      <c r="A25" s="85" t="s">
        <v>78</v>
      </c>
      <c r="B25" s="86">
        <v>1450787</v>
      </c>
      <c r="C25" s="86">
        <v>1687649</v>
      </c>
      <c r="D25" s="86">
        <v>852694</v>
      </c>
      <c r="E25" s="70">
        <f t="shared" si="0"/>
        <v>50.52555359556401</v>
      </c>
      <c r="G25" s="100"/>
      <c r="H25" s="100"/>
    </row>
    <row r="26" spans="1:8" ht="15" customHeight="1">
      <c r="A26" s="85" t="s">
        <v>79</v>
      </c>
      <c r="B26" s="86">
        <v>89039</v>
      </c>
      <c r="C26" s="86">
        <v>132279</v>
      </c>
      <c r="D26" s="86">
        <v>102783</v>
      </c>
      <c r="E26" s="70">
        <f t="shared" si="0"/>
        <v>77.70167600299366</v>
      </c>
      <c r="G26" s="100"/>
      <c r="H26" s="100"/>
    </row>
    <row r="27" spans="1:8" ht="15" customHeight="1">
      <c r="A27" s="85" t="s">
        <v>43</v>
      </c>
      <c r="B27" s="86">
        <v>12880</v>
      </c>
      <c r="C27" s="86">
        <v>18063</v>
      </c>
      <c r="D27" s="86">
        <v>11649</v>
      </c>
      <c r="E27" s="70">
        <f t="shared" si="0"/>
        <v>64.4909483474506</v>
      </c>
      <c r="G27" s="100"/>
      <c r="H27" s="100"/>
    </row>
    <row r="28" spans="1:8" ht="12.75" customHeight="1">
      <c r="A28" s="85" t="s">
        <v>80</v>
      </c>
      <c r="B28" s="86">
        <v>53351</v>
      </c>
      <c r="C28" s="86">
        <v>54845</v>
      </c>
      <c r="D28" s="86">
        <v>26152</v>
      </c>
      <c r="E28" s="70">
        <f t="shared" si="0"/>
        <v>47.683471601786856</v>
      </c>
      <c r="G28" s="100"/>
      <c r="H28" s="100"/>
    </row>
    <row r="29" spans="1:11" ht="15" customHeight="1">
      <c r="A29" s="85" t="s">
        <v>81</v>
      </c>
      <c r="B29" s="86">
        <v>244185</v>
      </c>
      <c r="C29" s="86">
        <v>248448</v>
      </c>
      <c r="D29" s="86">
        <v>120567</v>
      </c>
      <c r="E29" s="70">
        <f t="shared" si="0"/>
        <v>48.52806221020093</v>
      </c>
      <c r="G29" s="100"/>
      <c r="H29" s="100"/>
      <c r="K29" s="56"/>
    </row>
    <row r="30" spans="1:11" ht="15" customHeight="1">
      <c r="A30" s="85" t="s">
        <v>82</v>
      </c>
      <c r="B30" s="86">
        <v>81860</v>
      </c>
      <c r="C30" s="86">
        <v>89557</v>
      </c>
      <c r="D30" s="223">
        <v>17917</v>
      </c>
      <c r="E30" s="70">
        <f t="shared" si="0"/>
        <v>20.006253000882122</v>
      </c>
      <c r="G30" s="100"/>
      <c r="H30" s="100"/>
      <c r="K30" s="56"/>
    </row>
    <row r="31" spans="1:11" ht="15" customHeight="1">
      <c r="A31" s="84" t="s">
        <v>83</v>
      </c>
      <c r="B31" s="42">
        <v>427753</v>
      </c>
      <c r="C31" s="42">
        <v>545678</v>
      </c>
      <c r="D31" s="86">
        <v>165354</v>
      </c>
      <c r="E31" s="70">
        <f t="shared" si="0"/>
        <v>30.302486081535264</v>
      </c>
      <c r="F31" s="13"/>
      <c r="G31" s="100"/>
      <c r="H31" s="100"/>
      <c r="K31" s="254"/>
    </row>
    <row r="32" spans="1:8" ht="15" customHeight="1">
      <c r="A32" s="85" t="s">
        <v>84</v>
      </c>
      <c r="B32" s="69">
        <v>36193</v>
      </c>
      <c r="C32" s="86">
        <v>41009</v>
      </c>
      <c r="D32" s="86">
        <v>11988</v>
      </c>
      <c r="E32" s="70">
        <f t="shared" si="0"/>
        <v>29.23260747640762</v>
      </c>
      <c r="G32" s="100"/>
      <c r="H32" s="100"/>
    </row>
    <row r="33" spans="1:8" ht="15" customHeight="1">
      <c r="A33" s="85" t="s">
        <v>85</v>
      </c>
      <c r="B33" s="86">
        <v>58673</v>
      </c>
      <c r="C33" s="86">
        <v>60033</v>
      </c>
      <c r="D33" s="86">
        <v>733</v>
      </c>
      <c r="E33" s="70">
        <f t="shared" si="0"/>
        <v>1.2209951193510236</v>
      </c>
      <c r="F33" s="215"/>
      <c r="G33" s="100"/>
      <c r="H33" s="100"/>
    </row>
    <row r="34" spans="1:8" ht="12" customHeight="1">
      <c r="A34" s="85" t="s">
        <v>86</v>
      </c>
      <c r="B34" s="86">
        <v>260000</v>
      </c>
      <c r="C34" s="86">
        <f>C37+C36+C35</f>
        <v>98253</v>
      </c>
      <c r="D34" s="86" t="s">
        <v>20</v>
      </c>
      <c r="E34" s="70" t="s">
        <v>20</v>
      </c>
      <c r="F34" s="8"/>
      <c r="G34" s="100"/>
      <c r="H34" s="100"/>
    </row>
    <row r="35" spans="1:8" ht="12.75">
      <c r="A35" s="87" t="s">
        <v>44</v>
      </c>
      <c r="B35" s="88">
        <v>210000</v>
      </c>
      <c r="C35" s="89">
        <v>70684</v>
      </c>
      <c r="D35" s="71" t="s">
        <v>20</v>
      </c>
      <c r="E35" s="70" t="s">
        <v>20</v>
      </c>
      <c r="G35" s="100"/>
      <c r="H35" s="100"/>
    </row>
    <row r="36" spans="1:8" ht="12" customHeight="1">
      <c r="A36" s="87" t="s">
        <v>45</v>
      </c>
      <c r="B36" s="88">
        <v>45000</v>
      </c>
      <c r="C36" s="89">
        <v>25023</v>
      </c>
      <c r="D36" s="86" t="s">
        <v>20</v>
      </c>
      <c r="E36" s="70" t="s">
        <v>20</v>
      </c>
      <c r="G36" s="100"/>
      <c r="H36" s="100"/>
    </row>
    <row r="37" spans="1:8" ht="12.75">
      <c r="A37" s="87" t="s">
        <v>46</v>
      </c>
      <c r="B37" s="88">
        <v>5000</v>
      </c>
      <c r="C37" s="89">
        <v>2546</v>
      </c>
      <c r="D37" s="71" t="s">
        <v>20</v>
      </c>
      <c r="E37" s="70" t="s">
        <v>20</v>
      </c>
      <c r="G37" s="100"/>
      <c r="H37" s="100"/>
    </row>
    <row r="38" spans="1:13" ht="15" customHeight="1" thickBot="1">
      <c r="A38" s="90" t="s">
        <v>91</v>
      </c>
      <c r="B38" s="91">
        <v>717789</v>
      </c>
      <c r="C38" s="218">
        <f>'Rozpočet kapitola EP'!C20</f>
        <v>1101331</v>
      </c>
      <c r="D38" s="86">
        <f>'Rozpočet kapitola EP'!D20</f>
        <v>403983</v>
      </c>
      <c r="E38" s="70">
        <f>D38/C38*100</f>
        <v>36.68134284788134</v>
      </c>
      <c r="G38" s="100"/>
      <c r="H38" s="100"/>
      <c r="L38" s="252"/>
      <c r="M38" s="252"/>
    </row>
    <row r="39" spans="1:13" ht="23.25" customHeight="1" thickBot="1">
      <c r="A39" s="174" t="s">
        <v>47</v>
      </c>
      <c r="B39" s="171">
        <f>SUM(B19+B20+B21+B22+B23+B24+B25+B26+B27+B28+B29+B30+B31+B32+B33+B34+B38)</f>
        <v>8101764</v>
      </c>
      <c r="C39" s="171">
        <f>SUM(C19+C20+C21+C22+C23+C24+C25+C26+C27+C28+C29+C30+C31+C32+C33+C34+C38)</f>
        <v>9339475</v>
      </c>
      <c r="D39" s="171">
        <f>SUM(D19:D38)</f>
        <v>4967480</v>
      </c>
      <c r="E39" s="171">
        <f>D39/C39*100</f>
        <v>53.18800039616788</v>
      </c>
      <c r="G39" s="100"/>
      <c r="H39" s="100"/>
      <c r="L39" s="252"/>
      <c r="M39" s="252"/>
    </row>
    <row r="40" spans="1:13" ht="12.75" customHeight="1" thickBot="1">
      <c r="A40" s="58"/>
      <c r="B40" s="92"/>
      <c r="C40" s="52"/>
      <c r="D40" s="52"/>
      <c r="E40" s="92"/>
      <c r="G40" s="100"/>
      <c r="H40" s="100"/>
      <c r="M40" s="253"/>
    </row>
    <row r="41" spans="1:13" ht="23.25" customHeight="1" thickBot="1">
      <c r="A41" s="167" t="s">
        <v>30</v>
      </c>
      <c r="B41" s="168">
        <f>Financování!B39</f>
        <v>24400</v>
      </c>
      <c r="C41" s="168">
        <f>Financování!C39</f>
        <v>112696</v>
      </c>
      <c r="D41" s="168">
        <f>Financování!D39</f>
        <v>100173</v>
      </c>
      <c r="E41" s="183">
        <f>D41/C41*100</f>
        <v>88.88780435862851</v>
      </c>
      <c r="G41" s="100"/>
      <c r="H41" s="100"/>
      <c r="L41" s="252"/>
      <c r="M41" s="252"/>
    </row>
    <row r="42" spans="1:13" ht="12.75" customHeight="1" thickBot="1">
      <c r="A42" s="93"/>
      <c r="B42" s="94"/>
      <c r="C42" s="94"/>
      <c r="D42" s="94"/>
      <c r="E42" s="95"/>
      <c r="G42" s="100"/>
      <c r="H42" s="100"/>
      <c r="L42" s="252"/>
      <c r="M42" s="252"/>
    </row>
    <row r="43" spans="1:13" ht="23.25" customHeight="1" thickBot="1">
      <c r="A43" s="96" t="s">
        <v>87</v>
      </c>
      <c r="B43" s="97">
        <f>SUM(B41+B39)</f>
        <v>8126164</v>
      </c>
      <c r="C43" s="97">
        <f>SUM(C41+C39)</f>
        <v>9452171</v>
      </c>
      <c r="D43" s="97">
        <f>SUM(D41+D39)</f>
        <v>5067653</v>
      </c>
      <c r="E43" s="98">
        <f>D43/C43*100</f>
        <v>53.61364071809535</v>
      </c>
      <c r="G43" s="100"/>
      <c r="H43" s="100"/>
      <c r="M43" s="253"/>
    </row>
    <row r="44" spans="2:8" ht="18.75" customHeight="1" thickBot="1">
      <c r="B44" s="56"/>
      <c r="D44" s="56"/>
      <c r="G44" s="100"/>
      <c r="H44" s="100"/>
    </row>
    <row r="45" spans="1:8" ht="19.5" customHeight="1" thickBot="1">
      <c r="A45" s="96" t="s">
        <v>31</v>
      </c>
      <c r="B45" s="97">
        <f>B16-B43</f>
        <v>0</v>
      </c>
      <c r="C45" s="97">
        <f>C16-C43</f>
        <v>0</v>
      </c>
      <c r="D45" s="97">
        <f>D16-D43</f>
        <v>1003054</v>
      </c>
      <c r="E45" s="98" t="s">
        <v>20</v>
      </c>
      <c r="G45" s="102"/>
      <c r="H45" s="102"/>
    </row>
    <row r="46" spans="1:8" ht="12.75" customHeight="1">
      <c r="A46" s="99"/>
      <c r="B46" s="92"/>
      <c r="C46" s="92"/>
      <c r="D46" s="92"/>
      <c r="E46" s="75"/>
      <c r="G46" s="102"/>
      <c r="H46" s="102"/>
    </row>
    <row r="47" spans="1:8" s="243" customFormat="1" ht="12.75" customHeight="1">
      <c r="A47" s="240"/>
      <c r="B47" s="241"/>
      <c r="C47" s="241"/>
      <c r="D47" s="241"/>
      <c r="E47" s="242"/>
      <c r="G47" s="244"/>
      <c r="H47" s="244"/>
    </row>
    <row r="48" spans="1:8" ht="12.75">
      <c r="A48" t="s">
        <v>108</v>
      </c>
      <c r="B48" s="56"/>
      <c r="D48" s="56"/>
      <c r="G48" s="101"/>
      <c r="H48" s="101"/>
    </row>
    <row r="49" spans="1:8" ht="12.75" customHeight="1">
      <c r="A49" s="103"/>
      <c r="B49" s="104"/>
      <c r="C49" s="12"/>
      <c r="D49" s="104"/>
      <c r="E49" s="7"/>
      <c r="G49" s="35"/>
      <c r="H49" s="35"/>
    </row>
    <row r="50" spans="1:8" ht="12.75" customHeight="1">
      <c r="A50" s="93"/>
      <c r="B50" s="94"/>
      <c r="C50" s="94"/>
      <c r="D50" s="94"/>
      <c r="E50" s="95"/>
      <c r="G50" s="102"/>
      <c r="H50" s="102"/>
    </row>
    <row r="51" spans="1:8" ht="12.75" customHeight="1">
      <c r="A51" s="93"/>
      <c r="B51" s="94"/>
      <c r="C51" s="94"/>
      <c r="D51" s="94"/>
      <c r="E51" s="95"/>
      <c r="G51" s="102"/>
      <c r="H51" s="102"/>
    </row>
    <row r="52" spans="1:8" ht="12.75" customHeight="1">
      <c r="A52" s="58"/>
      <c r="B52" s="92"/>
      <c r="C52" s="92"/>
      <c r="D52" s="92"/>
      <c r="E52" s="75"/>
      <c r="G52" s="101"/>
      <c r="H52" s="101"/>
    </row>
    <row r="53" spans="1:8" ht="12.75" customHeight="1">
      <c r="A53" s="7"/>
      <c r="B53" s="7"/>
      <c r="C53" s="12"/>
      <c r="D53" s="7"/>
      <c r="E53" s="7"/>
      <c r="G53" s="35"/>
      <c r="H53" s="35"/>
    </row>
    <row r="54" spans="1:8" ht="12.75" customHeight="1">
      <c r="A54" s="58"/>
      <c r="B54" s="92"/>
      <c r="C54" s="92"/>
      <c r="D54" s="92"/>
      <c r="E54" s="75"/>
      <c r="G54" s="102"/>
      <c r="H54" s="102"/>
    </row>
    <row r="55" spans="1:8" ht="12.75" customHeight="1">
      <c r="A55" s="58"/>
      <c r="B55" s="92"/>
      <c r="C55" s="92"/>
      <c r="D55" s="92"/>
      <c r="E55" s="75"/>
      <c r="G55" s="102"/>
      <c r="H55" s="102"/>
    </row>
    <row r="56" spans="1:8" ht="12.75">
      <c r="A56" s="7"/>
      <c r="B56" s="7"/>
      <c r="C56" s="12"/>
      <c r="D56" s="7"/>
      <c r="E56" s="7"/>
      <c r="G56" s="102"/>
      <c r="H56" s="102"/>
    </row>
    <row r="57" spans="1:8" ht="12.75" customHeight="1">
      <c r="A57" s="105"/>
      <c r="B57" s="106"/>
      <c r="C57" s="94"/>
      <c r="D57" s="107"/>
      <c r="E57" s="7"/>
      <c r="G57" s="101"/>
      <c r="H57" s="101"/>
    </row>
    <row r="58" spans="1:8" ht="12.75" customHeight="1">
      <c r="A58" s="58"/>
      <c r="B58" s="58"/>
      <c r="C58" s="92"/>
      <c r="D58" s="107"/>
      <c r="E58" s="7"/>
      <c r="G58" s="35"/>
      <c r="H58" s="35"/>
    </row>
    <row r="59" spans="1:8" ht="12.75">
      <c r="A59" s="35"/>
      <c r="B59" s="35"/>
      <c r="C59" s="234"/>
      <c r="D59" s="35"/>
      <c r="E59" s="35"/>
      <c r="G59" s="102"/>
      <c r="H59" s="102"/>
    </row>
    <row r="60" spans="1:8" ht="12.75">
      <c r="A60" s="7"/>
      <c r="B60" s="7"/>
      <c r="C60" s="12"/>
      <c r="D60" s="108"/>
      <c r="E60" s="35"/>
      <c r="G60" s="102"/>
      <c r="H60" s="102"/>
    </row>
    <row r="61" spans="1:8" ht="12.75">
      <c r="A61" s="35"/>
      <c r="B61" s="35"/>
      <c r="C61" s="234"/>
      <c r="D61" s="35"/>
      <c r="E61" s="35"/>
      <c r="G61" s="101"/>
      <c r="H61" s="101"/>
    </row>
    <row r="62" spans="1:8" ht="12.75">
      <c r="A62" s="35"/>
      <c r="B62" s="35"/>
      <c r="C62" s="234"/>
      <c r="D62" s="101"/>
      <c r="E62" s="35"/>
      <c r="G62" s="35"/>
      <c r="H62" s="35"/>
    </row>
    <row r="63" spans="7:8" ht="12.75">
      <c r="G63" s="35"/>
      <c r="H63" s="35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</cols>
  <sheetData>
    <row r="2" spans="1:5" s="204" customFormat="1" ht="16.5" customHeight="1">
      <c r="A2" s="273" t="s">
        <v>141</v>
      </c>
      <c r="B2" s="274"/>
      <c r="C2" s="274"/>
      <c r="D2" s="274"/>
      <c r="E2" s="274"/>
    </row>
    <row r="3" spans="1:5" ht="16.5">
      <c r="A3" s="277" t="s">
        <v>48</v>
      </c>
      <c r="B3" s="276"/>
      <c r="C3" s="276"/>
      <c r="D3" s="276"/>
      <c r="E3" s="276"/>
    </row>
    <row r="4" spans="1:4" ht="17.25">
      <c r="A4" s="109"/>
      <c r="B4" s="109"/>
      <c r="C4" s="235"/>
      <c r="D4" s="109"/>
    </row>
    <row r="5" ht="13.5" thickBot="1">
      <c r="E5" s="60" t="s">
        <v>21</v>
      </c>
    </row>
    <row r="6" spans="1:5" ht="29.25" customHeight="1" thickBot="1">
      <c r="A6" s="76" t="s">
        <v>33</v>
      </c>
      <c r="B6" s="161" t="s">
        <v>34</v>
      </c>
      <c r="C6" s="236" t="s">
        <v>49</v>
      </c>
      <c r="D6" s="161" t="s">
        <v>50</v>
      </c>
      <c r="E6" s="162" t="s">
        <v>36</v>
      </c>
    </row>
    <row r="7" spans="1:5" ht="18" customHeight="1">
      <c r="A7" s="65" t="s">
        <v>37</v>
      </c>
      <c r="B7" s="66">
        <v>0</v>
      </c>
      <c r="C7" s="66">
        <v>0</v>
      </c>
      <c r="D7" s="66">
        <v>0</v>
      </c>
      <c r="E7" s="163" t="s">
        <v>20</v>
      </c>
    </row>
    <row r="8" spans="1:5" ht="18" customHeight="1">
      <c r="A8" s="68" t="s">
        <v>38</v>
      </c>
      <c r="B8" s="69">
        <v>5000</v>
      </c>
      <c r="C8" s="69">
        <v>5295</v>
      </c>
      <c r="D8" s="69">
        <v>1591</v>
      </c>
      <c r="E8" s="70">
        <f>D8/C8*100</f>
        <v>30.04721435316336</v>
      </c>
    </row>
    <row r="9" spans="1:5" ht="18" customHeight="1">
      <c r="A9" s="68" t="s">
        <v>39</v>
      </c>
      <c r="B9" s="69">
        <v>0</v>
      </c>
      <c r="C9" s="69">
        <v>0</v>
      </c>
      <c r="D9" s="69">
        <v>0</v>
      </c>
      <c r="E9" s="110" t="s">
        <v>20</v>
      </c>
    </row>
    <row r="10" spans="1:5" ht="18" customHeight="1" thickBot="1">
      <c r="A10" s="72" t="s">
        <v>40</v>
      </c>
      <c r="B10" s="73">
        <v>0</v>
      </c>
      <c r="C10" s="73">
        <v>216840</v>
      </c>
      <c r="D10" s="73">
        <v>212779</v>
      </c>
      <c r="E10" s="111">
        <f>D10/C10*100</f>
        <v>98.1271905552481</v>
      </c>
    </row>
    <row r="11" spans="1:5" ht="20.25" customHeight="1" thickBot="1">
      <c r="A11" s="164" t="s">
        <v>29</v>
      </c>
      <c r="B11" s="168">
        <f>SUM(B7:B10)</f>
        <v>5000</v>
      </c>
      <c r="C11" s="165">
        <f>SUM(C7:C10)</f>
        <v>222135</v>
      </c>
      <c r="D11" s="165">
        <f>SUM(D7:D10)</f>
        <v>214370</v>
      </c>
      <c r="E11" s="166">
        <f>D11/C11*100</f>
        <v>96.50437796835259</v>
      </c>
    </row>
    <row r="12" spans="1:5" ht="12.75" customHeight="1" thickBot="1">
      <c r="A12" s="74"/>
      <c r="B12" s="75"/>
      <c r="C12" s="75"/>
      <c r="D12" s="75"/>
      <c r="E12" s="39"/>
    </row>
    <row r="13" spans="1:5" ht="20.25" customHeight="1" thickBot="1">
      <c r="A13" s="167" t="s">
        <v>32</v>
      </c>
      <c r="B13" s="169">
        <f>Financování!B21</f>
        <v>712789</v>
      </c>
      <c r="C13" s="169">
        <f>Financování!C21</f>
        <v>962523</v>
      </c>
      <c r="D13" s="169">
        <f>Financování!D21</f>
        <v>520540</v>
      </c>
      <c r="E13" s="166">
        <f>D13/C13*100</f>
        <v>54.0807856020064</v>
      </c>
    </row>
    <row r="14" spans="1:5" ht="12.75" customHeight="1" thickBot="1">
      <c r="A14" s="74"/>
      <c r="B14" s="75"/>
      <c r="C14" s="75"/>
      <c r="D14" s="75"/>
      <c r="E14" s="39"/>
    </row>
    <row r="15" spans="1:5" ht="20.25" customHeight="1" thickBot="1">
      <c r="A15" s="76" t="s">
        <v>41</v>
      </c>
      <c r="B15" s="77">
        <f>B13+B11</f>
        <v>717789</v>
      </c>
      <c r="C15" s="77">
        <f>C13+C11</f>
        <v>1184658</v>
      </c>
      <c r="D15" s="77">
        <f>D11+D13</f>
        <v>734910</v>
      </c>
      <c r="E15" s="78">
        <f>D15/C15*100</f>
        <v>62.03562547165511</v>
      </c>
    </row>
    <row r="16" spans="1:10" ht="24.75" customHeight="1" thickBot="1">
      <c r="A16" s="112"/>
      <c r="B16" s="113"/>
      <c r="C16" s="113"/>
      <c r="D16" s="113"/>
      <c r="E16" s="113"/>
      <c r="J16" t="s">
        <v>98</v>
      </c>
    </row>
    <row r="17" spans="1:5" ht="17.25" customHeight="1" thickBot="1">
      <c r="A17" s="114" t="s">
        <v>51</v>
      </c>
      <c r="B17" s="79"/>
      <c r="C17" s="233"/>
      <c r="D17" s="80"/>
      <c r="E17" s="81"/>
    </row>
    <row r="18" spans="1:6" ht="18" customHeight="1">
      <c r="A18" s="115" t="s">
        <v>52</v>
      </c>
      <c r="B18" s="116">
        <v>35823</v>
      </c>
      <c r="C18" s="116">
        <v>360297</v>
      </c>
      <c r="D18" s="116">
        <v>128766</v>
      </c>
      <c r="E18" s="117">
        <f>D18/C18*100</f>
        <v>35.738848783087285</v>
      </c>
      <c r="F18" s="94"/>
    </row>
    <row r="19" spans="1:5" ht="18" customHeight="1" thickBot="1">
      <c r="A19" s="118" t="s">
        <v>53</v>
      </c>
      <c r="B19" s="119">
        <v>681966</v>
      </c>
      <c r="C19" s="119">
        <v>741034</v>
      </c>
      <c r="D19" s="119">
        <v>275217</v>
      </c>
      <c r="E19" s="120">
        <f>D19/C19*100</f>
        <v>37.13959143575059</v>
      </c>
    </row>
    <row r="20" spans="1:5" ht="20.25" customHeight="1" thickBot="1">
      <c r="A20" s="170" t="s">
        <v>54</v>
      </c>
      <c r="B20" s="171">
        <f>SUM(B18:B19)</f>
        <v>717789</v>
      </c>
      <c r="C20" s="171">
        <f>SUM(C18:C19)</f>
        <v>1101331</v>
      </c>
      <c r="D20" s="172">
        <f>SUM(D18:D19)</f>
        <v>403983</v>
      </c>
      <c r="E20" s="173">
        <f>D20/C20*100</f>
        <v>36.68134284788134</v>
      </c>
    </row>
    <row r="21" spans="1:5" ht="12.75" customHeight="1" thickBot="1">
      <c r="A21" s="58"/>
      <c r="B21" s="92"/>
      <c r="C21" s="92"/>
      <c r="D21" s="92"/>
      <c r="E21" s="39"/>
    </row>
    <row r="22" spans="1:5" ht="20.25" customHeight="1" thickBot="1">
      <c r="A22" s="174" t="s">
        <v>30</v>
      </c>
      <c r="B22" s="171">
        <v>0</v>
      </c>
      <c r="C22" s="171">
        <f>Financování!C37</f>
        <v>83327</v>
      </c>
      <c r="D22" s="171">
        <f>Financování!D37</f>
        <v>83009</v>
      </c>
      <c r="E22" s="239">
        <f>D22/C22*100</f>
        <v>99.61837099619572</v>
      </c>
    </row>
    <row r="23" spans="1:5" ht="12.75" customHeight="1" thickBot="1">
      <c r="A23" s="58"/>
      <c r="B23" s="92"/>
      <c r="C23" s="92"/>
      <c r="D23" s="92"/>
      <c r="E23" s="121"/>
    </row>
    <row r="24" spans="1:5" ht="20.25" customHeight="1" thickBot="1">
      <c r="A24" s="96" t="s">
        <v>87</v>
      </c>
      <c r="B24" s="97">
        <f>SUM(B20+B22)</f>
        <v>717789</v>
      </c>
      <c r="C24" s="97">
        <f>SUM(C20+C22)</f>
        <v>1184658</v>
      </c>
      <c r="D24" s="97">
        <f>D20+D22</f>
        <v>486992</v>
      </c>
      <c r="E24" s="220">
        <f>D24/C24*100</f>
        <v>41.10823545698421</v>
      </c>
    </row>
    <row r="25" spans="2:4" ht="20.25" customHeight="1" thickBot="1">
      <c r="B25" s="56"/>
      <c r="D25" s="56"/>
    </row>
    <row r="26" spans="1:5" ht="22.5" customHeight="1" thickBot="1">
      <c r="A26" s="76" t="s">
        <v>31</v>
      </c>
      <c r="B26" s="97">
        <v>0</v>
      </c>
      <c r="C26" s="97">
        <f>C15-C24</f>
        <v>0</v>
      </c>
      <c r="D26" s="97">
        <f>D15-D24</f>
        <v>247918</v>
      </c>
      <c r="E26" s="122" t="s">
        <v>20</v>
      </c>
    </row>
    <row r="28" ht="12.75" customHeight="1">
      <c r="A28" t="s">
        <v>108</v>
      </c>
    </row>
    <row r="34" ht="12" customHeight="1"/>
    <row r="35" ht="12.75">
      <c r="F35" s="8"/>
    </row>
    <row r="36" ht="12" customHeight="1"/>
    <row r="40" ht="12.75">
      <c r="D40" s="8"/>
    </row>
    <row r="44" ht="12.75">
      <c r="D44" s="8"/>
    </row>
    <row r="46" spans="1:5" ht="12.75">
      <c r="A46" s="7"/>
      <c r="B46" s="7"/>
      <c r="C46" s="12"/>
      <c r="D46" s="104"/>
      <c r="E46" s="7"/>
    </row>
    <row r="47" spans="1:5" ht="12.75" customHeight="1">
      <c r="A47" s="105"/>
      <c r="B47" s="106"/>
      <c r="C47" s="94"/>
      <c r="D47" s="107"/>
      <c r="E47" s="7"/>
    </row>
    <row r="48" spans="1:5" ht="12" customHeight="1">
      <c r="A48" s="105"/>
      <c r="B48" s="106"/>
      <c r="C48" s="94"/>
      <c r="D48" s="107"/>
      <c r="E48" s="7"/>
    </row>
    <row r="49" spans="1:5" ht="12.75" customHeight="1">
      <c r="A49" s="58"/>
      <c r="B49" s="58"/>
      <c r="C49" s="92"/>
      <c r="D49" s="107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5" max="15" width="11.00390625" style="0" bestFit="1" customWidth="1"/>
  </cols>
  <sheetData>
    <row r="2" spans="1:5" ht="25.5" customHeight="1">
      <c r="A2" s="273" t="s">
        <v>142</v>
      </c>
      <c r="B2" s="278"/>
      <c r="C2" s="278"/>
      <c r="D2" s="278"/>
      <c r="E2" s="278"/>
    </row>
    <row r="3" spans="1:5" ht="20.25" customHeight="1">
      <c r="A3" s="279" t="s">
        <v>100</v>
      </c>
      <c r="B3" s="280"/>
      <c r="C3" s="280"/>
      <c r="D3" s="280"/>
      <c r="E3" s="280"/>
    </row>
    <row r="4" spans="1:5" ht="20.25" customHeight="1">
      <c r="A4" s="59"/>
      <c r="B4" s="123"/>
      <c r="C4" s="123"/>
      <c r="D4" s="123"/>
      <c r="E4" s="123"/>
    </row>
    <row r="5" ht="13.5" thickBot="1">
      <c r="E5" s="60" t="s">
        <v>21</v>
      </c>
    </row>
    <row r="6" spans="1:5" ht="26.25" customHeight="1">
      <c r="A6" s="124" t="s">
        <v>33</v>
      </c>
      <c r="B6" s="62" t="s">
        <v>34</v>
      </c>
      <c r="C6" s="62" t="s">
        <v>35</v>
      </c>
      <c r="D6" s="63" t="s">
        <v>90</v>
      </c>
      <c r="E6" s="64" t="s">
        <v>36</v>
      </c>
    </row>
    <row r="7" spans="1:9" ht="15" customHeight="1">
      <c r="A7" s="65" t="s">
        <v>37</v>
      </c>
      <c r="B7" s="66">
        <v>3224962</v>
      </c>
      <c r="C7" s="149">
        <f>'Rozpočet včetně kapitoly EP'!C8</f>
        <v>3224962</v>
      </c>
      <c r="D7" s="149">
        <f>'Rozpočet včetně kapitoly EP'!D8</f>
        <v>2112712</v>
      </c>
      <c r="E7" s="67">
        <f>D7/C7*100</f>
        <v>65.51122152757148</v>
      </c>
      <c r="G7" s="35"/>
      <c r="H7" s="35"/>
      <c r="I7" s="35"/>
    </row>
    <row r="8" spans="1:9" ht="15" customHeight="1">
      <c r="A8" s="68" t="s">
        <v>38</v>
      </c>
      <c r="B8" s="69">
        <v>273405</v>
      </c>
      <c r="C8" s="71">
        <v>315591</v>
      </c>
      <c r="D8" s="151">
        <v>196065</v>
      </c>
      <c r="E8" s="70">
        <f>D8/C8*100</f>
        <v>62.126296377273114</v>
      </c>
      <c r="G8" s="100"/>
      <c r="H8" s="100"/>
      <c r="I8" s="100"/>
    </row>
    <row r="9" spans="1:9" ht="15" customHeight="1">
      <c r="A9" s="68" t="s">
        <v>39</v>
      </c>
      <c r="B9" s="69">
        <v>21000</v>
      </c>
      <c r="C9" s="71">
        <f>'Rozpočet včetně kapitoly EP'!C10</f>
        <v>21000</v>
      </c>
      <c r="D9" s="71">
        <f>'Rozpočet včetně kapitoly EP'!D10</f>
        <v>7917</v>
      </c>
      <c r="E9" s="70">
        <f>D9/C9*100</f>
        <v>37.7</v>
      </c>
      <c r="G9" s="100"/>
      <c r="H9" s="100"/>
      <c r="I9" s="100"/>
    </row>
    <row r="10" spans="1:9" ht="15" customHeight="1" thickBot="1">
      <c r="A10" s="72" t="s">
        <v>40</v>
      </c>
      <c r="B10" s="69">
        <v>113728</v>
      </c>
      <c r="C10" s="71">
        <v>411292</v>
      </c>
      <c r="D10" s="151">
        <v>307508</v>
      </c>
      <c r="E10" s="70">
        <f>D10/C10*100</f>
        <v>74.76634605098081</v>
      </c>
      <c r="G10" s="101"/>
      <c r="H10" s="101"/>
      <c r="I10" s="101"/>
    </row>
    <row r="11" spans="1:9" ht="20.25" customHeight="1" thickBot="1">
      <c r="A11" s="184" t="s">
        <v>29</v>
      </c>
      <c r="B11" s="165">
        <f>SUM(B7:B10)</f>
        <v>3633095</v>
      </c>
      <c r="C11" s="165">
        <f>SUM(C7:C10)</f>
        <v>3972845</v>
      </c>
      <c r="D11" s="185">
        <f>SUM(D7:D10)</f>
        <v>2624202</v>
      </c>
      <c r="E11" s="166">
        <f>D11/C11*100</f>
        <v>66.05347049784223</v>
      </c>
      <c r="G11" s="35"/>
      <c r="H11" s="35"/>
      <c r="I11" s="35"/>
    </row>
    <row r="12" spans="2:9" ht="10.5" customHeight="1" thickBot="1">
      <c r="B12" s="56"/>
      <c r="C12" s="148"/>
      <c r="D12" s="148"/>
      <c r="G12" s="100"/>
      <c r="H12" s="100"/>
      <c r="I12" s="100"/>
    </row>
    <row r="13" spans="1:9" ht="20.25" customHeight="1" thickBot="1">
      <c r="A13" s="167" t="s">
        <v>32</v>
      </c>
      <c r="B13" s="168">
        <f>Financování!B12</f>
        <v>88500</v>
      </c>
      <c r="C13" s="168">
        <f>Financování!C12</f>
        <v>324004</v>
      </c>
      <c r="D13" s="168">
        <f>Financování!D12</f>
        <v>104060</v>
      </c>
      <c r="E13" s="183">
        <f>D13/C13*100</f>
        <v>32.116887445834</v>
      </c>
      <c r="G13" s="100"/>
      <c r="H13" s="100"/>
      <c r="I13" s="100"/>
    </row>
    <row r="14" spans="2:9" ht="11.25" customHeight="1" thickBot="1">
      <c r="B14" s="56"/>
      <c r="C14" s="56"/>
      <c r="D14" s="56"/>
      <c r="G14" s="100"/>
      <c r="H14" s="100"/>
      <c r="I14" s="100"/>
    </row>
    <row r="15" spans="1:9" ht="20.25" customHeight="1" thickBot="1">
      <c r="A15" s="125" t="s">
        <v>41</v>
      </c>
      <c r="B15" s="77">
        <f>SUM(B13+B11)</f>
        <v>3721595</v>
      </c>
      <c r="C15" s="77">
        <f>SUM(C13+C11)</f>
        <v>4296849</v>
      </c>
      <c r="D15" s="77">
        <f>SUM(D13+D11)</f>
        <v>2728262</v>
      </c>
      <c r="E15" s="78">
        <f>D15/C15*100</f>
        <v>63.49448165388172</v>
      </c>
      <c r="G15" s="100"/>
      <c r="H15" s="100"/>
      <c r="I15" s="100"/>
    </row>
    <row r="16" spans="2:9" ht="20.25" customHeight="1" thickBot="1">
      <c r="B16" s="56"/>
      <c r="C16" s="56"/>
      <c r="D16" s="56"/>
      <c r="G16" s="100"/>
      <c r="H16" s="100"/>
      <c r="I16" s="100"/>
    </row>
    <row r="17" spans="1:9" ht="18.75" customHeight="1" thickBot="1">
      <c r="A17" s="114" t="s">
        <v>42</v>
      </c>
      <c r="B17" s="79"/>
      <c r="C17" s="79"/>
      <c r="D17" s="80"/>
      <c r="E17" s="81"/>
      <c r="G17" s="100"/>
      <c r="H17" s="100"/>
      <c r="I17" s="100"/>
    </row>
    <row r="18" spans="1:9" ht="15" customHeight="1">
      <c r="A18" s="82" t="s">
        <v>89</v>
      </c>
      <c r="B18" s="83">
        <v>73209</v>
      </c>
      <c r="C18" s="149">
        <f>'Rozpočet včetně kapitoly EP'!C19</f>
        <v>73409</v>
      </c>
      <c r="D18" s="149">
        <f>'Rozpočet včetně kapitoly EP'!D19</f>
        <v>22082</v>
      </c>
      <c r="E18" s="67">
        <f aca="true" t="shared" si="0" ref="E18:E32">D18/C18*100</f>
        <v>30.08078028579602</v>
      </c>
      <c r="G18" s="100"/>
      <c r="H18" s="100"/>
      <c r="I18" s="100"/>
    </row>
    <row r="19" spans="1:9" ht="15" customHeight="1">
      <c r="A19" s="84" t="s">
        <v>73</v>
      </c>
      <c r="B19" s="42">
        <v>387291</v>
      </c>
      <c r="C19" s="45">
        <v>547406</v>
      </c>
      <c r="D19" s="45">
        <v>367628</v>
      </c>
      <c r="E19" s="70">
        <f t="shared" si="0"/>
        <v>67.15819702378126</v>
      </c>
      <c r="G19" s="100"/>
      <c r="H19" s="100"/>
      <c r="I19" s="100"/>
    </row>
    <row r="20" spans="1:9" ht="15" customHeight="1">
      <c r="A20" s="85" t="s">
        <v>74</v>
      </c>
      <c r="B20" s="86">
        <v>161088</v>
      </c>
      <c r="C20" s="71">
        <f>'Rozpočet včetně kapitoly EP'!C21</f>
        <v>172705</v>
      </c>
      <c r="D20" s="71">
        <f>'Rozpočet včetně kapitoly EP'!D21</f>
        <v>88868</v>
      </c>
      <c r="E20" s="70">
        <f t="shared" si="0"/>
        <v>51.45652992096349</v>
      </c>
      <c r="G20" s="100"/>
      <c r="H20" s="100"/>
      <c r="I20" s="100"/>
    </row>
    <row r="21" spans="1:9" ht="15" customHeight="1">
      <c r="A21" s="85" t="s">
        <v>75</v>
      </c>
      <c r="B21" s="86">
        <v>345631</v>
      </c>
      <c r="C21" s="71">
        <f>'Rozpočet včetně kapitoly EP'!C22</f>
        <v>475324</v>
      </c>
      <c r="D21" s="71">
        <f>'Rozpočet včetně kapitoly EP'!D22</f>
        <v>180183</v>
      </c>
      <c r="E21" s="70">
        <f t="shared" si="0"/>
        <v>37.90740631653357</v>
      </c>
      <c r="G21" s="100"/>
      <c r="H21" s="100"/>
      <c r="I21" s="100"/>
    </row>
    <row r="22" spans="1:9" ht="15" customHeight="1">
      <c r="A22" s="85" t="s">
        <v>76</v>
      </c>
      <c r="B22" s="86">
        <v>9150</v>
      </c>
      <c r="C22" s="71">
        <f>'Rozpočet včetně kapitoly EP'!C23</f>
        <v>16441</v>
      </c>
      <c r="D22" s="71">
        <f>'Rozpočet včetně kapitoly EP'!D23</f>
        <v>4664</v>
      </c>
      <c r="E22" s="70">
        <f t="shared" si="0"/>
        <v>28.368104129919104</v>
      </c>
      <c r="G22" s="100"/>
      <c r="H22" s="100"/>
      <c r="I22" s="100"/>
    </row>
    <row r="23" spans="1:9" ht="15" customHeight="1">
      <c r="A23" s="85" t="s">
        <v>77</v>
      </c>
      <c r="B23" s="86">
        <v>6105</v>
      </c>
      <c r="C23" s="71">
        <f>'Rozpočet včetně kapitoly EP'!C24</f>
        <v>6381</v>
      </c>
      <c r="D23" s="71">
        <f>'Rozpočet včetně kapitoly EP'!D24</f>
        <v>673</v>
      </c>
      <c r="E23" s="70">
        <f t="shared" si="0"/>
        <v>10.546936216893904</v>
      </c>
      <c r="G23" s="100"/>
      <c r="H23" s="100"/>
      <c r="I23" s="100"/>
    </row>
    <row r="24" spans="1:9" ht="15" customHeight="1">
      <c r="A24" s="85" t="s">
        <v>78</v>
      </c>
      <c r="B24" s="86">
        <v>1450787</v>
      </c>
      <c r="C24" s="71">
        <f>'Rozpočet včetně kapitoly EP'!C25</f>
        <v>1687649</v>
      </c>
      <c r="D24" s="71">
        <f>'Rozpočet včetně kapitoly EP'!D25</f>
        <v>852694</v>
      </c>
      <c r="E24" s="69">
        <f t="shared" si="0"/>
        <v>50.52555359556401</v>
      </c>
      <c r="G24" s="100"/>
      <c r="H24" s="100"/>
      <c r="I24" s="100"/>
    </row>
    <row r="25" spans="1:9" ht="15" customHeight="1">
      <c r="A25" s="85" t="s">
        <v>79</v>
      </c>
      <c r="B25" s="86">
        <v>89039</v>
      </c>
      <c r="C25" s="71">
        <f>'Rozpočet včetně kapitoly EP'!C26</f>
        <v>132279</v>
      </c>
      <c r="D25" s="71">
        <f>'Rozpočet včetně kapitoly EP'!D26</f>
        <v>102783</v>
      </c>
      <c r="E25" s="70">
        <f t="shared" si="0"/>
        <v>77.70167600299366</v>
      </c>
      <c r="G25" s="100"/>
      <c r="H25" s="100"/>
      <c r="I25" s="100"/>
    </row>
    <row r="26" spans="1:9" ht="15" customHeight="1">
      <c r="A26" s="85" t="s">
        <v>43</v>
      </c>
      <c r="B26" s="86">
        <v>12880</v>
      </c>
      <c r="C26" s="71">
        <f>'Rozpočet včetně kapitoly EP'!C27</f>
        <v>18063</v>
      </c>
      <c r="D26" s="71">
        <f>'Rozpočet včetně kapitoly EP'!D27</f>
        <v>11649</v>
      </c>
      <c r="E26" s="70">
        <f t="shared" si="0"/>
        <v>64.4909483474506</v>
      </c>
      <c r="G26" s="100"/>
      <c r="H26" s="100"/>
      <c r="I26" s="100"/>
    </row>
    <row r="27" spans="1:9" ht="15" customHeight="1">
      <c r="A27" s="85" t="s">
        <v>80</v>
      </c>
      <c r="B27" s="86">
        <v>53351</v>
      </c>
      <c r="C27" s="71">
        <f>'Rozpočet včetně kapitoly EP'!C28</f>
        <v>54845</v>
      </c>
      <c r="D27" s="71">
        <f>'Rozpočet včetně kapitoly EP'!D28</f>
        <v>26152</v>
      </c>
      <c r="E27" s="70">
        <f t="shared" si="0"/>
        <v>47.683471601786856</v>
      </c>
      <c r="G27" s="100"/>
      <c r="H27" s="100"/>
      <c r="I27" s="100"/>
    </row>
    <row r="28" spans="1:9" ht="12.75" customHeight="1">
      <c r="A28" s="85" t="s">
        <v>81</v>
      </c>
      <c r="B28" s="86">
        <v>244185</v>
      </c>
      <c r="C28" s="71">
        <f>'Rozpočet včetně kapitoly EP'!C29</f>
        <v>248448</v>
      </c>
      <c r="D28" s="71">
        <f>'Rozpočet včetně kapitoly EP'!D29</f>
        <v>120567</v>
      </c>
      <c r="E28" s="70">
        <f t="shared" si="0"/>
        <v>48.52806221020093</v>
      </c>
      <c r="G28" s="100"/>
      <c r="H28" s="100"/>
      <c r="I28" s="100"/>
    </row>
    <row r="29" spans="1:9" ht="15" customHeight="1">
      <c r="A29" s="85" t="s">
        <v>82</v>
      </c>
      <c r="B29" s="86">
        <v>81860</v>
      </c>
      <c r="C29" s="71">
        <f>'Rozpočet včetně kapitoly EP'!C30</f>
        <v>89557</v>
      </c>
      <c r="D29" s="71">
        <f>'Rozpočet včetně kapitoly EP'!D30</f>
        <v>17917</v>
      </c>
      <c r="E29" s="70">
        <f t="shared" si="0"/>
        <v>20.006253000882122</v>
      </c>
      <c r="G29" s="100"/>
      <c r="H29" s="100"/>
      <c r="I29" s="100"/>
    </row>
    <row r="30" spans="1:9" ht="15" customHeight="1">
      <c r="A30" s="84" t="s">
        <v>83</v>
      </c>
      <c r="B30" s="42">
        <v>427753</v>
      </c>
      <c r="C30" s="45">
        <f>'Rozpočet včetně kapitoly EP'!C31</f>
        <v>545678</v>
      </c>
      <c r="D30" s="71">
        <f>'Rozpočet včetně kapitoly EP'!D31</f>
        <v>165354</v>
      </c>
      <c r="E30" s="70">
        <f t="shared" si="0"/>
        <v>30.302486081535264</v>
      </c>
      <c r="G30" s="100"/>
      <c r="H30" s="100"/>
      <c r="I30" s="100"/>
    </row>
    <row r="31" spans="1:9" ht="15" customHeight="1">
      <c r="A31" s="85" t="s">
        <v>84</v>
      </c>
      <c r="B31" s="69">
        <v>36193</v>
      </c>
      <c r="C31" s="71">
        <f>'Rozpočet včetně kapitoly EP'!C32</f>
        <v>41009</v>
      </c>
      <c r="D31" s="71">
        <f>'Rozpočet včetně kapitoly EP'!D32</f>
        <v>11988</v>
      </c>
      <c r="E31" s="70">
        <f t="shared" si="0"/>
        <v>29.23260747640762</v>
      </c>
      <c r="G31" s="100"/>
      <c r="H31" s="100"/>
      <c r="I31" s="100"/>
    </row>
    <row r="32" spans="1:15" ht="15" customHeight="1">
      <c r="A32" s="85" t="s">
        <v>85</v>
      </c>
      <c r="B32" s="86">
        <v>58673</v>
      </c>
      <c r="C32" s="71">
        <f>'Rozpočet včetně kapitoly EP'!C33</f>
        <v>60033</v>
      </c>
      <c r="D32" s="71">
        <v>733</v>
      </c>
      <c r="E32" s="70">
        <f t="shared" si="0"/>
        <v>1.2209951193510236</v>
      </c>
      <c r="G32" s="100"/>
      <c r="H32" s="100"/>
      <c r="I32" s="100"/>
      <c r="O32" s="252"/>
    </row>
    <row r="33" spans="1:9" ht="15" customHeight="1">
      <c r="A33" s="85" t="s">
        <v>86</v>
      </c>
      <c r="B33" s="86">
        <v>260000</v>
      </c>
      <c r="C33" s="71">
        <f>'Rozpočet včetně kapitoly EP'!C34</f>
        <v>98253</v>
      </c>
      <c r="D33" s="71" t="s">
        <v>20</v>
      </c>
      <c r="E33" s="70" t="s">
        <v>20</v>
      </c>
      <c r="G33" s="100"/>
      <c r="H33" s="100"/>
      <c r="I33" s="100"/>
    </row>
    <row r="34" spans="1:9" ht="12" customHeight="1">
      <c r="A34" s="87" t="s">
        <v>44</v>
      </c>
      <c r="B34" s="88">
        <v>210000</v>
      </c>
      <c r="C34" s="89">
        <f>'Rozpočet včetně kapitoly EP'!C35</f>
        <v>70684</v>
      </c>
      <c r="D34" s="71" t="s">
        <v>20</v>
      </c>
      <c r="E34" s="70" t="s">
        <v>20</v>
      </c>
      <c r="G34" s="100"/>
      <c r="H34" s="100"/>
      <c r="I34" s="100"/>
    </row>
    <row r="35" spans="1:9" ht="12.75">
      <c r="A35" s="87" t="s">
        <v>45</v>
      </c>
      <c r="B35" s="88">
        <v>45000</v>
      </c>
      <c r="C35" s="89">
        <f>'Rozpočet včetně kapitoly EP'!C36</f>
        <v>25023</v>
      </c>
      <c r="D35" s="71" t="s">
        <v>20</v>
      </c>
      <c r="E35" s="70" t="s">
        <v>20</v>
      </c>
      <c r="G35" s="100"/>
      <c r="H35" s="100"/>
      <c r="I35" s="100"/>
    </row>
    <row r="36" spans="1:9" ht="12" customHeight="1" thickBot="1">
      <c r="A36" s="87" t="s">
        <v>46</v>
      </c>
      <c r="B36" s="88">
        <v>5000</v>
      </c>
      <c r="C36" s="89">
        <f>'Rozpočet včetně kapitoly EP'!C37</f>
        <v>2546</v>
      </c>
      <c r="D36" s="71" t="s">
        <v>20</v>
      </c>
      <c r="E36" s="70" t="s">
        <v>20</v>
      </c>
      <c r="G36" s="100"/>
      <c r="H36" s="100"/>
      <c r="I36" s="100"/>
    </row>
    <row r="37" spans="1:9" ht="23.25" customHeight="1" thickBot="1">
      <c r="A37" s="174" t="s">
        <v>47</v>
      </c>
      <c r="B37" s="171">
        <f>SUM(B18:B36)-B33</f>
        <v>3697195</v>
      </c>
      <c r="C37" s="171">
        <f>SUM(C18:C36)-C33</f>
        <v>4267480</v>
      </c>
      <c r="D37" s="171">
        <f>SUM(D18:D36)</f>
        <v>1973935</v>
      </c>
      <c r="E37" s="182">
        <f>D37/C37*100</f>
        <v>46.255284148959106</v>
      </c>
      <c r="G37" s="100"/>
      <c r="H37" s="100"/>
      <c r="I37" s="100"/>
    </row>
    <row r="38" spans="2:9" ht="11.25" customHeight="1" thickBot="1">
      <c r="B38" s="56"/>
      <c r="C38" s="56"/>
      <c r="D38" s="148"/>
      <c r="G38" s="100"/>
      <c r="H38" s="100"/>
      <c r="I38" s="100"/>
    </row>
    <row r="39" spans="1:9" ht="20.25" customHeight="1" thickBot="1">
      <c r="A39" s="167" t="s">
        <v>30</v>
      </c>
      <c r="B39" s="168">
        <v>24400</v>
      </c>
      <c r="C39" s="168">
        <f>Financování!C31</f>
        <v>29369</v>
      </c>
      <c r="D39" s="168">
        <f>Financování!D31</f>
        <v>17164</v>
      </c>
      <c r="E39" s="183">
        <f>D39/C39*100</f>
        <v>58.44257550478395</v>
      </c>
      <c r="G39" s="102"/>
      <c r="H39" s="102"/>
      <c r="I39" s="102"/>
    </row>
    <row r="40" spans="1:9" ht="12.75" customHeight="1" thickBot="1">
      <c r="A40" s="103"/>
      <c r="B40" s="126"/>
      <c r="C40" s="126"/>
      <c r="D40" s="126"/>
      <c r="E40" s="127"/>
      <c r="G40" s="102"/>
      <c r="H40" s="102"/>
      <c r="I40" s="102"/>
    </row>
    <row r="41" spans="1:9" ht="20.25" customHeight="1" thickBot="1">
      <c r="A41" s="128" t="s">
        <v>87</v>
      </c>
      <c r="B41" s="97">
        <f>SUM(B39+B37)</f>
        <v>3721595</v>
      </c>
      <c r="C41" s="97">
        <f>SUM(C39+C37)</f>
        <v>4296849</v>
      </c>
      <c r="D41" s="97">
        <f>SUM(D37+D39)</f>
        <v>1991099</v>
      </c>
      <c r="E41" s="98">
        <f>D41/C41*100</f>
        <v>46.33858439056155</v>
      </c>
      <c r="G41" s="102"/>
      <c r="H41" s="102"/>
      <c r="I41" s="102"/>
    </row>
    <row r="42" spans="7:9" ht="12.75" customHeight="1" thickBot="1">
      <c r="G42" s="35"/>
      <c r="H42" s="35"/>
      <c r="I42" s="35"/>
    </row>
    <row r="43" spans="1:9" ht="19.5" customHeight="1" thickBot="1">
      <c r="A43" s="128" t="s">
        <v>31</v>
      </c>
      <c r="B43" s="97">
        <f>B15-B41</f>
        <v>0</v>
      </c>
      <c r="C43" s="97">
        <f>C15-C41</f>
        <v>0</v>
      </c>
      <c r="D43" s="97">
        <f>D15-D41</f>
        <v>737163</v>
      </c>
      <c r="E43" s="98" t="s">
        <v>20</v>
      </c>
      <c r="G43" s="102"/>
      <c r="H43" s="102"/>
      <c r="I43" s="102"/>
    </row>
    <row r="44" spans="1:9" ht="14.25" customHeight="1">
      <c r="A44" s="249"/>
      <c r="B44" s="245"/>
      <c r="C44" s="245"/>
      <c r="D44" s="245"/>
      <c r="E44" s="250"/>
      <c r="G44" s="102"/>
      <c r="H44" s="102"/>
      <c r="I44" s="102"/>
    </row>
    <row r="45" spans="1:9" ht="12.75">
      <c r="A45" s="35" t="s">
        <v>108</v>
      </c>
      <c r="B45" s="101"/>
      <c r="C45" s="101"/>
      <c r="D45" s="35"/>
      <c r="E45" s="35"/>
      <c r="G45" s="102"/>
      <c r="H45" s="100"/>
      <c r="I45" s="102"/>
    </row>
    <row r="46" spans="7:9" ht="12.75">
      <c r="G46" s="102"/>
      <c r="H46" s="100"/>
      <c r="I46" s="102"/>
    </row>
    <row r="47" spans="7:9" ht="12.75">
      <c r="G47" s="102"/>
      <c r="H47" s="100"/>
      <c r="I47" s="102"/>
    </row>
    <row r="48" spans="7:9" ht="12.75">
      <c r="G48" s="102"/>
      <c r="H48" s="100"/>
      <c r="I48" s="102"/>
    </row>
    <row r="49" spans="1:9" ht="12.75" customHeight="1">
      <c r="A49" s="105"/>
      <c r="B49" s="106"/>
      <c r="C49" s="106"/>
      <c r="D49" s="107"/>
      <c r="G49" s="101"/>
      <c r="H49" s="101"/>
      <c r="I49" s="101"/>
    </row>
    <row r="50" spans="1:9" ht="12.75" customHeight="1">
      <c r="A50" s="58"/>
      <c r="B50" s="58"/>
      <c r="C50" s="58"/>
      <c r="D50" s="107"/>
      <c r="G50" s="35"/>
      <c r="H50" s="35"/>
      <c r="I50" s="35"/>
    </row>
    <row r="51" spans="1:9" ht="12.75">
      <c r="A51" s="49"/>
      <c r="B51" s="49"/>
      <c r="C51" s="49"/>
      <c r="D51" s="49"/>
      <c r="G51" s="102"/>
      <c r="H51" s="102"/>
      <c r="I51" s="102"/>
    </row>
    <row r="52" spans="1:9" ht="12.75">
      <c r="A52" s="49"/>
      <c r="B52" s="49"/>
      <c r="C52" s="49"/>
      <c r="D52" s="108"/>
      <c r="E52" s="35"/>
      <c r="G52" s="102"/>
      <c r="H52" s="100"/>
      <c r="I52" s="102"/>
    </row>
    <row r="53" spans="1:9" ht="12.75">
      <c r="A53" s="49"/>
      <c r="B53" s="49"/>
      <c r="C53" s="49"/>
      <c r="D53" s="129"/>
      <c r="G53" s="101"/>
      <c r="H53" s="101"/>
      <c r="I53" s="101"/>
    </row>
    <row r="54" spans="1:9" ht="12.75">
      <c r="A54" s="49"/>
      <c r="B54" s="49"/>
      <c r="C54" s="49"/>
      <c r="D54" s="130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</cols>
  <sheetData>
    <row r="1" spans="1:5" s="152" customFormat="1" ht="22.5" customHeight="1">
      <c r="A1" s="281" t="s">
        <v>144</v>
      </c>
      <c r="B1" s="278"/>
      <c r="C1" s="278"/>
      <c r="D1" s="278"/>
      <c r="E1" s="278"/>
    </row>
    <row r="2" spans="1:5" ht="13.5">
      <c r="A2" s="44" t="s">
        <v>32</v>
      </c>
      <c r="E2" s="60" t="s">
        <v>21</v>
      </c>
    </row>
    <row r="3" spans="1:5" ht="26.25">
      <c r="A3" s="221" t="s">
        <v>55</v>
      </c>
      <c r="B3" s="23" t="s">
        <v>56</v>
      </c>
      <c r="C3" s="23" t="s">
        <v>35</v>
      </c>
      <c r="D3" s="23" t="s">
        <v>90</v>
      </c>
      <c r="E3" s="23" t="s">
        <v>36</v>
      </c>
    </row>
    <row r="4" spans="1:5" ht="39">
      <c r="A4" s="222" t="s">
        <v>125</v>
      </c>
      <c r="B4" s="223">
        <v>6500</v>
      </c>
      <c r="C4" s="223">
        <v>6500</v>
      </c>
      <c r="D4" s="69">
        <v>0</v>
      </c>
      <c r="E4" s="69">
        <f aca="true" t="shared" si="0" ref="E4:E12">D4*100/C4</f>
        <v>0</v>
      </c>
    </row>
    <row r="5" spans="1:5" ht="54.75" customHeight="1">
      <c r="A5" s="222" t="s">
        <v>119</v>
      </c>
      <c r="B5" s="223">
        <v>12000</v>
      </c>
      <c r="C5" s="223">
        <v>12000</v>
      </c>
      <c r="D5" s="69">
        <v>0</v>
      </c>
      <c r="E5" s="69">
        <f t="shared" si="0"/>
        <v>0</v>
      </c>
    </row>
    <row r="6" spans="1:5" ht="49.5" customHeight="1">
      <c r="A6" s="222" t="s">
        <v>130</v>
      </c>
      <c r="B6" s="223">
        <v>0</v>
      </c>
      <c r="C6" s="223">
        <v>5000</v>
      </c>
      <c r="D6" s="223">
        <v>1000</v>
      </c>
      <c r="E6" s="69">
        <f t="shared" si="0"/>
        <v>20</v>
      </c>
    </row>
    <row r="7" spans="1:5" ht="39">
      <c r="A7" s="222" t="s">
        <v>120</v>
      </c>
      <c r="B7" s="223">
        <v>0</v>
      </c>
      <c r="C7" s="223">
        <v>602.4</v>
      </c>
      <c r="D7" s="223">
        <v>602</v>
      </c>
      <c r="E7" s="69">
        <f>D7*100/C7</f>
        <v>99.933598937583</v>
      </c>
    </row>
    <row r="8" spans="1:5" ht="54.75" customHeight="1">
      <c r="A8" s="222" t="s">
        <v>134</v>
      </c>
      <c r="B8" s="223">
        <v>0</v>
      </c>
      <c r="C8" s="223">
        <v>10500</v>
      </c>
      <c r="D8" s="223">
        <v>0</v>
      </c>
      <c r="E8" s="69">
        <f>D8*100/C8</f>
        <v>0</v>
      </c>
    </row>
    <row r="9" spans="1:5" ht="26.25">
      <c r="A9" s="222" t="s">
        <v>123</v>
      </c>
      <c r="B9" s="223">
        <v>0</v>
      </c>
      <c r="C9" s="223">
        <v>217432</v>
      </c>
      <c r="D9" s="223">
        <v>100483</v>
      </c>
      <c r="E9" s="69">
        <f t="shared" si="0"/>
        <v>46.21352882740351</v>
      </c>
    </row>
    <row r="10" spans="1:5" ht="26.25">
      <c r="A10" s="222" t="s">
        <v>135</v>
      </c>
      <c r="B10" s="223">
        <v>0</v>
      </c>
      <c r="C10" s="223">
        <v>1969.6</v>
      </c>
      <c r="D10" s="223">
        <v>1975</v>
      </c>
      <c r="E10" s="69">
        <f t="shared" si="0"/>
        <v>100.27416734362308</v>
      </c>
    </row>
    <row r="11" spans="1:5" ht="52.5">
      <c r="A11" s="222" t="s">
        <v>121</v>
      </c>
      <c r="B11" s="223">
        <v>70000</v>
      </c>
      <c r="C11" s="223">
        <v>70000</v>
      </c>
      <c r="D11" s="69">
        <v>0</v>
      </c>
      <c r="E11" s="69">
        <f t="shared" si="0"/>
        <v>0</v>
      </c>
    </row>
    <row r="12" spans="1:5" ht="20.25" customHeight="1">
      <c r="A12" s="190" t="s">
        <v>57</v>
      </c>
      <c r="B12" s="186">
        <f>SUM(B4:B11)</f>
        <v>88500</v>
      </c>
      <c r="C12" s="186">
        <f>SUM(C4:C11)</f>
        <v>324004</v>
      </c>
      <c r="D12" s="186">
        <f>SUM(D4:D11)</f>
        <v>104060</v>
      </c>
      <c r="E12" s="186">
        <f t="shared" si="0"/>
        <v>32.116887445834</v>
      </c>
    </row>
    <row r="13" ht="15" customHeight="1"/>
    <row r="14" spans="1:5" ht="26.25">
      <c r="A14" s="189" t="s">
        <v>58</v>
      </c>
      <c r="B14" s="23" t="s">
        <v>56</v>
      </c>
      <c r="C14" s="23" t="s">
        <v>35</v>
      </c>
      <c r="D14" s="23" t="s">
        <v>90</v>
      </c>
      <c r="E14" s="23" t="s">
        <v>36</v>
      </c>
    </row>
    <row r="15" spans="1:5" ht="15.75" customHeight="1">
      <c r="A15" s="222" t="s">
        <v>104</v>
      </c>
      <c r="B15" s="223">
        <v>100000</v>
      </c>
      <c r="C15" s="223">
        <v>177331</v>
      </c>
      <c r="D15" s="223">
        <v>143860</v>
      </c>
      <c r="E15" s="69">
        <f aca="true" t="shared" si="1" ref="E15:E21">D15*100/C15</f>
        <v>81.12512758626524</v>
      </c>
    </row>
    <row r="16" spans="1:5" ht="26.25">
      <c r="A16" s="224" t="s">
        <v>122</v>
      </c>
      <c r="B16" s="223">
        <v>3644</v>
      </c>
      <c r="C16" s="223">
        <v>246506</v>
      </c>
      <c r="D16" s="223">
        <v>246506</v>
      </c>
      <c r="E16" s="69">
        <f t="shared" si="1"/>
        <v>100</v>
      </c>
    </row>
    <row r="17" spans="1:6" ht="15.75" customHeight="1">
      <c r="A17" s="224" t="s">
        <v>59</v>
      </c>
      <c r="B17" s="223">
        <v>429145</v>
      </c>
      <c r="C17" s="223">
        <v>352131</v>
      </c>
      <c r="D17" s="223">
        <v>0</v>
      </c>
      <c r="E17" s="69">
        <f t="shared" si="1"/>
        <v>0</v>
      </c>
      <c r="F17" s="237"/>
    </row>
    <row r="18" spans="1:10" ht="39">
      <c r="A18" s="222" t="s">
        <v>115</v>
      </c>
      <c r="B18" s="223">
        <v>180000</v>
      </c>
      <c r="C18" s="223">
        <v>180000</v>
      </c>
      <c r="D18" s="223">
        <v>123619</v>
      </c>
      <c r="E18" s="69">
        <f t="shared" si="1"/>
        <v>68.67722222222223</v>
      </c>
      <c r="J18" t="s">
        <v>98</v>
      </c>
    </row>
    <row r="19" spans="1:5" ht="39">
      <c r="A19" s="222" t="s">
        <v>124</v>
      </c>
      <c r="B19" s="223">
        <v>0</v>
      </c>
      <c r="C19" s="223">
        <v>2350</v>
      </c>
      <c r="D19" s="223">
        <v>2350</v>
      </c>
      <c r="E19" s="69">
        <f>D19/C19*100</f>
        <v>100</v>
      </c>
    </row>
    <row r="20" spans="1:5" ht="26.25">
      <c r="A20" s="222" t="s">
        <v>131</v>
      </c>
      <c r="B20" s="223">
        <v>0</v>
      </c>
      <c r="C20" s="223">
        <v>4205</v>
      </c>
      <c r="D20" s="223">
        <v>4205</v>
      </c>
      <c r="E20" s="69">
        <v>0</v>
      </c>
    </row>
    <row r="21" spans="1:5" ht="25.5" customHeight="1">
      <c r="A21" s="192" t="s">
        <v>60</v>
      </c>
      <c r="B21" s="186">
        <f>SUM(B15:B20)</f>
        <v>712789</v>
      </c>
      <c r="C21" s="186">
        <f>SUM(C15:C20)</f>
        <v>962523</v>
      </c>
      <c r="D21" s="186">
        <f>SUM(D15:D20)</f>
        <v>520540</v>
      </c>
      <c r="E21" s="186">
        <f t="shared" si="1"/>
        <v>54.080785602006394</v>
      </c>
    </row>
    <row r="22" spans="2:5" ht="13.5" thickBot="1">
      <c r="B22" s="8"/>
      <c r="C22" s="8"/>
      <c r="D22" s="8"/>
      <c r="E22" s="8"/>
    </row>
    <row r="23" spans="1:5" ht="18.75" customHeight="1" thickBot="1">
      <c r="A23" s="114" t="s">
        <v>61</v>
      </c>
      <c r="B23" s="77">
        <f>B12+B21</f>
        <v>801289</v>
      </c>
      <c r="C23" s="77">
        <f>SUM(C21+C12)</f>
        <v>1286527</v>
      </c>
      <c r="D23" s="77">
        <f>D21+D12</f>
        <v>624600</v>
      </c>
      <c r="E23" s="78">
        <f>D23/C23*100</f>
        <v>48.549311440801475</v>
      </c>
    </row>
    <row r="24" spans="1:5" ht="14.25" customHeight="1">
      <c r="A24" s="74"/>
      <c r="B24" s="193"/>
      <c r="C24" s="193"/>
      <c r="D24" s="193"/>
      <c r="E24" s="194"/>
    </row>
    <row r="25" spans="1:5" ht="13.5">
      <c r="A25" s="44" t="s">
        <v>30</v>
      </c>
      <c r="E25" s="60" t="s">
        <v>21</v>
      </c>
    </row>
    <row r="26" spans="1:6" ht="12.75" customHeight="1">
      <c r="A26" s="195" t="s">
        <v>62</v>
      </c>
      <c r="B26" s="196" t="s">
        <v>96</v>
      </c>
      <c r="C26" s="196" t="s">
        <v>97</v>
      </c>
      <c r="D26" s="197" t="s">
        <v>90</v>
      </c>
      <c r="E26" s="196" t="s">
        <v>36</v>
      </c>
      <c r="F26" s="203"/>
    </row>
    <row r="27" spans="1:5" ht="9.75" customHeight="1">
      <c r="A27" s="198"/>
      <c r="B27" s="188"/>
      <c r="C27" s="188"/>
      <c r="D27" s="187"/>
      <c r="E27" s="188"/>
    </row>
    <row r="28" spans="1:5" ht="15.75" customHeight="1">
      <c r="A28" s="224" t="s">
        <v>93</v>
      </c>
      <c r="B28" s="223">
        <v>24400</v>
      </c>
      <c r="C28" s="199">
        <v>24400</v>
      </c>
      <c r="D28" s="200">
        <v>12195</v>
      </c>
      <c r="E28" s="199">
        <f>D28*100/C28</f>
        <v>49.97950819672131</v>
      </c>
    </row>
    <row r="29" spans="1:5" ht="26.25">
      <c r="A29" s="224" t="s">
        <v>132</v>
      </c>
      <c r="B29" s="223">
        <v>0</v>
      </c>
      <c r="C29" s="199">
        <v>4205</v>
      </c>
      <c r="D29" s="200">
        <v>4205</v>
      </c>
      <c r="E29" s="199">
        <f>D29*100/C29</f>
        <v>100</v>
      </c>
    </row>
    <row r="30" spans="1:5" ht="26.25">
      <c r="A30" s="224" t="s">
        <v>133</v>
      </c>
      <c r="B30" s="223">
        <v>0</v>
      </c>
      <c r="C30" s="199">
        <v>764</v>
      </c>
      <c r="D30" s="200">
        <v>764</v>
      </c>
      <c r="E30" s="199">
        <f>D30*100/C30</f>
        <v>100</v>
      </c>
    </row>
    <row r="31" spans="1:5" ht="20.25" customHeight="1">
      <c r="A31" s="190" t="s">
        <v>63</v>
      </c>
      <c r="B31" s="186">
        <f>SUM(B28:B28)</f>
        <v>24400</v>
      </c>
      <c r="C31" s="186">
        <f>SUM(C28:C30)</f>
        <v>29369</v>
      </c>
      <c r="D31" s="186">
        <f>SUM(D28:D30)</f>
        <v>17164</v>
      </c>
      <c r="E31" s="186">
        <f>D31*100/C31</f>
        <v>58.44257550478395</v>
      </c>
    </row>
    <row r="32" spans="1:5" ht="12.75" customHeight="1">
      <c r="A32" s="201"/>
      <c r="B32" s="202"/>
      <c r="C32" s="202"/>
      <c r="D32" s="202"/>
      <c r="E32" s="202"/>
    </row>
    <row r="33" spans="1:5" ht="26.25">
      <c r="A33" s="189" t="s">
        <v>64</v>
      </c>
      <c r="B33" s="23" t="s">
        <v>56</v>
      </c>
      <c r="C33" s="23" t="s">
        <v>49</v>
      </c>
      <c r="D33" s="23" t="s">
        <v>50</v>
      </c>
      <c r="E33" s="23" t="s">
        <v>36</v>
      </c>
    </row>
    <row r="34" spans="1:5" ht="15.75" customHeight="1">
      <c r="A34" s="191" t="s">
        <v>105</v>
      </c>
      <c r="B34" s="69">
        <v>0</v>
      </c>
      <c r="C34" s="86">
        <v>330</v>
      </c>
      <c r="D34" s="86">
        <v>12</v>
      </c>
      <c r="E34" s="69">
        <f>D34*100/C34</f>
        <v>3.6363636363636362</v>
      </c>
    </row>
    <row r="35" spans="1:5" ht="15.75" customHeight="1">
      <c r="A35" s="191" t="s">
        <v>65</v>
      </c>
      <c r="B35" s="69">
        <v>0</v>
      </c>
      <c r="C35" s="86">
        <v>57511</v>
      </c>
      <c r="D35" s="223">
        <v>57511</v>
      </c>
      <c r="E35" s="69">
        <f>D35*100/C35</f>
        <v>100</v>
      </c>
    </row>
    <row r="36" spans="1:5" ht="26.25">
      <c r="A36" s="191" t="s">
        <v>66</v>
      </c>
      <c r="B36" s="69">
        <v>0</v>
      </c>
      <c r="C36" s="86">
        <v>25486</v>
      </c>
      <c r="D36" s="223">
        <v>25486</v>
      </c>
      <c r="E36" s="69">
        <f>D36*100/C36</f>
        <v>100</v>
      </c>
    </row>
    <row r="37" spans="1:5" ht="26.25" customHeight="1">
      <c r="A37" s="192" t="s">
        <v>67</v>
      </c>
      <c r="B37" s="186">
        <f>SUM(B34:B36)</f>
        <v>0</v>
      </c>
      <c r="C37" s="186">
        <f>SUM(C34:C36)</f>
        <v>83327</v>
      </c>
      <c r="D37" s="186">
        <f>SUM(D34:D36)</f>
        <v>83009</v>
      </c>
      <c r="E37" s="246">
        <f>D37/C37*100</f>
        <v>99.61837099619572</v>
      </c>
    </row>
    <row r="38" spans="2:5" ht="12" customHeight="1" thickBot="1">
      <c r="B38" s="8"/>
      <c r="C38" s="8"/>
      <c r="D38" s="8"/>
      <c r="E38" s="8"/>
    </row>
    <row r="39" spans="1:5" ht="21.75" customHeight="1" thickBot="1">
      <c r="A39" s="114" t="s">
        <v>68</v>
      </c>
      <c r="B39" s="77">
        <f>SUM(B37+B31)</f>
        <v>24400</v>
      </c>
      <c r="C39" s="77">
        <f>SUM(C37+C31)</f>
        <v>112696</v>
      </c>
      <c r="D39" s="77">
        <f>SUM(D37+D31)</f>
        <v>100173</v>
      </c>
      <c r="E39" s="78">
        <f>D39/C39*100</f>
        <v>88.88780435862851</v>
      </c>
    </row>
    <row r="40" ht="12" customHeight="1" thickBot="1"/>
    <row r="41" spans="1:5" ht="22.5" customHeight="1" thickBot="1">
      <c r="A41" s="114" t="s">
        <v>69</v>
      </c>
      <c r="B41" s="77">
        <f>B23-B39</f>
        <v>776889</v>
      </c>
      <c r="C41" s="77">
        <f>C23-C39</f>
        <v>1173831</v>
      </c>
      <c r="D41" s="77">
        <f>D23-D39</f>
        <v>524427</v>
      </c>
      <c r="E41" s="78">
        <f>D41/C41*100</f>
        <v>44.67653350439714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7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6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2.625" style="258" customWidth="1"/>
    <col min="2" max="2" width="20.375" style="258" customWidth="1"/>
    <col min="3" max="3" width="5.50390625" style="258" customWidth="1"/>
    <col min="4" max="15" width="8.125" style="258" customWidth="1"/>
    <col min="16" max="16" width="10.875" style="258" customWidth="1"/>
    <col min="17" max="18" width="9.50390625" style="258" customWidth="1"/>
    <col min="19" max="19" width="4.00390625" style="258" customWidth="1"/>
    <col min="20" max="16384" width="9.125" style="258" customWidth="1"/>
  </cols>
  <sheetData>
    <row r="1" spans="1:19" ht="15.7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18" customHeight="1">
      <c r="A2" s="257"/>
      <c r="B2" s="285" t="s">
        <v>127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57"/>
    </row>
    <row r="3" spans="1:15" s="251" customFormat="1" ht="12.75">
      <c r="A3" s="282" t="s">
        <v>117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9" ht="8.25" customHeight="1" thickBot="1">
      <c r="A4" s="257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7"/>
    </row>
    <row r="5" spans="1:19" ht="21" thickBot="1">
      <c r="A5" s="257"/>
      <c r="B5" s="260">
        <v>2012</v>
      </c>
      <c r="C5" s="261"/>
      <c r="D5" s="262" t="s">
        <v>0</v>
      </c>
      <c r="E5" s="262" t="s">
        <v>1</v>
      </c>
      <c r="F5" s="262" t="s">
        <v>2</v>
      </c>
      <c r="G5" s="262" t="s">
        <v>3</v>
      </c>
      <c r="H5" s="262" t="s">
        <v>4</v>
      </c>
      <c r="I5" s="262" t="s">
        <v>5</v>
      </c>
      <c r="J5" s="262" t="s">
        <v>6</v>
      </c>
      <c r="K5" s="262" t="s">
        <v>7</v>
      </c>
      <c r="L5" s="262" t="s">
        <v>8</v>
      </c>
      <c r="M5" s="262" t="s">
        <v>9</v>
      </c>
      <c r="N5" s="262" t="s">
        <v>10</v>
      </c>
      <c r="O5" s="262" t="s">
        <v>11</v>
      </c>
      <c r="P5" s="262" t="s">
        <v>12</v>
      </c>
      <c r="Q5" s="262" t="s">
        <v>15</v>
      </c>
      <c r="R5" s="262" t="s">
        <v>13</v>
      </c>
      <c r="S5" s="257"/>
    </row>
    <row r="6" spans="1:19" ht="21" thickBot="1">
      <c r="A6" s="257"/>
      <c r="B6" s="263" t="s">
        <v>109</v>
      </c>
      <c r="C6" s="264">
        <v>1111</v>
      </c>
      <c r="D6" s="265">
        <v>101317.66</v>
      </c>
      <c r="E6" s="265">
        <v>70805.978</v>
      </c>
      <c r="F6" s="265">
        <v>54296.157</v>
      </c>
      <c r="G6" s="265">
        <v>44698.108</v>
      </c>
      <c r="H6" s="265">
        <v>52118.758</v>
      </c>
      <c r="I6" s="265">
        <v>66591.147</v>
      </c>
      <c r="J6" s="265">
        <v>64163.601</v>
      </c>
      <c r="K6" s="265">
        <v>0</v>
      </c>
      <c r="L6" s="265">
        <v>0</v>
      </c>
      <c r="M6" s="265">
        <v>0</v>
      </c>
      <c r="N6" s="265">
        <v>0</v>
      </c>
      <c r="O6" s="265">
        <v>0</v>
      </c>
      <c r="P6" s="265">
        <v>453991.409</v>
      </c>
      <c r="Q6" s="265">
        <v>658200</v>
      </c>
      <c r="R6" s="266">
        <v>68.97468991188089</v>
      </c>
      <c r="S6" s="257"/>
    </row>
    <row r="7" spans="1:19" ht="30.75" thickBot="1">
      <c r="A7" s="257"/>
      <c r="B7" s="263" t="s">
        <v>110</v>
      </c>
      <c r="C7" s="264">
        <v>1112</v>
      </c>
      <c r="D7" s="265">
        <v>6294.079</v>
      </c>
      <c r="E7" s="265">
        <v>790.727</v>
      </c>
      <c r="F7" s="265">
        <v>1852.046</v>
      </c>
      <c r="G7" s="265">
        <v>0</v>
      </c>
      <c r="H7" s="265">
        <v>0</v>
      </c>
      <c r="I7" s="265">
        <v>0</v>
      </c>
      <c r="J7" s="265">
        <v>0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8936.852</v>
      </c>
      <c r="Q7" s="265">
        <v>30000</v>
      </c>
      <c r="R7" s="266">
        <v>29.789506666666664</v>
      </c>
      <c r="S7" s="257"/>
    </row>
    <row r="8" spans="1:19" ht="21" thickBot="1">
      <c r="A8" s="257"/>
      <c r="B8" s="263" t="s">
        <v>111</v>
      </c>
      <c r="C8" s="264">
        <v>1113</v>
      </c>
      <c r="D8" s="265">
        <v>7077.493</v>
      </c>
      <c r="E8" s="265">
        <v>14999.131</v>
      </c>
      <c r="F8" s="265">
        <v>4602.834</v>
      </c>
      <c r="G8" s="265">
        <v>4843.931</v>
      </c>
      <c r="H8" s="265">
        <v>6528.595</v>
      </c>
      <c r="I8" s="265">
        <v>5484.837</v>
      </c>
      <c r="J8" s="265">
        <v>7438.69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50975.511</v>
      </c>
      <c r="Q8" s="265">
        <v>60000</v>
      </c>
      <c r="R8" s="266">
        <v>84.959185</v>
      </c>
      <c r="S8" s="257"/>
    </row>
    <row r="9" spans="1:19" ht="21" thickBot="1">
      <c r="A9" s="257"/>
      <c r="B9" s="263" t="s">
        <v>112</v>
      </c>
      <c r="C9" s="264">
        <v>1121</v>
      </c>
      <c r="D9" s="265">
        <v>133066.754</v>
      </c>
      <c r="E9" s="265">
        <v>4991.52</v>
      </c>
      <c r="F9" s="265">
        <v>148955.966</v>
      </c>
      <c r="G9" s="265">
        <v>39285.277</v>
      </c>
      <c r="H9" s="265">
        <v>0</v>
      </c>
      <c r="I9" s="265">
        <v>153269.306</v>
      </c>
      <c r="J9" s="265">
        <v>166378.278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645947.101</v>
      </c>
      <c r="Q9" s="265">
        <v>753000</v>
      </c>
      <c r="R9" s="266">
        <v>85.78314754316068</v>
      </c>
      <c r="S9" s="257"/>
    </row>
    <row r="10" spans="1:19" ht="13.5" thickBot="1">
      <c r="A10" s="257"/>
      <c r="B10" s="263" t="s">
        <v>113</v>
      </c>
      <c r="C10" s="264">
        <v>1211</v>
      </c>
      <c r="D10" s="265">
        <v>150626.198</v>
      </c>
      <c r="E10" s="265">
        <v>274565.823</v>
      </c>
      <c r="F10" s="265">
        <v>0</v>
      </c>
      <c r="G10" s="265">
        <v>80981.171</v>
      </c>
      <c r="H10" s="265">
        <v>256311.516</v>
      </c>
      <c r="I10" s="265">
        <v>28913.742</v>
      </c>
      <c r="J10" s="265">
        <v>139617.342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931015.792</v>
      </c>
      <c r="Q10" s="265">
        <v>1692600</v>
      </c>
      <c r="R10" s="266">
        <v>55.00506865177833</v>
      </c>
      <c r="S10" s="257"/>
    </row>
    <row r="11" spans="1:19" ht="13.5" thickBot="1">
      <c r="A11" s="257"/>
      <c r="B11" s="284" t="s">
        <v>14</v>
      </c>
      <c r="C11" s="284"/>
      <c r="D11" s="267">
        <v>398382.184</v>
      </c>
      <c r="E11" s="267">
        <v>366153.179</v>
      </c>
      <c r="F11" s="267">
        <v>209707.003</v>
      </c>
      <c r="G11" s="267">
        <v>169808.487</v>
      </c>
      <c r="H11" s="267">
        <v>314958.869</v>
      </c>
      <c r="I11" s="267">
        <v>254259.032</v>
      </c>
      <c r="J11" s="267">
        <v>377597.911</v>
      </c>
      <c r="K11" s="267">
        <v>0</v>
      </c>
      <c r="L11" s="267">
        <v>0</v>
      </c>
      <c r="M11" s="267">
        <v>0</v>
      </c>
      <c r="N11" s="267">
        <v>0</v>
      </c>
      <c r="O11" s="267">
        <v>0</v>
      </c>
      <c r="P11" s="267">
        <v>2090866.665</v>
      </c>
      <c r="Q11" s="267">
        <v>3193800</v>
      </c>
      <c r="R11" s="268">
        <v>65.46642447867744</v>
      </c>
      <c r="S11" s="257"/>
    </row>
    <row r="12" spans="1:19" ht="12.75">
      <c r="A12" s="257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57"/>
    </row>
    <row r="13" spans="1:19" ht="3" customHeight="1">
      <c r="A13" s="257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7"/>
    </row>
    <row r="14" spans="1:19" ht="13.5" customHeight="1">
      <c r="A14" s="257"/>
      <c r="B14" s="287" t="s">
        <v>16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57"/>
    </row>
    <row r="15" spans="1:19" ht="13.5" customHeight="1">
      <c r="A15" s="257"/>
      <c r="B15" s="287" t="s">
        <v>149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57"/>
    </row>
    <row r="16" spans="1:19" ht="13.5" customHeight="1">
      <c r="A16" s="257"/>
      <c r="B16" s="287" t="s">
        <v>150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57"/>
    </row>
    <row r="17" spans="1:19" ht="6.75" customHeight="1" thickBot="1">
      <c r="A17" s="257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7"/>
    </row>
    <row r="18" spans="1:19" ht="30.75" thickBot="1">
      <c r="A18" s="257"/>
      <c r="B18" s="260">
        <v>2011</v>
      </c>
      <c r="C18" s="261"/>
      <c r="D18" s="262" t="s">
        <v>0</v>
      </c>
      <c r="E18" s="262" t="s">
        <v>1</v>
      </c>
      <c r="F18" s="262" t="s">
        <v>2</v>
      </c>
      <c r="G18" s="262" t="s">
        <v>3</v>
      </c>
      <c r="H18" s="262" t="s">
        <v>4</v>
      </c>
      <c r="I18" s="262" t="s">
        <v>5</v>
      </c>
      <c r="J18" s="262" t="s">
        <v>6</v>
      </c>
      <c r="K18" s="262" t="s">
        <v>7</v>
      </c>
      <c r="L18" s="262" t="s">
        <v>8</v>
      </c>
      <c r="M18" s="262" t="s">
        <v>9</v>
      </c>
      <c r="N18" s="262" t="s">
        <v>10</v>
      </c>
      <c r="O18" s="262" t="s">
        <v>11</v>
      </c>
      <c r="P18" s="262" t="s">
        <v>114</v>
      </c>
      <c r="Q18" s="262" t="s">
        <v>17</v>
      </c>
      <c r="R18" s="262" t="s">
        <v>13</v>
      </c>
      <c r="S18" s="257"/>
    </row>
    <row r="19" spans="1:19" ht="21" thickBot="1">
      <c r="A19" s="257"/>
      <c r="B19" s="263" t="s">
        <v>109</v>
      </c>
      <c r="C19" s="264">
        <v>1111</v>
      </c>
      <c r="D19" s="265">
        <v>107413.818</v>
      </c>
      <c r="E19" s="265">
        <v>51374.118</v>
      </c>
      <c r="F19" s="265">
        <v>52068.291</v>
      </c>
      <c r="G19" s="265">
        <v>44188.908</v>
      </c>
      <c r="H19" s="265">
        <v>50340.452</v>
      </c>
      <c r="I19" s="265">
        <v>63506.675</v>
      </c>
      <c r="J19" s="265">
        <v>74833.411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f>_512+_513+_514+_515+_516+_517+_518+_519+_520+_521+_522+_523</f>
        <v>443725.67299999995</v>
      </c>
      <c r="Q19" s="265">
        <v>765890.71635</v>
      </c>
      <c r="R19" s="266">
        <f>(_524/_525)*100</f>
        <v>57.93589914689922</v>
      </c>
      <c r="S19" s="257"/>
    </row>
    <row r="20" spans="1:19" ht="30.75" thickBot="1">
      <c r="A20" s="257"/>
      <c r="B20" s="263" t="s">
        <v>110</v>
      </c>
      <c r="C20" s="264">
        <v>1112</v>
      </c>
      <c r="D20" s="265">
        <v>5563.158</v>
      </c>
      <c r="E20" s="265">
        <v>767.562</v>
      </c>
      <c r="F20" s="265">
        <v>6347.184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5">
        <f>_531+_532+_533+_534+_535+_536+_537+_538+_539+_540+_541+_542</f>
        <v>12677.904</v>
      </c>
      <c r="Q20" s="265">
        <v>16810.55098</v>
      </c>
      <c r="R20" s="266">
        <f>(_543/_544)*100</f>
        <v>75.41635021412011</v>
      </c>
      <c r="S20" s="257"/>
    </row>
    <row r="21" spans="1:19" ht="21" thickBot="1">
      <c r="A21" s="257"/>
      <c r="B21" s="263" t="s">
        <v>111</v>
      </c>
      <c r="C21" s="264">
        <v>1113</v>
      </c>
      <c r="D21" s="265">
        <v>6618.457</v>
      </c>
      <c r="E21" s="265">
        <v>6507.287</v>
      </c>
      <c r="F21" s="265">
        <v>4346</v>
      </c>
      <c r="G21" s="265">
        <v>4680.661</v>
      </c>
      <c r="H21" s="265">
        <v>5798.796</v>
      </c>
      <c r="I21" s="265">
        <v>5562.98</v>
      </c>
      <c r="J21" s="265">
        <v>6919.217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>
        <f>_550+_551+_552+_553+_554+_555+_556+_557+_558+_559+_560+_561</f>
        <v>40433.397999999994</v>
      </c>
      <c r="Q21" s="265">
        <v>72546.32678</v>
      </c>
      <c r="R21" s="266">
        <f>(_562/_563)*100</f>
        <v>55.73459028823897</v>
      </c>
      <c r="S21" s="257"/>
    </row>
    <row r="22" spans="1:19" ht="21" thickBot="1">
      <c r="A22" s="257"/>
      <c r="B22" s="263" t="s">
        <v>112</v>
      </c>
      <c r="C22" s="264">
        <v>1121</v>
      </c>
      <c r="D22" s="265">
        <v>118370.119</v>
      </c>
      <c r="E22" s="265">
        <v>6244.443</v>
      </c>
      <c r="F22" s="265">
        <v>149991.353</v>
      </c>
      <c r="G22" s="265">
        <v>32300.811</v>
      </c>
      <c r="H22" s="265">
        <v>0</v>
      </c>
      <c r="I22" s="265">
        <v>74360.294</v>
      </c>
      <c r="J22" s="265">
        <v>225543.221</v>
      </c>
      <c r="K22" s="265">
        <v>0</v>
      </c>
      <c r="L22" s="265">
        <v>0</v>
      </c>
      <c r="M22" s="265">
        <v>0</v>
      </c>
      <c r="N22" s="265">
        <v>0</v>
      </c>
      <c r="O22" s="265">
        <v>0</v>
      </c>
      <c r="P22" s="265">
        <f>_569+_570+_571+_572+_573+_574+_575+_576+_577+_578+_579+_580</f>
        <v>606810.241</v>
      </c>
      <c r="Q22" s="265">
        <v>758515.6962799999</v>
      </c>
      <c r="R22" s="266">
        <f>(_581/_582)*100</f>
        <v>79.99969466366863</v>
      </c>
      <c r="S22" s="257"/>
    </row>
    <row r="23" spans="1:19" ht="13.5" thickBot="1">
      <c r="A23" s="257"/>
      <c r="B23" s="263" t="s">
        <v>113</v>
      </c>
      <c r="C23" s="264">
        <v>1211</v>
      </c>
      <c r="D23" s="265">
        <v>149112.113</v>
      </c>
      <c r="E23" s="265">
        <v>293102.049</v>
      </c>
      <c r="F23" s="265">
        <v>0</v>
      </c>
      <c r="G23" s="265">
        <v>77523.568</v>
      </c>
      <c r="H23" s="265">
        <v>258611.916</v>
      </c>
      <c r="I23" s="265">
        <v>101830.26</v>
      </c>
      <c r="J23" s="265">
        <v>156758.772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  <c r="P23" s="265">
        <f>_588+_589+_590+_591+_592+_593+_594+_595+_596+_597+_598+_599</f>
        <v>1036938.678</v>
      </c>
      <c r="Q23" s="265">
        <v>1801219.918</v>
      </c>
      <c r="R23" s="266">
        <f>(_600/_601)*100</f>
        <v>57.56868817836379</v>
      </c>
      <c r="S23" s="257"/>
    </row>
    <row r="24" spans="1:19" ht="13.5" thickBot="1">
      <c r="A24" s="257"/>
      <c r="B24" s="284" t="s">
        <v>14</v>
      </c>
      <c r="C24" s="284"/>
      <c r="D24" s="267">
        <v>387077.665</v>
      </c>
      <c r="E24" s="267">
        <v>357995.459</v>
      </c>
      <c r="F24" s="267">
        <v>212752.828</v>
      </c>
      <c r="G24" s="267">
        <v>158693.948</v>
      </c>
      <c r="H24" s="267">
        <v>314751.164</v>
      </c>
      <c r="I24" s="267">
        <v>245260.209</v>
      </c>
      <c r="J24" s="267">
        <v>464054.621</v>
      </c>
      <c r="K24" s="267">
        <v>0</v>
      </c>
      <c r="L24" s="267">
        <v>0</v>
      </c>
      <c r="M24" s="267">
        <v>0</v>
      </c>
      <c r="N24" s="267">
        <v>0</v>
      </c>
      <c r="O24" s="267">
        <v>0</v>
      </c>
      <c r="P24" s="267">
        <f>_493+_494+_495+_496+_497+_498+_499+_500+_501+_502+_503+_504</f>
        <v>2140585.894</v>
      </c>
      <c r="Q24" s="267">
        <v>3414983.2083900003</v>
      </c>
      <c r="R24" s="268">
        <f>(_505/_506)*100</f>
        <v>62.68217919025092</v>
      </c>
      <c r="S24" s="257"/>
    </row>
    <row r="25" spans="1:19" ht="12.75">
      <c r="A25" s="257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57"/>
    </row>
    <row r="26" spans="1:19" ht="409.5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</row>
  </sheetData>
  <sheetProtection/>
  <mergeCells count="7">
    <mergeCell ref="A3:O3"/>
    <mergeCell ref="B24:C24"/>
    <mergeCell ref="B2:R2"/>
    <mergeCell ref="B11:C11"/>
    <mergeCell ref="B14:R14"/>
    <mergeCell ref="B15:R15"/>
    <mergeCell ref="B16:R16"/>
  </mergeCells>
  <printOptions/>
  <pageMargins left="0" right="0" top="0" bottom="0" header="0.5118110236220472" footer="0.5118110236220472"/>
  <pageSetup horizontalDpi="600" verticalDpi="600" orientation="landscape" paperSize="9" scale="90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288" t="s">
        <v>151</v>
      </c>
      <c r="B1" s="288"/>
      <c r="C1" s="288"/>
      <c r="D1" s="288"/>
      <c r="E1" s="288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116</v>
      </c>
      <c r="B4" s="1"/>
      <c r="D4" s="54">
        <v>3040401.61</v>
      </c>
      <c r="E4" s="1" t="s">
        <v>95</v>
      </c>
    </row>
    <row r="5" spans="1:5" ht="18" customHeight="1">
      <c r="A5" s="1"/>
      <c r="B5" s="1"/>
      <c r="D5" s="46"/>
      <c r="E5" s="2"/>
    </row>
    <row r="6" spans="1:2" ht="15">
      <c r="A6" s="1"/>
      <c r="B6" s="1"/>
    </row>
    <row r="7" spans="1:6" ht="15.75" thickBot="1">
      <c r="A7" s="1" t="s">
        <v>70</v>
      </c>
      <c r="B7" s="1"/>
      <c r="E7" s="60" t="s">
        <v>88</v>
      </c>
      <c r="F7" s="2"/>
    </row>
    <row r="8" spans="1:5" ht="25.5" customHeight="1">
      <c r="A8" s="131"/>
      <c r="B8" s="206" t="s">
        <v>96</v>
      </c>
      <c r="C8" s="207" t="s">
        <v>97</v>
      </c>
      <c r="D8" s="208" t="s">
        <v>90</v>
      </c>
      <c r="E8" s="132" t="s">
        <v>36</v>
      </c>
    </row>
    <row r="9" spans="1:5" ht="22.5" customHeight="1">
      <c r="A9" s="133" t="s">
        <v>25</v>
      </c>
      <c r="B9" s="42">
        <v>6331000</v>
      </c>
      <c r="C9" s="42">
        <v>6331000</v>
      </c>
      <c r="D9" s="226">
        <v>4748250</v>
      </c>
      <c r="E9" s="135">
        <f>D9/C9*100</f>
        <v>75</v>
      </c>
    </row>
    <row r="10" spans="1:5" ht="22.5" customHeight="1">
      <c r="A10" s="133" t="s">
        <v>26</v>
      </c>
      <c r="B10" s="42">
        <v>342000</v>
      </c>
      <c r="C10" s="42">
        <v>342000</v>
      </c>
      <c r="D10" s="226">
        <v>256500</v>
      </c>
      <c r="E10" s="135">
        <f>D10/C10*100</f>
        <v>75</v>
      </c>
    </row>
    <row r="11" spans="1:5" ht="25.5" customHeight="1">
      <c r="A11" s="134" t="s">
        <v>107</v>
      </c>
      <c r="B11" s="42">
        <v>0</v>
      </c>
      <c r="C11" s="42">
        <v>0</v>
      </c>
      <c r="D11" s="226">
        <v>2525</v>
      </c>
      <c r="E11" s="135" t="s">
        <v>20</v>
      </c>
    </row>
    <row r="12" spans="1:5" ht="16.5" customHeight="1" thickBot="1">
      <c r="A12" s="136" t="s">
        <v>22</v>
      </c>
      <c r="B12" s="137">
        <f>SUM(B9:B11)</f>
        <v>6673000</v>
      </c>
      <c r="C12" s="137">
        <f>SUM(C9:C11)</f>
        <v>6673000</v>
      </c>
      <c r="D12" s="230">
        <f>SUM(D9:D11)</f>
        <v>5007275</v>
      </c>
      <c r="E12" s="138">
        <f>D12/C12*100</f>
        <v>75.03783905289974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">
      <c r="A15" s="20" t="s">
        <v>28</v>
      </c>
      <c r="B15" s="13"/>
      <c r="C15" s="13"/>
      <c r="D15" s="54">
        <f>SUM(D4+D12)</f>
        <v>8047676.609999999</v>
      </c>
      <c r="E15" s="20" t="s">
        <v>95</v>
      </c>
    </row>
    <row r="16" ht="12.75">
      <c r="J16" t="s">
        <v>98</v>
      </c>
    </row>
    <row r="17" ht="17.25" customHeight="1"/>
    <row r="18" spans="1:5" ht="15.75" thickBot="1">
      <c r="A18" s="1" t="s">
        <v>71</v>
      </c>
      <c r="B18" s="1"/>
      <c r="D18" s="13"/>
      <c r="E18" s="60" t="s">
        <v>88</v>
      </c>
    </row>
    <row r="19" spans="1:16" ht="26.25">
      <c r="A19" s="139"/>
      <c r="B19" s="206" t="s">
        <v>96</v>
      </c>
      <c r="C19" s="207" t="s">
        <v>97</v>
      </c>
      <c r="D19" s="209" t="s">
        <v>90</v>
      </c>
      <c r="E19" s="132" t="s">
        <v>36</v>
      </c>
      <c r="F19" s="6"/>
      <c r="O19" s="5"/>
      <c r="P19" s="6"/>
    </row>
    <row r="20" spans="1:16" ht="27" customHeight="1">
      <c r="A20" s="140" t="s">
        <v>18</v>
      </c>
      <c r="B20" s="42">
        <v>1580000</v>
      </c>
      <c r="C20" s="42">
        <v>1580000</v>
      </c>
      <c r="D20" s="255">
        <v>861000</v>
      </c>
      <c r="E20" s="216">
        <f aca="true" t="shared" si="0" ref="E20:E25">D20/C20*100</f>
        <v>54.493670886075954</v>
      </c>
      <c r="F20" s="18"/>
      <c r="O20" s="12"/>
      <c r="P20" s="18"/>
    </row>
    <row r="21" spans="1:16" ht="27" customHeight="1">
      <c r="A21" s="140" t="s">
        <v>19</v>
      </c>
      <c r="B21" s="42">
        <v>1993000</v>
      </c>
      <c r="C21" s="42">
        <v>1993000</v>
      </c>
      <c r="D21" s="255">
        <v>960000</v>
      </c>
      <c r="E21" s="216">
        <f t="shared" si="0"/>
        <v>48.1685900652283</v>
      </c>
      <c r="F21" s="18"/>
      <c r="O21" s="12"/>
      <c r="P21" s="18"/>
    </row>
    <row r="22" spans="1:16" ht="39">
      <c r="A22" s="140" t="s">
        <v>128</v>
      </c>
      <c r="B22" s="42">
        <v>112000</v>
      </c>
      <c r="C22" s="42">
        <v>112000</v>
      </c>
      <c r="D22" s="255">
        <v>64000</v>
      </c>
      <c r="E22" s="216">
        <f t="shared" si="0"/>
        <v>57.14285714285714</v>
      </c>
      <c r="F22" s="18"/>
      <c r="O22" s="12"/>
      <c r="P22" s="18"/>
    </row>
    <row r="23" spans="1:16" ht="39.75" customHeight="1">
      <c r="A23" s="140" t="s">
        <v>94</v>
      </c>
      <c r="B23" s="42">
        <v>0</v>
      </c>
      <c r="C23" s="42">
        <v>3040400</v>
      </c>
      <c r="D23" s="226">
        <v>1408646.09</v>
      </c>
      <c r="E23" s="216">
        <f t="shared" si="0"/>
        <v>46.330946257071446</v>
      </c>
      <c r="F23" s="18"/>
      <c r="O23" s="12"/>
      <c r="P23" s="18"/>
    </row>
    <row r="24" spans="1:16" ht="27" customHeight="1">
      <c r="A24" s="177" t="s">
        <v>106</v>
      </c>
      <c r="B24" s="175">
        <v>2988000</v>
      </c>
      <c r="C24" s="175">
        <v>2988000</v>
      </c>
      <c r="D24" s="231">
        <v>12350</v>
      </c>
      <c r="E24" s="219">
        <f t="shared" si="0"/>
        <v>0.41331994645247655</v>
      </c>
      <c r="F24" s="18"/>
      <c r="O24" s="12"/>
      <c r="P24" s="18"/>
    </row>
    <row r="25" spans="1:16" ht="16.5" customHeight="1" thickBot="1">
      <c r="A25" s="136" t="s">
        <v>23</v>
      </c>
      <c r="B25" s="137">
        <f>SUM(B20:B24)</f>
        <v>6673000</v>
      </c>
      <c r="C25" s="137">
        <f>SUM(C20:C24)</f>
        <v>9713400</v>
      </c>
      <c r="D25" s="230">
        <f>SUM(D20:D24)</f>
        <v>3305996.09</v>
      </c>
      <c r="E25" s="141">
        <f t="shared" si="0"/>
        <v>34.03541592027508</v>
      </c>
      <c r="F25" s="14"/>
      <c r="O25" s="10"/>
      <c r="P25" s="14"/>
    </row>
    <row r="26" ht="18" customHeight="1"/>
    <row r="27" ht="18" customHeight="1"/>
    <row r="28" ht="12.75" customHeight="1">
      <c r="D28" s="13"/>
    </row>
    <row r="29" spans="1:7" ht="15">
      <c r="A29" s="1" t="s">
        <v>147</v>
      </c>
      <c r="B29" s="1"/>
      <c r="D29" s="54">
        <f>SUM(D15-D25)</f>
        <v>4741680.52</v>
      </c>
      <c r="E29" s="1" t="s">
        <v>95</v>
      </c>
      <c r="F29" s="51"/>
      <c r="G29" s="51"/>
    </row>
    <row r="30" ht="12.75">
      <c r="D30" s="13"/>
    </row>
    <row r="31" spans="1:4" ht="17.25">
      <c r="A31" s="28"/>
      <c r="D31" s="46"/>
    </row>
    <row r="32" spans="1:4" ht="17.25">
      <c r="A32" s="28"/>
      <c r="D32" s="46"/>
    </row>
    <row r="33" ht="17.25">
      <c r="A33" s="30"/>
    </row>
    <row r="34" ht="12" customHeight="1">
      <c r="A34" s="30"/>
    </row>
    <row r="35" ht="15">
      <c r="A35" s="32"/>
    </row>
    <row r="36" ht="12" customHeight="1">
      <c r="A36" s="30"/>
    </row>
    <row r="37" ht="17.25">
      <c r="A37" s="30"/>
    </row>
    <row r="38" ht="17.25">
      <c r="A38" s="30"/>
    </row>
    <row r="39" ht="18">
      <c r="A39" s="34"/>
    </row>
    <row r="40" ht="18">
      <c r="A40" s="34"/>
    </row>
    <row r="41" ht="18">
      <c r="A41" s="34"/>
    </row>
    <row r="42" ht="17.25">
      <c r="A42" s="30"/>
    </row>
    <row r="43" ht="17.25">
      <c r="A43" s="30"/>
    </row>
    <row r="44" ht="15">
      <c r="A44" s="33"/>
    </row>
    <row r="45" ht="18">
      <c r="A45" s="31"/>
    </row>
    <row r="46" ht="18">
      <c r="A46" s="31"/>
    </row>
    <row r="47" ht="18">
      <c r="A47" s="31"/>
    </row>
    <row r="48" ht="17.25">
      <c r="A48" s="29"/>
    </row>
    <row r="49" ht="18">
      <c r="A49" s="31"/>
    </row>
    <row r="50" ht="18">
      <c r="A50" s="31"/>
    </row>
    <row r="51" ht="18">
      <c r="A51" s="31"/>
    </row>
    <row r="52" ht="15">
      <c r="A52" s="32"/>
    </row>
    <row r="53" ht="18">
      <c r="A53" s="31"/>
    </row>
    <row r="54" ht="15">
      <c r="A54" s="33"/>
    </row>
    <row r="55" ht="17.25">
      <c r="A55" s="29"/>
    </row>
    <row r="56" ht="15">
      <c r="A56" s="32"/>
    </row>
    <row r="57" ht="15">
      <c r="A57" s="33"/>
    </row>
    <row r="58" ht="15">
      <c r="A58" s="33"/>
    </row>
    <row r="59" ht="18">
      <c r="A59" s="31"/>
    </row>
    <row r="60" spans="1:2" ht="18">
      <c r="A60" s="31"/>
      <c r="B60" s="29"/>
    </row>
    <row r="61" ht="18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&amp;C6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9" sqref="C9"/>
    </sheetView>
  </sheetViews>
  <sheetFormatPr defaultColWidth="9.1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204" customFormat="1" ht="17.25" customHeight="1">
      <c r="A1" s="288" t="s">
        <v>145</v>
      </c>
      <c r="B1" s="288"/>
      <c r="C1" s="288"/>
      <c r="D1" s="288"/>
      <c r="E1" s="288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116</v>
      </c>
      <c r="B5" s="1" t="s">
        <v>98</v>
      </c>
      <c r="D5" s="53">
        <v>42590281.08</v>
      </c>
      <c r="E5" s="2" t="s">
        <v>95</v>
      </c>
    </row>
    <row r="6" spans="1:5" ht="18" customHeight="1">
      <c r="A6" s="20"/>
      <c r="B6" s="20"/>
      <c r="D6" s="43"/>
      <c r="E6" s="2"/>
    </row>
    <row r="7" spans="1:2" ht="15">
      <c r="A7" s="20"/>
      <c r="B7" s="57"/>
    </row>
    <row r="8" spans="1:5" ht="15.75" thickBot="1">
      <c r="A8" s="20" t="s">
        <v>72</v>
      </c>
      <c r="B8" s="20"/>
      <c r="E8" s="60" t="s">
        <v>88</v>
      </c>
    </row>
    <row r="9" spans="1:5" ht="26.25" customHeight="1">
      <c r="A9" s="131"/>
      <c r="B9" s="206" t="s">
        <v>96</v>
      </c>
      <c r="C9" s="207" t="s">
        <v>97</v>
      </c>
      <c r="D9" s="208" t="s">
        <v>90</v>
      </c>
      <c r="E9" s="132" t="s">
        <v>36</v>
      </c>
    </row>
    <row r="10" spans="1:5" ht="22.5" customHeight="1">
      <c r="A10" s="133" t="s">
        <v>92</v>
      </c>
      <c r="B10" s="42">
        <v>0</v>
      </c>
      <c r="C10" s="42">
        <v>0</v>
      </c>
      <c r="D10" s="226">
        <v>781.8</v>
      </c>
      <c r="E10" s="142" t="s">
        <v>20</v>
      </c>
    </row>
    <row r="11" spans="1:5" ht="22.5" customHeight="1">
      <c r="A11" s="256" t="s">
        <v>136</v>
      </c>
      <c r="B11" s="175">
        <v>0</v>
      </c>
      <c r="C11" s="175">
        <v>0</v>
      </c>
      <c r="D11" s="231">
        <v>34000000</v>
      </c>
      <c r="E11" s="142" t="s">
        <v>20</v>
      </c>
    </row>
    <row r="12" spans="1:5" ht="16.5" customHeight="1" thickBot="1">
      <c r="A12" s="136" t="s">
        <v>22</v>
      </c>
      <c r="B12" s="137">
        <v>0</v>
      </c>
      <c r="C12" s="137">
        <f>SUM(C10:C10)</f>
        <v>0</v>
      </c>
      <c r="D12" s="230">
        <f>SUM(D10:D11)</f>
        <v>34000781.8</v>
      </c>
      <c r="E12" s="178" t="s">
        <v>20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28</v>
      </c>
      <c r="B15" s="1"/>
      <c r="D15" s="225">
        <f>D5+D12</f>
        <v>76591062.88</v>
      </c>
      <c r="E15" s="17" t="s">
        <v>95</v>
      </c>
    </row>
    <row r="16" spans="4:5" ht="18" customHeight="1">
      <c r="D16" s="13"/>
      <c r="E16" s="13"/>
    </row>
    <row r="17" ht="18" customHeight="1">
      <c r="J17" t="s">
        <v>98</v>
      </c>
    </row>
    <row r="18" spans="1:5" ht="15.75" thickBot="1">
      <c r="A18" s="1" t="s">
        <v>71</v>
      </c>
      <c r="B18" s="1"/>
      <c r="E18" s="60" t="s">
        <v>88</v>
      </c>
    </row>
    <row r="19" spans="1:5" ht="26.25" customHeight="1">
      <c r="A19" s="139"/>
      <c r="B19" s="206" t="s">
        <v>96</v>
      </c>
      <c r="C19" s="207" t="s">
        <v>97</v>
      </c>
      <c r="D19" s="209" t="s">
        <v>90</v>
      </c>
      <c r="E19" s="132" t="s">
        <v>36</v>
      </c>
    </row>
    <row r="20" spans="1:5" ht="22.5" customHeight="1">
      <c r="A20" s="133" t="s">
        <v>24</v>
      </c>
      <c r="B20" s="42">
        <v>0</v>
      </c>
      <c r="C20" s="42">
        <v>76590280</v>
      </c>
      <c r="D20" s="226">
        <v>13042510</v>
      </c>
      <c r="E20" s="135">
        <f>D20/C20*100</f>
        <v>17.028936308889325</v>
      </c>
    </row>
    <row r="21" spans="1:5" ht="16.5" customHeight="1" thickBot="1">
      <c r="A21" s="136" t="s">
        <v>23</v>
      </c>
      <c r="B21" s="137">
        <f>SUM(B20:B20)</f>
        <v>0</v>
      </c>
      <c r="C21" s="247">
        <f>SUM(C20)</f>
        <v>76590280</v>
      </c>
      <c r="D21" s="248">
        <f>D20</f>
        <v>13042510</v>
      </c>
      <c r="E21" s="141">
        <f>D21/C21*100</f>
        <v>17.028936308889325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">
      <c r="A25" s="55" t="s">
        <v>148</v>
      </c>
      <c r="D25" s="225">
        <f>D15-D21</f>
        <v>63548552.879999995</v>
      </c>
      <c r="E25" s="144" t="s">
        <v>95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375" style="0" bestFit="1" customWidth="1"/>
    <col min="6" max="6" width="10.3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</cols>
  <sheetData>
    <row r="1" spans="1:9" s="204" customFormat="1" ht="17.25">
      <c r="A1" s="281" t="s">
        <v>146</v>
      </c>
      <c r="B1" s="278"/>
      <c r="C1" s="278"/>
      <c r="D1" s="278"/>
      <c r="E1" s="278"/>
      <c r="F1" s="278"/>
      <c r="I1" s="205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91" t="s">
        <v>116</v>
      </c>
      <c r="B5" s="292"/>
      <c r="E5" s="225">
        <v>187511403.89</v>
      </c>
      <c r="F5" s="1" t="s">
        <v>95</v>
      </c>
      <c r="H5" s="27"/>
    </row>
    <row r="6" spans="2:8" ht="15" customHeight="1">
      <c r="B6" s="1"/>
      <c r="E6" s="145"/>
      <c r="H6" s="27"/>
    </row>
    <row r="7" spans="2:8" ht="15" customHeight="1">
      <c r="B7" s="1"/>
      <c r="E7" s="27"/>
      <c r="H7" s="27"/>
    </row>
    <row r="8" spans="1:7" ht="15">
      <c r="A8" s="1" t="s">
        <v>101</v>
      </c>
      <c r="C8" s="1"/>
      <c r="F8" s="60" t="s">
        <v>88</v>
      </c>
      <c r="G8" s="152"/>
    </row>
    <row r="9" spans="1:8" ht="25.5" customHeight="1">
      <c r="A9" s="293"/>
      <c r="B9" s="290"/>
      <c r="C9" s="210" t="s">
        <v>96</v>
      </c>
      <c r="D9" s="210" t="s">
        <v>97</v>
      </c>
      <c r="E9" s="3" t="s">
        <v>90</v>
      </c>
      <c r="F9" s="15" t="s">
        <v>36</v>
      </c>
      <c r="G9" s="153"/>
      <c r="H9" s="13"/>
    </row>
    <row r="10" spans="1:8" ht="51.75" customHeight="1">
      <c r="A10" s="297" t="s">
        <v>126</v>
      </c>
      <c r="B10" s="298"/>
      <c r="C10" s="50">
        <v>0</v>
      </c>
      <c r="D10" s="50">
        <v>0</v>
      </c>
      <c r="E10" s="270">
        <v>11639.05</v>
      </c>
      <c r="F10" s="36" t="s">
        <v>20</v>
      </c>
      <c r="G10" s="153"/>
      <c r="H10" s="154"/>
    </row>
    <row r="11" spans="1:8" ht="24.75" customHeight="1">
      <c r="A11" s="297" t="s">
        <v>137</v>
      </c>
      <c r="B11" s="301"/>
      <c r="C11" s="50">
        <v>0</v>
      </c>
      <c r="D11" s="50">
        <v>0</v>
      </c>
      <c r="E11" s="270">
        <v>250000000</v>
      </c>
      <c r="F11" s="36" t="s">
        <v>20</v>
      </c>
      <c r="G11" s="153"/>
      <c r="H11" s="154"/>
    </row>
    <row r="12" spans="1:8" ht="24.75" customHeight="1">
      <c r="A12" s="297" t="s">
        <v>139</v>
      </c>
      <c r="B12" s="301"/>
      <c r="C12" s="50">
        <v>0</v>
      </c>
      <c r="D12" s="50">
        <v>0</v>
      </c>
      <c r="E12" s="270">
        <v>16475609.1</v>
      </c>
      <c r="F12" s="36" t="s">
        <v>20</v>
      </c>
      <c r="G12" s="153"/>
      <c r="H12" s="154"/>
    </row>
    <row r="13" spans="1:8" ht="24" customHeight="1">
      <c r="A13" s="302" t="s">
        <v>140</v>
      </c>
      <c r="B13" s="303"/>
      <c r="C13" s="50">
        <v>0</v>
      </c>
      <c r="D13" s="50">
        <v>0</v>
      </c>
      <c r="E13" s="270">
        <v>763793.95</v>
      </c>
      <c r="F13" s="36" t="s">
        <v>20</v>
      </c>
      <c r="G13" s="153"/>
      <c r="H13" s="143"/>
    </row>
    <row r="14" spans="1:8" ht="18" customHeight="1">
      <c r="A14" s="304" t="s">
        <v>92</v>
      </c>
      <c r="B14" s="305"/>
      <c r="C14" s="50">
        <v>0</v>
      </c>
      <c r="D14" s="50">
        <v>0</v>
      </c>
      <c r="E14" s="270">
        <v>527869.44</v>
      </c>
      <c r="F14" s="36" t="s">
        <v>20</v>
      </c>
      <c r="G14" s="153"/>
      <c r="H14" s="143"/>
    </row>
    <row r="15" spans="1:8" ht="15" customHeight="1">
      <c r="A15" s="289" t="s">
        <v>22</v>
      </c>
      <c r="B15" s="294"/>
      <c r="C15" s="4">
        <f>SUM(C10:C13)</f>
        <v>0</v>
      </c>
      <c r="D15" s="4">
        <f>SUM(D10:D13)</f>
        <v>0</v>
      </c>
      <c r="E15" s="228">
        <f>SUM(E10:E14)</f>
        <v>267778911.54</v>
      </c>
      <c r="F15" s="155" t="s">
        <v>20</v>
      </c>
      <c r="G15" s="153"/>
      <c r="H15" s="13"/>
    </row>
    <row r="16" spans="1:7" ht="12.75" customHeight="1">
      <c r="A16" s="146"/>
      <c r="B16" s="49"/>
      <c r="C16" s="10"/>
      <c r="D16" s="10"/>
      <c r="E16" s="10"/>
      <c r="F16" s="147"/>
      <c r="G16" s="25"/>
    </row>
    <row r="17" spans="1:7" ht="12.75" customHeight="1">
      <c r="A17" s="146"/>
      <c r="B17" s="49"/>
      <c r="C17" s="10"/>
      <c r="D17" s="10"/>
      <c r="E17" s="10"/>
      <c r="F17" s="147"/>
      <c r="G17" s="25"/>
    </row>
    <row r="18" spans="1:10" ht="12.75" customHeight="1">
      <c r="A18" s="13"/>
      <c r="B18" s="5"/>
      <c r="C18" s="10"/>
      <c r="D18" s="10"/>
      <c r="E18" s="10"/>
      <c r="F18" s="24"/>
      <c r="G18" s="13"/>
      <c r="J18" t="s">
        <v>98</v>
      </c>
    </row>
    <row r="19" spans="1:9" ht="15.75" customHeight="1">
      <c r="A19" s="20" t="s">
        <v>27</v>
      </c>
      <c r="B19" s="20"/>
      <c r="C19" s="10"/>
      <c r="D19" s="10"/>
      <c r="E19" s="225">
        <f>E5+E15</f>
        <v>455290315.42999995</v>
      </c>
      <c r="F19" s="211" t="s">
        <v>95</v>
      </c>
      <c r="G19" s="13"/>
      <c r="I19" s="229"/>
    </row>
    <row r="20" spans="1:9" ht="12.75" customHeight="1">
      <c r="A20" s="20"/>
      <c r="B20" s="20"/>
      <c r="C20" s="10"/>
      <c r="D20" s="10"/>
      <c r="E20" s="143"/>
      <c r="F20" s="17"/>
      <c r="G20" s="13"/>
      <c r="I20" s="229"/>
    </row>
    <row r="21" spans="1:9" ht="12.75" customHeight="1">
      <c r="A21" s="20"/>
      <c r="B21" s="20"/>
      <c r="C21" s="10"/>
      <c r="D21" s="10"/>
      <c r="E21" s="143"/>
      <c r="F21" s="17"/>
      <c r="G21" s="13"/>
      <c r="I21" s="229"/>
    </row>
    <row r="22" spans="1:17" ht="12.75" customHeight="1">
      <c r="A22" s="13"/>
      <c r="B22" s="5"/>
      <c r="C22" s="10"/>
      <c r="D22" s="10"/>
      <c r="E22" s="10"/>
      <c r="F22" s="24"/>
      <c r="G22" s="7" t="s">
        <v>102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">
      <c r="A23" s="20" t="s">
        <v>103</v>
      </c>
      <c r="B23" s="13"/>
      <c r="C23" s="13"/>
      <c r="D23" s="13"/>
      <c r="E23" s="13"/>
      <c r="F23" s="60" t="s">
        <v>88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8" ht="25.5" customHeight="1">
      <c r="A24" s="289"/>
      <c r="B24" s="289"/>
      <c r="C24" s="210" t="s">
        <v>96</v>
      </c>
      <c r="D24" s="210" t="s">
        <v>97</v>
      </c>
      <c r="E24" s="212" t="s">
        <v>90</v>
      </c>
      <c r="F24" s="156" t="s">
        <v>36</v>
      </c>
      <c r="G24" s="157"/>
      <c r="H24" s="13"/>
    </row>
    <row r="25" spans="1:9" ht="27.75" customHeight="1">
      <c r="A25" s="295" t="s">
        <v>129</v>
      </c>
      <c r="B25" s="296"/>
      <c r="C25" s="47">
        <v>0</v>
      </c>
      <c r="D25" s="47">
        <v>0</v>
      </c>
      <c r="E25" s="227">
        <v>143859886.19</v>
      </c>
      <c r="F25" s="36" t="s">
        <v>20</v>
      </c>
      <c r="G25" s="158"/>
      <c r="H25" s="48"/>
      <c r="I25" s="8"/>
    </row>
    <row r="26" spans="1:9" ht="38.25" customHeight="1">
      <c r="A26" s="299" t="s">
        <v>138</v>
      </c>
      <c r="B26" s="300"/>
      <c r="C26" s="47">
        <v>0</v>
      </c>
      <c r="D26" s="47">
        <v>0</v>
      </c>
      <c r="E26" s="227">
        <v>1602353</v>
      </c>
      <c r="F26" s="36" t="s">
        <v>20</v>
      </c>
      <c r="G26" s="158"/>
      <c r="H26" s="48"/>
      <c r="I26" s="8"/>
    </row>
    <row r="27" spans="1:7" ht="15.75" customHeight="1">
      <c r="A27" s="289" t="s">
        <v>23</v>
      </c>
      <c r="B27" s="290"/>
      <c r="C27" s="4">
        <v>0</v>
      </c>
      <c r="D27" s="159">
        <v>0</v>
      </c>
      <c r="E27" s="228">
        <f>SUM(E25:E26)</f>
        <v>145462239.19</v>
      </c>
      <c r="F27" s="155" t="s">
        <v>20</v>
      </c>
      <c r="G27" s="160"/>
    </row>
    <row r="28" spans="1:6" ht="12.75" customHeight="1">
      <c r="A28" s="146"/>
      <c r="B28" s="49"/>
      <c r="C28" s="10"/>
      <c r="D28" s="16"/>
      <c r="E28" s="10"/>
      <c r="F28" s="14"/>
    </row>
    <row r="29" spans="1:6" ht="12.75" customHeight="1">
      <c r="A29" s="146"/>
      <c r="B29" s="49"/>
      <c r="C29" s="10"/>
      <c r="D29" s="16"/>
      <c r="E29" s="10"/>
      <c r="F29" s="14"/>
    </row>
    <row r="30" spans="1:6" ht="12.75" customHeight="1">
      <c r="A30" s="146"/>
      <c r="B30" s="49"/>
      <c r="C30" s="10"/>
      <c r="D30" s="16"/>
      <c r="E30" s="10"/>
      <c r="F30" s="14"/>
    </row>
    <row r="31" spans="1:6" ht="15.75" customHeight="1">
      <c r="A31" s="20" t="s">
        <v>148</v>
      </c>
      <c r="B31" s="20"/>
      <c r="C31" s="10"/>
      <c r="D31" s="16"/>
      <c r="E31" s="225">
        <f>E19-E27</f>
        <v>309828076.23999995</v>
      </c>
      <c r="F31" s="211" t="s">
        <v>95</v>
      </c>
    </row>
    <row r="32" spans="1:6" ht="13.5" customHeight="1">
      <c r="A32" s="13"/>
      <c r="B32" s="13"/>
      <c r="C32" s="13"/>
      <c r="D32" s="13"/>
      <c r="E32" s="143"/>
      <c r="F32" s="17"/>
    </row>
    <row r="33" spans="1:6" ht="13.5" customHeight="1">
      <c r="A33" s="13"/>
      <c r="B33" s="13"/>
      <c r="C33" s="13"/>
      <c r="D33" s="13"/>
      <c r="E33" s="143"/>
      <c r="F33" s="17"/>
    </row>
    <row r="36" ht="12" customHeight="1"/>
    <row r="38" ht="12" customHeight="1"/>
  </sheetData>
  <sheetProtection/>
  <mergeCells count="13">
    <mergeCell ref="A1:F1"/>
    <mergeCell ref="A27:B27"/>
    <mergeCell ref="A5:B5"/>
    <mergeCell ref="A9:B9"/>
    <mergeCell ref="A15:B15"/>
    <mergeCell ref="A25:B25"/>
    <mergeCell ref="A10:B10"/>
    <mergeCell ref="A26:B26"/>
    <mergeCell ref="A24:B24"/>
    <mergeCell ref="A11:B11"/>
    <mergeCell ref="A13:B13"/>
    <mergeCell ref="A12:B12"/>
    <mergeCell ref="A14:B14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2012-08-09T13:48:06Z</cp:lastPrinted>
  <dcterms:created xsi:type="dcterms:W3CDTF">1997-01-24T11:07:25Z</dcterms:created>
  <dcterms:modified xsi:type="dcterms:W3CDTF">2012-09-05T05:54:57Z</dcterms:modified>
  <cp:category/>
  <cp:version/>
  <cp:contentType/>
  <cp:contentStatus/>
</cp:coreProperties>
</file>