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1760" windowHeight="564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 localSheetId="4">'Daně'!#REF!</definedName>
    <definedName name="_1037">#REF!</definedName>
    <definedName name="_1038" localSheetId="4">'Daně'!#REF!</definedName>
    <definedName name="_1038">#REF!</definedName>
    <definedName name="_1039" localSheetId="4">'Daně'!#REF!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 localSheetId="4">'Daně'!#REF!</definedName>
    <definedName name="_1053">'[1]daně'!#REF!</definedName>
    <definedName name="_1054" localSheetId="4">'Daně'!#REF!</definedName>
    <definedName name="_1054">'[1]daně'!#REF!</definedName>
    <definedName name="_1055" localSheetId="4">'Daně'!#REF!</definedName>
    <definedName name="_1055">#REF!</definedName>
    <definedName name="_1056" localSheetId="4">'Daně'!#REF!</definedName>
    <definedName name="_1056">#REF!</definedName>
    <definedName name="_1057" localSheetId="4">'Daně'!#REF!</definedName>
    <definedName name="_1057">#REF!</definedName>
    <definedName name="_1058" localSheetId="4">'Daně'!#REF!</definedName>
    <definedName name="_1058">#REF!</definedName>
    <definedName name="_1059" localSheetId="4">'Daně'!#REF!</definedName>
    <definedName name="_1059">#REF!</definedName>
    <definedName name="_1060" localSheetId="4">'Daně'!#REF!</definedName>
    <definedName name="_1060">#REF!</definedName>
    <definedName name="_1061" localSheetId="4">'Daně'!#REF!</definedName>
    <definedName name="_1061">#REF!</definedName>
    <definedName name="_1062" localSheetId="4">'Daně'!#REF!</definedName>
    <definedName name="_1062">#REF!</definedName>
    <definedName name="_1063" localSheetId="4">'Daně'!#REF!</definedName>
    <definedName name="_1063">#REF!</definedName>
    <definedName name="_1064" localSheetId="4">'Daně'!#REF!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 localSheetId="4">'Daně'!#REF!</definedName>
    <definedName name="_1186">#REF!</definedName>
    <definedName name="_1187" localSheetId="4">'Daně'!#REF!</definedName>
    <definedName name="_1187">#REF!</definedName>
    <definedName name="_1188" localSheetId="4">'Daně'!#REF!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 localSheetId="4">'Daně'!#REF!</definedName>
    <definedName name="_1202">'[1]daně'!#REF!</definedName>
    <definedName name="_1203" localSheetId="4">'Daně'!#REF!</definedName>
    <definedName name="_1203">'[1]daně'!#REF!</definedName>
    <definedName name="_1204" localSheetId="4">'Daně'!#REF!</definedName>
    <definedName name="_1204">#REF!</definedName>
    <definedName name="_1205" localSheetId="4">'Daně'!#REF!</definedName>
    <definedName name="_1205">#REF!</definedName>
    <definedName name="_1206" localSheetId="4">'Daně'!#REF!</definedName>
    <definedName name="_1206">#REF!</definedName>
    <definedName name="_1207" localSheetId="4">'Daně'!#REF!</definedName>
    <definedName name="_1207">#REF!</definedName>
    <definedName name="_1208" localSheetId="4">'Daně'!#REF!</definedName>
    <definedName name="_1208">#REF!</definedName>
    <definedName name="_1209" localSheetId="4">'Daně'!#REF!</definedName>
    <definedName name="_1209">#REF!</definedName>
    <definedName name="_1210" localSheetId="4">'Daně'!#REF!</definedName>
    <definedName name="_1210">#REF!</definedName>
    <definedName name="_1211" localSheetId="4">'Daně'!#REF!</definedName>
    <definedName name="_1211">#REF!</definedName>
    <definedName name="_1212" localSheetId="4">'Daně'!#REF!</definedName>
    <definedName name="_1212">#REF!</definedName>
    <definedName name="_1213" localSheetId="4">'Daně'!#REF!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 localSheetId="4">'Daně'!#REF!</definedName>
    <definedName name="_1335">#REF!</definedName>
    <definedName name="_1336" localSheetId="4">'Daně'!#REF!</definedName>
    <definedName name="_1336">#REF!</definedName>
    <definedName name="_1337" localSheetId="4">'Daně'!#REF!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 localSheetId="4">'Daně'!#REF!</definedName>
    <definedName name="_1351">'[1]daně'!#REF!</definedName>
    <definedName name="_1352" localSheetId="4">'Daně'!#REF!</definedName>
    <definedName name="_1352">'[1]daně'!#REF!</definedName>
    <definedName name="_1353" localSheetId="4">'Daně'!#REF!</definedName>
    <definedName name="_1353">#REF!</definedName>
    <definedName name="_1354" localSheetId="4">'Daně'!#REF!</definedName>
    <definedName name="_1354">#REF!</definedName>
    <definedName name="_1355" localSheetId="4">'Daně'!#REF!</definedName>
    <definedName name="_1355">#REF!</definedName>
    <definedName name="_1356" localSheetId="4">'Daně'!#REF!</definedName>
    <definedName name="_1356">#REF!</definedName>
    <definedName name="_1357" localSheetId="4">'Daně'!#REF!</definedName>
    <definedName name="_1357">#REF!</definedName>
    <definedName name="_1358" localSheetId="4">'Daně'!#REF!</definedName>
    <definedName name="_1358">#REF!</definedName>
    <definedName name="_1359" localSheetId="4">'Daně'!#REF!</definedName>
    <definedName name="_1359">#REF!</definedName>
    <definedName name="_1360" localSheetId="4">'Daně'!#REF!</definedName>
    <definedName name="_1360">#REF!</definedName>
    <definedName name="_1361" localSheetId="4">'Daně'!#REF!</definedName>
    <definedName name="_1361">#REF!</definedName>
    <definedName name="_1362" localSheetId="4">'Daně'!#REF!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 localSheetId="4">'Daně'!#REF!</definedName>
    <definedName name="_1484">#REF!</definedName>
    <definedName name="_1485" localSheetId="4">'Daně'!#REF!</definedName>
    <definedName name="_1485">#REF!</definedName>
    <definedName name="_1486" localSheetId="4">'Daně'!#REF!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 localSheetId="4">'Daně'!#REF!</definedName>
    <definedName name="_1500">'[1]daně'!#REF!</definedName>
    <definedName name="_1501" localSheetId="4">'Daně'!#REF!</definedName>
    <definedName name="_1501">'[1]daně'!#REF!</definedName>
    <definedName name="_1502" localSheetId="4">'Daně'!#REF!</definedName>
    <definedName name="_1502">#REF!</definedName>
    <definedName name="_1503" localSheetId="4">'Daně'!#REF!</definedName>
    <definedName name="_1503">#REF!</definedName>
    <definedName name="_1504" localSheetId="4">'Daně'!#REF!</definedName>
    <definedName name="_1504">#REF!</definedName>
    <definedName name="_1505" localSheetId="4">'Daně'!#REF!</definedName>
    <definedName name="_1505">#REF!</definedName>
    <definedName name="_1506" localSheetId="4">'Daně'!#REF!</definedName>
    <definedName name="_1506">#REF!</definedName>
    <definedName name="_1507" localSheetId="4">'Daně'!#REF!</definedName>
    <definedName name="_1507">#REF!</definedName>
    <definedName name="_1508" localSheetId="4">'Daně'!#REF!</definedName>
    <definedName name="_1508">#REF!</definedName>
    <definedName name="_1509" localSheetId="4">'Daně'!#REF!</definedName>
    <definedName name="_1509">#REF!</definedName>
    <definedName name="_1510" localSheetId="4">'Daně'!#REF!</definedName>
    <definedName name="_1510">#REF!</definedName>
    <definedName name="_1511" localSheetId="4">'Daně'!#REF!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 localSheetId="4">'Daně'!#REF!</definedName>
    <definedName name="_1633">#REF!</definedName>
    <definedName name="_1634" localSheetId="4">'Daně'!#REF!</definedName>
    <definedName name="_1634">#REF!</definedName>
    <definedName name="_1635" localSheetId="4">'Daně'!#REF!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 localSheetId="4">'Daně'!#REF!</definedName>
    <definedName name="_1649">'[1]daně'!#REF!</definedName>
    <definedName name="_1650" localSheetId="4">'Daně'!#REF!</definedName>
    <definedName name="_1650">'[1]daně'!#REF!</definedName>
    <definedName name="_1651" localSheetId="4">'Daně'!#REF!</definedName>
    <definedName name="_1651">#REF!</definedName>
    <definedName name="_1652" localSheetId="4">'Daně'!#REF!</definedName>
    <definedName name="_1652">#REF!</definedName>
    <definedName name="_1653" localSheetId="4">'Daně'!#REF!</definedName>
    <definedName name="_1653">#REF!</definedName>
    <definedName name="_1654" localSheetId="4">'Daně'!#REF!</definedName>
    <definedName name="_1654">#REF!</definedName>
    <definedName name="_1655" localSheetId="4">'Daně'!#REF!</definedName>
    <definedName name="_1655">#REF!</definedName>
    <definedName name="_1656" localSheetId="4">'Daně'!#REF!</definedName>
    <definedName name="_1656">#REF!</definedName>
    <definedName name="_1657" localSheetId="4">'Daně'!#REF!</definedName>
    <definedName name="_1657">#REF!</definedName>
    <definedName name="_1658" localSheetId="4">'Daně'!#REF!</definedName>
    <definedName name="_1658">#REF!</definedName>
    <definedName name="_1659" localSheetId="4">'Daně'!#REF!</definedName>
    <definedName name="_1659">#REF!</definedName>
    <definedName name="_1660" localSheetId="4">'Daně'!#REF!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 localSheetId="4">'Daně'!#REF!</definedName>
    <definedName name="_1782">#REF!</definedName>
    <definedName name="_1783" localSheetId="4">'Daně'!#REF!</definedName>
    <definedName name="_1783">#REF!</definedName>
    <definedName name="_1784" localSheetId="4">'Daně'!#REF!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 localSheetId="4">'Daně'!#REF!</definedName>
    <definedName name="_1788">#REF!</definedName>
    <definedName name="_1789" localSheetId="4">'Daně'!#REF!</definedName>
    <definedName name="_1789">#REF!</definedName>
    <definedName name="_1790" localSheetId="4">'Daně'!#REF!</definedName>
    <definedName name="_1790">#REF!</definedName>
    <definedName name="_1791" localSheetId="4">'Daně'!#REF!</definedName>
    <definedName name="_1791">#REF!</definedName>
    <definedName name="_1792" localSheetId="4">'Daně'!#REF!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 localSheetId="4">'Daně'!#REF!</definedName>
    <definedName name="_1798">#REF!</definedName>
    <definedName name="_1799" localSheetId="4">'Daně'!#REF!</definedName>
    <definedName name="_1799">#REF!</definedName>
    <definedName name="_1800" localSheetId="4">'Daně'!#REF!</definedName>
    <definedName name="_1800">#REF!</definedName>
    <definedName name="_1801" localSheetId="4">'Daně'!#REF!</definedName>
    <definedName name="_1801">#REF!</definedName>
    <definedName name="_1802" localSheetId="4">'Daně'!#REF!</definedName>
    <definedName name="_1802">#REF!</definedName>
    <definedName name="_1803" localSheetId="4">'Daně'!#REF!</definedName>
    <definedName name="_1803">#REF!</definedName>
    <definedName name="_1804" localSheetId="4">'Daně'!#REF!</definedName>
    <definedName name="_1804">#REF!</definedName>
    <definedName name="_1805" localSheetId="4">'Daně'!#REF!</definedName>
    <definedName name="_1805">#REF!</definedName>
    <definedName name="_1806" localSheetId="4">'Daně'!#REF!</definedName>
    <definedName name="_1806">#REF!</definedName>
    <definedName name="_1807" localSheetId="4">'Daně'!#REF!</definedName>
    <definedName name="_1807">#REF!</definedName>
    <definedName name="_1808" localSheetId="4">'Daně'!#REF!</definedName>
    <definedName name="_1808">#REF!</definedName>
    <definedName name="_1809" localSheetId="4">'Daně'!#REF!</definedName>
    <definedName name="_1809">#REF!</definedName>
    <definedName name="_1810" localSheetId="4">'Daně'!#REF!</definedName>
    <definedName name="_1810">#REF!</definedName>
    <definedName name="_1811" localSheetId="4">'Daně'!#REF!</definedName>
    <definedName name="_1811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'Daně'!$D$26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'Daně'!$E$26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'Daně'!$F$26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'Daně'!$G$26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'Daně'!$H$26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'Daně'!$I$26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'Daně'!$J$26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'Daně'!$K$26</definedName>
    <definedName name="_518">#REF!</definedName>
    <definedName name="_519" localSheetId="4">'Daně'!$L$26</definedName>
    <definedName name="_519">#REF!</definedName>
    <definedName name="_520" localSheetId="4">'Daně'!$M$26</definedName>
    <definedName name="_520">#REF!</definedName>
    <definedName name="_521" localSheetId="4">'Daně'!$N$26</definedName>
    <definedName name="_521">#REF!</definedName>
    <definedName name="_522" localSheetId="4">'Daně'!$O$26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'Daně'!$P$26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'Daně'!$Q$26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'Daně'!$D$21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'Daně'!$E$21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'Daně'!$F$21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'Daně'!$G$21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'Daně'!$H$21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'Daně'!$I$21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'Daně'!$J$21</definedName>
    <definedName name="_536">#REF!</definedName>
    <definedName name="_537" localSheetId="4">'Daně'!$K$21</definedName>
    <definedName name="_537">#REF!</definedName>
    <definedName name="_538" localSheetId="4">'Daně'!$L$21</definedName>
    <definedName name="_538">#REF!</definedName>
    <definedName name="_539" localSheetId="4">'Daně'!$M$21</definedName>
    <definedName name="_539">#REF!</definedName>
    <definedName name="_540" localSheetId="4">'Daně'!$N$21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'Daně'!$O$21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'Daně'!$P$21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'Daně'!$Q$21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'Daně'!$D$22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'Daně'!$E$22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'Daně'!$F$22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'Daně'!$G$22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'Daně'!$H$22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'Daně'!$I$22</definedName>
    <definedName name="_554">#REF!</definedName>
    <definedName name="_555" localSheetId="4">'Daně'!$J$22</definedName>
    <definedName name="_555">#REF!</definedName>
    <definedName name="_556" localSheetId="4">'Daně'!$K$22</definedName>
    <definedName name="_556">#REF!</definedName>
    <definedName name="_557" localSheetId="4">'Daně'!$L$22</definedName>
    <definedName name="_557">#REF!</definedName>
    <definedName name="_558" localSheetId="4">'Daně'!$M$22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'Daně'!$N$22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'Daně'!$O$22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'Daně'!$P$22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'Daně'!$Q$22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'Daně'!$D$23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'Daně'!$E$23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'Daně'!$F$23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'Daně'!$G$23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'Daně'!$H$23</definedName>
    <definedName name="_572">#REF!</definedName>
    <definedName name="_573" localSheetId="4">'Daně'!$I$23</definedName>
    <definedName name="_573">#REF!</definedName>
    <definedName name="_574" localSheetId="4">'Daně'!$J$23</definedName>
    <definedName name="_574">#REF!</definedName>
    <definedName name="_575" localSheetId="4">'Daně'!$K$23</definedName>
    <definedName name="_575">#REF!</definedName>
    <definedName name="_576" localSheetId="4">'Daně'!$L$23</definedName>
    <definedName name="_576">#REF!</definedName>
    <definedName name="_577" localSheetId="4">'Daně'!$M$23</definedName>
    <definedName name="_577">#REF!</definedName>
    <definedName name="_578" localSheetId="4">'Daně'!$N$23</definedName>
    <definedName name="_578">#REF!</definedName>
    <definedName name="_579" localSheetId="4">'Daně'!$O$23</definedName>
    <definedName name="_579">#REF!</definedName>
    <definedName name="_580" localSheetId="4">'Daně'!$P$23</definedName>
    <definedName name="_580">#REF!</definedName>
    <definedName name="_581" localSheetId="4">'Daně'!$Q$23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'Daně'!$D$24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'Daně'!$E$24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'Daně'!$F$24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'Daně'!$G$24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'Daně'!$H$24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'Daně'!$I$24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'Daně'!$J$24</definedName>
    <definedName name="_593">#REF!</definedName>
    <definedName name="_594" localSheetId="4">'Daně'!$K$24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'Daně'!$L$24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'Daně'!$M$24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'Daně'!$N$24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'Daně'!$O$24</definedName>
    <definedName name="_598">#REF!</definedName>
    <definedName name="_599" localSheetId="4">'Daně'!$P$24</definedName>
    <definedName name="_599">#REF!</definedName>
    <definedName name="_600" localSheetId="4">'Daně'!$Q$24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 localSheetId="4">'Daně'!$D$25</definedName>
    <definedName name="_606">#REF!</definedName>
    <definedName name="_607" localSheetId="4">'Daně'!$E$25</definedName>
    <definedName name="_607">#REF!</definedName>
    <definedName name="_608" localSheetId="4">'Daně'!$F$25</definedName>
    <definedName name="_608">#REF!</definedName>
    <definedName name="_609" localSheetId="4">'Daně'!$G$25</definedName>
    <definedName name="_609">#REF!</definedName>
    <definedName name="_610" localSheetId="4">'Daně'!$H$25</definedName>
    <definedName name="_610">#REF!</definedName>
    <definedName name="_611" localSheetId="4">'Daně'!$I$25</definedName>
    <definedName name="_611">#REF!</definedName>
    <definedName name="_612" localSheetId="4">'Daně'!$J$25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4">'Daně'!$K$25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4">'Daně'!$L$25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4">'Daně'!$M$25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4">'Daně'!$N$25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4">'Daně'!$O$25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'Daně'!$P$25</definedName>
    <definedName name="_618">#REF!</definedName>
    <definedName name="_619" localSheetId="4">'Daně'!$Q$25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 localSheetId="4">'Daně'!#REF!</definedName>
    <definedName name="_739">#REF!</definedName>
    <definedName name="_740" localSheetId="4">'Daně'!#REF!</definedName>
    <definedName name="_740">#REF!</definedName>
    <definedName name="_741" localSheetId="4">'Daně'!#REF!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 localSheetId="4">'Daně'!#REF!</definedName>
    <definedName name="_755">'[1]daně'!#REF!</definedName>
    <definedName name="_756" localSheetId="4">'Daně'!#REF!</definedName>
    <definedName name="_756">'[1]daně'!#REF!</definedName>
    <definedName name="_757" localSheetId="4">'Daně'!#REF!</definedName>
    <definedName name="_757">#REF!</definedName>
    <definedName name="_758" localSheetId="4">'Daně'!#REF!</definedName>
    <definedName name="_758">#REF!</definedName>
    <definedName name="_759" localSheetId="4">'Daně'!#REF!</definedName>
    <definedName name="_759">#REF!</definedName>
    <definedName name="_760" localSheetId="4">'Daně'!#REF!</definedName>
    <definedName name="_760">#REF!</definedName>
    <definedName name="_761" localSheetId="4">'Daně'!#REF!</definedName>
    <definedName name="_761">#REF!</definedName>
    <definedName name="_762" localSheetId="4">'Daně'!#REF!</definedName>
    <definedName name="_762">#REF!</definedName>
    <definedName name="_763" localSheetId="4">'Daně'!#REF!</definedName>
    <definedName name="_763">#REF!</definedName>
    <definedName name="_764" localSheetId="4">'Daně'!#REF!</definedName>
    <definedName name="_764">#REF!</definedName>
    <definedName name="_765" localSheetId="4">'Daně'!#REF!</definedName>
    <definedName name="_765">#REF!</definedName>
    <definedName name="_766" localSheetId="4">'Daně'!#REF!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 localSheetId="4">'Daně'!#REF!</definedName>
    <definedName name="_888">#REF!</definedName>
    <definedName name="_889" localSheetId="4">'Daně'!#REF!</definedName>
    <definedName name="_889">#REF!</definedName>
    <definedName name="_890" localSheetId="4">'Daně'!#REF!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 localSheetId="4">'Daně'!#REF!</definedName>
    <definedName name="_904">'[1]daně'!#REF!</definedName>
    <definedName name="_905" localSheetId="4">'Daně'!#REF!</definedName>
    <definedName name="_905">'[1]daně'!#REF!</definedName>
    <definedName name="_906" localSheetId="4">'Daně'!#REF!</definedName>
    <definedName name="_906">#REF!</definedName>
    <definedName name="_907" localSheetId="4">'Daně'!#REF!</definedName>
    <definedName name="_907">#REF!</definedName>
    <definedName name="_908" localSheetId="4">'Daně'!#REF!</definedName>
    <definedName name="_908">#REF!</definedName>
    <definedName name="_909" localSheetId="4">'Daně'!#REF!</definedName>
    <definedName name="_909">#REF!</definedName>
    <definedName name="_910" localSheetId="4">'Daně'!#REF!</definedName>
    <definedName name="_910">#REF!</definedName>
    <definedName name="_911" localSheetId="4">'Daně'!#REF!</definedName>
    <definedName name="_911">#REF!</definedName>
    <definedName name="_912" localSheetId="4">'Daně'!#REF!</definedName>
    <definedName name="_912">#REF!</definedName>
    <definedName name="_913" localSheetId="4">'Daně'!#REF!</definedName>
    <definedName name="_913">#REF!</definedName>
    <definedName name="_914" localSheetId="4">'Daně'!#REF!</definedName>
    <definedName name="_914">#REF!</definedName>
    <definedName name="_915" localSheetId="4">'Daně'!#REF!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4">'Daně'!$A$1:$S$27</definedName>
    <definedName name="_xlnm.Print_Area" localSheetId="7">'Fond strateg.rez. '!$A$1:$F$41</definedName>
    <definedName name="_xlnm.Print_Area" localSheetId="5">'SOCIÁLNÍ FOND '!$A$1:$E$28</definedName>
  </definedNames>
  <calcPr fullCalcOnLoad="1"/>
</workbook>
</file>

<file path=xl/sharedStrings.xml><?xml version="1.0" encoding="utf-8"?>
<sst xmlns="http://schemas.openxmlformats.org/spreadsheetml/2006/main" count="309" uniqueCount="147">
  <si>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</si>
  <si>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</si>
  <si>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</si>
  <si>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</si>
  <si>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</si>
  <si>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</si>
  <si>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</si>
  <si>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</si>
  <si>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</si>
  <si>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</si>
  <si>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</si>
  <si>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</si>
  <si>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</si>
  <si>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</si>
  <si>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</si>
  <si>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</si>
  <si>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</si>
  <si>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</si>
  <si>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</si>
  <si>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</si>
  <si>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</si>
  <si>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</si>
  <si>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</si>
  <si>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</si>
  <si>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</si>
  <si>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</si>
  <si>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</si>
  <si>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</si>
  <si>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</si>
  <si>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</si>
  <si>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</si>
  <si>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</si>
  <si>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</si>
  <si>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</si>
  <si>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</si>
  <si>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</si>
  <si>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</si>
  <si>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</si>
  <si>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</si>
  <si>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</si>
  <si>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</si>
  <si>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</si>
  <si>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</si>
  <si>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</si>
  <si>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</si>
  <si>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</si>
  <si>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</si>
  <si>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</si>
  <si>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</si>
  <si>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</si>
  <si>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</si>
  <si>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</si>
  <si>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</si>
  <si>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</si>
  <si>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</si>
  <si>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</si>
  <si>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</si>
  <si>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</si>
  <si>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</si>
  <si>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</si>
  <si>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</si>
  <si>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</si>
  <si>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</si>
  <si>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</si>
  <si>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</si>
  <si>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</si>
  <si>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</si>
  <si>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</si>
  <si>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</si>
  <si>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</si>
  <si>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</si>
  <si>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</si>
  <si>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</si>
  <si>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</si>
  <si>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</si>
  <si>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</si>
  <si>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</si>
  <si>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</si>
  <si>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</si>
  <si>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</si>
  <si>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</si>
  <si>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</si>
  <si>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</si>
  <si>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</si>
  <si>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</si>
  <si>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</si>
  <si>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</si>
  <si>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</si>
  <si>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</si>
  <si>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</si>
  <si>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</si>
  <si>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</si>
  <si>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</si>
  <si>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</si>
  <si>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</si>
  <si>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</si>
  <si>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</si>
  <si>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</si>
  <si>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</si>
  <si>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</si>
  <si>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</si>
  <si>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</si>
  <si>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</si>
  <si>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</si>
  <si>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</si>
  <si>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</si>
  <si>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</si>
  <si>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</si>
  <si>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</si>
  <si>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</si>
  <si>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</si>
  <si>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</si>
  <si>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</si>
  <si>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</si>
  <si>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</si>
  <si>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</si>
  <si>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</si>
  <si>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Převod do rozpočtu kraje - PO zřizované krajem (půjčky pro Nemocnici Jihlava a Muzeum Vysočiny Havlíčkův Brod)  </t>
  </si>
  <si>
    <t>Počet stran: 8</t>
  </si>
  <si>
    <t>5) VÝVOJ DAŇOVÝCH PŘÍJMŮ KRAJE - SROVNÁNÍ VÝVOJE DAŇOVÝCH PŘÍJMŮ V ROCE 2011 A 2010</t>
  </si>
  <si>
    <t>Zapojení disponibilního zůstatku kraje z roku 2010 - závěrečný účet</t>
  </si>
  <si>
    <t>Převody z kapitoly EP (ze zvláštních účtů ukončených projektů, jednotlivých etap projektů, nebo na základě usnesení orgánů kraje)</t>
  </si>
  <si>
    <t>Převod z rozpočtu kraje (splátky půjček Vysočina Tourism)</t>
  </si>
  <si>
    <t>Převod na kapitolu EP (na realizaci projektů kofinancovaných EU)</t>
  </si>
  <si>
    <t>Převod prostředků z rozpočtu kraje na projekt (Snižování energ. náročnosti)</t>
  </si>
  <si>
    <t>Převod z rozpočtu kraje na kapitolu Evropské projekty (Snižování energ. náročnosti)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</si>
  <si>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</si>
  <si>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</si>
  <si>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</si>
  <si>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</si>
  <si>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(Pavilon pro matku a dítě v Nemocnici Třebíč, Nemocnice Jihlava - PUIP)  </t>
  </si>
  <si>
    <t>Převod do FSR (splátky půjček od Vysočina Tourism)</t>
  </si>
  <si>
    <t>Příjmy</t>
  </si>
  <si>
    <t>(bez daně placené krajem)</t>
  </si>
  <si>
    <t>1) HOSPODAŘENÍ KRAJE VYSOČINA ZA OBDOBÍ 1 - 10/2011</t>
  </si>
  <si>
    <t>2) HOSPODAŘENÍ KRAJE VYSOČINA ZA OBDOBÍ 1 - 10/2011</t>
  </si>
  <si>
    <t>3) HOSPODAŘENÍ KRAJE VYSOČINA ZA OBDOBÍ 1 - 10/2011</t>
  </si>
  <si>
    <t>4)  FINANCOVÁNÍ KRAJE VYSOČINA ZA OBDOBÍ 1 - 10/2011</t>
  </si>
  <si>
    <t xml:space="preserve">6)  SOCIÁLNÍ FOND ZA OBDOBÍ 1 - 10/2011  </t>
  </si>
  <si>
    <t xml:space="preserve">7)  FOND VYSOČINY ZA OBDOBÍ 1 - 10/2011    </t>
  </si>
  <si>
    <t xml:space="preserve">8)  FOND STRATEGICKÝCH REZERV ZA OBDOBÍ 1 - 10/2011  </t>
  </si>
  <si>
    <t>Stav na účtu k 31. 10. 2011</t>
  </si>
  <si>
    <t>Stav na účtu k  31. 10.  2011</t>
  </si>
  <si>
    <t>Ve sledovaném období by alikvotní plnění daň. příjmů mělo činit 83.3%, tj. 2 649 322 tis. Kč. , což je o  250 105 tis. Kč méně než skutečnost.</t>
  </si>
  <si>
    <t>Skutečné plnění daňových příjmů za sledované období činí 2 899 427 tis. Kč, což je o  19 611 tis. Kč více než ze stejné období minulého roku, tj. 101 %.</t>
  </si>
  <si>
    <t>Převod do FSR (snižování kapitol)</t>
  </si>
  <si>
    <t>ZK-07-2011-15,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</si>
</sst>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19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4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4" fillId="19" borderId="22" xfId="0" applyFont="1" applyFill="1" applyBorder="1" applyAlignment="1">
      <alignment horizontal="left" vertical="center"/>
    </xf>
    <xf numFmtId="3" fontId="2" fillId="19" borderId="23" xfId="0" applyNumberFormat="1" applyFont="1" applyFill="1" applyBorder="1" applyAlignment="1">
      <alignment horizontal="right" vertical="center" wrapText="1"/>
    </xf>
    <xf numFmtId="3" fontId="2" fillId="19" borderId="24" xfId="0" applyNumberFormat="1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left" vertical="top"/>
    </xf>
    <xf numFmtId="4" fontId="0" fillId="19" borderId="25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19" borderId="22" xfId="0" applyFont="1" applyFill="1" applyBorder="1" applyAlignment="1">
      <alignment vertical="center"/>
    </xf>
    <xf numFmtId="3" fontId="2" fillId="19" borderId="23" xfId="0" applyNumberFormat="1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11" xfId="0" applyFont="1" applyFill="1" applyBorder="1" applyAlignment="1">
      <alignment vertical="center"/>
    </xf>
    <xf numFmtId="0" fontId="2" fillId="19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/>
    </xf>
    <xf numFmtId="3" fontId="2" fillId="19" borderId="30" xfId="0" applyNumberFormat="1" applyFont="1" applyFill="1" applyBorder="1" applyAlignment="1">
      <alignment/>
    </xf>
    <xf numFmtId="3" fontId="2" fillId="19" borderId="31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6" xfId="0" applyNumberFormat="1" applyFill="1" applyBorder="1" applyAlignment="1">
      <alignment horizontal="right" vertical="center"/>
    </xf>
    <xf numFmtId="3" fontId="0" fillId="24" borderId="33" xfId="0" applyNumberFormat="1" applyFill="1" applyBorder="1" applyAlignment="1">
      <alignment horizontal="right" vertical="center"/>
    </xf>
    <xf numFmtId="3" fontId="0" fillId="2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25" borderId="22" xfId="0" applyFont="1" applyFill="1" applyBorder="1" applyAlignment="1">
      <alignment horizontal="left" vertical="center"/>
    </xf>
    <xf numFmtId="3" fontId="2" fillId="25" borderId="23" xfId="0" applyNumberFormat="1" applyFont="1" applyFill="1" applyBorder="1" applyAlignment="1">
      <alignment horizontal="right" vertical="center"/>
    </xf>
    <xf numFmtId="3" fontId="2" fillId="25" borderId="24" xfId="0" applyNumberFormat="1" applyFont="1" applyFill="1" applyBorder="1" applyAlignment="1">
      <alignment horizontal="right" vertical="center"/>
    </xf>
    <xf numFmtId="0" fontId="2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horizontal="right" vertical="center"/>
    </xf>
    <xf numFmtId="0" fontId="14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/>
    </xf>
    <xf numFmtId="0" fontId="2" fillId="25" borderId="22" xfId="0" applyFont="1" applyFill="1" applyBorder="1" applyAlignment="1">
      <alignment vertical="center"/>
    </xf>
    <xf numFmtId="3" fontId="0" fillId="25" borderId="24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2" fillId="19" borderId="30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left" vertical="center"/>
    </xf>
    <xf numFmtId="3" fontId="2" fillId="25" borderId="24" xfId="0" applyNumberFormat="1" applyFont="1" applyFill="1" applyBorder="1" applyAlignment="1">
      <alignment horizontal="right"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 vertical="center"/>
    </xf>
    <xf numFmtId="0" fontId="2" fillId="25" borderId="22" xfId="0" applyFont="1" applyFill="1" applyBorder="1" applyAlignment="1">
      <alignment horizontal="left" vertical="center"/>
    </xf>
    <xf numFmtId="3" fontId="2" fillId="25" borderId="36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7" xfId="0" applyBorder="1" applyAlignment="1">
      <alignment/>
    </xf>
    <xf numFmtId="0" fontId="41" fillId="0" borderId="0" xfId="0" applyFont="1" applyAlignment="1">
      <alignment/>
    </xf>
    <xf numFmtId="0" fontId="16" fillId="0" borderId="0" xfId="0" applyFont="1" applyAlignment="1">
      <alignment/>
    </xf>
    <xf numFmtId="0" fontId="43" fillId="0" borderId="0" xfId="0" applyFont="1" applyAlignment="1">
      <alignment/>
    </xf>
    <xf numFmtId="3" fontId="2" fillId="19" borderId="12" xfId="0" applyNumberFormat="1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19" fillId="0" borderId="0" xfId="47">
      <alignment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" fontId="2" fillId="19" borderId="31" xfId="0" applyNumberFormat="1" applyFont="1" applyFill="1" applyBorder="1" applyAlignment="1">
      <alignment horizontal="center" vertical="center"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>
      <alignment vertical="top" wrapText="1"/>
      <protection/>
    </xf>
    <xf numFmtId="219" fontId="21" fillId="0" borderId="38" xfId="47" applyFill="1" applyBorder="1">
      <alignment horizontal="left" vertical="top" wrapText="1"/>
      <protection/>
    </xf>
    <xf numFmtId="0" fontId="20" fillId="0" borderId="39" xfId="47" applyFill="1" applyBorder="1">
      <alignment vertical="top" wrapText="1"/>
      <protection/>
    </xf>
    <xf numFmtId="0" fontId="22" fillId="19" borderId="40" xfId="47" applyFill="1" applyBorder="1">
      <alignment horizontal="center" vertical="top" wrapText="1"/>
      <protection/>
    </xf>
    <xf numFmtId="0" fontId="45" fillId="0" borderId="41" xfId="47" applyFill="1" applyBorder="1">
      <alignment vertical="top" wrapText="1"/>
      <protection/>
    </xf>
    <xf numFmtId="219" fontId="22" fillId="0" borderId="42" xfId="47" applyFill="1" applyBorder="1">
      <alignment horizontal="center" vertical="top" wrapText="1"/>
      <protection/>
    </xf>
    <xf numFmtId="207" fontId="22" fillId="0" borderId="40" xfId="47" applyFill="1" applyBorder="1">
      <alignment horizontal="right" vertical="top" wrapText="1"/>
      <protection/>
    </xf>
    <xf numFmtId="207" fontId="22" fillId="0" borderId="40" xfId="47" applyFill="1" applyBorder="1">
      <alignment horizontal="center" vertical="top" wrapText="1"/>
      <protection/>
    </xf>
    <xf numFmtId="207" fontId="23" fillId="0" borderId="40" xfId="47" applyFill="1" applyBorder="1">
      <alignment horizontal="right" vertical="top" wrapText="1"/>
      <protection/>
    </xf>
    <xf numFmtId="207" fontId="23" fillId="0" borderId="40" xfId="47" applyFill="1" applyBorder="1">
      <alignment horizontal="center" vertical="top" wrapText="1"/>
      <protection/>
    </xf>
    <xf numFmtId="0" fontId="23" fillId="0" borderId="43" xfId="47" applyFill="1" applyBorder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ill="1" applyBorder="1" applyAlignment="1">
      <alignment horizontal="center" vertical="center" wrapText="1"/>
      <protection/>
    </xf>
    <xf numFmtId="0" fontId="19" fillId="0" borderId="0" xfId="47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/>
      <protection/>
    </xf>
    <xf numFmtId="3" fontId="0" fillId="0" borderId="35" xfId="0" applyNumberFormat="1" applyFill="1" applyBorder="1" applyAlignment="1">
      <alignment horizontal="right" vertical="center"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2" fillId="19" borderId="3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4" fontId="2" fillId="19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23" fillId="0" borderId="40" xfId="47" applyFill="1" applyBorder="1">
      <alignment vertical="top" wrapText="1"/>
      <protection/>
    </xf>
    <xf numFmtId="0" fontId="45" fillId="0" borderId="0" xfId="47" applyFill="1" applyBorder="1">
      <alignment vertical="top" wrapText="1"/>
      <protection/>
    </xf>
    <xf numFmtId="0" fontId="22" fillId="0" borderId="0" xfId="47" applyFill="1" applyBorder="1">
      <alignment vertical="top" wrapText="1"/>
      <protection/>
    </xf>
    <xf numFmtId="0" fontId="46" fillId="0" borderId="0" xfId="47" applyFont="1" applyFill="1" applyBorder="1" applyAlignment="1">
      <alignment horizontal="center" vertical="center"/>
      <protection/>
    </xf>
    <xf numFmtId="0" fontId="46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left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34" xfId="0" applyFont="1" applyFill="1" applyBorder="1" applyAlignment="1">
      <alignment horizontal="left" vertical="center" wrapText="1" shrinkToFit="1"/>
    </xf>
    <xf numFmtId="0" fontId="0" fillId="24" borderId="44" xfId="0" applyFont="1" applyFill="1" applyBorder="1" applyAlignment="1">
      <alignment horizontal="left" vertical="center" wrapText="1" shrinkToFit="1"/>
    </xf>
    <xf numFmtId="0" fontId="0" fillId="24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24" borderId="34" xfId="0" applyFill="1" applyBorder="1" applyAlignment="1">
      <alignment vertical="center" wrapText="1"/>
    </xf>
    <xf numFmtId="0" fontId="0" fillId="24" borderId="44" xfId="0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5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1" spans="4:5" ht="13.5">
      <c r="D1" s="255" t="s">
        <v>146</v>
      </c>
      <c r="E1" s="255"/>
    </row>
    <row r="2" spans="4:5" ht="13.5">
      <c r="D2" s="256" t="s">
        <v>118</v>
      </c>
      <c r="E2" s="256"/>
    </row>
    <row r="3" spans="4:5" ht="11.25" customHeight="1">
      <c r="D3" s="38"/>
      <c r="E3" s="38"/>
    </row>
    <row r="4" spans="1:5" s="200" customFormat="1" ht="18">
      <c r="A4" s="257" t="s">
        <v>134</v>
      </c>
      <c r="B4" s="258"/>
      <c r="C4" s="258"/>
      <c r="D4" s="258"/>
      <c r="E4" s="258"/>
    </row>
    <row r="5" spans="1:5" ht="16.5">
      <c r="A5" s="259" t="s">
        <v>102</v>
      </c>
      <c r="B5" s="260"/>
      <c r="C5" s="260"/>
      <c r="D5" s="260"/>
      <c r="E5" s="260"/>
    </row>
    <row r="6" spans="1:5" ht="16.5">
      <c r="A6" s="59"/>
      <c r="B6" s="60"/>
      <c r="C6" s="60"/>
      <c r="D6" s="60"/>
      <c r="E6" s="60"/>
    </row>
    <row r="7" ht="13.5" thickBot="1">
      <c r="E7" s="61" t="s">
        <v>22</v>
      </c>
    </row>
    <row r="8" spans="1:5" ht="26.25">
      <c r="A8" s="62" t="s">
        <v>35</v>
      </c>
      <c r="B8" s="63" t="s">
        <v>36</v>
      </c>
      <c r="C8" s="63" t="s">
        <v>38</v>
      </c>
      <c r="D8" s="64" t="s">
        <v>93</v>
      </c>
      <c r="E8" s="65" t="s">
        <v>39</v>
      </c>
    </row>
    <row r="9" spans="1:9" ht="12.75">
      <c r="A9" s="66" t="s">
        <v>40</v>
      </c>
      <c r="B9" s="67">
        <v>3220486</v>
      </c>
      <c r="C9" s="148">
        <v>3220486</v>
      </c>
      <c r="D9" s="149">
        <v>2919680</v>
      </c>
      <c r="E9" s="68">
        <f>D9/C9*100</f>
        <v>90.65960851871425</v>
      </c>
      <c r="G9" s="35"/>
      <c r="H9" s="35"/>
      <c r="I9" s="35"/>
    </row>
    <row r="10" spans="1:9" ht="12.75">
      <c r="A10" s="69" t="s">
        <v>41</v>
      </c>
      <c r="B10" s="70">
        <v>251719</v>
      </c>
      <c r="C10" s="72">
        <v>287300</v>
      </c>
      <c r="D10" s="150">
        <v>245054</v>
      </c>
      <c r="E10" s="71">
        <f>D10/C10*100</f>
        <v>85.29550991994431</v>
      </c>
      <c r="G10" s="101"/>
      <c r="H10" s="101"/>
      <c r="I10" s="101"/>
    </row>
    <row r="11" spans="1:9" ht="14.25" customHeight="1">
      <c r="A11" s="69" t="s">
        <v>42</v>
      </c>
      <c r="B11" s="70">
        <v>20200</v>
      </c>
      <c r="C11" s="72">
        <v>21736</v>
      </c>
      <c r="D11" s="150">
        <v>24658</v>
      </c>
      <c r="E11" s="71">
        <f>D11/C11*100</f>
        <v>113.44313581155687</v>
      </c>
      <c r="G11" s="101"/>
      <c r="H11" s="101"/>
      <c r="I11" s="101"/>
    </row>
    <row r="12" spans="1:9" s="13" customFormat="1" ht="15" customHeight="1" thickBot="1">
      <c r="A12" s="209" t="s">
        <v>43</v>
      </c>
      <c r="B12" s="175">
        <v>3791043</v>
      </c>
      <c r="C12" s="175">
        <v>4996009</v>
      </c>
      <c r="D12" s="175">
        <v>4961563</v>
      </c>
      <c r="E12" s="210">
        <f>D12/C12*100</f>
        <v>99.31052966477843</v>
      </c>
      <c r="F12" s="212"/>
      <c r="G12" s="105"/>
      <c r="H12" s="105"/>
      <c r="I12" s="105"/>
    </row>
    <row r="13" spans="1:9" ht="20.25" customHeight="1" thickBot="1">
      <c r="A13" s="178" t="s">
        <v>31</v>
      </c>
      <c r="B13" s="167">
        <f>SUM(B9:B12)</f>
        <v>7283448</v>
      </c>
      <c r="C13" s="167">
        <f>SUM(C9:C12)</f>
        <v>8525531</v>
      </c>
      <c r="D13" s="167">
        <f>SUM(D9:D12)</f>
        <v>8150955</v>
      </c>
      <c r="E13" s="179">
        <f>D13/C13*100</f>
        <v>95.60642029217887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210"/>
      <c r="G14" s="35"/>
      <c r="H14" s="35"/>
      <c r="I14" s="35"/>
    </row>
    <row r="15" spans="1:9" ht="20.25" customHeight="1" thickBot="1">
      <c r="A15" s="165" t="s">
        <v>34</v>
      </c>
      <c r="B15" s="166">
        <f>Financování!B21</f>
        <v>1307327</v>
      </c>
      <c r="C15" s="166">
        <f>Financování!C21</f>
        <v>1608456</v>
      </c>
      <c r="D15" s="166">
        <f>Financování!D21</f>
        <v>1089691</v>
      </c>
      <c r="E15" s="179">
        <f>D15/C15*100</f>
        <v>67.74764121617252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14.25" thickBot="1">
      <c r="A17" s="77" t="s">
        <v>44</v>
      </c>
      <c r="B17" s="78">
        <f>SUM(B15+B13)</f>
        <v>8590775</v>
      </c>
      <c r="C17" s="78">
        <f>SUM(C15+C13)</f>
        <v>10133987</v>
      </c>
      <c r="D17" s="78">
        <f>SUM(D15+D13)</f>
        <v>9240646</v>
      </c>
      <c r="E17" s="79">
        <f>D17/C17*100</f>
        <v>91.18470351303984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45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92</v>
      </c>
      <c r="B20" s="84">
        <v>73215</v>
      </c>
      <c r="C20" s="84">
        <v>73765</v>
      </c>
      <c r="D20" s="84">
        <v>53128</v>
      </c>
      <c r="E20" s="221">
        <f aca="true" t="shared" si="0" ref="E20:E34">D20/C20*100</f>
        <v>72.02331729139836</v>
      </c>
      <c r="F20" s="48"/>
      <c r="G20" s="101"/>
      <c r="H20" s="101"/>
      <c r="I20" s="101"/>
    </row>
    <row r="21" spans="1:9" ht="16.5" customHeight="1">
      <c r="A21" s="85" t="s">
        <v>75</v>
      </c>
      <c r="B21" s="42">
        <v>4054254</v>
      </c>
      <c r="C21" s="42">
        <v>4429901</v>
      </c>
      <c r="D21" s="87">
        <v>3687566</v>
      </c>
      <c r="E21" s="71">
        <f t="shared" si="0"/>
        <v>83.24262776978537</v>
      </c>
      <c r="F21" s="48"/>
      <c r="G21" s="48"/>
      <c r="H21" s="101"/>
      <c r="I21" s="101"/>
    </row>
    <row r="22" spans="1:9" ht="15" customHeight="1">
      <c r="A22" s="86" t="s">
        <v>76</v>
      </c>
      <c r="B22" s="87">
        <v>154367</v>
      </c>
      <c r="C22" s="87">
        <v>174738</v>
      </c>
      <c r="D22" s="87">
        <v>118714</v>
      </c>
      <c r="E22" s="71">
        <f t="shared" si="0"/>
        <v>67.9382847463059</v>
      </c>
      <c r="G22" s="101"/>
      <c r="H22" s="101"/>
      <c r="I22" s="101"/>
    </row>
    <row r="23" spans="1:9" ht="15" customHeight="1">
      <c r="A23" s="86" t="s">
        <v>77</v>
      </c>
      <c r="B23" s="87">
        <v>329652</v>
      </c>
      <c r="C23" s="87">
        <v>367985</v>
      </c>
      <c r="D23" s="87">
        <v>276846</v>
      </c>
      <c r="E23" s="71">
        <f t="shared" si="0"/>
        <v>75.23295786513037</v>
      </c>
      <c r="G23" s="101"/>
      <c r="H23" s="101"/>
      <c r="I23" s="101"/>
    </row>
    <row r="24" spans="1:9" ht="15" customHeight="1">
      <c r="A24" s="86" t="s">
        <v>78</v>
      </c>
      <c r="B24" s="87">
        <v>8710</v>
      </c>
      <c r="C24" s="87">
        <v>14838</v>
      </c>
      <c r="D24" s="87">
        <v>9403</v>
      </c>
      <c r="E24" s="71">
        <f t="shared" si="0"/>
        <v>63.37107426876938</v>
      </c>
      <c r="G24" s="101"/>
      <c r="H24" s="101"/>
      <c r="I24" s="101"/>
    </row>
    <row r="25" spans="1:9" ht="15" customHeight="1">
      <c r="A25" s="86" t="s">
        <v>79</v>
      </c>
      <c r="B25" s="87">
        <v>4990</v>
      </c>
      <c r="C25" s="87">
        <v>3763</v>
      </c>
      <c r="D25" s="87">
        <v>1343</v>
      </c>
      <c r="E25" s="71">
        <f t="shared" si="0"/>
        <v>35.68960935423864</v>
      </c>
      <c r="G25" s="101"/>
      <c r="H25" s="101"/>
      <c r="I25" s="101"/>
    </row>
    <row r="26" spans="1:9" ht="15" customHeight="1">
      <c r="A26" s="86" t="s">
        <v>80</v>
      </c>
      <c r="B26" s="87">
        <v>1468647</v>
      </c>
      <c r="C26" s="87">
        <v>1703038</v>
      </c>
      <c r="D26" s="87">
        <v>1264785</v>
      </c>
      <c r="E26" s="71">
        <f t="shared" si="0"/>
        <v>74.26639922303553</v>
      </c>
      <c r="F26" s="212"/>
      <c r="G26" s="101"/>
      <c r="H26" s="101"/>
      <c r="I26" s="101"/>
    </row>
    <row r="27" spans="1:9" ht="15" customHeight="1">
      <c r="A27" s="86" t="s">
        <v>81</v>
      </c>
      <c r="B27" s="87">
        <v>98205</v>
      </c>
      <c r="C27" s="87">
        <v>113223</v>
      </c>
      <c r="D27" s="87">
        <v>108562</v>
      </c>
      <c r="E27" s="71">
        <f t="shared" si="0"/>
        <v>95.88334525670578</v>
      </c>
      <c r="G27" s="101"/>
      <c r="H27" s="101"/>
      <c r="I27" s="101"/>
    </row>
    <row r="28" spans="1:9" ht="15" customHeight="1">
      <c r="A28" s="86" t="s">
        <v>46</v>
      </c>
      <c r="B28" s="87">
        <v>12230</v>
      </c>
      <c r="C28" s="87">
        <v>16968</v>
      </c>
      <c r="D28" s="87">
        <v>11921</v>
      </c>
      <c r="E28" s="71">
        <f t="shared" si="0"/>
        <v>70.25577557755776</v>
      </c>
      <c r="G28" s="101"/>
      <c r="H28" s="101"/>
      <c r="I28" s="101"/>
    </row>
    <row r="29" spans="1:9" ht="15" customHeight="1">
      <c r="A29" s="86" t="s">
        <v>82</v>
      </c>
      <c r="B29" s="87">
        <v>52174</v>
      </c>
      <c r="C29" s="87">
        <v>55278</v>
      </c>
      <c r="D29" s="87">
        <v>33764</v>
      </c>
      <c r="E29" s="71">
        <f t="shared" si="0"/>
        <v>61.08035746589964</v>
      </c>
      <c r="G29" s="101"/>
      <c r="H29" s="101"/>
      <c r="I29" s="101"/>
    </row>
    <row r="30" spans="1:9" ht="15" customHeight="1">
      <c r="A30" s="86" t="s">
        <v>83</v>
      </c>
      <c r="B30" s="87">
        <v>260512</v>
      </c>
      <c r="C30" s="87">
        <v>260340</v>
      </c>
      <c r="D30" s="87">
        <v>182485</v>
      </c>
      <c r="E30" s="71">
        <f t="shared" si="0"/>
        <v>70.09487593147422</v>
      </c>
      <c r="G30" s="101"/>
      <c r="H30" s="101"/>
      <c r="I30" s="101"/>
    </row>
    <row r="31" spans="1:9" ht="15" customHeight="1">
      <c r="A31" s="86" t="s">
        <v>84</v>
      </c>
      <c r="B31" s="87">
        <v>94855</v>
      </c>
      <c r="C31" s="87">
        <v>86971</v>
      </c>
      <c r="D31" s="87">
        <v>53098</v>
      </c>
      <c r="E31" s="71">
        <f t="shared" si="0"/>
        <v>61.05253475296363</v>
      </c>
      <c r="G31" s="101"/>
      <c r="H31" s="101"/>
      <c r="I31" s="101"/>
    </row>
    <row r="32" spans="1:9" ht="15" customHeight="1">
      <c r="A32" s="85" t="s">
        <v>85</v>
      </c>
      <c r="B32" s="42">
        <v>386650</v>
      </c>
      <c r="C32" s="42">
        <v>413539</v>
      </c>
      <c r="D32" s="87">
        <v>222127</v>
      </c>
      <c r="E32" s="71">
        <f t="shared" si="0"/>
        <v>53.713676340079175</v>
      </c>
      <c r="F32" s="212"/>
      <c r="G32" s="101"/>
      <c r="H32" s="101"/>
      <c r="I32" s="101"/>
    </row>
    <row r="33" spans="1:9" ht="15" customHeight="1">
      <c r="A33" s="86" t="s">
        <v>86</v>
      </c>
      <c r="B33" s="70">
        <v>35576</v>
      </c>
      <c r="C33" s="87">
        <v>39833</v>
      </c>
      <c r="D33" s="87">
        <v>19582</v>
      </c>
      <c r="E33" s="71">
        <f t="shared" si="0"/>
        <v>49.1602440187784</v>
      </c>
      <c r="G33" s="101"/>
      <c r="H33" s="101"/>
      <c r="I33" s="101"/>
    </row>
    <row r="34" spans="1:9" ht="15" customHeight="1">
      <c r="A34" s="86" t="s">
        <v>87</v>
      </c>
      <c r="B34" s="87">
        <v>67011</v>
      </c>
      <c r="C34" s="87">
        <v>32963</v>
      </c>
      <c r="D34" s="87">
        <v>3175</v>
      </c>
      <c r="E34" s="71">
        <f t="shared" si="0"/>
        <v>9.632011649425113</v>
      </c>
      <c r="F34" s="212"/>
      <c r="G34" s="101"/>
      <c r="H34" s="101"/>
      <c r="I34" s="101"/>
    </row>
    <row r="35" spans="1:9" ht="15" customHeight="1">
      <c r="A35" s="86" t="s">
        <v>88</v>
      </c>
      <c r="B35" s="87">
        <v>255000</v>
      </c>
      <c r="C35" s="87">
        <v>56031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47</v>
      </c>
      <c r="B36" s="89">
        <v>205000</v>
      </c>
      <c r="C36" s="90">
        <v>24532</v>
      </c>
      <c r="D36" s="72">
        <v>0</v>
      </c>
      <c r="E36" s="71" t="s">
        <v>21</v>
      </c>
      <c r="G36" s="101"/>
      <c r="H36" s="101"/>
      <c r="I36" s="101"/>
    </row>
    <row r="37" spans="1:9" ht="12.75">
      <c r="A37" s="88" t="s">
        <v>48</v>
      </c>
      <c r="B37" s="89">
        <v>45000</v>
      </c>
      <c r="C37" s="90">
        <v>26499</v>
      </c>
      <c r="D37" s="87">
        <v>0</v>
      </c>
      <c r="E37" s="71" t="s">
        <v>21</v>
      </c>
      <c r="G37" s="101"/>
      <c r="H37" s="101"/>
      <c r="I37" s="101"/>
    </row>
    <row r="38" spans="1:9" ht="12.75">
      <c r="A38" s="88" t="s">
        <v>49</v>
      </c>
      <c r="B38" s="89">
        <v>5000</v>
      </c>
      <c r="C38" s="90">
        <v>5000</v>
      </c>
      <c r="D38" s="72">
        <v>0</v>
      </c>
      <c r="E38" s="71" t="s">
        <v>21</v>
      </c>
      <c r="G38" s="101"/>
      <c r="H38" s="101"/>
      <c r="I38" s="101"/>
    </row>
    <row r="39" spans="1:9" ht="15" customHeight="1" thickBot="1">
      <c r="A39" s="91" t="s">
        <v>94</v>
      </c>
      <c r="B39" s="92">
        <v>1210327</v>
      </c>
      <c r="C39" s="216">
        <v>1543866</v>
      </c>
      <c r="D39" s="87">
        <v>872449</v>
      </c>
      <c r="E39" s="71">
        <f>D39/C39*100</f>
        <v>56.51066867202206</v>
      </c>
      <c r="F39" s="212"/>
      <c r="G39" s="101"/>
      <c r="H39" s="101"/>
      <c r="I39" s="101"/>
    </row>
    <row r="40" spans="1:9" ht="23.25" customHeight="1" thickBot="1">
      <c r="A40" s="172" t="s">
        <v>50</v>
      </c>
      <c r="B40" s="169">
        <f>SUM(B20+B21+B22+B23+B24+B25+B26+B27+B28+B29+B30+B31+B32+B33+B34+B35+B39)</f>
        <v>8566375</v>
      </c>
      <c r="C40" s="169">
        <f>SUM(C20+C21+C22+C23+C24+C25+C26+C27+C28+C29+C30+C31+C32+C33+C34+C35+C39)</f>
        <v>9387040</v>
      </c>
      <c r="D40" s="169">
        <f>SUM(D20+D21+D22+D23+D24+D25+D26+D27+D28+D29+D30+D31+D32+D33+D34+D39)</f>
        <v>6918948</v>
      </c>
      <c r="E40" s="169">
        <f>D40/C40*100</f>
        <v>73.70745197634186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65" t="s">
        <v>32</v>
      </c>
      <c r="B42" s="166">
        <f>Financování!B36</f>
        <v>24400</v>
      </c>
      <c r="C42" s="166">
        <f>Financování!C36</f>
        <v>746947</v>
      </c>
      <c r="D42" s="180">
        <f>Financování!D36</f>
        <v>526708</v>
      </c>
      <c r="E42" s="182">
        <f>D42/C42*100</f>
        <v>70.51477547938475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90</v>
      </c>
      <c r="B44" s="98">
        <f>SUM(B42+B40)</f>
        <v>8590775</v>
      </c>
      <c r="C44" s="98">
        <f>SUM(C42+C40)</f>
        <v>10133987</v>
      </c>
      <c r="D44" s="98">
        <f>D42+D40</f>
        <v>7445656</v>
      </c>
      <c r="E44" s="99">
        <f>D44/C44*100</f>
        <v>73.47212898536381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33</v>
      </c>
      <c r="B46" s="98">
        <f>B17-B44</f>
        <v>0</v>
      </c>
      <c r="C46" s="98">
        <f>C17-C44</f>
        <v>0</v>
      </c>
      <c r="D46" s="98">
        <f>D17-D44</f>
        <v>1794990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110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50390625" style="0" customWidth="1"/>
    <col min="2" max="4" width="15.00390625" style="0" customWidth="1"/>
    <col min="5" max="5" width="12.50390625" style="0" customWidth="1"/>
  </cols>
  <sheetData>
    <row r="2" spans="1:5" s="200" customFormat="1" ht="16.5" customHeight="1">
      <c r="A2" s="257" t="s">
        <v>135</v>
      </c>
      <c r="B2" s="258"/>
      <c r="C2" s="258"/>
      <c r="D2" s="258"/>
      <c r="E2" s="258"/>
    </row>
    <row r="3" spans="1:5" ht="16.5">
      <c r="A3" s="261" t="s">
        <v>51</v>
      </c>
      <c r="B3" s="260"/>
      <c r="C3" s="260"/>
      <c r="D3" s="260"/>
      <c r="E3" s="260"/>
    </row>
    <row r="4" spans="1:4" ht="17.25">
      <c r="A4" s="110"/>
      <c r="B4" s="110"/>
      <c r="C4" s="110"/>
      <c r="D4" s="110"/>
    </row>
    <row r="5" ht="13.5" thickBot="1">
      <c r="E5" s="61" t="s">
        <v>22</v>
      </c>
    </row>
    <row r="6" spans="1:7" ht="27" thickBot="1">
      <c r="A6" s="77" t="s">
        <v>35</v>
      </c>
      <c r="B6" s="159" t="s">
        <v>36</v>
      </c>
      <c r="C6" s="159" t="s">
        <v>52</v>
      </c>
      <c r="D6" s="159" t="s">
        <v>53</v>
      </c>
      <c r="E6" s="160" t="s">
        <v>39</v>
      </c>
      <c r="G6" s="220"/>
    </row>
    <row r="7" spans="1:5" ht="12.75">
      <c r="A7" s="66" t="s">
        <v>40</v>
      </c>
      <c r="B7" s="67">
        <v>0</v>
      </c>
      <c r="C7" s="67">
        <v>0</v>
      </c>
      <c r="D7" s="67">
        <v>0</v>
      </c>
      <c r="E7" s="161" t="s">
        <v>21</v>
      </c>
    </row>
    <row r="8" spans="1:5" ht="12.75">
      <c r="A8" s="69" t="s">
        <v>41</v>
      </c>
      <c r="B8" s="70">
        <v>6000</v>
      </c>
      <c r="C8" s="70">
        <v>6397</v>
      </c>
      <c r="D8" s="70">
        <v>2675</v>
      </c>
      <c r="E8" s="71">
        <f>D8/C8*100</f>
        <v>41.81647647334688</v>
      </c>
    </row>
    <row r="9" spans="1:5" ht="12.75">
      <c r="A9" s="69" t="s">
        <v>42</v>
      </c>
      <c r="B9" s="70">
        <v>0</v>
      </c>
      <c r="C9" s="70">
        <v>0</v>
      </c>
      <c r="D9" s="70"/>
      <c r="E9" s="111" t="s">
        <v>21</v>
      </c>
    </row>
    <row r="10" spans="1:7" ht="13.5" thickBot="1">
      <c r="A10" s="73" t="s">
        <v>43</v>
      </c>
      <c r="B10" s="74">
        <v>0</v>
      </c>
      <c r="C10" s="74">
        <v>719215</v>
      </c>
      <c r="D10" s="74">
        <v>736760</v>
      </c>
      <c r="E10" s="112">
        <f>D10/C10*100</f>
        <v>102.43946525030762</v>
      </c>
      <c r="F10" s="95"/>
      <c r="G10" s="212"/>
    </row>
    <row r="11" spans="1:5" ht="14.25" customHeight="1" thickBot="1">
      <c r="A11" s="162" t="s">
        <v>31</v>
      </c>
      <c r="B11" s="166">
        <v>6000</v>
      </c>
      <c r="C11" s="163">
        <f>SUM(C7:C10)</f>
        <v>725612</v>
      </c>
      <c r="D11" s="163">
        <f>SUM(D7:D10)</f>
        <v>739435</v>
      </c>
      <c r="E11" s="164">
        <f>D11/C11*100</f>
        <v>101.90501259626356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65" t="s">
        <v>34</v>
      </c>
      <c r="B13" s="167">
        <v>1204327</v>
      </c>
      <c r="C13" s="167">
        <f>Financování!C19</f>
        <v>1330914</v>
      </c>
      <c r="D13" s="167">
        <f>Financování!D19</f>
        <v>862850</v>
      </c>
      <c r="E13" s="164">
        <f>D13/C13*100</f>
        <v>64.8313865508966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44</v>
      </c>
      <c r="B15" s="78">
        <f>B13+B11</f>
        <v>1210327</v>
      </c>
      <c r="C15" s="78">
        <f>C13+C11</f>
        <v>2056526</v>
      </c>
      <c r="D15" s="78">
        <f>D11+D13</f>
        <v>1602285</v>
      </c>
      <c r="E15" s="79">
        <f>D15/C15*100</f>
        <v>77.91221701062861</v>
      </c>
    </row>
    <row r="16" spans="1:5" ht="24.75" customHeight="1" thickBot="1">
      <c r="A16" s="113"/>
      <c r="B16" s="114"/>
      <c r="C16" s="114"/>
      <c r="D16" s="114"/>
      <c r="E16" s="114"/>
    </row>
    <row r="17" spans="1:5" ht="13.5" thickBot="1">
      <c r="A17" s="115" t="s">
        <v>54</v>
      </c>
      <c r="B17" s="80"/>
      <c r="C17" s="80"/>
      <c r="D17" s="81"/>
      <c r="E17" s="82"/>
    </row>
    <row r="18" spans="1:7" ht="18" customHeight="1">
      <c r="A18" s="116" t="s">
        <v>55</v>
      </c>
      <c r="B18" s="117">
        <v>29466</v>
      </c>
      <c r="C18" s="117">
        <v>395603</v>
      </c>
      <c r="D18" s="117">
        <v>205611</v>
      </c>
      <c r="E18" s="118">
        <f>D18/C18*100</f>
        <v>51.97407501965354</v>
      </c>
      <c r="F18" s="95"/>
      <c r="G18" s="95"/>
    </row>
    <row r="19" spans="1:7" ht="18" customHeight="1" thickBot="1">
      <c r="A19" s="119" t="s">
        <v>56</v>
      </c>
      <c r="B19" s="120">
        <v>1180861</v>
      </c>
      <c r="C19" s="120">
        <v>1148263</v>
      </c>
      <c r="D19" s="120">
        <v>666838</v>
      </c>
      <c r="E19" s="121">
        <f>D19/C19*100</f>
        <v>58.073629473387186</v>
      </c>
      <c r="F19" s="95"/>
      <c r="G19" s="95"/>
    </row>
    <row r="20" spans="1:6" ht="20.25" customHeight="1" thickBot="1">
      <c r="A20" s="168" t="s">
        <v>57</v>
      </c>
      <c r="B20" s="169">
        <f>SUM(B18:B19)</f>
        <v>1210327</v>
      </c>
      <c r="C20" s="169">
        <f>SUM(C18:C19)</f>
        <v>1543866</v>
      </c>
      <c r="D20" s="170">
        <f>SUM(D18:D19)</f>
        <v>872449</v>
      </c>
      <c r="E20" s="171">
        <f>D20/C20*100</f>
        <v>56.51066867202206</v>
      </c>
      <c r="F20" s="8"/>
    </row>
    <row r="21" spans="1:5" ht="16.5" customHeight="1" thickBot="1">
      <c r="A21" s="58"/>
      <c r="B21" s="93"/>
      <c r="C21" s="93"/>
      <c r="D21" s="93"/>
      <c r="E21" s="39"/>
    </row>
    <row r="22" spans="1:5" ht="20.25" customHeight="1" thickBot="1">
      <c r="A22" s="172" t="s">
        <v>32</v>
      </c>
      <c r="B22" s="169">
        <v>0</v>
      </c>
      <c r="C22" s="169">
        <f>Financování!C34</f>
        <v>512660</v>
      </c>
      <c r="D22" s="169">
        <f>Financování!D34</f>
        <v>493811</v>
      </c>
      <c r="E22" s="173">
        <f>D22/C22*100</f>
        <v>96.32329419108181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90</v>
      </c>
      <c r="B24" s="98">
        <f>SUM(B20+B22)</f>
        <v>1210327</v>
      </c>
      <c r="C24" s="98">
        <f>SUM(C20+C22)</f>
        <v>2056526</v>
      </c>
      <c r="D24" s="98">
        <f>D20+D22</f>
        <v>1366260</v>
      </c>
      <c r="E24" s="99">
        <f>D24/C24*100</f>
        <v>66.43533804094866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33</v>
      </c>
      <c r="B26" s="98">
        <v>0</v>
      </c>
      <c r="C26" s="98">
        <f>C15-C24</f>
        <v>0</v>
      </c>
      <c r="D26" s="98">
        <f>D15-D24</f>
        <v>236025</v>
      </c>
      <c r="E26" s="123" t="s">
        <v>21</v>
      </c>
    </row>
    <row r="28" ht="12.75">
      <c r="A28" t="s">
        <v>110</v>
      </c>
    </row>
    <row r="40" ht="12.75">
      <c r="D40" s="8"/>
    </row>
    <row r="44" ht="12.75">
      <c r="D44" s="8"/>
    </row>
    <row r="46" spans="1:5" ht="12.75">
      <c r="A46" s="7"/>
      <c r="B46" s="7"/>
      <c r="C46" s="7"/>
      <c r="D46" s="105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2" spans="1:5" ht="25.5" customHeight="1">
      <c r="A2" s="257" t="s">
        <v>136</v>
      </c>
      <c r="B2" s="262"/>
      <c r="C2" s="262"/>
      <c r="D2" s="262"/>
      <c r="E2" s="262"/>
    </row>
    <row r="3" spans="1:5" ht="20.25" customHeight="1">
      <c r="A3" s="263" t="s">
        <v>103</v>
      </c>
      <c r="B3" s="264"/>
      <c r="C3" s="264"/>
      <c r="D3" s="264"/>
      <c r="E3" s="264"/>
    </row>
    <row r="4" spans="1:5" ht="16.5">
      <c r="A4" s="59"/>
      <c r="B4" s="124"/>
      <c r="C4" s="124"/>
      <c r="D4" s="124"/>
      <c r="E4" s="124"/>
    </row>
    <row r="5" ht="13.5" thickBot="1">
      <c r="E5" s="61" t="s">
        <v>22</v>
      </c>
    </row>
    <row r="6" spans="1:7" ht="26.25">
      <c r="A6" s="125" t="s">
        <v>35</v>
      </c>
      <c r="B6" s="63" t="s">
        <v>36</v>
      </c>
      <c r="C6" s="63" t="s">
        <v>38</v>
      </c>
      <c r="D6" s="64" t="s">
        <v>93</v>
      </c>
      <c r="E6" s="65" t="s">
        <v>39</v>
      </c>
      <c r="G6" s="102"/>
    </row>
    <row r="7" spans="1:9" ht="12.75">
      <c r="A7" s="66" t="s">
        <v>40</v>
      </c>
      <c r="B7" s="67">
        <v>3220486</v>
      </c>
      <c r="C7" s="148">
        <f>'Rozpočet včetně kapitoly EP'!C9</f>
        <v>3220486</v>
      </c>
      <c r="D7" s="149">
        <f>'Rozpočet včetně kapitoly EP'!D9</f>
        <v>2919680</v>
      </c>
      <c r="E7" s="68">
        <f>D7/C7*100</f>
        <v>90.65960851871425</v>
      </c>
      <c r="G7" s="35"/>
      <c r="H7" s="35"/>
      <c r="I7" s="35"/>
    </row>
    <row r="8" spans="1:9" ht="12.75">
      <c r="A8" s="69" t="s">
        <v>41</v>
      </c>
      <c r="B8" s="70">
        <v>245719</v>
      </c>
      <c r="C8" s="72">
        <f>'Rozpočet včetně kapitoly EP'!C10-'Rozpočet kapitola EP'!C8</f>
        <v>280903</v>
      </c>
      <c r="D8" s="150">
        <v>242379</v>
      </c>
      <c r="E8" s="71">
        <f>D8/C8*100</f>
        <v>86.28565732655045</v>
      </c>
      <c r="G8" s="101"/>
      <c r="H8" s="101"/>
      <c r="I8" s="101"/>
    </row>
    <row r="9" spans="1:9" ht="12.75">
      <c r="A9" s="69" t="s">
        <v>42</v>
      </c>
      <c r="B9" s="70">
        <v>20200</v>
      </c>
      <c r="C9" s="72">
        <f>'Rozpočet včetně kapitoly EP'!C11</f>
        <v>21736</v>
      </c>
      <c r="D9" s="72">
        <f>'Rozpočet včetně kapitoly EP'!D11</f>
        <v>24658</v>
      </c>
      <c r="E9" s="71">
        <f>D9/C9*100</f>
        <v>113.44313581155687</v>
      </c>
      <c r="G9" s="101"/>
      <c r="H9" s="101"/>
      <c r="I9" s="101"/>
    </row>
    <row r="10" spans="1:9" ht="13.5" thickBot="1">
      <c r="A10" s="73" t="s">
        <v>43</v>
      </c>
      <c r="B10" s="70">
        <v>104263</v>
      </c>
      <c r="C10" s="72">
        <v>553384</v>
      </c>
      <c r="D10" s="150">
        <v>501335</v>
      </c>
      <c r="E10" s="71">
        <f>D10/C10*100</f>
        <v>90.59441545111532</v>
      </c>
      <c r="G10" s="102"/>
      <c r="H10" s="102"/>
      <c r="I10" s="102"/>
    </row>
    <row r="11" spans="1:9" ht="14.25" customHeight="1" thickBot="1">
      <c r="A11" s="183" t="s">
        <v>31</v>
      </c>
      <c r="B11" s="163">
        <f>SUM(B7:B10)</f>
        <v>3590668</v>
      </c>
      <c r="C11" s="163">
        <f>SUM(C7:C10)</f>
        <v>4076509</v>
      </c>
      <c r="D11" s="184">
        <f>SUM(D7:D10)</f>
        <v>3688052</v>
      </c>
      <c r="E11" s="164">
        <f>D11/C11*100</f>
        <v>90.47084159510013</v>
      </c>
      <c r="G11" s="35"/>
      <c r="H11" s="35"/>
      <c r="I11" s="35"/>
    </row>
    <row r="12" spans="2:9" ht="13.5" thickBot="1">
      <c r="B12" s="56"/>
      <c r="C12" s="147"/>
      <c r="D12" s="147"/>
      <c r="E12" s="71"/>
      <c r="G12" s="101"/>
      <c r="H12" s="101"/>
      <c r="I12" s="101"/>
    </row>
    <row r="13" spans="1:9" ht="20.25" customHeight="1" thickBot="1">
      <c r="A13" s="165" t="s">
        <v>34</v>
      </c>
      <c r="B13" s="166">
        <v>103000</v>
      </c>
      <c r="C13" s="166">
        <f>Financování!C10</f>
        <v>277542</v>
      </c>
      <c r="D13" s="166">
        <f>Financování!D10</f>
        <v>226841</v>
      </c>
      <c r="E13" s="164">
        <f>D13/C13*100</f>
        <v>81.73213423553912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44</v>
      </c>
      <c r="B15" s="78">
        <f>SUM(B13+B11)</f>
        <v>3693668</v>
      </c>
      <c r="C15" s="78">
        <f>SUM(C13+C11)</f>
        <v>4354051</v>
      </c>
      <c r="D15" s="78">
        <f>SUM(D13+D11)</f>
        <v>3914893</v>
      </c>
      <c r="E15" s="79">
        <f>D15/C15*100</f>
        <v>89.9138067055255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3.5" thickBot="1">
      <c r="A17" s="115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92</v>
      </c>
      <c r="B18" s="84">
        <v>73215</v>
      </c>
      <c r="C18" s="148">
        <f>'Rozpočet včetně kapitoly EP'!C20</f>
        <v>73765</v>
      </c>
      <c r="D18" s="148">
        <f>'Rozpočet včetně kapitoly EP'!D20</f>
        <v>53128</v>
      </c>
      <c r="E18" s="68">
        <f aca="true" t="shared" si="0" ref="E18:E32">D18/C18*100</f>
        <v>72.02331729139836</v>
      </c>
      <c r="G18" s="101"/>
      <c r="H18" s="101"/>
      <c r="I18" s="101"/>
    </row>
    <row r="19" spans="1:9" ht="15" customHeight="1">
      <c r="A19" s="85" t="s">
        <v>75</v>
      </c>
      <c r="B19" s="42">
        <v>367474</v>
      </c>
      <c r="C19" s="45">
        <v>706491</v>
      </c>
      <c r="D19" s="45">
        <v>590312</v>
      </c>
      <c r="E19" s="71">
        <f t="shared" si="0"/>
        <v>83.55548761413804</v>
      </c>
      <c r="G19" s="101"/>
      <c r="H19" s="101"/>
      <c r="I19" s="101"/>
    </row>
    <row r="20" spans="1:9" ht="15" customHeight="1">
      <c r="A20" s="86" t="s">
        <v>76</v>
      </c>
      <c r="B20" s="87">
        <v>154367</v>
      </c>
      <c r="C20" s="72">
        <f>'Rozpočet včetně kapitoly EP'!C22</f>
        <v>174738</v>
      </c>
      <c r="D20" s="72">
        <f>'Rozpočet včetně kapitoly EP'!D22</f>
        <v>118714</v>
      </c>
      <c r="E20" s="71">
        <f t="shared" si="0"/>
        <v>67.9382847463059</v>
      </c>
      <c r="G20" s="101"/>
      <c r="H20" s="101"/>
      <c r="I20" s="101"/>
    </row>
    <row r="21" spans="1:9" ht="16.5" customHeight="1">
      <c r="A21" s="86" t="s">
        <v>77</v>
      </c>
      <c r="B21" s="87">
        <v>329652</v>
      </c>
      <c r="C21" s="72">
        <f>'Rozpočet včetně kapitoly EP'!C23</f>
        <v>367985</v>
      </c>
      <c r="D21" s="72">
        <f>'Rozpočet včetně kapitoly EP'!D23</f>
        <v>276846</v>
      </c>
      <c r="E21" s="71">
        <f t="shared" si="0"/>
        <v>75.23295786513037</v>
      </c>
      <c r="G21" s="101"/>
      <c r="H21" s="101"/>
      <c r="I21" s="101"/>
    </row>
    <row r="22" spans="1:9" ht="15" customHeight="1">
      <c r="A22" s="86" t="s">
        <v>78</v>
      </c>
      <c r="B22" s="87">
        <v>8710</v>
      </c>
      <c r="C22" s="72">
        <f>'Rozpočet včetně kapitoly EP'!C24</f>
        <v>14838</v>
      </c>
      <c r="D22" s="72">
        <f>'Rozpočet včetně kapitoly EP'!D24</f>
        <v>9403</v>
      </c>
      <c r="E22" s="71">
        <f t="shared" si="0"/>
        <v>63.37107426876938</v>
      </c>
      <c r="G22" s="101"/>
      <c r="H22" s="101"/>
      <c r="I22" s="101"/>
    </row>
    <row r="23" spans="1:9" ht="15" customHeight="1">
      <c r="A23" s="86" t="s">
        <v>79</v>
      </c>
      <c r="B23" s="87">
        <v>4990</v>
      </c>
      <c r="C23" s="72">
        <f>'Rozpočet včetně kapitoly EP'!C25</f>
        <v>3763</v>
      </c>
      <c r="D23" s="72">
        <f>'Rozpočet včetně kapitoly EP'!D25</f>
        <v>1343</v>
      </c>
      <c r="E23" s="71">
        <f t="shared" si="0"/>
        <v>35.68960935423864</v>
      </c>
      <c r="G23" s="101"/>
      <c r="H23" s="101"/>
      <c r="I23" s="101"/>
    </row>
    <row r="24" spans="1:9" ht="15" customHeight="1">
      <c r="A24" s="86" t="s">
        <v>80</v>
      </c>
      <c r="B24" s="87">
        <v>1468647</v>
      </c>
      <c r="C24" s="72">
        <f>'Rozpočet včetně kapitoly EP'!C26</f>
        <v>1703038</v>
      </c>
      <c r="D24" s="72">
        <f>'Rozpočet včetně kapitoly EP'!D26</f>
        <v>1264785</v>
      </c>
      <c r="E24" s="71">
        <f t="shared" si="0"/>
        <v>74.26639922303553</v>
      </c>
      <c r="G24" s="101"/>
      <c r="H24" s="101"/>
      <c r="I24" s="101"/>
    </row>
    <row r="25" spans="1:9" ht="15" customHeight="1">
      <c r="A25" s="86" t="s">
        <v>81</v>
      </c>
      <c r="B25" s="87">
        <v>98205</v>
      </c>
      <c r="C25" s="72">
        <f>'Rozpočet včetně kapitoly EP'!C27</f>
        <v>113223</v>
      </c>
      <c r="D25" s="72">
        <f>'Rozpočet včetně kapitoly EP'!D27</f>
        <v>108562</v>
      </c>
      <c r="E25" s="71">
        <f t="shared" si="0"/>
        <v>95.88334525670578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72">
        <f>'Rozpočet včetně kapitoly EP'!C28</f>
        <v>16968</v>
      </c>
      <c r="D26" s="72">
        <f>'Rozpočet včetně kapitoly EP'!D28</f>
        <v>11921</v>
      </c>
      <c r="E26" s="71">
        <f t="shared" si="0"/>
        <v>70.25577557755776</v>
      </c>
      <c r="G26" s="101"/>
      <c r="H26" s="101"/>
      <c r="I26" s="101"/>
    </row>
    <row r="27" spans="1:9" ht="15" customHeight="1">
      <c r="A27" s="86" t="s">
        <v>82</v>
      </c>
      <c r="B27" s="87">
        <v>52174</v>
      </c>
      <c r="C27" s="72">
        <f>'Rozpočet včetně kapitoly EP'!C29</f>
        <v>55278</v>
      </c>
      <c r="D27" s="72">
        <f>'Rozpočet včetně kapitoly EP'!D29</f>
        <v>33764</v>
      </c>
      <c r="E27" s="71">
        <f t="shared" si="0"/>
        <v>61.08035746589964</v>
      </c>
      <c r="G27" s="101"/>
      <c r="H27" s="101"/>
      <c r="I27" s="101"/>
    </row>
    <row r="28" spans="1:9" ht="15" customHeight="1">
      <c r="A28" s="86" t="s">
        <v>83</v>
      </c>
      <c r="B28" s="87">
        <v>260512</v>
      </c>
      <c r="C28" s="72">
        <f>'Rozpočet včetně kapitoly EP'!C30</f>
        <v>260340</v>
      </c>
      <c r="D28" s="72">
        <f>'Rozpočet včetně kapitoly EP'!D30</f>
        <v>182485</v>
      </c>
      <c r="E28" s="71">
        <f t="shared" si="0"/>
        <v>70.09487593147422</v>
      </c>
      <c r="G28" s="101"/>
      <c r="H28" s="101"/>
      <c r="I28" s="101"/>
    </row>
    <row r="29" spans="1:9" ht="15" customHeight="1">
      <c r="A29" s="86" t="s">
        <v>84</v>
      </c>
      <c r="B29" s="87">
        <v>94855</v>
      </c>
      <c r="C29" s="72">
        <f>'Rozpočet včetně kapitoly EP'!C31</f>
        <v>86971</v>
      </c>
      <c r="D29" s="72">
        <f>'Rozpočet včetně kapitoly EP'!D31</f>
        <v>53098</v>
      </c>
      <c r="E29" s="71">
        <f t="shared" si="0"/>
        <v>61.05253475296363</v>
      </c>
      <c r="G29" s="101"/>
      <c r="H29" s="101"/>
      <c r="I29" s="101"/>
    </row>
    <row r="30" spans="1:9" ht="15" customHeight="1">
      <c r="A30" s="85" t="s">
        <v>85</v>
      </c>
      <c r="B30" s="42">
        <v>386650</v>
      </c>
      <c r="C30" s="45">
        <f>'Rozpočet včetně kapitoly EP'!C32</f>
        <v>413539</v>
      </c>
      <c r="D30" s="72">
        <f>'Rozpočet včetně kapitoly EP'!D32</f>
        <v>222127</v>
      </c>
      <c r="E30" s="71">
        <f t="shared" si="0"/>
        <v>53.713676340079175</v>
      </c>
      <c r="G30" s="101"/>
      <c r="H30" s="101"/>
      <c r="I30" s="101"/>
    </row>
    <row r="31" spans="1:9" ht="15" customHeight="1">
      <c r="A31" s="86" t="s">
        <v>86</v>
      </c>
      <c r="B31" s="70">
        <v>35576</v>
      </c>
      <c r="C31" s="72">
        <f>'Rozpočet včetně kapitoly EP'!C33</f>
        <v>39833</v>
      </c>
      <c r="D31" s="72">
        <f>'Rozpočet včetně kapitoly EP'!D33</f>
        <v>19582</v>
      </c>
      <c r="E31" s="71">
        <f t="shared" si="0"/>
        <v>49.1602440187784</v>
      </c>
      <c r="G31" s="101"/>
      <c r="H31" s="101"/>
      <c r="I31" s="101"/>
    </row>
    <row r="32" spans="1:9" ht="15" customHeight="1">
      <c r="A32" s="86" t="s">
        <v>87</v>
      </c>
      <c r="B32" s="87">
        <v>67011</v>
      </c>
      <c r="C32" s="72">
        <f>'Rozpočet včetně kapitoly EP'!C34</f>
        <v>32963</v>
      </c>
      <c r="D32" s="72">
        <f>'Rozpočet včetně kapitoly EP'!D34</f>
        <v>3175</v>
      </c>
      <c r="E32" s="71">
        <f t="shared" si="0"/>
        <v>9.632011649425113</v>
      </c>
      <c r="G32" s="101"/>
      <c r="H32" s="101"/>
      <c r="I32" s="101"/>
    </row>
    <row r="33" spans="1:9" ht="15" customHeight="1">
      <c r="A33" s="86" t="s">
        <v>88</v>
      </c>
      <c r="B33" s="87">
        <v>255000</v>
      </c>
      <c r="C33" s="72">
        <f>'Rozpočet včetně kapitoly EP'!C35</f>
        <v>56031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f>'Rozpočet včetně kapitoly EP'!C36</f>
        <v>24532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f>'Rozpočet včetně kapitoly EP'!C37</f>
        <v>26499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49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2" t="s">
        <v>50</v>
      </c>
      <c r="B37" s="169">
        <f>SUM(B18:B36)-B33</f>
        <v>3669268</v>
      </c>
      <c r="C37" s="169">
        <f>SUM(C18:C36)-C33</f>
        <v>4119764</v>
      </c>
      <c r="D37" s="169">
        <f>SUM(D18:D36)</f>
        <v>2949245</v>
      </c>
      <c r="E37" s="181">
        <f>D37/C37*100</f>
        <v>71.58771716049755</v>
      </c>
      <c r="G37" s="101"/>
      <c r="H37" s="101"/>
      <c r="I37" s="101"/>
    </row>
    <row r="38" spans="2:9" ht="13.5" thickBot="1">
      <c r="B38" s="56"/>
      <c r="C38" s="56"/>
      <c r="D38" s="147"/>
      <c r="G38" s="101"/>
      <c r="H38" s="101"/>
      <c r="I38" s="101"/>
    </row>
    <row r="39" spans="1:9" ht="20.25" customHeight="1" thickBot="1">
      <c r="A39" s="165" t="s">
        <v>32</v>
      </c>
      <c r="B39" s="166">
        <v>24400</v>
      </c>
      <c r="C39" s="166">
        <f>Financování!C29</f>
        <v>234287</v>
      </c>
      <c r="D39" s="180">
        <f>Financování!D29</f>
        <v>32897</v>
      </c>
      <c r="E39" s="182">
        <f>D39/C39*100</f>
        <v>14.04132538297046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90</v>
      </c>
      <c r="B41" s="98">
        <f>SUM(B39+B37)</f>
        <v>3693668</v>
      </c>
      <c r="C41" s="98">
        <f>SUM(C39+C37)</f>
        <v>4354051</v>
      </c>
      <c r="D41" s="98">
        <f>SUM(D37+D39)</f>
        <v>2982142</v>
      </c>
      <c r="E41" s="99">
        <f>D41/C41*100</f>
        <v>68.49120508694088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33</v>
      </c>
      <c r="B43" s="98">
        <f>B15-B41</f>
        <v>0</v>
      </c>
      <c r="C43" s="98">
        <f>C15-C41</f>
        <v>0</v>
      </c>
      <c r="D43" s="98">
        <f>D15-D41</f>
        <v>932751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110</v>
      </c>
      <c r="B45" s="56"/>
      <c r="C45" s="56"/>
      <c r="G45" s="103"/>
      <c r="H45" s="101"/>
      <c r="I45" s="103"/>
    </row>
    <row r="46" spans="4:9" ht="12.75">
      <c r="D46" s="56"/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F8" sqref="F8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</cols>
  <sheetData>
    <row r="1" spans="1:5" s="151" customFormat="1" ht="22.5" customHeight="1">
      <c r="A1" s="265" t="s">
        <v>137</v>
      </c>
      <c r="B1" s="262"/>
      <c r="C1" s="262"/>
      <c r="D1" s="262"/>
      <c r="E1" s="262"/>
    </row>
    <row r="2" spans="1:5" ht="13.5">
      <c r="A2" s="44" t="s">
        <v>34</v>
      </c>
      <c r="E2" s="61" t="s">
        <v>22</v>
      </c>
    </row>
    <row r="3" spans="1:5" ht="26.25">
      <c r="A3" s="186" t="s">
        <v>58</v>
      </c>
      <c r="B3" s="23" t="s">
        <v>59</v>
      </c>
      <c r="C3" s="23" t="s">
        <v>38</v>
      </c>
      <c r="D3" s="23" t="s">
        <v>93</v>
      </c>
      <c r="E3" s="23" t="s">
        <v>39</v>
      </c>
    </row>
    <row r="4" spans="1:6" ht="39">
      <c r="A4" s="187" t="s">
        <v>126</v>
      </c>
      <c r="B4" s="70">
        <v>18000</v>
      </c>
      <c r="C4" s="70">
        <v>1000</v>
      </c>
      <c r="D4" s="70">
        <v>0</v>
      </c>
      <c r="E4" s="70">
        <f aca="true" t="shared" si="0" ref="E4:E10">D4*100/C4</f>
        <v>0</v>
      </c>
      <c r="F4" s="244"/>
    </row>
    <row r="5" spans="1:6" ht="26.25">
      <c r="A5" s="187" t="s">
        <v>127</v>
      </c>
      <c r="B5" s="70">
        <v>0</v>
      </c>
      <c r="C5" s="70">
        <v>92175</v>
      </c>
      <c r="D5" s="70">
        <v>66893</v>
      </c>
      <c r="E5" s="70">
        <f t="shared" si="0"/>
        <v>72.5717385408191</v>
      </c>
      <c r="F5" s="244"/>
    </row>
    <row r="6" spans="1:5" ht="39">
      <c r="A6" s="187" t="s">
        <v>128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6" ht="26.25">
      <c r="A7" s="187" t="s">
        <v>120</v>
      </c>
      <c r="B7" s="70">
        <v>0</v>
      </c>
      <c r="C7" s="70">
        <v>108667</v>
      </c>
      <c r="D7" s="70">
        <v>105069</v>
      </c>
      <c r="E7" s="70">
        <v>0</v>
      </c>
      <c r="F7" s="244"/>
    </row>
    <row r="8" spans="1:5" ht="52.5">
      <c r="A8" s="187" t="s">
        <v>129</v>
      </c>
      <c r="B8" s="70">
        <v>0</v>
      </c>
      <c r="C8" s="70">
        <v>51000</v>
      </c>
      <c r="D8" s="70">
        <v>50879</v>
      </c>
      <c r="E8" s="70">
        <f t="shared" si="0"/>
        <v>99.76274509803922</v>
      </c>
    </row>
    <row r="9" spans="1:6" ht="39">
      <c r="A9" s="187" t="s">
        <v>30</v>
      </c>
      <c r="B9" s="87">
        <v>85000</v>
      </c>
      <c r="C9" s="70">
        <v>11700</v>
      </c>
      <c r="D9" s="70">
        <v>0</v>
      </c>
      <c r="E9" s="70">
        <f t="shared" si="0"/>
        <v>0</v>
      </c>
      <c r="F9" s="244"/>
    </row>
    <row r="10" spans="1:5" ht="20.25" customHeight="1">
      <c r="A10" s="188" t="s">
        <v>60</v>
      </c>
      <c r="B10" s="185">
        <f>SUM(B4:B9)</f>
        <v>103000</v>
      </c>
      <c r="C10" s="185">
        <f>SUM(C4:C9)</f>
        <v>277542</v>
      </c>
      <c r="D10" s="185">
        <f>SUM(D4:D9)</f>
        <v>226841</v>
      </c>
      <c r="E10" s="185">
        <f t="shared" si="0"/>
        <v>81.73213423553912</v>
      </c>
    </row>
    <row r="11" ht="14.25" customHeight="1"/>
    <row r="12" spans="1:5" ht="26.25">
      <c r="A12" s="186" t="s">
        <v>61</v>
      </c>
      <c r="B12" s="23" t="s">
        <v>59</v>
      </c>
      <c r="C12" s="23" t="s">
        <v>38</v>
      </c>
      <c r="D12" s="23">
        <v>4932114</v>
      </c>
      <c r="E12" s="23" t="s">
        <v>39</v>
      </c>
    </row>
    <row r="13" spans="1:11" ht="15.75" customHeight="1">
      <c r="A13" s="187" t="s">
        <v>106</v>
      </c>
      <c r="B13" s="87">
        <v>150000</v>
      </c>
      <c r="C13" s="87">
        <v>552981</v>
      </c>
      <c r="D13" s="87">
        <v>513257</v>
      </c>
      <c r="E13" s="70">
        <f aca="true" t="shared" si="1" ref="E13:E19">D13*100/C13</f>
        <v>92.81638971320895</v>
      </c>
      <c r="G13" s="13"/>
      <c r="H13" s="13"/>
      <c r="I13" s="13"/>
      <c r="J13" s="13"/>
      <c r="K13" s="13"/>
    </row>
    <row r="14" spans="1:5" ht="15.75" customHeight="1">
      <c r="A14" s="189" t="s">
        <v>62</v>
      </c>
      <c r="B14" s="87">
        <v>20848</v>
      </c>
      <c r="C14" s="87">
        <v>183831</v>
      </c>
      <c r="D14" s="87">
        <v>183831</v>
      </c>
      <c r="E14" s="70">
        <f t="shared" si="1"/>
        <v>100</v>
      </c>
    </row>
    <row r="15" spans="1:5" ht="15.75" customHeight="1">
      <c r="A15" s="189" t="s">
        <v>63</v>
      </c>
      <c r="B15" s="87">
        <v>743479</v>
      </c>
      <c r="C15" s="87">
        <v>359347</v>
      </c>
      <c r="D15" s="87">
        <v>44307</v>
      </c>
      <c r="E15" s="70">
        <f t="shared" si="1"/>
        <v>12.329865005134312</v>
      </c>
    </row>
    <row r="16" spans="1:5" ht="15.75" customHeight="1">
      <c r="A16" s="189" t="s">
        <v>107</v>
      </c>
      <c r="B16" s="87">
        <v>0</v>
      </c>
      <c r="C16" s="87">
        <v>120755</v>
      </c>
      <c r="D16" s="87">
        <v>120755</v>
      </c>
      <c r="E16" s="70">
        <f t="shared" si="1"/>
        <v>100</v>
      </c>
    </row>
    <row r="17" spans="1:6" ht="52.5">
      <c r="A17" s="187" t="s">
        <v>130</v>
      </c>
      <c r="B17" s="87">
        <v>290000</v>
      </c>
      <c r="C17" s="87">
        <v>113300</v>
      </c>
      <c r="D17" s="87">
        <v>0</v>
      </c>
      <c r="E17" s="70">
        <f t="shared" si="1"/>
        <v>0</v>
      </c>
      <c r="F17" s="244"/>
    </row>
    <row r="18" spans="1:5" ht="25.5" customHeight="1">
      <c r="A18" s="187" t="s">
        <v>124</v>
      </c>
      <c r="B18" s="87">
        <v>0</v>
      </c>
      <c r="C18" s="87">
        <v>700</v>
      </c>
      <c r="D18" s="87">
        <v>700</v>
      </c>
      <c r="E18" s="70">
        <f t="shared" si="1"/>
        <v>100</v>
      </c>
    </row>
    <row r="19" spans="1:5" ht="25.5" customHeight="1">
      <c r="A19" s="190" t="s">
        <v>64</v>
      </c>
      <c r="B19" s="185">
        <f>SUM(B13:B18)</f>
        <v>1204327</v>
      </c>
      <c r="C19" s="185">
        <f>SUM(C13:C18)</f>
        <v>1330914</v>
      </c>
      <c r="D19" s="185">
        <f>SUM(D13:D18)</f>
        <v>862850</v>
      </c>
      <c r="E19" s="185">
        <f t="shared" si="1"/>
        <v>64.8313865508966</v>
      </c>
    </row>
    <row r="20" spans="2:5" ht="13.5" thickBot="1">
      <c r="B20" s="8"/>
      <c r="C20" s="8"/>
      <c r="D20" s="8"/>
      <c r="E20" s="8"/>
    </row>
    <row r="21" spans="1:5" ht="16.5" customHeight="1" thickBot="1">
      <c r="A21" s="115" t="s">
        <v>65</v>
      </c>
      <c r="B21" s="78">
        <f>B10+B19</f>
        <v>1307327</v>
      </c>
      <c r="C21" s="78">
        <f>SUM(C19+C10)</f>
        <v>1608456</v>
      </c>
      <c r="D21" s="78">
        <f>SUM(D19+D10)</f>
        <v>1089691</v>
      </c>
      <c r="E21" s="79">
        <f>D21/C21*100</f>
        <v>67.74764121617252</v>
      </c>
    </row>
    <row r="22" spans="1:5" ht="11.25" customHeight="1">
      <c r="A22" s="75"/>
      <c r="B22" s="191"/>
      <c r="C22" s="191"/>
      <c r="D22" s="191"/>
      <c r="E22" s="192"/>
    </row>
    <row r="23" spans="1:5" ht="13.5">
      <c r="A23" s="44" t="s">
        <v>32</v>
      </c>
      <c r="E23" s="61" t="s">
        <v>22</v>
      </c>
    </row>
    <row r="24" spans="1:6" ht="26.25">
      <c r="A24" s="193" t="s">
        <v>66</v>
      </c>
      <c r="B24" s="23" t="s">
        <v>99</v>
      </c>
      <c r="C24" s="194" t="s">
        <v>100</v>
      </c>
      <c r="D24" s="195" t="s">
        <v>93</v>
      </c>
      <c r="E24" s="194" t="s">
        <v>39</v>
      </c>
      <c r="F24" s="199"/>
    </row>
    <row r="25" spans="1:5" ht="15.75" customHeight="1">
      <c r="A25" s="189" t="s">
        <v>96</v>
      </c>
      <c r="B25" s="70">
        <v>24400</v>
      </c>
      <c r="C25" s="196">
        <v>24400</v>
      </c>
      <c r="D25" s="197">
        <v>24390</v>
      </c>
      <c r="E25" s="196">
        <f>D25*100/C25</f>
        <v>99.95901639344262</v>
      </c>
    </row>
    <row r="26" spans="1:5" ht="26.25">
      <c r="A26" s="189" t="s">
        <v>131</v>
      </c>
      <c r="B26" s="70">
        <v>0</v>
      </c>
      <c r="C26" s="196">
        <v>7807</v>
      </c>
      <c r="D26" s="197">
        <v>7807</v>
      </c>
      <c r="E26" s="196">
        <f>D26*100/C26</f>
        <v>100</v>
      </c>
    </row>
    <row r="27" spans="1:5" ht="15" customHeight="1">
      <c r="A27" s="189" t="s">
        <v>145</v>
      </c>
      <c r="B27" s="70">
        <v>0</v>
      </c>
      <c r="C27" s="196">
        <v>201380</v>
      </c>
      <c r="D27" s="197">
        <v>0</v>
      </c>
      <c r="E27" s="196">
        <f>D27*100/C27</f>
        <v>0</v>
      </c>
    </row>
    <row r="28" spans="1:5" ht="27.75" customHeight="1">
      <c r="A28" s="187" t="s">
        <v>125</v>
      </c>
      <c r="B28" s="70">
        <v>0</v>
      </c>
      <c r="C28" s="196">
        <v>700</v>
      </c>
      <c r="D28" s="197">
        <v>700</v>
      </c>
      <c r="E28" s="196">
        <f>D28*100/C28</f>
        <v>100</v>
      </c>
    </row>
    <row r="29" spans="1:5" ht="20.25" customHeight="1">
      <c r="A29" s="188" t="s">
        <v>67</v>
      </c>
      <c r="B29" s="185">
        <f>SUM(B25:B25)</f>
        <v>24400</v>
      </c>
      <c r="C29" s="185">
        <f>SUM(C25:C28)</f>
        <v>234287</v>
      </c>
      <c r="D29" s="185">
        <f>SUM(D25:D28)</f>
        <v>32897</v>
      </c>
      <c r="E29" s="185">
        <f>D29*100/C29</f>
        <v>14.04132538297046</v>
      </c>
    </row>
    <row r="30" spans="1:5" ht="25.5" customHeight="1">
      <c r="A30" s="187"/>
      <c r="B30" s="198"/>
      <c r="C30" s="198"/>
      <c r="D30" s="198"/>
      <c r="E30" s="198"/>
    </row>
    <row r="31" spans="1:5" ht="26.25">
      <c r="A31" s="186" t="s">
        <v>68</v>
      </c>
      <c r="B31" s="23" t="s">
        <v>59</v>
      </c>
      <c r="C31" s="23" t="s">
        <v>52</v>
      </c>
      <c r="D31" s="23" t="s">
        <v>53</v>
      </c>
      <c r="E31" s="23" t="s">
        <v>39</v>
      </c>
    </row>
    <row r="32" spans="1:8" ht="15.75" customHeight="1">
      <c r="A32" s="189" t="s">
        <v>108</v>
      </c>
      <c r="B32" s="70">
        <v>0</v>
      </c>
      <c r="C32" s="70">
        <v>345847</v>
      </c>
      <c r="D32" s="70">
        <v>326998</v>
      </c>
      <c r="E32" s="70">
        <f>D32*100/C32</f>
        <v>94.54990212434979</v>
      </c>
      <c r="F32" s="13"/>
      <c r="G32" s="13"/>
      <c r="H32" s="13"/>
    </row>
    <row r="33" spans="1:5" ht="26.25">
      <c r="A33" s="189" t="s">
        <v>69</v>
      </c>
      <c r="B33" s="70">
        <v>0</v>
      </c>
      <c r="C33" s="87">
        <v>166813</v>
      </c>
      <c r="D33" s="70">
        <v>166813</v>
      </c>
      <c r="E33" s="70">
        <f>D33*100/C33</f>
        <v>100</v>
      </c>
    </row>
    <row r="34" spans="1:5" ht="26.25" customHeight="1">
      <c r="A34" s="190" t="s">
        <v>70</v>
      </c>
      <c r="B34" s="185">
        <f>SUM(B32:B33)</f>
        <v>0</v>
      </c>
      <c r="C34" s="185">
        <f>SUM(C32:C33)</f>
        <v>512660</v>
      </c>
      <c r="D34" s="185">
        <f>SUM(D32:D33)</f>
        <v>493811</v>
      </c>
      <c r="E34" s="185">
        <f>D34*100/C34</f>
        <v>96.32329419108181</v>
      </c>
    </row>
    <row r="35" spans="2:5" ht="13.5" thickBot="1">
      <c r="B35" s="8"/>
      <c r="C35" s="8"/>
      <c r="D35" s="8"/>
      <c r="E35" s="8"/>
    </row>
    <row r="36" spans="1:5" ht="21.75" customHeight="1" thickBot="1">
      <c r="A36" s="115" t="s">
        <v>71</v>
      </c>
      <c r="B36" s="78">
        <f>SUM(B34+B29)</f>
        <v>24400</v>
      </c>
      <c r="C36" s="78">
        <f>SUM(C34+C29)</f>
        <v>746947</v>
      </c>
      <c r="D36" s="78">
        <f>SUM(D34+D29)</f>
        <v>526708</v>
      </c>
      <c r="E36" s="79">
        <f>D36/C36*100</f>
        <v>70.51477547938475</v>
      </c>
    </row>
    <row r="37" ht="13.5" thickBot="1"/>
    <row r="38" spans="1:5" ht="22.5" customHeight="1" thickBot="1">
      <c r="A38" s="115" t="s">
        <v>72</v>
      </c>
      <c r="B38" s="78">
        <f>B21-B36</f>
        <v>1282927</v>
      </c>
      <c r="C38" s="78">
        <f>C21-C36</f>
        <v>861509</v>
      </c>
      <c r="D38" s="78">
        <f>D21-D36</f>
        <v>562983</v>
      </c>
      <c r="E38" s="79">
        <f>D38/C38*100</f>
        <v>65.348475755912</v>
      </c>
    </row>
    <row r="41" ht="12.75">
      <c r="D41" s="8"/>
    </row>
    <row r="45" ht="12.75">
      <c r="D45" s="8"/>
    </row>
    <row r="47" ht="12.75">
      <c r="D47" s="8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4"/>
  <sheetViews>
    <sheetView showGridLines="0" workbookViewId="0" topLeftCell="A1">
      <selection activeCell="I12" sqref="I12"/>
    </sheetView>
  </sheetViews>
  <sheetFormatPr defaultColWidth="9.00390625" defaultRowHeight="12.75"/>
  <cols>
    <col min="1" max="1" width="2.625" style="213" customWidth="1"/>
    <col min="2" max="2" width="20.375" style="213" customWidth="1"/>
    <col min="3" max="3" width="5.50390625" style="213" customWidth="1"/>
    <col min="4" max="15" width="8.125" style="213" customWidth="1"/>
    <col min="16" max="16" width="10.875" style="213" customWidth="1"/>
    <col min="17" max="18" width="9.50390625" style="213" customWidth="1"/>
    <col min="19" max="19" width="4.00390625" style="213" customWidth="1"/>
    <col min="20" max="16384" width="9.125" style="213" customWidth="1"/>
  </cols>
  <sheetData>
    <row r="1" spans="1:19" ht="12.7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2.75">
      <c r="A2" s="214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15"/>
    </row>
    <row r="3" spans="1:19" s="242" customFormat="1" ht="15.75" customHeight="1">
      <c r="A3" s="269" t="s">
        <v>119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41"/>
    </row>
    <row r="4" spans="1:19" ht="12.75">
      <c r="A4" s="214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15"/>
    </row>
    <row r="5" spans="1:18" s="38" customFormat="1" ht="12.75">
      <c r="A5" s="271" t="s">
        <v>133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</row>
    <row r="6" spans="1:18" s="38" customFormat="1" ht="13.5" thickBot="1">
      <c r="A6" s="240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</row>
    <row r="7" spans="1:19" ht="21" thickBot="1">
      <c r="A7" s="214"/>
      <c r="B7" s="228">
        <v>2011</v>
      </c>
      <c r="C7" s="229"/>
      <c r="D7" s="230" t="s">
        <v>0</v>
      </c>
      <c r="E7" s="230" t="s">
        <v>1</v>
      </c>
      <c r="F7" s="230" t="s">
        <v>2</v>
      </c>
      <c r="G7" s="230" t="s">
        <v>3</v>
      </c>
      <c r="H7" s="230" t="s">
        <v>4</v>
      </c>
      <c r="I7" s="230" t="s">
        <v>5</v>
      </c>
      <c r="J7" s="230" t="s">
        <v>6</v>
      </c>
      <c r="K7" s="230" t="s">
        <v>7</v>
      </c>
      <c r="L7" s="230" t="s">
        <v>8</v>
      </c>
      <c r="M7" s="230" t="s">
        <v>9</v>
      </c>
      <c r="N7" s="230" t="s">
        <v>10</v>
      </c>
      <c r="O7" s="230" t="s">
        <v>11</v>
      </c>
      <c r="P7" s="230" t="s">
        <v>12</v>
      </c>
      <c r="Q7" s="230" t="s">
        <v>15</v>
      </c>
      <c r="R7" s="230" t="s">
        <v>13</v>
      </c>
      <c r="S7" s="215"/>
    </row>
    <row r="8" spans="1:19" ht="20.25">
      <c r="A8" s="214"/>
      <c r="B8" s="231" t="s">
        <v>111</v>
      </c>
      <c r="C8" s="232">
        <v>1111</v>
      </c>
      <c r="D8" s="233">
        <v>107413.818</v>
      </c>
      <c r="E8" s="233">
        <v>51374.118</v>
      </c>
      <c r="F8" s="233">
        <v>52068.291</v>
      </c>
      <c r="G8" s="233">
        <v>44188.908</v>
      </c>
      <c r="H8" s="233">
        <v>50340.452</v>
      </c>
      <c r="I8" s="233">
        <v>63506.675</v>
      </c>
      <c r="J8" s="233">
        <v>74833.411</v>
      </c>
      <c r="K8" s="233">
        <v>64533.127</v>
      </c>
      <c r="L8" s="233">
        <v>68694.919</v>
      </c>
      <c r="M8" s="233">
        <v>57875.666</v>
      </c>
      <c r="N8" s="233">
        <v>0</v>
      </c>
      <c r="O8" s="233">
        <v>0</v>
      </c>
      <c r="P8" s="233">
        <v>634829.385</v>
      </c>
      <c r="Q8" s="233">
        <v>655000</v>
      </c>
      <c r="R8" s="234">
        <v>96.92051679389313</v>
      </c>
      <c r="S8" s="215"/>
    </row>
    <row r="9" spans="1:19" ht="30">
      <c r="A9" s="214"/>
      <c r="B9" s="231" t="s">
        <v>112</v>
      </c>
      <c r="C9" s="232">
        <v>1112</v>
      </c>
      <c r="D9" s="233">
        <v>5563.158</v>
      </c>
      <c r="E9" s="233">
        <v>767.562</v>
      </c>
      <c r="F9" s="233">
        <v>6347.184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12677.904</v>
      </c>
      <c r="Q9" s="233">
        <v>35000</v>
      </c>
      <c r="R9" s="234">
        <v>36.22258285714286</v>
      </c>
      <c r="S9" s="215"/>
    </row>
    <row r="10" spans="1:19" ht="20.25">
      <c r="A10" s="214"/>
      <c r="B10" s="231" t="s">
        <v>113</v>
      </c>
      <c r="C10" s="232">
        <v>1113</v>
      </c>
      <c r="D10" s="233">
        <v>6618.457</v>
      </c>
      <c r="E10" s="233">
        <v>6507.287</v>
      </c>
      <c r="F10" s="233">
        <v>4346</v>
      </c>
      <c r="G10" s="233">
        <v>4680.661</v>
      </c>
      <c r="H10" s="233">
        <v>5798.796</v>
      </c>
      <c r="I10" s="233">
        <v>5562.98</v>
      </c>
      <c r="J10" s="233">
        <v>6919.217</v>
      </c>
      <c r="K10" s="233">
        <v>7217.454</v>
      </c>
      <c r="L10" s="233">
        <v>7714.671</v>
      </c>
      <c r="M10" s="233">
        <v>5542.402</v>
      </c>
      <c r="N10" s="233">
        <v>0</v>
      </c>
      <c r="O10" s="233">
        <v>0</v>
      </c>
      <c r="P10" s="233">
        <v>60907.925</v>
      </c>
      <c r="Q10" s="233">
        <v>60000</v>
      </c>
      <c r="R10" s="234">
        <v>101.51320833333332</v>
      </c>
      <c r="S10" s="215"/>
    </row>
    <row r="11" spans="1:19" ht="14.25" customHeight="1">
      <c r="A11" s="214"/>
      <c r="B11" s="231" t="s">
        <v>114</v>
      </c>
      <c r="C11" s="232">
        <v>1121</v>
      </c>
      <c r="D11" s="233">
        <v>118370.119</v>
      </c>
      <c r="E11" s="233">
        <v>6244.443</v>
      </c>
      <c r="F11" s="233">
        <v>149991.353</v>
      </c>
      <c r="G11" s="233">
        <v>32300.811</v>
      </c>
      <c r="H11" s="233">
        <v>0</v>
      </c>
      <c r="I11" s="233">
        <v>74360.294</v>
      </c>
      <c r="J11" s="233">
        <v>225543.221</v>
      </c>
      <c r="K11" s="233">
        <v>0</v>
      </c>
      <c r="L11" s="233">
        <v>105227.371</v>
      </c>
      <c r="M11" s="233">
        <v>14110.469</v>
      </c>
      <c r="N11" s="233">
        <v>0</v>
      </c>
      <c r="O11" s="233">
        <v>0</v>
      </c>
      <c r="P11" s="233">
        <v>726148.081</v>
      </c>
      <c r="Q11" s="233">
        <v>750000</v>
      </c>
      <c r="R11" s="234">
        <v>96.81974413333333</v>
      </c>
      <c r="S11" s="215"/>
    </row>
    <row r="12" spans="1:19" ht="12.75">
      <c r="A12" s="214"/>
      <c r="B12" s="231" t="s">
        <v>115</v>
      </c>
      <c r="C12" s="232">
        <v>1211</v>
      </c>
      <c r="D12" s="233">
        <v>149112.113</v>
      </c>
      <c r="E12" s="233">
        <v>293102.049</v>
      </c>
      <c r="F12" s="233">
        <v>0</v>
      </c>
      <c r="G12" s="233">
        <v>77523.568</v>
      </c>
      <c r="H12" s="233">
        <v>258611.916</v>
      </c>
      <c r="I12" s="233">
        <v>101830.26</v>
      </c>
      <c r="J12" s="233">
        <v>156758.772</v>
      </c>
      <c r="K12" s="233">
        <v>261419.169</v>
      </c>
      <c r="L12" s="233">
        <v>28369.872</v>
      </c>
      <c r="M12" s="233">
        <v>138135.677</v>
      </c>
      <c r="N12" s="233">
        <v>0</v>
      </c>
      <c r="O12" s="233">
        <v>0</v>
      </c>
      <c r="P12" s="233">
        <v>1464863.396</v>
      </c>
      <c r="Q12" s="233">
        <v>1679186</v>
      </c>
      <c r="R12" s="234">
        <v>87.23651793190272</v>
      </c>
      <c r="S12" s="215"/>
    </row>
    <row r="13" spans="1:19" ht="12.75">
      <c r="A13" s="214"/>
      <c r="B13" s="266" t="s">
        <v>14</v>
      </c>
      <c r="C13" s="266"/>
      <c r="D13" s="235">
        <v>387077.665</v>
      </c>
      <c r="E13" s="235">
        <v>357995.459</v>
      </c>
      <c r="F13" s="235">
        <v>212752.828</v>
      </c>
      <c r="G13" s="235">
        <v>158693.948</v>
      </c>
      <c r="H13" s="235">
        <v>314751.164</v>
      </c>
      <c r="I13" s="235">
        <v>245260.209</v>
      </c>
      <c r="J13" s="235">
        <v>464054.621</v>
      </c>
      <c r="K13" s="235">
        <v>333169.75</v>
      </c>
      <c r="L13" s="235">
        <v>210006.833</v>
      </c>
      <c r="M13" s="235">
        <v>215664.214</v>
      </c>
      <c r="N13" s="235">
        <v>0</v>
      </c>
      <c r="O13" s="235">
        <v>0</v>
      </c>
      <c r="P13" s="235">
        <v>2899426.691</v>
      </c>
      <c r="Q13" s="235">
        <v>3179186</v>
      </c>
      <c r="R13" s="236">
        <v>91.20028494715314</v>
      </c>
      <c r="S13" s="215"/>
    </row>
    <row r="14" spans="1:19" ht="12.75">
      <c r="A14" s="214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15"/>
    </row>
    <row r="15" spans="1:19" ht="3" customHeight="1">
      <c r="A15" s="214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15"/>
    </row>
    <row r="16" spans="1:19" ht="13.5" customHeight="1">
      <c r="A16" s="214"/>
      <c r="B16" s="268" t="s">
        <v>16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15"/>
    </row>
    <row r="17" spans="1:19" ht="12.75">
      <c r="A17" s="214"/>
      <c r="B17" s="268" t="s">
        <v>143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15"/>
    </row>
    <row r="18" spans="1:19" ht="13.5" customHeight="1">
      <c r="A18" s="214"/>
      <c r="B18" s="268" t="s">
        <v>144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15"/>
    </row>
    <row r="19" spans="1:19" ht="6.75" customHeight="1">
      <c r="A19" s="214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15"/>
    </row>
    <row r="20" spans="1:19" ht="30">
      <c r="A20" s="214"/>
      <c r="B20" s="228">
        <v>2010</v>
      </c>
      <c r="C20" s="229"/>
      <c r="D20" s="230" t="s">
        <v>0</v>
      </c>
      <c r="E20" s="230" t="s">
        <v>1</v>
      </c>
      <c r="F20" s="230" t="s">
        <v>2</v>
      </c>
      <c r="G20" s="230" t="s">
        <v>3</v>
      </c>
      <c r="H20" s="230" t="s">
        <v>4</v>
      </c>
      <c r="I20" s="230" t="s">
        <v>5</v>
      </c>
      <c r="J20" s="230" t="s">
        <v>6</v>
      </c>
      <c r="K20" s="230" t="s">
        <v>7</v>
      </c>
      <c r="L20" s="230" t="s">
        <v>8</v>
      </c>
      <c r="M20" s="230" t="s">
        <v>9</v>
      </c>
      <c r="N20" s="230" t="s">
        <v>10</v>
      </c>
      <c r="O20" s="230" t="s">
        <v>11</v>
      </c>
      <c r="P20" s="230" t="s">
        <v>116</v>
      </c>
      <c r="Q20" s="230" t="s">
        <v>17</v>
      </c>
      <c r="R20" s="230" t="s">
        <v>13</v>
      </c>
      <c r="S20" s="215"/>
    </row>
    <row r="21" spans="1:19" ht="16.5" customHeight="1">
      <c r="A21" s="214"/>
      <c r="B21" s="231" t="s">
        <v>111</v>
      </c>
      <c r="C21" s="232">
        <v>1111</v>
      </c>
      <c r="D21" s="233">
        <v>97263.956</v>
      </c>
      <c r="E21" s="233">
        <v>57156.679</v>
      </c>
      <c r="F21" s="233">
        <v>47764.191</v>
      </c>
      <c r="G21" s="233">
        <v>40646.164</v>
      </c>
      <c r="H21" s="233">
        <v>47076.338</v>
      </c>
      <c r="I21" s="233">
        <v>61469.048</v>
      </c>
      <c r="J21" s="233">
        <v>63983.664</v>
      </c>
      <c r="K21" s="233">
        <v>60338.485</v>
      </c>
      <c r="L21" s="233">
        <v>64874.283</v>
      </c>
      <c r="M21" s="233">
        <v>61666.204</v>
      </c>
      <c r="N21" s="233">
        <v>0</v>
      </c>
      <c r="O21" s="233">
        <v>0</v>
      </c>
      <c r="P21" s="233">
        <f>_530+_531+_532+_533+_534+_535+_536+_537+_538+_539+_540+_541</f>
        <v>602239.012</v>
      </c>
      <c r="Q21" s="233">
        <v>728925.50011</v>
      </c>
      <c r="R21" s="234">
        <f>(_542/_543)*100</f>
        <v>82.62010478562183</v>
      </c>
      <c r="S21" s="215"/>
    </row>
    <row r="22" spans="1:19" ht="30">
      <c r="A22" s="214"/>
      <c r="B22" s="231" t="s">
        <v>112</v>
      </c>
      <c r="C22" s="232">
        <v>1112</v>
      </c>
      <c r="D22" s="233">
        <v>4505.817</v>
      </c>
      <c r="E22" s="233">
        <v>822.916</v>
      </c>
      <c r="F22" s="233">
        <v>7198.058</v>
      </c>
      <c r="G22" s="233">
        <v>0</v>
      </c>
      <c r="H22" s="233">
        <v>0</v>
      </c>
      <c r="I22" s="233">
        <v>0</v>
      </c>
      <c r="J22" s="233">
        <v>14014.798</v>
      </c>
      <c r="K22" s="233">
        <v>0</v>
      </c>
      <c r="L22" s="233">
        <v>3935.941</v>
      </c>
      <c r="M22" s="233">
        <v>1946.027</v>
      </c>
      <c r="N22" s="233">
        <v>0</v>
      </c>
      <c r="O22" s="233">
        <v>0</v>
      </c>
      <c r="P22" s="233">
        <f>_549+_550+_551+_552+_553+_554+_555+_556+_557+_558+_559+_560</f>
        <v>32423.557</v>
      </c>
      <c r="Q22" s="233">
        <v>38414.02914</v>
      </c>
      <c r="R22" s="234">
        <f>(_561/_562)*100</f>
        <v>84.40550946070324</v>
      </c>
      <c r="S22" s="215"/>
    </row>
    <row r="23" spans="1:19" ht="20.25">
      <c r="A23" s="214"/>
      <c r="B23" s="231" t="s">
        <v>113</v>
      </c>
      <c r="C23" s="232">
        <v>1113</v>
      </c>
      <c r="D23" s="233">
        <v>6121.146</v>
      </c>
      <c r="E23" s="233">
        <v>5990.084</v>
      </c>
      <c r="F23" s="233">
        <v>3889.598</v>
      </c>
      <c r="G23" s="233">
        <v>4273.286</v>
      </c>
      <c r="H23" s="233">
        <v>5529.112</v>
      </c>
      <c r="I23" s="233">
        <v>4976.49</v>
      </c>
      <c r="J23" s="233">
        <v>6082.762</v>
      </c>
      <c r="K23" s="233">
        <v>7032.294</v>
      </c>
      <c r="L23" s="233">
        <v>6880.95</v>
      </c>
      <c r="M23" s="233">
        <v>5492.07</v>
      </c>
      <c r="N23" s="233">
        <v>0</v>
      </c>
      <c r="O23" s="233">
        <v>0</v>
      </c>
      <c r="P23" s="233">
        <f>_568+_569+_570+_571+_572+_573+_574+_575+_576+_577+_578+_579</f>
        <v>56267.792</v>
      </c>
      <c r="Q23" s="233">
        <v>66698.41773</v>
      </c>
      <c r="R23" s="234">
        <f>(_580/_581)*100</f>
        <v>84.36150948554143</v>
      </c>
      <c r="S23" s="215"/>
    </row>
    <row r="24" spans="1:19" ht="20.25">
      <c r="A24" s="214"/>
      <c r="B24" s="231" t="s">
        <v>114</v>
      </c>
      <c r="C24" s="232">
        <v>1121</v>
      </c>
      <c r="D24" s="233">
        <v>121950.754</v>
      </c>
      <c r="E24" s="233">
        <v>5557.53</v>
      </c>
      <c r="F24" s="233">
        <v>158841.926</v>
      </c>
      <c r="G24" s="233">
        <v>38230.493</v>
      </c>
      <c r="H24" s="233">
        <v>0</v>
      </c>
      <c r="I24" s="233">
        <v>152936.434</v>
      </c>
      <c r="J24" s="233">
        <v>169600.564</v>
      </c>
      <c r="K24" s="233">
        <v>0</v>
      </c>
      <c r="L24" s="233">
        <v>102620.288</v>
      </c>
      <c r="M24" s="233">
        <v>14688.784</v>
      </c>
      <c r="N24" s="233">
        <v>0</v>
      </c>
      <c r="O24" s="233">
        <v>0</v>
      </c>
      <c r="P24" s="233">
        <f>_587+_588+_589+_590+_591+_592+_593+_594+_595+_596+_597+_598</f>
        <v>764426.773</v>
      </c>
      <c r="Q24" s="233">
        <v>812346.60176</v>
      </c>
      <c r="R24" s="234">
        <f>(_599/_600)*100</f>
        <v>94.10106121498157</v>
      </c>
      <c r="S24" s="215"/>
    </row>
    <row r="25" spans="1:19" ht="12.75">
      <c r="A25" s="214"/>
      <c r="B25" s="231" t="s">
        <v>115</v>
      </c>
      <c r="C25" s="232">
        <v>1211</v>
      </c>
      <c r="D25" s="233">
        <v>137491.5</v>
      </c>
      <c r="E25" s="233">
        <v>270208.989</v>
      </c>
      <c r="F25" s="233">
        <v>12167.72</v>
      </c>
      <c r="G25" s="233">
        <v>114778.328</v>
      </c>
      <c r="H25" s="233">
        <v>238685.966</v>
      </c>
      <c r="I25" s="233">
        <v>51315.994</v>
      </c>
      <c r="J25" s="233">
        <v>136867.002</v>
      </c>
      <c r="K25" s="233">
        <v>275787.85</v>
      </c>
      <c r="L25" s="233">
        <v>51932.249</v>
      </c>
      <c r="M25" s="233">
        <v>135223.521</v>
      </c>
      <c r="N25" s="233">
        <v>0</v>
      </c>
      <c r="O25" s="233">
        <v>0</v>
      </c>
      <c r="P25" s="233">
        <f>_606+_607+_608+_609+_610+_611+_612+_613+_614+_615+_616+_617</f>
        <v>1424459.119</v>
      </c>
      <c r="Q25" s="233">
        <v>1744839.028</v>
      </c>
      <c r="R25" s="234">
        <f>(_618/_619)*100</f>
        <v>81.63842601760052</v>
      </c>
      <c r="S25" s="215"/>
    </row>
    <row r="26" spans="1:19" ht="12.75">
      <c r="A26" s="214"/>
      <c r="B26" s="266" t="s">
        <v>14</v>
      </c>
      <c r="C26" s="266"/>
      <c r="D26" s="235">
        <v>367333.173</v>
      </c>
      <c r="E26" s="235">
        <v>339736.198</v>
      </c>
      <c r="F26" s="235">
        <v>229861.493</v>
      </c>
      <c r="G26" s="235">
        <v>197928.271</v>
      </c>
      <c r="H26" s="235">
        <v>291291.416</v>
      </c>
      <c r="I26" s="235">
        <v>270697.966</v>
      </c>
      <c r="J26" s="235">
        <v>390548.79</v>
      </c>
      <c r="K26" s="235">
        <v>343158.629</v>
      </c>
      <c r="L26" s="235">
        <v>230243.711</v>
      </c>
      <c r="M26" s="235">
        <v>219016.606</v>
      </c>
      <c r="N26" s="235">
        <v>0</v>
      </c>
      <c r="O26" s="235">
        <v>0</v>
      </c>
      <c r="P26" s="235">
        <f>_511+_512+_513+_514+_515+_516+_517+_518+_519+_520+_521+_522</f>
        <v>2879816.2530000005</v>
      </c>
      <c r="Q26" s="235">
        <v>3391223.57674</v>
      </c>
      <c r="R26" s="236">
        <f>(_523/_524)*100</f>
        <v>84.9196812841335</v>
      </c>
      <c r="S26" s="215"/>
    </row>
    <row r="27" spans="1:19" ht="13.5" customHeight="1">
      <c r="A27" s="214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15"/>
    </row>
    <row r="28" spans="1:19" ht="409.5" customHeight="1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</row>
    <row r="34" ht="12.75">
      <c r="C34" s="213">
        <v>32963</v>
      </c>
    </row>
  </sheetData>
  <mergeCells count="8">
    <mergeCell ref="A3:R3"/>
    <mergeCell ref="A5:R5"/>
    <mergeCell ref="B17:R17"/>
    <mergeCell ref="B18:R18"/>
    <mergeCell ref="B26:C26"/>
    <mergeCell ref="B4:R4"/>
    <mergeCell ref="B13:C13"/>
    <mergeCell ref="B16:R16"/>
  </mergeCells>
  <printOptions/>
  <pageMargins left="0" right="0" top="0" bottom="0" header="0.5118110236220472" footer="0.5118110236220472"/>
  <pageSetup firstPageNumber="5" useFirstPageNumber="1" fitToHeight="0" fitToWidth="1" horizontalDpi="600" verticalDpi="600" orientation="landscape" paperSize="9" scale="9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625" style="0" customWidth="1"/>
  </cols>
  <sheetData>
    <row r="1" spans="1:16" ht="17.25">
      <c r="A1" s="273" t="s">
        <v>138</v>
      </c>
      <c r="B1" s="273"/>
      <c r="C1" s="273"/>
      <c r="D1" s="273"/>
      <c r="E1" s="273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5">
      <c r="A4" s="1" t="s">
        <v>37</v>
      </c>
      <c r="B4" s="1"/>
      <c r="D4" s="54">
        <v>3314576.2</v>
      </c>
      <c r="E4" s="1" t="s">
        <v>98</v>
      </c>
    </row>
    <row r="5" spans="1:7" ht="15">
      <c r="A5" s="1"/>
      <c r="B5" s="1"/>
      <c r="D5" s="46"/>
      <c r="E5" s="2"/>
      <c r="G5" s="55"/>
    </row>
    <row r="6" spans="1:2" ht="15">
      <c r="A6" s="1"/>
      <c r="B6" s="1"/>
    </row>
    <row r="7" spans="1:6" ht="15.75" thickBot="1">
      <c r="A7" s="1" t="s">
        <v>73</v>
      </c>
      <c r="B7" s="1"/>
      <c r="E7" s="61" t="s">
        <v>91</v>
      </c>
      <c r="F7" s="2"/>
    </row>
    <row r="8" spans="1:9" ht="26.25">
      <c r="A8" s="132"/>
      <c r="B8" s="202" t="s">
        <v>99</v>
      </c>
      <c r="C8" s="203" t="s">
        <v>100</v>
      </c>
      <c r="D8" s="204" t="s">
        <v>93</v>
      </c>
      <c r="E8" s="133" t="s">
        <v>39</v>
      </c>
      <c r="H8" s="218"/>
      <c r="I8" s="219"/>
    </row>
    <row r="9" spans="1:5" ht="12.75">
      <c r="A9" s="134" t="s">
        <v>26</v>
      </c>
      <c r="B9" s="42">
        <v>4701000</v>
      </c>
      <c r="C9" s="42">
        <v>4701000</v>
      </c>
      <c r="D9" s="248">
        <v>3525750</v>
      </c>
      <c r="E9" s="135">
        <f>D9/C9*100</f>
        <v>75</v>
      </c>
    </row>
    <row r="10" spans="1:5" ht="12.75">
      <c r="A10" s="134" t="s">
        <v>27</v>
      </c>
      <c r="B10" s="42">
        <v>310000</v>
      </c>
      <c r="C10" s="42">
        <v>310000</v>
      </c>
      <c r="D10" s="248">
        <v>232500</v>
      </c>
      <c r="E10" s="135">
        <f>D10/C10*100</f>
        <v>75</v>
      </c>
    </row>
    <row r="11" spans="1:5" ht="14.25" customHeight="1" thickBot="1">
      <c r="A11" s="136" t="s">
        <v>23</v>
      </c>
      <c r="B11" s="137">
        <f>SUM(B9:B10)</f>
        <v>5011000</v>
      </c>
      <c r="C11" s="137">
        <f>SUM(C9:C10)</f>
        <v>5011000</v>
      </c>
      <c r="D11" s="137">
        <f>SUM(D9:D10)</f>
        <v>3758250</v>
      </c>
      <c r="E11" s="138">
        <f>D11/C11*100</f>
        <v>75</v>
      </c>
    </row>
    <row r="12" spans="1:5" ht="16.5" customHeight="1">
      <c r="A12" s="5"/>
      <c r="B12" s="10"/>
      <c r="C12" s="10"/>
      <c r="D12" s="10"/>
      <c r="E12" s="24"/>
    </row>
    <row r="13" spans="1:5" s="40" customFormat="1" ht="12.75">
      <c r="A13" s="13"/>
      <c r="B13" s="13"/>
      <c r="C13" s="13"/>
      <c r="D13" s="13"/>
      <c r="E13" s="13"/>
    </row>
    <row r="14" spans="1:5" ht="15">
      <c r="A14" s="20" t="s">
        <v>29</v>
      </c>
      <c r="B14" s="13"/>
      <c r="C14" s="13"/>
      <c r="D14" s="250">
        <f>SUM(D4+D11)</f>
        <v>7072826.2</v>
      </c>
      <c r="E14" s="20" t="s">
        <v>98</v>
      </c>
    </row>
    <row r="16" ht="17.25" customHeight="1"/>
    <row r="17" spans="1:5" ht="15.75" thickBot="1">
      <c r="A17" s="1" t="s">
        <v>74</v>
      </c>
      <c r="B17" s="1"/>
      <c r="D17" s="13"/>
      <c r="E17" s="61" t="s">
        <v>91</v>
      </c>
    </row>
    <row r="18" spans="1:16" ht="26.25">
      <c r="A18" s="139"/>
      <c r="B18" s="202" t="s">
        <v>99</v>
      </c>
      <c r="C18" s="203" t="s">
        <v>100</v>
      </c>
      <c r="D18" s="205" t="s">
        <v>93</v>
      </c>
      <c r="E18" s="133" t="s">
        <v>39</v>
      </c>
      <c r="F18" s="6"/>
      <c r="G18" s="8"/>
      <c r="O18" s="5"/>
      <c r="P18" s="6"/>
    </row>
    <row r="19" spans="1:16" ht="27" customHeight="1">
      <c r="A19" s="140" t="s">
        <v>18</v>
      </c>
      <c r="B19" s="42">
        <v>1630000</v>
      </c>
      <c r="C19" s="42">
        <v>1630000</v>
      </c>
      <c r="D19" s="248">
        <v>1122600</v>
      </c>
      <c r="E19" s="222">
        <f aca="true" t="shared" si="0" ref="E19:E24">D19/C19*100</f>
        <v>68.87116564417178</v>
      </c>
      <c r="G19" s="8"/>
      <c r="O19" s="12"/>
      <c r="P19" s="18"/>
    </row>
    <row r="20" spans="1:16" ht="27" customHeight="1">
      <c r="A20" s="140" t="s">
        <v>19</v>
      </c>
      <c r="B20" s="42">
        <v>2130000</v>
      </c>
      <c r="C20" s="42">
        <v>2130000</v>
      </c>
      <c r="D20" s="248">
        <v>1240000</v>
      </c>
      <c r="E20" s="222">
        <f t="shared" si="0"/>
        <v>58.21596244131455</v>
      </c>
      <c r="G20" s="8"/>
      <c r="O20" s="12"/>
      <c r="P20" s="18"/>
    </row>
    <row r="21" spans="1:16" ht="26.25">
      <c r="A21" s="140" t="s">
        <v>20</v>
      </c>
      <c r="B21" s="42">
        <v>150000</v>
      </c>
      <c r="C21" s="42">
        <v>150000</v>
      </c>
      <c r="D21" s="248">
        <v>97000</v>
      </c>
      <c r="E21" s="222">
        <f t="shared" si="0"/>
        <v>64.66666666666666</v>
      </c>
      <c r="O21" s="12"/>
      <c r="P21" s="18"/>
    </row>
    <row r="22" spans="1:16" ht="39.75" customHeight="1">
      <c r="A22" s="140" t="s">
        <v>97</v>
      </c>
      <c r="B22" s="42">
        <v>0</v>
      </c>
      <c r="C22" s="42">
        <v>3314570</v>
      </c>
      <c r="D22" s="248">
        <v>1323911.59</v>
      </c>
      <c r="E22" s="222">
        <f t="shared" si="0"/>
        <v>39.94218224385064</v>
      </c>
      <c r="F22" s="48"/>
      <c r="O22" s="12"/>
      <c r="P22" s="18"/>
    </row>
    <row r="23" spans="1:16" ht="27" customHeight="1">
      <c r="A23" s="176" t="s">
        <v>109</v>
      </c>
      <c r="B23" s="174">
        <v>1101000</v>
      </c>
      <c r="C23" s="174">
        <v>1101000</v>
      </c>
      <c r="D23" s="248">
        <v>340054</v>
      </c>
      <c r="E23" s="222">
        <f t="shared" si="0"/>
        <v>30.885921889191643</v>
      </c>
      <c r="O23" s="12"/>
      <c r="P23" s="18"/>
    </row>
    <row r="24" spans="1:16" ht="16.5" customHeight="1" thickBot="1">
      <c r="A24" s="136" t="s">
        <v>24</v>
      </c>
      <c r="B24" s="137">
        <f>SUM(B19:B23)</f>
        <v>5011000</v>
      </c>
      <c r="C24" s="137">
        <f>SUM(C19:C23)</f>
        <v>8325570</v>
      </c>
      <c r="D24" s="249">
        <f>SUM(D19:D23)</f>
        <v>4123565.59</v>
      </c>
      <c r="E24" s="223">
        <f t="shared" si="0"/>
        <v>49.528928229538636</v>
      </c>
      <c r="F24" s="14"/>
      <c r="O24" s="10"/>
      <c r="P24" s="14"/>
    </row>
    <row r="25" ht="18" customHeight="1"/>
    <row r="26" ht="18" customHeight="1"/>
    <row r="27" ht="18" customHeight="1">
      <c r="D27" s="13"/>
    </row>
    <row r="28" spans="1:7" ht="15">
      <c r="A28" s="1" t="s">
        <v>142</v>
      </c>
      <c r="B28" s="1"/>
      <c r="D28" s="54">
        <f>SUM(D14-D24)</f>
        <v>2949260.6100000003</v>
      </c>
      <c r="E28" s="1" t="s">
        <v>98</v>
      </c>
      <c r="F28" s="51"/>
      <c r="G28" s="51"/>
    </row>
    <row r="30" spans="1:4" ht="17.25">
      <c r="A30" s="28"/>
      <c r="D30" s="46"/>
    </row>
    <row r="31" spans="1:4" ht="17.25">
      <c r="A31" s="28"/>
      <c r="D31" s="46"/>
    </row>
    <row r="32" ht="17.25">
      <c r="A32" s="30"/>
    </row>
    <row r="33" ht="17.25">
      <c r="A33" s="30"/>
    </row>
    <row r="34" ht="15">
      <c r="A34" s="32"/>
    </row>
    <row r="35" ht="17.25">
      <c r="A35" s="30"/>
    </row>
    <row r="36" ht="17.25">
      <c r="A36" s="30"/>
    </row>
    <row r="37" ht="17.25">
      <c r="A37" s="30"/>
    </row>
    <row r="38" ht="18">
      <c r="A38" s="34"/>
    </row>
    <row r="39" spans="1:4" ht="18">
      <c r="A39" s="34"/>
      <c r="D39" s="8"/>
    </row>
    <row r="40" ht="18">
      <c r="A40" s="34"/>
    </row>
    <row r="41" ht="17.25">
      <c r="A41" s="30"/>
    </row>
    <row r="42" ht="17.25">
      <c r="A42" s="30"/>
    </row>
    <row r="43" spans="1:4" ht="15">
      <c r="A43" s="33"/>
      <c r="D43" s="8"/>
    </row>
    <row r="44" ht="18">
      <c r="A44" s="31"/>
    </row>
    <row r="45" spans="1:4" ht="18">
      <c r="A45" s="31"/>
      <c r="D45" s="8"/>
    </row>
    <row r="46" ht="18">
      <c r="A46" s="31"/>
    </row>
    <row r="47" ht="17.25">
      <c r="A47" s="29"/>
    </row>
    <row r="48" ht="18">
      <c r="A48" s="31"/>
    </row>
    <row r="49" ht="18">
      <c r="A49" s="31"/>
    </row>
    <row r="50" ht="18">
      <c r="A50" s="31"/>
    </row>
    <row r="51" ht="15">
      <c r="A51" s="32"/>
    </row>
    <row r="52" ht="18">
      <c r="A52" s="31"/>
    </row>
    <row r="53" ht="15">
      <c r="A53" s="33"/>
    </row>
    <row r="54" ht="17.25">
      <c r="A54" s="29"/>
    </row>
    <row r="55" ht="15">
      <c r="A55" s="32"/>
    </row>
    <row r="56" ht="15">
      <c r="A56" s="33"/>
    </row>
    <row r="57" ht="15">
      <c r="A57" s="33"/>
    </row>
    <row r="58" ht="18">
      <c r="A58" s="31"/>
    </row>
    <row r="59" spans="1:2" ht="18">
      <c r="A59" s="31"/>
      <c r="B59" s="29"/>
    </row>
    <row r="60" ht="18">
      <c r="A60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8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12" sqref="I12"/>
    </sheetView>
  </sheetViews>
  <sheetFormatPr defaultColWidth="9.125" defaultRowHeight="12.75"/>
  <cols>
    <col min="1" max="1" width="36.50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00" customFormat="1" ht="17.25" customHeight="1">
      <c r="A1" s="273" t="s">
        <v>139</v>
      </c>
      <c r="B1" s="273"/>
      <c r="C1" s="273"/>
      <c r="D1" s="273"/>
      <c r="E1" s="273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5">
      <c r="A4" s="1"/>
      <c r="B4" s="1"/>
    </row>
    <row r="5" spans="1:5" ht="15">
      <c r="A5" s="1" t="s">
        <v>37</v>
      </c>
      <c r="B5" s="1" t="s">
        <v>101</v>
      </c>
      <c r="D5" s="53">
        <v>38086281.6</v>
      </c>
      <c r="E5" s="2" t="s">
        <v>98</v>
      </c>
    </row>
    <row r="6" spans="1:7" ht="15">
      <c r="A6" s="20"/>
      <c r="B6" s="20"/>
      <c r="D6" s="43"/>
      <c r="E6" s="2"/>
      <c r="G6" s="55"/>
    </row>
    <row r="7" spans="1:2" ht="15">
      <c r="A7" s="20"/>
      <c r="B7" s="57"/>
    </row>
    <row r="8" spans="1:5" ht="15.75" thickBot="1">
      <c r="A8" s="20" t="s">
        <v>132</v>
      </c>
      <c r="B8" s="20"/>
      <c r="E8" s="61" t="s">
        <v>91</v>
      </c>
    </row>
    <row r="9" spans="1:5" ht="26.25">
      <c r="A9" s="132"/>
      <c r="B9" s="202" t="s">
        <v>99</v>
      </c>
      <c r="C9" s="203" t="s">
        <v>100</v>
      </c>
      <c r="D9" s="205" t="s">
        <v>93</v>
      </c>
      <c r="E9" s="133" t="s">
        <v>39</v>
      </c>
    </row>
    <row r="10" spans="1:5" ht="12.75">
      <c r="A10" s="134" t="s">
        <v>89</v>
      </c>
      <c r="B10" s="42">
        <v>0</v>
      </c>
      <c r="C10" s="42">
        <v>0</v>
      </c>
      <c r="D10" s="248">
        <v>112902.37</v>
      </c>
      <c r="E10" s="141" t="s">
        <v>21</v>
      </c>
    </row>
    <row r="11" spans="1:5" ht="14.25" customHeight="1">
      <c r="A11" s="134" t="s">
        <v>95</v>
      </c>
      <c r="B11" s="42">
        <v>0</v>
      </c>
      <c r="C11" s="42">
        <v>0</v>
      </c>
      <c r="D11" s="248">
        <v>1502.58</v>
      </c>
      <c r="E11" s="141" t="s">
        <v>21</v>
      </c>
    </row>
    <row r="12" spans="1:5" ht="16.5" customHeight="1" thickBot="1">
      <c r="A12" s="136" t="s">
        <v>23</v>
      </c>
      <c r="B12" s="137">
        <f>SUM(B10)</f>
        <v>0</v>
      </c>
      <c r="C12" s="137">
        <f>SUM(C10:C11)</f>
        <v>0</v>
      </c>
      <c r="D12" s="249">
        <f>SUM(D10:D11)</f>
        <v>114404.95</v>
      </c>
      <c r="E12" s="177" t="s">
        <v>21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29</v>
      </c>
      <c r="B15" s="1"/>
      <c r="D15" s="142">
        <f>D5+D12</f>
        <v>38200686.550000004</v>
      </c>
      <c r="E15" s="17" t="s">
        <v>98</v>
      </c>
    </row>
    <row r="16" spans="4:5" ht="18" customHeight="1">
      <c r="D16" s="13"/>
      <c r="E16" s="13"/>
    </row>
    <row r="18" spans="1:5" ht="15.75" thickBot="1">
      <c r="A18" s="1" t="s">
        <v>74</v>
      </c>
      <c r="B18" s="1"/>
      <c r="E18" s="61" t="s">
        <v>91</v>
      </c>
    </row>
    <row r="19" spans="1:5" ht="26.25" customHeight="1">
      <c r="A19" s="139"/>
      <c r="B19" s="202" t="s">
        <v>99</v>
      </c>
      <c r="C19" s="203" t="s">
        <v>100</v>
      </c>
      <c r="D19" s="205" t="s">
        <v>93</v>
      </c>
      <c r="E19" s="133" t="s">
        <v>39</v>
      </c>
    </row>
    <row r="20" spans="1:5" ht="22.5" customHeight="1">
      <c r="A20" s="134" t="s">
        <v>25</v>
      </c>
      <c r="B20" s="42">
        <v>0</v>
      </c>
      <c r="C20" s="42">
        <v>78086290</v>
      </c>
      <c r="D20" s="248">
        <v>25193989</v>
      </c>
      <c r="E20" s="135">
        <f>D20/C20*100</f>
        <v>32.26429248975716</v>
      </c>
    </row>
    <row r="21" spans="1:5" ht="16.5" customHeight="1" thickBot="1">
      <c r="A21" s="136" t="s">
        <v>24</v>
      </c>
      <c r="B21" s="137">
        <f>SUM(B20:B20)</f>
        <v>0</v>
      </c>
      <c r="C21" s="137">
        <f>SUM(C20)</f>
        <v>78086290</v>
      </c>
      <c r="D21" s="249">
        <f>D20</f>
        <v>25193989</v>
      </c>
      <c r="E21" s="177">
        <f>D21/C21*100</f>
        <v>32.26429248975716</v>
      </c>
    </row>
    <row r="22" ht="12" customHeight="1">
      <c r="C22" s="8"/>
    </row>
    <row r="23" spans="3:5" ht="12" customHeight="1">
      <c r="C23" s="8"/>
      <c r="D23" s="13"/>
      <c r="E23" s="13"/>
    </row>
    <row r="24" spans="4:5" ht="12.75">
      <c r="D24" s="22"/>
      <c r="E24" s="13"/>
    </row>
    <row r="25" spans="1:5" ht="15">
      <c r="A25" s="55" t="s">
        <v>141</v>
      </c>
      <c r="D25" s="251">
        <f>D15-D21</f>
        <v>13006697.550000004</v>
      </c>
      <c r="E25" s="143" t="s">
        <v>98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>
      <c r="D29" s="22"/>
      <c r="E29" s="13"/>
    </row>
    <row r="30" spans="4:5" ht="12.75">
      <c r="D30" s="13"/>
      <c r="E30" s="13"/>
    </row>
    <row r="39" ht="12.75">
      <c r="D39" s="8"/>
    </row>
    <row r="43" ht="12.75">
      <c r="D43" s="8"/>
    </row>
    <row r="45" ht="12.75">
      <c r="D45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33.125" style="0" customWidth="1"/>
    <col min="3" max="3" width="10.50390625" style="0" customWidth="1"/>
    <col min="4" max="4" width="10.375" style="0" customWidth="1"/>
    <col min="5" max="5" width="17.375" style="0" bestFit="1" customWidth="1"/>
    <col min="7" max="7" width="14.00390625" style="0" customWidth="1"/>
    <col min="8" max="8" width="13.875" style="0" bestFit="1" customWidth="1"/>
    <col min="9" max="9" width="10.625" style="0" bestFit="1" customWidth="1"/>
  </cols>
  <sheetData>
    <row r="1" spans="1:9" s="200" customFormat="1" ht="17.25">
      <c r="A1" s="265" t="s">
        <v>140</v>
      </c>
      <c r="B1" s="262"/>
      <c r="C1" s="262"/>
      <c r="D1" s="262"/>
      <c r="E1" s="262"/>
      <c r="F1" s="262"/>
      <c r="I1" s="20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7.25">
      <c r="B4" s="37"/>
      <c r="C4" s="37"/>
      <c r="D4" s="37"/>
      <c r="E4" s="19"/>
      <c r="F4" s="37"/>
      <c r="I4" s="2"/>
    </row>
    <row r="5" spans="1:8" ht="15">
      <c r="A5" s="276" t="s">
        <v>37</v>
      </c>
      <c r="B5" s="277"/>
      <c r="E5" s="254">
        <v>277772437.72</v>
      </c>
      <c r="F5" s="1" t="s">
        <v>98</v>
      </c>
      <c r="H5" s="27"/>
    </row>
    <row r="6" spans="2:8" ht="15">
      <c r="B6" s="1"/>
      <c r="E6" s="144"/>
      <c r="H6" s="27"/>
    </row>
    <row r="7" spans="2:8" ht="15">
      <c r="B7" s="1"/>
      <c r="E7" s="27"/>
      <c r="H7" s="27"/>
    </row>
    <row r="8" spans="1:7" ht="15">
      <c r="A8" s="1" t="s">
        <v>132</v>
      </c>
      <c r="C8" s="1"/>
      <c r="F8" s="61" t="s">
        <v>91</v>
      </c>
      <c r="G8" s="151"/>
    </row>
    <row r="9" spans="1:8" ht="26.25">
      <c r="A9" s="278"/>
      <c r="B9" s="275"/>
      <c r="C9" s="206" t="s">
        <v>99</v>
      </c>
      <c r="D9" s="206" t="s">
        <v>100</v>
      </c>
      <c r="E9" s="3" t="s">
        <v>93</v>
      </c>
      <c r="F9" s="15" t="s">
        <v>39</v>
      </c>
      <c r="G9" s="152"/>
      <c r="H9" s="13"/>
    </row>
    <row r="10" spans="1:8" ht="12.75">
      <c r="A10" s="282" t="s">
        <v>121</v>
      </c>
      <c r="B10" s="283"/>
      <c r="C10" s="50">
        <v>0</v>
      </c>
      <c r="D10" s="50">
        <v>0</v>
      </c>
      <c r="E10" s="252">
        <v>326997579.54</v>
      </c>
      <c r="F10" s="36" t="s">
        <v>21</v>
      </c>
      <c r="G10" s="152"/>
      <c r="H10" s="153"/>
    </row>
    <row r="11" spans="1:8" ht="14.25" customHeight="1">
      <c r="A11" s="282" t="s">
        <v>95</v>
      </c>
      <c r="B11" s="283"/>
      <c r="C11" s="50">
        <v>0</v>
      </c>
      <c r="D11" s="50">
        <v>0</v>
      </c>
      <c r="E11" s="252">
        <v>321812.41</v>
      </c>
      <c r="F11" s="36" t="s">
        <v>21</v>
      </c>
      <c r="G11" s="152"/>
      <c r="H11" s="153"/>
    </row>
    <row r="12" spans="1:8" ht="27" customHeight="1">
      <c r="A12" s="284" t="s">
        <v>122</v>
      </c>
      <c r="B12" s="285"/>
      <c r="C12" s="50">
        <v>0</v>
      </c>
      <c r="D12" s="50">
        <v>0</v>
      </c>
      <c r="E12" s="252">
        <v>7806908.39</v>
      </c>
      <c r="F12" s="36" t="s">
        <v>21</v>
      </c>
      <c r="G12" s="211"/>
      <c r="H12" s="153"/>
    </row>
    <row r="13" spans="1:8" ht="15" customHeight="1">
      <c r="A13" s="274" t="s">
        <v>23</v>
      </c>
      <c r="B13" s="279"/>
      <c r="C13" s="4">
        <f>SUM(C10:C11)</f>
        <v>0</v>
      </c>
      <c r="D13" s="4">
        <f>SUM(D10:D11)</f>
        <v>0</v>
      </c>
      <c r="E13" s="253">
        <f>SUM(E10:E12)</f>
        <v>335126300.34000003</v>
      </c>
      <c r="F13" s="154" t="s">
        <v>21</v>
      </c>
      <c r="G13" s="152"/>
      <c r="H13" s="13"/>
    </row>
    <row r="14" spans="1:7" ht="12.75" customHeight="1">
      <c r="A14" s="145"/>
      <c r="B14" s="49"/>
      <c r="C14" s="10"/>
      <c r="D14" s="10"/>
      <c r="E14" s="10"/>
      <c r="F14" s="146"/>
      <c r="G14" s="25"/>
    </row>
    <row r="15" spans="1:7" ht="12.75" customHeight="1">
      <c r="A15" s="145"/>
      <c r="B15" s="49"/>
      <c r="C15" s="10"/>
      <c r="D15" s="10"/>
      <c r="E15" s="10"/>
      <c r="F15" s="146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">
      <c r="A17" s="20" t="s">
        <v>28</v>
      </c>
      <c r="B17" s="20"/>
      <c r="C17" s="10"/>
      <c r="D17" s="10"/>
      <c r="E17" s="254">
        <f>E5+E13</f>
        <v>612898738.0600001</v>
      </c>
      <c r="F17" s="207" t="s">
        <v>98</v>
      </c>
      <c r="G17" s="13"/>
    </row>
    <row r="18" spans="1:7" ht="12.75" customHeight="1">
      <c r="A18" s="20"/>
      <c r="B18" s="20"/>
      <c r="C18" s="10"/>
      <c r="D18" s="10"/>
      <c r="E18" s="142"/>
      <c r="F18" s="17"/>
      <c r="G18" s="13"/>
    </row>
    <row r="19" spans="1:7" ht="12.75" customHeight="1">
      <c r="A19" s="20"/>
      <c r="B19" s="20"/>
      <c r="C19" s="10"/>
      <c r="D19" s="10"/>
      <c r="E19" s="142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5" customHeight="1">
      <c r="A21" s="20" t="s">
        <v>105</v>
      </c>
      <c r="B21" s="13"/>
      <c r="C21" s="13"/>
      <c r="D21" s="13"/>
      <c r="E21" s="13"/>
      <c r="F21" s="61" t="s">
        <v>91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74"/>
      <c r="B22" s="274"/>
      <c r="C22" s="206" t="s">
        <v>99</v>
      </c>
      <c r="D22" s="206" t="s">
        <v>100</v>
      </c>
      <c r="E22" s="208" t="s">
        <v>93</v>
      </c>
      <c r="F22" s="155" t="s">
        <v>39</v>
      </c>
      <c r="G22" s="156"/>
      <c r="H22" s="13"/>
    </row>
    <row r="23" spans="1:9" ht="27.75" customHeight="1">
      <c r="A23" s="280" t="s">
        <v>123</v>
      </c>
      <c r="B23" s="281"/>
      <c r="C23" s="47">
        <v>0</v>
      </c>
      <c r="D23" s="47">
        <v>0</v>
      </c>
      <c r="E23" s="252">
        <v>513256689</v>
      </c>
      <c r="F23" s="36" t="s">
        <v>21</v>
      </c>
      <c r="G23" s="157"/>
      <c r="H23" s="48"/>
      <c r="I23" s="8"/>
    </row>
    <row r="24" spans="1:8" ht="38.25" customHeight="1">
      <c r="A24" s="280" t="s">
        <v>117</v>
      </c>
      <c r="B24" s="281"/>
      <c r="C24" s="47">
        <v>0</v>
      </c>
      <c r="D24" s="47">
        <v>0</v>
      </c>
      <c r="E24" s="252">
        <v>54878705</v>
      </c>
      <c r="F24" s="36" t="s">
        <v>21</v>
      </c>
      <c r="G24" s="217"/>
      <c r="H24" s="48"/>
    </row>
    <row r="25" spans="1:7" ht="15.75" customHeight="1">
      <c r="A25" s="274" t="s">
        <v>24</v>
      </c>
      <c r="B25" s="275"/>
      <c r="C25" s="4">
        <v>0</v>
      </c>
      <c r="D25" s="4">
        <v>0</v>
      </c>
      <c r="E25" s="253">
        <f>SUM(E23:E24)</f>
        <v>568135394</v>
      </c>
      <c r="F25" s="154" t="s">
        <v>21</v>
      </c>
      <c r="G25" s="158"/>
    </row>
    <row r="26" spans="1:6" ht="12.75" customHeight="1">
      <c r="A26" s="145"/>
      <c r="B26" s="49"/>
      <c r="C26" s="10"/>
      <c r="D26" s="16"/>
      <c r="E26" s="238"/>
      <c r="F26" s="239"/>
    </row>
    <row r="27" spans="1:6" ht="12.75" customHeight="1">
      <c r="A27" s="145"/>
      <c r="B27" s="49"/>
      <c r="C27" s="10"/>
      <c r="D27" s="16"/>
      <c r="E27" s="10"/>
      <c r="F27" s="14"/>
    </row>
    <row r="28" spans="1:6" ht="12.75" customHeight="1">
      <c r="A28" s="145"/>
      <c r="B28" s="49"/>
      <c r="C28" s="10"/>
      <c r="D28" s="16"/>
      <c r="E28" s="10"/>
      <c r="F28" s="14"/>
    </row>
    <row r="29" spans="1:6" ht="15.75" customHeight="1">
      <c r="A29" s="20" t="s">
        <v>141</v>
      </c>
      <c r="B29" s="20"/>
      <c r="C29" s="10"/>
      <c r="D29" s="16"/>
      <c r="E29" s="254">
        <f>E17-E25</f>
        <v>44763344.06000006</v>
      </c>
      <c r="F29" s="207" t="s">
        <v>98</v>
      </c>
    </row>
    <row r="30" spans="1:6" ht="13.5" customHeight="1">
      <c r="A30" s="13"/>
      <c r="B30" s="13"/>
      <c r="C30" s="13"/>
      <c r="D30" s="13"/>
      <c r="E30" s="142"/>
      <c r="F30" s="17"/>
    </row>
    <row r="31" spans="1:6" ht="13.5" customHeight="1">
      <c r="A31" s="13"/>
      <c r="B31" s="13"/>
      <c r="C31" s="13"/>
      <c r="D31" s="13"/>
      <c r="E31" s="142"/>
      <c r="F31" s="17"/>
    </row>
    <row r="39" ht="12.75">
      <c r="D39" s="8"/>
    </row>
    <row r="43" ht="12.75">
      <c r="D43" s="8"/>
    </row>
    <row r="45" ht="12.75">
      <c r="D45" s="8"/>
    </row>
  </sheetData>
  <sheetProtection/>
  <mergeCells count="11">
    <mergeCell ref="A1:F1"/>
    <mergeCell ref="A25:B25"/>
    <mergeCell ref="A5:B5"/>
    <mergeCell ref="A9:B9"/>
    <mergeCell ref="A13:B13"/>
    <mergeCell ref="A23:B23"/>
    <mergeCell ref="A10:B10"/>
    <mergeCell ref="A22:B22"/>
    <mergeCell ref="A11:B11"/>
    <mergeCell ref="A12:B12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2011-11-24T09:46:00Z</cp:lastPrinted>
  <dcterms:created xsi:type="dcterms:W3CDTF">1997-01-24T11:07:25Z</dcterms:created>
  <dcterms:modified xsi:type="dcterms:W3CDTF">2011-11-30T10:12:31Z</dcterms:modified>
  <cp:category/>
  <cp:version/>
  <cp:contentType/>
  <cp:contentStatus/>
</cp:coreProperties>
</file>