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ZK-02-2011-103, př. 1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<sst xmlns="http://schemas.openxmlformats.org/spreadsheetml/2006/main" count="94" uniqueCount="63">
  <si>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Počet stran: 1</t>
  </si>
  <si>
    <t>IČO</t>
  </si>
  <si>
    <t>IČ</t>
  </si>
  <si>
    <t>Poskytovatel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</si>
  <si>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</si>
  <si>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</si>
  <si>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</si>
  <si>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</si>
  <si>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</si>
  <si>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</si>
  <si>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</si>
  <si>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</si>
  <si>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</si>
  <si>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Záloha ve výši 8% ze součtu dotací MPSV+kraj 2009</t>
  </si>
  <si>
    <t>MPSV 2010-poskytnutá dotace</t>
  </si>
  <si>
    <t>Kraj 2010- poskytnutá dotace</t>
  </si>
  <si>
    <t>MPSV + kraj 2010</t>
  </si>
  <si>
    <t>MPSV 2011</t>
  </si>
  <si>
    <t>Rozdíl mezi dotací MPSV 2011 - 2010</t>
  </si>
  <si>
    <t>Celkový požadavek 2011</t>
  </si>
  <si>
    <t>Celkový požadavek (MPSV + kraj včetně zálohy)</t>
  </si>
  <si>
    <t>Rozdíl mezi skutečností 2010 a požadavkem 2011</t>
  </si>
  <si>
    <t>Záloha ve výši 8% ze součtu dotací MPSV+kraj 2010 pro financování roku 2011</t>
  </si>
  <si>
    <t xml:space="preserve"> Kapitola Sociální věcí: § a položka </t>
  </si>
  <si>
    <t>Částka potřebná k dosažení součtu dotace MPSV + kraj v roce 2010</t>
  </si>
  <si>
    <t>Návrh dotace</t>
  </si>
  <si>
    <t>ID</t>
  </si>
  <si>
    <t>Hospicové hnutí - Vysočina, o.s.</t>
  </si>
  <si>
    <t>odlehčovací služby</t>
  </si>
  <si>
    <t>Hospicová péče NMNM</t>
  </si>
  <si>
    <t>§4359</t>
  </si>
  <si>
    <t>pol.5222</t>
  </si>
  <si>
    <t>§ 4359, pol. 5222</t>
  </si>
  <si>
    <t>O00065.001</t>
  </si>
  <si>
    <t>Hospicová péče JI</t>
  </si>
  <si>
    <t>O00065.002</t>
  </si>
  <si>
    <t>SDÍLENÍ o.s.</t>
  </si>
  <si>
    <t>pol. 5222</t>
  </si>
  <si>
    <t>O00065.003</t>
  </si>
  <si>
    <t>DIANA TŘEBÍČ, o.p.s</t>
  </si>
  <si>
    <t>DIANA TŘEBÍČ, o.p.s. - Domácí hospicová péče</t>
  </si>
  <si>
    <t>pol.5221</t>
  </si>
  <si>
    <t>§ 4359, pol. 5221</t>
  </si>
  <si>
    <t>O00065.004</t>
  </si>
  <si>
    <t>Diecézní charita Brno</t>
  </si>
  <si>
    <t>Charitní domácí hospicová péče Jihlava</t>
  </si>
  <si>
    <t>pol.5223</t>
  </si>
  <si>
    <t>§ 4359, pol. 5223</t>
  </si>
  <si>
    <t>O00065.005</t>
  </si>
  <si>
    <t>Domácí hospicová péče Žďár nad Sázavou</t>
  </si>
  <si>
    <t>O00065.007</t>
  </si>
  <si>
    <t>Domácí hospicová péče Třebíč</t>
  </si>
  <si>
    <t>O00065.006</t>
  </si>
  <si>
    <t>Oblastní charita Havlíčkův Brod</t>
  </si>
  <si>
    <t>Domácí hospicová péče</t>
  </si>
  <si>
    <t>O00065.008</t>
  </si>
  <si>
    <t>Oblastní charita Pelhřimov</t>
  </si>
  <si>
    <t>Domácí hospicová péče - odlehčovací služby</t>
  </si>
  <si>
    <t>O00065.009</t>
  </si>
  <si>
    <t xml:space="preserve">Všechny žádosti byly vyhodnoceny komisí, která doporučuje všechny podané žádosti podpořit dotací kraje. Co se týká výše dotací, navrhuje komise, aby byla zachována úroveň financování v roce 2010. V tomto roce byly stanoveny maximální hodnoty výplaty pro jednotlivé okresy v kraji v návaznosti na počet obyvatel. Tyto maximální hodnoty jsou respektovány i v roce 2011 a v jejich rámci je navrženo navýšení dotace pro Oblastní charitu Havlíčkův Brod a pro Oblastní charitu Pelhřimov, u kterých si rozvoj služeb vyžádal zvýšení původně poměrně nízkých nákladů. Další navýšení je navrženo u Sdílení o.s., které v loňském roce poskytovalo své služby s využitím profesionálního týmu teprve po část roku. </t>
  </si>
  <si>
    <t>Celkem</t>
  </si>
  <si>
    <t>Kapitola sociální věci:  § a položka</t>
  </si>
  <si>
    <t>ZK-02-2011-103,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</si>
</sst>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3" fontId="0" fillId="0" borderId="1" xfId="0" applyNumberFormat="1" applyBorder="1" applyAlignment="1">
      <alignment wrapText="1"/>
    </xf>
    <xf numFmtId="0" fontId="0" fillId="0" borderId="1" xfId="0" applyFont="1" applyFill="1" applyBorder="1" applyAlignment="1">
      <alignment vertical="top"/>
    </xf>
    <xf numFmtId="3" fontId="0" fillId="0" borderId="1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3" fontId="0" fillId="0" borderId="7" xfId="0" applyNumberFormat="1" applyBorder="1" applyAlignment="1">
      <alignment vertical="top" wrapText="1"/>
    </xf>
    <xf numFmtId="3" fontId="0" fillId="0" borderId="7" xfId="0" applyNumberFormat="1" applyBorder="1" applyAlignment="1">
      <alignment wrapText="1"/>
    </xf>
    <xf numFmtId="0" fontId="0" fillId="0" borderId="7" xfId="0" applyFont="1" applyFill="1" applyBorder="1" applyAlignment="1">
      <alignment vertical="top"/>
    </xf>
    <xf numFmtId="3" fontId="0" fillId="0" borderId="7" xfId="0" applyNumberFormat="1" applyFont="1" applyFill="1" applyBorder="1" applyAlignment="1">
      <alignment vertical="top"/>
    </xf>
    <xf numFmtId="0" fontId="0" fillId="0" borderId="8" xfId="18" applyFont="1" applyBorder="1" applyAlignment="1">
      <alignment/>
    </xf>
    <xf numFmtId="0" fontId="0" fillId="0" borderId="9" xfId="0" applyBorder="1" applyAlignment="1">
      <alignment vertical="top" wrapText="1"/>
    </xf>
    <xf numFmtId="0" fontId="0" fillId="0" borderId="10" xfId="18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3" fontId="0" fillId="0" borderId="12" xfId="0" applyNumberFormat="1" applyBorder="1" applyAlignment="1">
      <alignment vertical="top" wrapText="1"/>
    </xf>
    <xf numFmtId="3" fontId="0" fillId="0" borderId="12" xfId="0" applyNumberFormat="1" applyBorder="1" applyAlignment="1">
      <alignment wrapText="1"/>
    </xf>
    <xf numFmtId="0" fontId="0" fillId="0" borderId="12" xfId="0" applyFont="1" applyFill="1" applyBorder="1" applyAlignment="1">
      <alignment vertical="top"/>
    </xf>
    <xf numFmtId="3" fontId="0" fillId="0" borderId="12" xfId="0" applyNumberFormat="1" applyFont="1" applyFill="1" applyBorder="1" applyAlignment="1">
      <alignment vertical="top"/>
    </xf>
    <xf numFmtId="0" fontId="0" fillId="0" borderId="13" xfId="0" applyBorder="1" applyAlignment="1">
      <alignment/>
    </xf>
    <xf numFmtId="0" fontId="2" fillId="0" borderId="14" xfId="0" applyFont="1" applyBorder="1" applyAlignment="1">
      <alignment vertical="center" wrapText="1"/>
    </xf>
    <xf numFmtId="3" fontId="0" fillId="0" borderId="15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3" fontId="0" fillId="0" borderId="6" xfId="0" applyNumberFormat="1" applyBorder="1" applyAlignment="1">
      <alignment wrapText="1"/>
    </xf>
    <xf numFmtId="3" fontId="0" fillId="0" borderId="8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2" fillId="0" borderId="21" xfId="0" applyNumberFormat="1" applyFont="1" applyBorder="1" applyAlignment="1">
      <alignment vertical="top"/>
    </xf>
    <xf numFmtId="3" fontId="2" fillId="0" borderId="22" xfId="0" applyNumberFormat="1" applyFont="1" applyBorder="1" applyAlignment="1">
      <alignment vertical="top"/>
    </xf>
    <xf numFmtId="3" fontId="2" fillId="0" borderId="23" xfId="0" applyNumberFormat="1" applyFont="1" applyBorder="1" applyAlignment="1">
      <alignment vertical="top"/>
    </xf>
    <xf numFmtId="164" fontId="0" fillId="0" borderId="15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16" xfId="0" applyNumberFormat="1" applyBorder="1" applyAlignment="1">
      <alignment wrapText="1"/>
    </xf>
    <xf numFmtId="3" fontId="2" fillId="0" borderId="24" xfId="0" applyNumberFormat="1" applyFont="1" applyBorder="1" applyAlignment="1">
      <alignment vertical="top"/>
    </xf>
    <xf numFmtId="164" fontId="0" fillId="0" borderId="18" xfId="0" applyNumberFormat="1" applyBorder="1" applyAlignment="1">
      <alignment wrapText="1"/>
    </xf>
    <xf numFmtId="164" fontId="0" fillId="0" borderId="19" xfId="0" applyNumberFormat="1" applyBorder="1" applyAlignment="1">
      <alignment wrapText="1"/>
    </xf>
    <xf numFmtId="164" fontId="0" fillId="0" borderId="20" xfId="0" applyNumberFormat="1" applyBorder="1" applyAlignment="1">
      <alignment wrapText="1"/>
    </xf>
    <xf numFmtId="3" fontId="2" fillId="0" borderId="25" xfId="0" applyNumberFormat="1" applyFont="1" applyBorder="1" applyAlignment="1">
      <alignment vertical="top"/>
    </xf>
    <xf numFmtId="0" fontId="2" fillId="0" borderId="26" xfId="0" applyFont="1" applyBorder="1" applyAlignment="1">
      <alignment vertical="center" wrapText="1"/>
    </xf>
    <xf numFmtId="164" fontId="0" fillId="0" borderId="27" xfId="0" applyNumberFormat="1" applyBorder="1" applyAlignment="1">
      <alignment wrapText="1"/>
    </xf>
    <xf numFmtId="164" fontId="0" fillId="0" borderId="28" xfId="0" applyNumberFormat="1" applyBorder="1" applyAlignment="1">
      <alignment wrapText="1"/>
    </xf>
    <xf numFmtId="164" fontId="0" fillId="0" borderId="29" xfId="0" applyNumberFormat="1" applyBorder="1" applyAlignment="1">
      <alignment wrapText="1"/>
    </xf>
    <xf numFmtId="3" fontId="2" fillId="0" borderId="30" xfId="0" applyNumberFormat="1" applyFont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3" fontId="0" fillId="0" borderId="27" xfId="0" applyNumberFormat="1" applyFill="1" applyBorder="1" applyAlignment="1">
      <alignment wrapText="1"/>
    </xf>
    <xf numFmtId="3" fontId="0" fillId="0" borderId="28" xfId="0" applyNumberFormat="1" applyFill="1" applyBorder="1" applyAlignment="1">
      <alignment wrapText="1"/>
    </xf>
    <xf numFmtId="3" fontId="0" fillId="0" borderId="29" xfId="0" applyNumberFormat="1" applyFill="1" applyBorder="1" applyAlignment="1">
      <alignment wrapText="1"/>
    </xf>
    <xf numFmtId="0" fontId="2" fillId="0" borderId="17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0" xfId="0" applyFont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view="pageBreakPreview" zoomScaleSheetLayoutView="100" workbookViewId="0" topLeftCell="B1">
      <selection activeCell="AC1" sqref="AC1"/>
    </sheetView>
  </sheetViews>
  <sheetFormatPr defaultColWidth="9.00390625" defaultRowHeight="12.75"/>
  <cols>
    <col min="1" max="1" width="9.00390625" style="1" hidden="1" customWidth="1"/>
    <col min="2" max="2" width="9.00390625" style="1" customWidth="1"/>
    <col min="3" max="3" width="27.75390625" style="1" customWidth="1"/>
    <col min="4" max="4" width="10.25390625" style="1" hidden="1" customWidth="1"/>
    <col min="5" max="5" width="17.25390625" style="1" hidden="1" customWidth="1"/>
    <col min="6" max="6" width="25.625" style="1" customWidth="1"/>
    <col min="7" max="7" width="11.00390625" style="1" hidden="1" customWidth="1"/>
    <col min="8" max="8" width="0" style="1" hidden="1" customWidth="1"/>
    <col min="9" max="9" width="11.00390625" style="1" hidden="1" customWidth="1"/>
    <col min="10" max="10" width="0" style="1" hidden="1" customWidth="1"/>
    <col min="11" max="11" width="6.125" style="1" hidden="1" customWidth="1"/>
    <col min="12" max="12" width="10.625" style="1" hidden="1" customWidth="1"/>
    <col min="13" max="13" width="13.00390625" style="1" hidden="1" customWidth="1"/>
    <col min="14" max="16" width="11.625" style="1" hidden="1" customWidth="1"/>
    <col min="17" max="17" width="15.625" style="1" hidden="1" customWidth="1"/>
    <col min="18" max="18" width="15.625" style="1" customWidth="1"/>
    <col min="19" max="19" width="15.625" style="1" hidden="1" customWidth="1"/>
    <col min="20" max="20" width="15.625" style="1" customWidth="1"/>
    <col min="21" max="22" width="15.625" style="1" hidden="1" customWidth="1"/>
    <col min="23" max="23" width="17.75390625" style="1" customWidth="1"/>
    <col min="24" max="24" width="11.625" style="1" hidden="1" customWidth="1"/>
    <col min="25" max="26" width="11.875" style="1" hidden="1" customWidth="1"/>
    <col min="27" max="27" width="12.875" style="1" bestFit="1" customWidth="1"/>
    <col min="28" max="16384" width="22.25390625" style="1" customWidth="1"/>
  </cols>
  <sheetData>
    <row r="1" ht="12.75">
      <c r="AC1" s="4" t="s">
        <v>62</v>
      </c>
    </row>
    <row r="2" ht="12.75">
      <c r="AC2" s="4" t="s">
        <v>0</v>
      </c>
    </row>
    <row r="3" spans="3:26" ht="15">
      <c r="C3" s="2"/>
      <c r="W3" s="3"/>
      <c r="X3" s="3"/>
      <c r="Y3" s="3"/>
      <c r="Z3" s="3"/>
    </row>
    <row r="4" spans="23:29" ht="12.75">
      <c r="W4" s="3"/>
      <c r="X4" s="3"/>
      <c r="Y4" s="3"/>
      <c r="Z4" s="3"/>
      <c r="AC4" s="4"/>
    </row>
    <row r="5" spans="23:29" ht="13.5" thickBot="1">
      <c r="W5" s="3"/>
      <c r="X5" s="3"/>
      <c r="Y5" s="3"/>
      <c r="Z5" s="3"/>
      <c r="AC5" s="4"/>
    </row>
    <row r="6" spans="1:29" s="5" customFormat="1" ht="66.75" customHeight="1" thickBot="1">
      <c r="A6" s="12" t="s">
        <v>1</v>
      </c>
      <c r="B6" s="13" t="s">
        <v>2</v>
      </c>
      <c r="C6" s="14" t="s">
        <v>3</v>
      </c>
      <c r="D6" s="15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/>
      <c r="L6" s="16" t="s">
        <v>11</v>
      </c>
      <c r="M6" s="16" t="s">
        <v>12</v>
      </c>
      <c r="N6" s="16" t="s">
        <v>13</v>
      </c>
      <c r="O6" s="16" t="s">
        <v>14</v>
      </c>
      <c r="P6" s="16" t="s">
        <v>15</v>
      </c>
      <c r="Q6" s="39" t="s">
        <v>16</v>
      </c>
      <c r="R6" s="47" t="s">
        <v>17</v>
      </c>
      <c r="S6" s="39" t="s">
        <v>18</v>
      </c>
      <c r="T6" s="66" t="s">
        <v>19</v>
      </c>
      <c r="U6" s="43" t="s">
        <v>20</v>
      </c>
      <c r="V6" s="39" t="s">
        <v>21</v>
      </c>
      <c r="W6" s="66" t="s">
        <v>22</v>
      </c>
      <c r="X6" s="77" t="s">
        <v>23</v>
      </c>
      <c r="Y6" s="78"/>
      <c r="Z6" s="17" t="s">
        <v>24</v>
      </c>
      <c r="AA6" s="48" t="s">
        <v>25</v>
      </c>
      <c r="AB6" s="43" t="s">
        <v>61</v>
      </c>
      <c r="AC6" s="18" t="s">
        <v>26</v>
      </c>
    </row>
    <row r="7" spans="1:29" ht="25.5">
      <c r="A7" s="19">
        <v>70803978</v>
      </c>
      <c r="B7" s="20">
        <v>70803978</v>
      </c>
      <c r="C7" s="21" t="s">
        <v>27</v>
      </c>
      <c r="D7" s="22">
        <v>3108321</v>
      </c>
      <c r="E7" s="21" t="s">
        <v>28</v>
      </c>
      <c r="F7" s="21" t="s">
        <v>29</v>
      </c>
      <c r="G7" s="23">
        <v>550000</v>
      </c>
      <c r="H7" s="23">
        <v>1400000</v>
      </c>
      <c r="I7" s="23">
        <v>1800000</v>
      </c>
      <c r="J7" s="23">
        <v>200000</v>
      </c>
      <c r="K7" s="24"/>
      <c r="L7" s="24">
        <f>G7+H7</f>
        <v>1950000</v>
      </c>
      <c r="M7" s="24">
        <f>0.2*L7</f>
        <v>390000</v>
      </c>
      <c r="N7" s="24">
        <f>0.4*M7</f>
        <v>156000</v>
      </c>
      <c r="O7" s="24">
        <v>410000</v>
      </c>
      <c r="P7" s="24">
        <v>1111000</v>
      </c>
      <c r="Q7" s="40">
        <f aca="true" t="shared" si="0" ref="Q7:Q15">+O7+P7</f>
        <v>1521000</v>
      </c>
      <c r="R7" s="49">
        <v>200000</v>
      </c>
      <c r="S7" s="58">
        <f>R7-O7</f>
        <v>-210000</v>
      </c>
      <c r="T7" s="67">
        <v>1800000</v>
      </c>
      <c r="U7" s="62">
        <f>R7+T7+W7</f>
        <v>2121700</v>
      </c>
      <c r="V7" s="58">
        <f>U7-Q7</f>
        <v>600700</v>
      </c>
      <c r="W7" s="74">
        <v>121700</v>
      </c>
      <c r="X7" s="71" t="s">
        <v>30</v>
      </c>
      <c r="Y7" s="25" t="s">
        <v>31</v>
      </c>
      <c r="Z7" s="26">
        <f>Q7-R7-W7</f>
        <v>1199300</v>
      </c>
      <c r="AA7" s="50">
        <v>1200000</v>
      </c>
      <c r="AB7" s="44" t="s">
        <v>32</v>
      </c>
      <c r="AC7" s="27" t="s">
        <v>33</v>
      </c>
    </row>
    <row r="8" spans="1:29" ht="25.5">
      <c r="A8" s="19">
        <v>70803978</v>
      </c>
      <c r="B8" s="28">
        <v>70803978</v>
      </c>
      <c r="C8" s="7" t="s">
        <v>27</v>
      </c>
      <c r="D8" s="6">
        <v>7780361</v>
      </c>
      <c r="E8" s="7" t="s">
        <v>28</v>
      </c>
      <c r="F8" s="7" t="s">
        <v>34</v>
      </c>
      <c r="G8" s="8">
        <v>800000</v>
      </c>
      <c r="H8" s="8">
        <v>1146000</v>
      </c>
      <c r="I8" s="8">
        <v>2400000</v>
      </c>
      <c r="J8" s="8">
        <v>150000</v>
      </c>
      <c r="K8" s="9"/>
      <c r="L8" s="9">
        <f>G8+H8</f>
        <v>1946000</v>
      </c>
      <c r="M8" s="9">
        <f>0.2*L8</f>
        <v>389200</v>
      </c>
      <c r="N8" s="9">
        <f>0.4*M8</f>
        <v>155680</v>
      </c>
      <c r="O8" s="9">
        <v>290000</v>
      </c>
      <c r="P8" s="9">
        <v>808000</v>
      </c>
      <c r="Q8" s="41">
        <f t="shared" si="0"/>
        <v>1098000</v>
      </c>
      <c r="R8" s="51">
        <v>200000</v>
      </c>
      <c r="S8" s="59">
        <f aca="true" t="shared" si="1" ref="S8:S15">R8-O8</f>
        <v>-90000</v>
      </c>
      <c r="T8" s="68">
        <v>1700000</v>
      </c>
      <c r="U8" s="63">
        <f aca="true" t="shared" si="2" ref="U8:U15">R8+T8+W8</f>
        <v>1987800</v>
      </c>
      <c r="V8" s="59">
        <f aca="true" t="shared" si="3" ref="V8:V15">U8-Q8</f>
        <v>889800</v>
      </c>
      <c r="W8" s="75">
        <v>87800</v>
      </c>
      <c r="X8" s="72" t="s">
        <v>30</v>
      </c>
      <c r="Y8" s="10" t="s">
        <v>31</v>
      </c>
      <c r="Z8" s="11">
        <f aca="true" t="shared" si="4" ref="Z8:Z15">Q8-R8-W8</f>
        <v>810200</v>
      </c>
      <c r="AA8" s="52">
        <v>820000</v>
      </c>
      <c r="AB8" s="45" t="s">
        <v>32</v>
      </c>
      <c r="AC8" s="29" t="s">
        <v>35</v>
      </c>
    </row>
    <row r="9" spans="1:29" ht="21" customHeight="1">
      <c r="A9" s="19">
        <v>22673377</v>
      </c>
      <c r="B9" s="28">
        <v>22673377</v>
      </c>
      <c r="C9" s="7" t="s">
        <v>36</v>
      </c>
      <c r="D9" s="6"/>
      <c r="E9" s="7" t="s">
        <v>28</v>
      </c>
      <c r="F9" s="7" t="s">
        <v>36</v>
      </c>
      <c r="G9" s="8"/>
      <c r="H9" s="8"/>
      <c r="I9" s="8"/>
      <c r="J9" s="8"/>
      <c r="K9" s="9"/>
      <c r="L9" s="9"/>
      <c r="M9" s="9"/>
      <c r="N9" s="9"/>
      <c r="O9" s="9">
        <v>271000</v>
      </c>
      <c r="P9" s="9">
        <v>443000</v>
      </c>
      <c r="Q9" s="41">
        <f t="shared" si="0"/>
        <v>714000</v>
      </c>
      <c r="R9" s="51">
        <v>200000</v>
      </c>
      <c r="S9" s="59">
        <f t="shared" si="1"/>
        <v>-71000</v>
      </c>
      <c r="T9" s="68">
        <v>825300</v>
      </c>
      <c r="U9" s="63">
        <f t="shared" si="2"/>
        <v>1082400</v>
      </c>
      <c r="V9" s="59">
        <f t="shared" si="3"/>
        <v>368400</v>
      </c>
      <c r="W9" s="75">
        <v>57100</v>
      </c>
      <c r="X9" s="72" t="s">
        <v>30</v>
      </c>
      <c r="Y9" s="10" t="s">
        <v>37</v>
      </c>
      <c r="Z9" s="11">
        <f t="shared" si="4"/>
        <v>456900</v>
      </c>
      <c r="AA9" s="52">
        <v>550000</v>
      </c>
      <c r="AB9" s="45" t="s">
        <v>32</v>
      </c>
      <c r="AC9" s="30" t="s">
        <v>38</v>
      </c>
    </row>
    <row r="10" spans="1:29" ht="25.5">
      <c r="A10" s="19">
        <v>27668240</v>
      </c>
      <c r="B10" s="28">
        <v>27668240</v>
      </c>
      <c r="C10" s="7" t="s">
        <v>39</v>
      </c>
      <c r="D10" s="6">
        <v>2703459</v>
      </c>
      <c r="E10" s="7" t="s">
        <v>28</v>
      </c>
      <c r="F10" s="7" t="s">
        <v>40</v>
      </c>
      <c r="G10" s="8">
        <v>0</v>
      </c>
      <c r="H10" s="8">
        <v>129960</v>
      </c>
      <c r="I10" s="8">
        <v>100000</v>
      </c>
      <c r="J10" s="8">
        <v>100000</v>
      </c>
      <c r="K10" s="9"/>
      <c r="L10" s="9">
        <f aca="true" t="shared" si="5" ref="L10:L15">G10+H10</f>
        <v>129960</v>
      </c>
      <c r="M10" s="9">
        <f aca="true" t="shared" si="6" ref="M10:M15">0.2*L10</f>
        <v>25992</v>
      </c>
      <c r="N10" s="9">
        <f aca="true" t="shared" si="7" ref="N10:N15">0.4*M10</f>
        <v>10396.800000000001</v>
      </c>
      <c r="O10" s="9">
        <v>0</v>
      </c>
      <c r="P10" s="9">
        <v>272400</v>
      </c>
      <c r="Q10" s="41">
        <f t="shared" si="0"/>
        <v>272400</v>
      </c>
      <c r="R10" s="51">
        <v>70000</v>
      </c>
      <c r="S10" s="59">
        <f t="shared" si="1"/>
        <v>70000</v>
      </c>
      <c r="T10" s="68">
        <v>77000</v>
      </c>
      <c r="U10" s="63">
        <f t="shared" si="2"/>
        <v>168800</v>
      </c>
      <c r="V10" s="59">
        <f t="shared" si="3"/>
        <v>-103600</v>
      </c>
      <c r="W10" s="75">
        <v>21800</v>
      </c>
      <c r="X10" s="72" t="s">
        <v>30</v>
      </c>
      <c r="Y10" s="10" t="s">
        <v>41</v>
      </c>
      <c r="Z10" s="11">
        <f t="shared" si="4"/>
        <v>180600</v>
      </c>
      <c r="AA10" s="52">
        <v>77000</v>
      </c>
      <c r="AB10" s="45" t="s">
        <v>42</v>
      </c>
      <c r="AC10" s="30" t="s">
        <v>43</v>
      </c>
    </row>
    <row r="11" spans="1:29" ht="25.5">
      <c r="A11" s="19">
        <v>44990260</v>
      </c>
      <c r="B11" s="28">
        <v>44990260</v>
      </c>
      <c r="C11" s="7" t="s">
        <v>44</v>
      </c>
      <c r="D11" s="6">
        <v>4578503</v>
      </c>
      <c r="E11" s="7" t="s">
        <v>28</v>
      </c>
      <c r="F11" s="7" t="s">
        <v>45</v>
      </c>
      <c r="G11" s="8">
        <v>400000</v>
      </c>
      <c r="H11" s="8">
        <v>300000</v>
      </c>
      <c r="I11" s="8">
        <v>600000</v>
      </c>
      <c r="J11" s="8">
        <v>600000</v>
      </c>
      <c r="K11" s="9"/>
      <c r="L11" s="9">
        <f t="shared" si="5"/>
        <v>700000</v>
      </c>
      <c r="M11" s="9">
        <f t="shared" si="6"/>
        <v>140000</v>
      </c>
      <c r="N11" s="9">
        <f t="shared" si="7"/>
        <v>56000</v>
      </c>
      <c r="O11" s="9">
        <v>200000</v>
      </c>
      <c r="P11" s="9">
        <v>885000</v>
      </c>
      <c r="Q11" s="41">
        <f t="shared" si="0"/>
        <v>1085000</v>
      </c>
      <c r="R11" s="51">
        <v>200000</v>
      </c>
      <c r="S11" s="59">
        <f t="shared" si="1"/>
        <v>0</v>
      </c>
      <c r="T11" s="68">
        <v>900000</v>
      </c>
      <c r="U11" s="63">
        <f t="shared" si="2"/>
        <v>1186800</v>
      </c>
      <c r="V11" s="59">
        <f t="shared" si="3"/>
        <v>101800</v>
      </c>
      <c r="W11" s="75">
        <f>0.08*Q11</f>
        <v>86800</v>
      </c>
      <c r="X11" s="72" t="s">
        <v>30</v>
      </c>
      <c r="Y11" s="10" t="s">
        <v>46</v>
      </c>
      <c r="Z11" s="11">
        <f t="shared" si="4"/>
        <v>798200</v>
      </c>
      <c r="AA11" s="52">
        <v>800000</v>
      </c>
      <c r="AB11" s="45" t="s">
        <v>47</v>
      </c>
      <c r="AC11" s="30" t="s">
        <v>48</v>
      </c>
    </row>
    <row r="12" spans="1:29" ht="25.5">
      <c r="A12" s="19">
        <v>44990260</v>
      </c>
      <c r="B12" s="28">
        <v>44990260</v>
      </c>
      <c r="C12" s="7" t="s">
        <v>44</v>
      </c>
      <c r="D12" s="6">
        <v>7981302</v>
      </c>
      <c r="E12" s="7" t="s">
        <v>28</v>
      </c>
      <c r="F12" s="7" t="s">
        <v>49</v>
      </c>
      <c r="G12" s="8">
        <v>400000</v>
      </c>
      <c r="H12" s="8">
        <v>300000</v>
      </c>
      <c r="I12" s="8">
        <v>914000</v>
      </c>
      <c r="J12" s="8">
        <v>466000</v>
      </c>
      <c r="K12" s="9"/>
      <c r="L12" s="9">
        <f t="shared" si="5"/>
        <v>700000</v>
      </c>
      <c r="M12" s="9">
        <f t="shared" si="6"/>
        <v>140000</v>
      </c>
      <c r="N12" s="9">
        <f t="shared" si="7"/>
        <v>56000</v>
      </c>
      <c r="O12" s="9">
        <v>200000</v>
      </c>
      <c r="P12" s="9">
        <v>990000</v>
      </c>
      <c r="Q12" s="41">
        <f t="shared" si="0"/>
        <v>1190000</v>
      </c>
      <c r="R12" s="51">
        <v>200000</v>
      </c>
      <c r="S12" s="59">
        <f t="shared" si="1"/>
        <v>0</v>
      </c>
      <c r="T12" s="68">
        <v>1240000</v>
      </c>
      <c r="U12" s="63">
        <f t="shared" si="2"/>
        <v>1535200</v>
      </c>
      <c r="V12" s="59">
        <f t="shared" si="3"/>
        <v>345200</v>
      </c>
      <c r="W12" s="75">
        <f>0.08*Q12</f>
        <v>95200</v>
      </c>
      <c r="X12" s="72" t="s">
        <v>30</v>
      </c>
      <c r="Y12" s="10" t="s">
        <v>46</v>
      </c>
      <c r="Z12" s="11">
        <f t="shared" si="4"/>
        <v>894800</v>
      </c>
      <c r="AA12" s="52">
        <v>900000</v>
      </c>
      <c r="AB12" s="45" t="s">
        <v>47</v>
      </c>
      <c r="AC12" s="30" t="s">
        <v>50</v>
      </c>
    </row>
    <row r="13" spans="1:29" ht="25.5">
      <c r="A13" s="19">
        <v>44990260</v>
      </c>
      <c r="B13" s="28">
        <v>44990260</v>
      </c>
      <c r="C13" s="7" t="s">
        <v>44</v>
      </c>
      <c r="D13" s="6">
        <v>8756952</v>
      </c>
      <c r="E13" s="7" t="s">
        <v>28</v>
      </c>
      <c r="F13" s="7" t="s">
        <v>51</v>
      </c>
      <c r="G13" s="8">
        <v>400000</v>
      </c>
      <c r="H13" s="8">
        <v>300000</v>
      </c>
      <c r="I13" s="8">
        <v>611000</v>
      </c>
      <c r="J13" s="8">
        <v>364000</v>
      </c>
      <c r="K13" s="9"/>
      <c r="L13" s="9">
        <f t="shared" si="5"/>
        <v>700000</v>
      </c>
      <c r="M13" s="9">
        <f t="shared" si="6"/>
        <v>140000</v>
      </c>
      <c r="N13" s="9">
        <f t="shared" si="7"/>
        <v>56000</v>
      </c>
      <c r="O13" s="9">
        <v>200000</v>
      </c>
      <c r="P13" s="9">
        <v>1134000</v>
      </c>
      <c r="Q13" s="41">
        <f t="shared" si="0"/>
        <v>1334000</v>
      </c>
      <c r="R13" s="51">
        <v>200000</v>
      </c>
      <c r="S13" s="59">
        <f t="shared" si="1"/>
        <v>0</v>
      </c>
      <c r="T13" s="68">
        <v>1296000</v>
      </c>
      <c r="U13" s="63">
        <f t="shared" si="2"/>
        <v>1602700</v>
      </c>
      <c r="V13" s="59">
        <f t="shared" si="3"/>
        <v>268700</v>
      </c>
      <c r="W13" s="75">
        <v>106700</v>
      </c>
      <c r="X13" s="72" t="s">
        <v>30</v>
      </c>
      <c r="Y13" s="10" t="s">
        <v>46</v>
      </c>
      <c r="Z13" s="11">
        <f t="shared" si="4"/>
        <v>1027300</v>
      </c>
      <c r="AA13" s="52">
        <v>1030000</v>
      </c>
      <c r="AB13" s="45" t="s">
        <v>47</v>
      </c>
      <c r="AC13" s="30" t="s">
        <v>52</v>
      </c>
    </row>
    <row r="14" spans="1:29" ht="18.75" customHeight="1">
      <c r="A14" s="19">
        <v>15060233</v>
      </c>
      <c r="B14" s="28">
        <v>15060233</v>
      </c>
      <c r="C14" s="7" t="s">
        <v>53</v>
      </c>
      <c r="D14" s="6">
        <v>6314482</v>
      </c>
      <c r="E14" s="7" t="s">
        <v>28</v>
      </c>
      <c r="F14" s="7" t="s">
        <v>54</v>
      </c>
      <c r="G14" s="8">
        <v>400000</v>
      </c>
      <c r="H14" s="8">
        <v>300000</v>
      </c>
      <c r="I14" s="8">
        <v>772700</v>
      </c>
      <c r="J14" s="8">
        <v>239000</v>
      </c>
      <c r="K14" s="9"/>
      <c r="L14" s="9">
        <f t="shared" si="5"/>
        <v>700000</v>
      </c>
      <c r="M14" s="9">
        <f t="shared" si="6"/>
        <v>140000</v>
      </c>
      <c r="N14" s="9">
        <f t="shared" si="7"/>
        <v>56000</v>
      </c>
      <c r="O14" s="9">
        <v>200000</v>
      </c>
      <c r="P14" s="9">
        <v>536000</v>
      </c>
      <c r="Q14" s="41">
        <f t="shared" si="0"/>
        <v>736000</v>
      </c>
      <c r="R14" s="51">
        <v>200000</v>
      </c>
      <c r="S14" s="59">
        <f t="shared" si="1"/>
        <v>0</v>
      </c>
      <c r="T14" s="68">
        <v>645000</v>
      </c>
      <c r="U14" s="63">
        <f t="shared" si="2"/>
        <v>903900</v>
      </c>
      <c r="V14" s="59">
        <f t="shared" si="3"/>
        <v>167900</v>
      </c>
      <c r="W14" s="75">
        <v>58900</v>
      </c>
      <c r="X14" s="72" t="s">
        <v>30</v>
      </c>
      <c r="Y14" s="10" t="s">
        <v>46</v>
      </c>
      <c r="Z14" s="11">
        <f t="shared" si="4"/>
        <v>477100</v>
      </c>
      <c r="AA14" s="52">
        <v>645000</v>
      </c>
      <c r="AB14" s="45" t="s">
        <v>47</v>
      </c>
      <c r="AC14" s="30" t="s">
        <v>55</v>
      </c>
    </row>
    <row r="15" spans="1:29" ht="26.25" thickBot="1">
      <c r="A15" s="19">
        <v>47224541</v>
      </c>
      <c r="B15" s="31">
        <v>47224541</v>
      </c>
      <c r="C15" s="32" t="s">
        <v>56</v>
      </c>
      <c r="D15" s="33">
        <v>6500388</v>
      </c>
      <c r="E15" s="32" t="s">
        <v>28</v>
      </c>
      <c r="F15" s="32" t="s">
        <v>57</v>
      </c>
      <c r="G15" s="34">
        <v>103000</v>
      </c>
      <c r="H15" s="34">
        <v>450000</v>
      </c>
      <c r="I15" s="34">
        <v>743156</v>
      </c>
      <c r="J15" s="34">
        <v>265000</v>
      </c>
      <c r="K15" s="35"/>
      <c r="L15" s="35">
        <f t="shared" si="5"/>
        <v>553000</v>
      </c>
      <c r="M15" s="35">
        <f t="shared" si="6"/>
        <v>110600</v>
      </c>
      <c r="N15" s="35">
        <f t="shared" si="7"/>
        <v>44240</v>
      </c>
      <c r="O15" s="35">
        <v>200000</v>
      </c>
      <c r="P15" s="35">
        <v>870000</v>
      </c>
      <c r="Q15" s="42">
        <f t="shared" si="0"/>
        <v>1070000</v>
      </c>
      <c r="R15" s="53">
        <v>200000</v>
      </c>
      <c r="S15" s="60">
        <f t="shared" si="1"/>
        <v>0</v>
      </c>
      <c r="T15" s="69">
        <v>891500</v>
      </c>
      <c r="U15" s="64">
        <f t="shared" si="2"/>
        <v>1177100</v>
      </c>
      <c r="V15" s="60">
        <f t="shared" si="3"/>
        <v>107100</v>
      </c>
      <c r="W15" s="76">
        <f>0.08*Q15</f>
        <v>85600</v>
      </c>
      <c r="X15" s="73" t="s">
        <v>30</v>
      </c>
      <c r="Y15" s="36" t="s">
        <v>46</v>
      </c>
      <c r="Z15" s="37">
        <f t="shared" si="4"/>
        <v>784400</v>
      </c>
      <c r="AA15" s="54">
        <v>870000</v>
      </c>
      <c r="AB15" s="46" t="s">
        <v>47</v>
      </c>
      <c r="AC15" s="38" t="s">
        <v>58</v>
      </c>
    </row>
    <row r="16" spans="2:27" ht="13.5" thickBot="1">
      <c r="B16" s="79" t="s">
        <v>60</v>
      </c>
      <c r="C16" s="79"/>
      <c r="D16" s="79"/>
      <c r="E16" s="79"/>
      <c r="F16" s="7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5">
        <f aca="true" t="shared" si="8" ref="R16:AA16">SUM(R7:R15)</f>
        <v>1670000</v>
      </c>
      <c r="S16" s="61">
        <f t="shared" si="8"/>
        <v>-301000</v>
      </c>
      <c r="T16" s="70">
        <f t="shared" si="8"/>
        <v>9374800</v>
      </c>
      <c r="U16" s="65">
        <f t="shared" si="8"/>
        <v>11766400</v>
      </c>
      <c r="V16" s="61">
        <f t="shared" si="8"/>
        <v>2746000</v>
      </c>
      <c r="W16" s="70">
        <f t="shared" si="8"/>
        <v>721600</v>
      </c>
      <c r="X16" s="65">
        <f t="shared" si="8"/>
        <v>0</v>
      </c>
      <c r="Y16" s="56">
        <f t="shared" si="8"/>
        <v>0</v>
      </c>
      <c r="Z16" s="56">
        <f t="shared" si="8"/>
        <v>6628800</v>
      </c>
      <c r="AA16" s="57">
        <f t="shared" si="8"/>
        <v>6892000</v>
      </c>
    </row>
    <row r="19" spans="2:29" ht="63.75" customHeight="1">
      <c r="B19" s="80" t="s">
        <v>59</v>
      </c>
      <c r="C19" s="80"/>
      <c r="D19" s="80"/>
      <c r="E19" s="80"/>
      <c r="F19" s="80"/>
      <c r="G19" s="80"/>
      <c r="H19" s="80"/>
      <c r="I19" s="80"/>
      <c r="J19" s="80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</row>
  </sheetData>
  <mergeCells count="3">
    <mergeCell ref="X6:Y6"/>
    <mergeCell ref="B16:F16"/>
    <mergeCell ref="B19:AC19"/>
  </mergeCells>
  <printOptions/>
  <pageMargins left="0.75" right="0.75" top="1" bottom="1" header="0.4921259845" footer="0.492125984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jakoubkova</cp:lastModifiedBy>
  <cp:lastPrinted>2011-03-15T16:41:04Z</cp:lastPrinted>
  <dcterms:created xsi:type="dcterms:W3CDTF">2011-03-15T16:33:21Z</dcterms:created>
  <dcterms:modified xsi:type="dcterms:W3CDTF">2011-03-28T10:21:42Z</dcterms:modified>
  <cp:category/>
  <cp:version/>
  <cp:contentType/>
  <cp:contentStatus/>
</cp:coreProperties>
</file>