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735" activeTab="0"/>
  </bookViews>
  <sheets>
    <sheet name="ZK-02-2010-86, př. 1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<sst xmlns="http://schemas.openxmlformats.org/spreadsheetml/2006/main" count="94" uniqueCount="78">
  <si>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Počet obyvatel kraje</t>
  </si>
  <si>
    <t>Objem prostředků kraje na hospicovou péči</t>
  </si>
  <si>
    <t>Výše finanční podpory na jednoho obyvatele</t>
  </si>
  <si>
    <t>Počet obyvatel</t>
  </si>
  <si>
    <t>Jihlava</t>
  </si>
  <si>
    <t>Třebíč</t>
  </si>
  <si>
    <t>Havlíčkův Brod</t>
  </si>
  <si>
    <t>Pelhřimov</t>
  </si>
  <si>
    <t>Žďár nad Sázavou</t>
  </si>
  <si>
    <t>Velké Meziříčí</t>
  </si>
  <si>
    <t>Moravské Budějovice</t>
  </si>
  <si>
    <t>Chotěboř</t>
  </si>
  <si>
    <t>Bystřice nad Pernštejnem</t>
  </si>
  <si>
    <t>Světlá nad Sázavou</t>
  </si>
  <si>
    <t>Nové Město na Moravě</t>
  </si>
  <si>
    <t>Humpolec</t>
  </si>
  <si>
    <t>Telč</t>
  </si>
  <si>
    <t>Náměšť nad Oslavou</t>
  </si>
  <si>
    <t>Pacov</t>
  </si>
  <si>
    <t>Obvody působnosti</t>
  </si>
  <si>
    <t>Pelhřimov, Pacov</t>
  </si>
  <si>
    <t>Havlíčkův Brod, Chotěboř, Světlá nad Sázavou, Humpolec</t>
  </si>
  <si>
    <t>Třebíč, Náměšť nad Oslavou, Moravské Budějovice</t>
  </si>
  <si>
    <t>Žďár nad Sázavou, Nové Město na Moravě, Bystřice nad Pernštejnem, Velké Meziříčí</t>
  </si>
  <si>
    <t>Požadavky na obvod působnosti</t>
  </si>
  <si>
    <t>Oblastní charita Třebíč</t>
  </si>
  <si>
    <t>Oblastní charita Žďár nad Sázavou</t>
  </si>
  <si>
    <t>Oblastní charita Pelhřimov</t>
  </si>
  <si>
    <t>Oblastní charita Havlíčkův Brod</t>
  </si>
  <si>
    <t>HHV - Nové Město na Moravě</t>
  </si>
  <si>
    <t>HHV - Jihlava</t>
  </si>
  <si>
    <t>DIANA Třebíč</t>
  </si>
  <si>
    <t>SDÍLENÍ, o.s.</t>
  </si>
  <si>
    <t>Již poskytnutá dotace na rok 2010</t>
  </si>
  <si>
    <t>Poskytovatel</t>
  </si>
  <si>
    <t>Počet klientů</t>
  </si>
  <si>
    <t>Celkem za obvod Pelhřimov, Pacov</t>
  </si>
  <si>
    <t>Celkem za obvod Havlíčkův Brod, Chotěboř, Světlá nad Sázavou, Humpolec</t>
  </si>
  <si>
    <t>Celkem za obvod Třebíč, Náměšť nad Oslavou, Moravské Budějovice</t>
  </si>
  <si>
    <t>Celkem za obvod Žďár nad Sázavou, Nové Město na Moravě, Bystřice nad Pernštejnem, Velké Meziříčí</t>
  </si>
  <si>
    <t>Oblastní charita Jihlava</t>
  </si>
  <si>
    <t>Požadavky</t>
  </si>
  <si>
    <t>Limit prostředků pro obvod působnosti podle počtu obyvatel</t>
  </si>
  <si>
    <t>Celkem za obvod Jihlava</t>
  </si>
  <si>
    <t>Třešť</t>
  </si>
  <si>
    <t>Celkem za obvod Telč, Třešť</t>
  </si>
  <si>
    <t>Obec s rozšířenou působností</t>
  </si>
  <si>
    <t>Obec s pověřeným obecním úřadem</t>
  </si>
  <si>
    <t>Limit prostředků pro správní obvod</t>
  </si>
  <si>
    <t>Bodové hodnocení</t>
  </si>
  <si>
    <t>Celkem dotace za kraj</t>
  </si>
  <si>
    <t>Kapitola Sociální věci: § a položka</t>
  </si>
  <si>
    <t>§ 4359 pol. 5223</t>
  </si>
  <si>
    <t>§ 4359 pol. 5222</t>
  </si>
  <si>
    <t>IČ</t>
  </si>
  <si>
    <t>Název právního subjektu poskytovatele</t>
  </si>
  <si>
    <t>Diecézní charita Brno</t>
  </si>
  <si>
    <t>Hospicové hnutí Vysočina, o.s.</t>
  </si>
  <si>
    <t>Rekapitulace</t>
  </si>
  <si>
    <t>celkem</t>
  </si>
  <si>
    <t>§ 4359 pol. 5221</t>
  </si>
  <si>
    <t>§4359 pol.5221</t>
  </si>
  <si>
    <t>§4359 pol.5222</t>
  </si>
  <si>
    <t>§4359 pol.5223</t>
  </si>
  <si>
    <t>SDÍLENÍ o.s.</t>
  </si>
  <si>
    <t>DIANA TŘEBÍČ, o.p.s.</t>
  </si>
  <si>
    <r>
      <t xml:space="preserve">Oblast Žďár nad Sázavou - </t>
    </r>
    <r>
      <rPr>
        <sz val="10"/>
        <rFont val="Arial CE"/>
        <family val="0"/>
      </rPr>
      <t>Limit prostředků pro obvod působnosti podle počtu obyvatel byl v oblasti Žďáru nad Sázavou rozdělen mezi Oblastní charitu Žďár nad Sázavou a Hospicové hnutí Vysočina podle počtu klientů v roce 2009. Oblastní charita Žďár nad Sázavou se do tohoto limitu vešla, a proto jí bylo stanovena dotace ve výši požadavku. Hospicovému hnutí Vysočina byla stanovena dotace dopočítáním do výše limitu pro oblast Žďárska.</t>
    </r>
  </si>
  <si>
    <r>
      <t xml:space="preserve">Oblast Jihlava - </t>
    </r>
    <r>
      <rPr>
        <sz val="10"/>
        <rFont val="Arial CE"/>
        <family val="2"/>
      </rPr>
      <t>Limit prostředků pro obvod ORP Jihlava byl rozdělen mezi Oblastní charitu Jihlava a Hospicové hnutí Vysočina v poměru podle počtu klientů v roce 2009.</t>
    </r>
  </si>
  <si>
    <r>
      <t>Oblast Telč</t>
    </r>
    <r>
      <rPr>
        <sz val="10"/>
        <rFont val="Arial CE"/>
        <family val="2"/>
      </rPr>
      <t xml:space="preserve"> - Oblast Telč byla vzhledem k omezenému zabezpečení poskytovateli z Jihlavy vyčleněna jako zvláštní obvod působnosti se zahrnutím Třešťska, kde se působení poskytovatelů překrývá.</t>
    </r>
  </si>
  <si>
    <t>Doporučená celková dotace kraje*</t>
  </si>
  <si>
    <t>Návrh další dotace kraje ke schválení</t>
  </si>
  <si>
    <r>
      <t xml:space="preserve">Započtení vyplacené dotace - některým </t>
    </r>
    <r>
      <rPr>
        <sz val="10"/>
        <rFont val="Arial CE"/>
        <family val="2"/>
      </rPr>
      <t>poskytovatelům byla schválena předběžná dotace z rozpočtu kraje ve výši 200 tis. Kč. O tuto dotaci byly sníženy částky navržené jako doporučená celková dotace kraje.</t>
    </r>
  </si>
  <si>
    <t>* Komentář k pomocným výpočtům doporučené celkové dotace kraje:</t>
  </si>
  <si>
    <t>Komentář ke stanovení limitů:</t>
  </si>
  <si>
    <t>Jako výchozí hodnota pro stanovení limitů byla použita částka 9 mil. Kč, která byla předpokládána v materiálu o rozvoji hospicové péče projednaném v radě kraje. Z ní byla vypočtena výše finanční podpory na jednoho obyvatele a podle počtu obyvatel ve zjištěných obvodech působnosti jednotlivých poskytovatelů hospicové péče byly pro všechny obvody stanoveny limity finančních prostředků. Tyto limity slouží k následné korekci výše dotace, kterou požadují konkrétní poskytovatelé.</t>
  </si>
  <si>
    <t>Počet stran: 1</t>
  </si>
  <si>
    <t>Návrh dotací pro poskytovatele domácí hospicové péče v kraji Vysočina</t>
  </si>
  <si>
    <t>ZK-02-2010-86,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</si>
</sst>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###\ ###\ ##0.#"/>
    <numFmt numFmtId="165" formatCode="#,##0.000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2" borderId="4" xfId="0" applyFill="1" applyBorder="1" applyAlignment="1">
      <alignment/>
    </xf>
    <xf numFmtId="3" fontId="0" fillId="2" borderId="1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2" borderId="3" xfId="0" applyFill="1" applyBorder="1" applyAlignment="1">
      <alignment/>
    </xf>
    <xf numFmtId="3" fontId="0" fillId="2" borderId="11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4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wrapText="1"/>
    </xf>
    <xf numFmtId="3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8" xfId="0" applyBorder="1" applyAlignment="1">
      <alignment wrapText="1"/>
    </xf>
    <xf numFmtId="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11" xfId="0" applyNumberFormat="1" applyBorder="1" applyAlignment="1">
      <alignment/>
    </xf>
    <xf numFmtId="0" fontId="0" fillId="3" borderId="12" xfId="0" applyFill="1" applyBorder="1" applyAlignment="1">
      <alignment wrapText="1"/>
    </xf>
    <xf numFmtId="3" fontId="0" fillId="3" borderId="1" xfId="0" applyNumberForma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3" fontId="2" fillId="3" borderId="18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5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25" xfId="0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B26" sqref="B26"/>
    </sheetView>
  </sheetViews>
  <sheetFormatPr defaultColWidth="9.00390625" defaultRowHeight="12.75"/>
  <cols>
    <col min="2" max="2" width="28.75390625" style="0" customWidth="1"/>
    <col min="3" max="3" width="36.875" style="0" customWidth="1"/>
    <col min="4" max="4" width="15.25390625" style="0" customWidth="1"/>
    <col min="5" max="5" width="14.00390625" style="0" customWidth="1"/>
    <col min="6" max="7" width="12.875" style="0" customWidth="1"/>
    <col min="8" max="8" width="12.75390625" style="0" customWidth="1"/>
    <col min="9" max="9" width="11.125" style="0" customWidth="1"/>
    <col min="10" max="10" width="15.625" style="0" customWidth="1"/>
  </cols>
  <sheetData>
    <row r="1" spans="1:10" ht="15">
      <c r="A1" s="86" t="s">
        <v>76</v>
      </c>
      <c r="B1" s="86"/>
      <c r="C1" s="86"/>
      <c r="D1" s="86"/>
      <c r="E1" s="86"/>
      <c r="J1" s="85" t="s">
        <v>77</v>
      </c>
    </row>
    <row r="2" ht="15.75" thickBot="1">
      <c r="J2" s="85" t="s">
        <v>75</v>
      </c>
    </row>
    <row r="3" spans="3:4" ht="12.75">
      <c r="C3" s="8" t="s">
        <v>1</v>
      </c>
      <c r="D3" s="13">
        <v>9000000</v>
      </c>
    </row>
    <row r="4" spans="3:4" ht="12.75">
      <c r="C4" s="10" t="s">
        <v>0</v>
      </c>
      <c r="D4" s="14">
        <v>512143</v>
      </c>
    </row>
    <row r="5" spans="3:4" ht="13.5" thickBot="1">
      <c r="C5" s="15" t="s">
        <v>2</v>
      </c>
      <c r="D5" s="16">
        <v>17.57</v>
      </c>
    </row>
    <row r="6" ht="13.5" thickBot="1"/>
    <row r="7" spans="3:5" ht="39" thickBot="1">
      <c r="C7" s="8" t="s">
        <v>46</v>
      </c>
      <c r="D7" s="7" t="s">
        <v>3</v>
      </c>
      <c r="E7" s="17" t="s">
        <v>48</v>
      </c>
    </row>
    <row r="8" spans="3:10" ht="12.75">
      <c r="C8" s="18" t="s">
        <v>4</v>
      </c>
      <c r="D8" s="19">
        <v>96444</v>
      </c>
      <c r="E8" s="20">
        <f>+$D$5*D8</f>
        <v>1694521.08</v>
      </c>
      <c r="G8" s="90" t="s">
        <v>73</v>
      </c>
      <c r="H8" s="91"/>
      <c r="I8" s="91"/>
      <c r="J8" s="92"/>
    </row>
    <row r="9" spans="3:10" ht="12.75">
      <c r="C9" s="18" t="s">
        <v>5</v>
      </c>
      <c r="D9" s="19">
        <v>76511</v>
      </c>
      <c r="E9" s="20">
        <f aca="true" t="shared" si="0" ref="E9:E24">+$D$5*D9</f>
        <v>1344298.27</v>
      </c>
      <c r="G9" s="93" t="s">
        <v>74</v>
      </c>
      <c r="H9" s="94"/>
      <c r="I9" s="94"/>
      <c r="J9" s="95"/>
    </row>
    <row r="10" spans="3:10" ht="12.75">
      <c r="C10" s="18" t="s">
        <v>6</v>
      </c>
      <c r="D10" s="19">
        <v>51443</v>
      </c>
      <c r="E10" s="20">
        <f t="shared" si="0"/>
        <v>903853.51</v>
      </c>
      <c r="G10" s="93"/>
      <c r="H10" s="94"/>
      <c r="I10" s="94"/>
      <c r="J10" s="95"/>
    </row>
    <row r="11" spans="3:10" ht="12.75">
      <c r="C11" s="18" t="s">
        <v>7</v>
      </c>
      <c r="D11" s="19">
        <v>45745</v>
      </c>
      <c r="E11" s="20">
        <f t="shared" si="0"/>
        <v>803739.65</v>
      </c>
      <c r="G11" s="93"/>
      <c r="H11" s="94"/>
      <c r="I11" s="94"/>
      <c r="J11" s="95"/>
    </row>
    <row r="12" spans="3:10" ht="12.75">
      <c r="C12" s="18" t="s">
        <v>8</v>
      </c>
      <c r="D12" s="19">
        <v>44025</v>
      </c>
      <c r="E12" s="20">
        <f t="shared" si="0"/>
        <v>773519.25</v>
      </c>
      <c r="G12" s="93"/>
      <c r="H12" s="94"/>
      <c r="I12" s="94"/>
      <c r="J12" s="95"/>
    </row>
    <row r="13" spans="3:10" ht="12.75">
      <c r="C13" s="18" t="s">
        <v>9</v>
      </c>
      <c r="D13" s="19">
        <v>34976</v>
      </c>
      <c r="E13" s="20">
        <f t="shared" si="0"/>
        <v>614528.3200000001</v>
      </c>
      <c r="G13" s="93"/>
      <c r="H13" s="94"/>
      <c r="I13" s="94"/>
      <c r="J13" s="95"/>
    </row>
    <row r="14" spans="3:10" ht="12.75">
      <c r="C14" s="18" t="s">
        <v>10</v>
      </c>
      <c r="D14" s="19">
        <v>24436</v>
      </c>
      <c r="E14" s="20">
        <f t="shared" si="0"/>
        <v>429340.52</v>
      </c>
      <c r="G14" s="93"/>
      <c r="H14" s="94"/>
      <c r="I14" s="94"/>
      <c r="J14" s="95"/>
    </row>
    <row r="15" spans="3:10" ht="12.75">
      <c r="C15" s="18" t="s">
        <v>11</v>
      </c>
      <c r="D15" s="19">
        <v>22347</v>
      </c>
      <c r="E15" s="20">
        <f t="shared" si="0"/>
        <v>392636.79</v>
      </c>
      <c r="G15" s="93"/>
      <c r="H15" s="94"/>
      <c r="I15" s="94"/>
      <c r="J15" s="95"/>
    </row>
    <row r="16" spans="3:10" ht="12.75">
      <c r="C16" s="18" t="s">
        <v>12</v>
      </c>
      <c r="D16" s="19">
        <v>21148</v>
      </c>
      <c r="E16" s="20">
        <f t="shared" si="0"/>
        <v>371570.36</v>
      </c>
      <c r="G16" s="93"/>
      <c r="H16" s="94"/>
      <c r="I16" s="94"/>
      <c r="J16" s="95"/>
    </row>
    <row r="17" spans="3:10" ht="12.75">
      <c r="C17" s="18" t="s">
        <v>13</v>
      </c>
      <c r="D17" s="19">
        <v>20848</v>
      </c>
      <c r="E17" s="20">
        <f t="shared" si="0"/>
        <v>366299.36</v>
      </c>
      <c r="G17" s="93"/>
      <c r="H17" s="94"/>
      <c r="I17" s="94"/>
      <c r="J17" s="95"/>
    </row>
    <row r="18" spans="3:10" ht="12.75">
      <c r="C18" s="18" t="s">
        <v>14</v>
      </c>
      <c r="D18" s="19">
        <v>19478</v>
      </c>
      <c r="E18" s="20">
        <f t="shared" si="0"/>
        <v>342228.46</v>
      </c>
      <c r="G18" s="93"/>
      <c r="H18" s="94"/>
      <c r="I18" s="94"/>
      <c r="J18" s="95"/>
    </row>
    <row r="19" spans="3:10" ht="12.75">
      <c r="C19" s="18" t="s">
        <v>15</v>
      </c>
      <c r="D19" s="19">
        <v>16950</v>
      </c>
      <c r="E19" s="20">
        <f t="shared" si="0"/>
        <v>297811.5</v>
      </c>
      <c r="G19" s="93"/>
      <c r="H19" s="94"/>
      <c r="I19" s="94"/>
      <c r="J19" s="95"/>
    </row>
    <row r="20" spans="3:10" ht="12.75">
      <c r="C20" s="18" t="s">
        <v>16</v>
      </c>
      <c r="D20" s="19">
        <v>13814</v>
      </c>
      <c r="E20" s="20">
        <f t="shared" si="0"/>
        <v>242711.98</v>
      </c>
      <c r="G20" s="93"/>
      <c r="H20" s="94"/>
      <c r="I20" s="94"/>
      <c r="J20" s="95"/>
    </row>
    <row r="21" spans="3:10" ht="12.75">
      <c r="C21" s="18" t="s">
        <v>17</v>
      </c>
      <c r="D21" s="19">
        <v>13689</v>
      </c>
      <c r="E21" s="20">
        <f t="shared" si="0"/>
        <v>240515.73</v>
      </c>
      <c r="G21" s="93"/>
      <c r="H21" s="94"/>
      <c r="I21" s="94"/>
      <c r="J21" s="95"/>
    </row>
    <row r="22" spans="3:10" ht="13.5" thickBot="1">
      <c r="C22" s="21" t="s">
        <v>18</v>
      </c>
      <c r="D22" s="22">
        <v>10289</v>
      </c>
      <c r="E22" s="23">
        <f t="shared" si="0"/>
        <v>180777.73</v>
      </c>
      <c r="G22" s="96"/>
      <c r="H22" s="97"/>
      <c r="I22" s="97"/>
      <c r="J22" s="98"/>
    </row>
    <row r="23" spans="3:5" ht="38.25">
      <c r="C23" s="24" t="s">
        <v>47</v>
      </c>
      <c r="D23" s="7" t="s">
        <v>3</v>
      </c>
      <c r="E23" s="17" t="s">
        <v>48</v>
      </c>
    </row>
    <row r="24" spans="3:5" ht="13.5" thickBot="1">
      <c r="C24" s="21" t="s">
        <v>44</v>
      </c>
      <c r="D24" s="22">
        <v>11417</v>
      </c>
      <c r="E24" s="23">
        <f t="shared" si="0"/>
        <v>200596.69</v>
      </c>
    </row>
    <row r="25" ht="13.5" thickBot="1"/>
    <row r="26" spans="3:7" ht="51">
      <c r="C26" s="8" t="s">
        <v>19</v>
      </c>
      <c r="D26" s="25" t="s">
        <v>42</v>
      </c>
      <c r="E26" s="25" t="s">
        <v>24</v>
      </c>
      <c r="F26" s="17" t="s">
        <v>33</v>
      </c>
      <c r="G26" s="2"/>
    </row>
    <row r="27" spans="3:7" ht="12.75">
      <c r="C27" s="10" t="s">
        <v>20</v>
      </c>
      <c r="D27" s="26">
        <f>+E11+E22</f>
        <v>984517.38</v>
      </c>
      <c r="E27" s="27">
        <v>870812</v>
      </c>
      <c r="F27" s="14">
        <v>200000</v>
      </c>
      <c r="G27" s="1"/>
    </row>
    <row r="28" spans="3:7" ht="25.5">
      <c r="C28" s="28" t="s">
        <v>21</v>
      </c>
      <c r="D28" s="26">
        <f>+E10+E15+E17+E19</f>
        <v>1960601.1600000001</v>
      </c>
      <c r="E28" s="29">
        <v>680466</v>
      </c>
      <c r="F28" s="14">
        <v>200000</v>
      </c>
      <c r="G28" s="1"/>
    </row>
    <row r="29" spans="3:7" ht="25.5">
      <c r="C29" s="28" t="s">
        <v>22</v>
      </c>
      <c r="D29" s="26">
        <f>+E9+E21+E14</f>
        <v>2014154.52</v>
      </c>
      <c r="E29" s="26">
        <v>1396530</v>
      </c>
      <c r="F29" s="14">
        <v>200000</v>
      </c>
      <c r="G29" s="1"/>
    </row>
    <row r="30" spans="3:7" ht="28.5" customHeight="1">
      <c r="C30" s="30" t="s">
        <v>23</v>
      </c>
      <c r="D30" s="26">
        <f>+E12+E13+E18+E16</f>
        <v>2101846.39</v>
      </c>
      <c r="E30" s="26">
        <v>2469000</v>
      </c>
      <c r="F30" s="14">
        <v>400000</v>
      </c>
      <c r="G30" s="1"/>
    </row>
    <row r="31" spans="3:7" ht="12.75">
      <c r="C31" s="10" t="s">
        <v>4</v>
      </c>
      <c r="D31" s="26">
        <f>+E8</f>
        <v>1694521.08</v>
      </c>
      <c r="E31" s="26">
        <v>2257000</v>
      </c>
      <c r="F31" s="14">
        <v>400000</v>
      </c>
      <c r="G31" s="1"/>
    </row>
    <row r="32" spans="3:7" ht="13.5" thickBot="1">
      <c r="C32" s="15" t="s">
        <v>16</v>
      </c>
      <c r="D32" s="64">
        <f>+E20+E24</f>
        <v>443308.67000000004</v>
      </c>
      <c r="E32" s="31">
        <v>753250</v>
      </c>
      <c r="F32" s="32"/>
      <c r="G32" s="1"/>
    </row>
    <row r="33" ht="13.5" thickBot="1">
      <c r="D33" s="1"/>
    </row>
    <row r="34" spans="1:10" ht="51.75" thickBot="1">
      <c r="A34" s="72" t="s">
        <v>54</v>
      </c>
      <c r="B34" s="65" t="s">
        <v>55</v>
      </c>
      <c r="C34" s="46" t="s">
        <v>34</v>
      </c>
      <c r="D34" s="34" t="s">
        <v>35</v>
      </c>
      <c r="E34" s="34" t="s">
        <v>41</v>
      </c>
      <c r="F34" s="35" t="s">
        <v>33</v>
      </c>
      <c r="G34" s="35" t="s">
        <v>69</v>
      </c>
      <c r="H34" s="65" t="s">
        <v>70</v>
      </c>
      <c r="I34" s="56" t="s">
        <v>49</v>
      </c>
      <c r="J34" s="80" t="s">
        <v>51</v>
      </c>
    </row>
    <row r="35" spans="1:10" ht="12.75">
      <c r="A35" s="73">
        <v>47224541</v>
      </c>
      <c r="B35" s="74" t="s">
        <v>27</v>
      </c>
      <c r="C35" s="11" t="s">
        <v>27</v>
      </c>
      <c r="D35" s="7">
        <v>17</v>
      </c>
      <c r="E35" s="36">
        <v>870812</v>
      </c>
      <c r="F35" s="37">
        <v>200000</v>
      </c>
      <c r="G35" s="37">
        <f>+E35</f>
        <v>870812</v>
      </c>
      <c r="H35" s="66">
        <f>+G35-F35-812</f>
        <v>670000</v>
      </c>
      <c r="I35" s="57">
        <v>10</v>
      </c>
      <c r="J35" s="81" t="s">
        <v>52</v>
      </c>
    </row>
    <row r="36" spans="1:10" ht="13.5" thickBot="1">
      <c r="A36" s="75"/>
      <c r="B36" s="76"/>
      <c r="C36" s="47" t="s">
        <v>36</v>
      </c>
      <c r="D36" s="38">
        <f>+D35</f>
        <v>17</v>
      </c>
      <c r="E36" s="38">
        <f>+E35</f>
        <v>870812</v>
      </c>
      <c r="F36" s="38">
        <f>+F35</f>
        <v>200000</v>
      </c>
      <c r="G36" s="39">
        <f>+G35</f>
        <v>870812</v>
      </c>
      <c r="H36" s="67">
        <f>+H35</f>
        <v>670000</v>
      </c>
      <c r="I36" s="58"/>
      <c r="J36" s="82"/>
    </row>
    <row r="37" spans="1:10" ht="12.75">
      <c r="A37" s="73">
        <v>15060233</v>
      </c>
      <c r="B37" s="74" t="s">
        <v>28</v>
      </c>
      <c r="C37" s="45" t="s">
        <v>28</v>
      </c>
      <c r="D37" s="7">
        <v>32</v>
      </c>
      <c r="E37" s="40">
        <v>680466</v>
      </c>
      <c r="F37" s="37">
        <v>200000</v>
      </c>
      <c r="G37" s="37">
        <f>+E37</f>
        <v>680466</v>
      </c>
      <c r="H37" s="66">
        <f>+G37-F37-466</f>
        <v>480000</v>
      </c>
      <c r="I37" s="57">
        <v>17</v>
      </c>
      <c r="J37" s="81" t="s">
        <v>52</v>
      </c>
    </row>
    <row r="38" spans="1:10" ht="39" thickBot="1">
      <c r="A38" s="75"/>
      <c r="B38" s="76"/>
      <c r="C38" s="48" t="s">
        <v>37</v>
      </c>
      <c r="D38" s="38">
        <f>+D37</f>
        <v>32</v>
      </c>
      <c r="E38" s="38">
        <f>+E37</f>
        <v>680466</v>
      </c>
      <c r="F38" s="38">
        <f>+F37</f>
        <v>200000</v>
      </c>
      <c r="G38" s="39">
        <f>+G37</f>
        <v>680466</v>
      </c>
      <c r="H38" s="67">
        <f>+H37</f>
        <v>480000</v>
      </c>
      <c r="I38" s="58"/>
      <c r="J38" s="82"/>
    </row>
    <row r="39" spans="1:10" ht="13.5" thickBot="1">
      <c r="A39" s="73">
        <v>44990260</v>
      </c>
      <c r="B39" s="74" t="s">
        <v>56</v>
      </c>
      <c r="C39" s="45" t="s">
        <v>25</v>
      </c>
      <c r="D39" s="7">
        <v>34</v>
      </c>
      <c r="E39" s="36">
        <v>1134000</v>
      </c>
      <c r="F39" s="37">
        <v>200000</v>
      </c>
      <c r="G39" s="37">
        <f>+E39</f>
        <v>1134000</v>
      </c>
      <c r="H39" s="66">
        <f>+G39-F39</f>
        <v>934000</v>
      </c>
      <c r="I39" s="57">
        <v>16</v>
      </c>
      <c r="J39" s="81" t="s">
        <v>52</v>
      </c>
    </row>
    <row r="40" spans="1:10" ht="12.75">
      <c r="A40" s="77">
        <v>27668240</v>
      </c>
      <c r="B40" s="78" t="s">
        <v>65</v>
      </c>
      <c r="C40" s="12" t="s">
        <v>31</v>
      </c>
      <c r="D40" s="41">
        <v>10</v>
      </c>
      <c r="E40" s="42">
        <v>262530</v>
      </c>
      <c r="F40" s="41"/>
      <c r="G40" s="37">
        <f>+E40</f>
        <v>262530</v>
      </c>
      <c r="H40" s="66">
        <f>+G40-F40-530</f>
        <v>262000</v>
      </c>
      <c r="I40" s="59">
        <v>14</v>
      </c>
      <c r="J40" s="83" t="s">
        <v>60</v>
      </c>
    </row>
    <row r="41" spans="1:10" ht="26.25" thickBot="1">
      <c r="A41" s="75"/>
      <c r="B41" s="76"/>
      <c r="C41" s="48" t="s">
        <v>38</v>
      </c>
      <c r="D41" s="38">
        <f>+D39+D40</f>
        <v>44</v>
      </c>
      <c r="E41" s="38">
        <f>+E39+E40</f>
        <v>1396530</v>
      </c>
      <c r="F41" s="38">
        <f>+F39+F40</f>
        <v>200000</v>
      </c>
      <c r="G41" s="39">
        <f>+G39+G40</f>
        <v>1396530</v>
      </c>
      <c r="H41" s="67">
        <f>+H39+H40</f>
        <v>1196000</v>
      </c>
      <c r="I41" s="58"/>
      <c r="J41" s="82"/>
    </row>
    <row r="42" spans="1:10" ht="12.75">
      <c r="A42" s="73">
        <v>44990260</v>
      </c>
      <c r="B42" s="74" t="s">
        <v>56</v>
      </c>
      <c r="C42" s="45" t="s">
        <v>26</v>
      </c>
      <c r="D42" s="7">
        <v>38</v>
      </c>
      <c r="E42" s="36">
        <v>990000</v>
      </c>
      <c r="F42" s="37">
        <v>200000</v>
      </c>
      <c r="G42" s="37">
        <v>990000</v>
      </c>
      <c r="H42" s="68">
        <f>+G42-F42</f>
        <v>790000</v>
      </c>
      <c r="I42" s="57">
        <v>16</v>
      </c>
      <c r="J42" s="81" t="s">
        <v>52</v>
      </c>
    </row>
    <row r="43" spans="1:10" ht="12.75">
      <c r="A43" s="77">
        <v>70803978</v>
      </c>
      <c r="B43" s="78" t="s">
        <v>57</v>
      </c>
      <c r="C43" s="12" t="s">
        <v>29</v>
      </c>
      <c r="D43" s="41">
        <v>36</v>
      </c>
      <c r="E43" s="42">
        <v>1479000</v>
      </c>
      <c r="F43" s="26">
        <v>200000</v>
      </c>
      <c r="G43" s="26">
        <f>+D30-G42</f>
        <v>1111846.3900000001</v>
      </c>
      <c r="H43" s="69">
        <f>+G43-F43-846</f>
        <v>911000.3900000001</v>
      </c>
      <c r="I43" s="60">
        <v>10</v>
      </c>
      <c r="J43" s="83" t="s">
        <v>53</v>
      </c>
    </row>
    <row r="44" spans="1:10" ht="39" thickBot="1">
      <c r="A44" s="75"/>
      <c r="B44" s="76"/>
      <c r="C44" s="49" t="s">
        <v>39</v>
      </c>
      <c r="D44" s="38">
        <f>+D42+D43</f>
        <v>74</v>
      </c>
      <c r="E44" s="38">
        <f>+E42+E43</f>
        <v>2469000</v>
      </c>
      <c r="F44" s="38">
        <f>+F42+F43</f>
        <v>400000</v>
      </c>
      <c r="G44" s="39">
        <f>+G42+G43</f>
        <v>2101846.39</v>
      </c>
      <c r="H44" s="67">
        <f>+H42+H43</f>
        <v>1701000.3900000001</v>
      </c>
      <c r="I44" s="58"/>
      <c r="J44" s="82"/>
    </row>
    <row r="45" spans="1:10" ht="12.75">
      <c r="A45" s="73">
        <v>44990260</v>
      </c>
      <c r="B45" s="74" t="s">
        <v>56</v>
      </c>
      <c r="C45" s="45" t="s">
        <v>40</v>
      </c>
      <c r="D45" s="7">
        <v>23</v>
      </c>
      <c r="E45" s="43">
        <v>960000</v>
      </c>
      <c r="F45" s="37">
        <v>200000</v>
      </c>
      <c r="G45" s="37">
        <f>+D45/D47*D31</f>
        <v>885772.3827272727</v>
      </c>
      <c r="H45" s="66">
        <f>+G45-F45-772</f>
        <v>685000.3827272727</v>
      </c>
      <c r="I45" s="57">
        <v>14</v>
      </c>
      <c r="J45" s="81" t="s">
        <v>52</v>
      </c>
    </row>
    <row r="46" spans="1:10" ht="12.75">
      <c r="A46" s="77">
        <v>70803978</v>
      </c>
      <c r="B46" s="78" t="s">
        <v>57</v>
      </c>
      <c r="C46" s="12" t="s">
        <v>30</v>
      </c>
      <c r="D46" s="41">
        <v>21</v>
      </c>
      <c r="E46" s="42">
        <v>1297000</v>
      </c>
      <c r="F46" s="26">
        <v>200000</v>
      </c>
      <c r="G46" s="26">
        <f>+D46/D47*D31</f>
        <v>808748.6972727274</v>
      </c>
      <c r="H46" s="69">
        <f>+G46-F46-749</f>
        <v>607999.6972727274</v>
      </c>
      <c r="I46" s="60">
        <v>6</v>
      </c>
      <c r="J46" s="83" t="s">
        <v>53</v>
      </c>
    </row>
    <row r="47" spans="1:10" ht="13.5" thickBot="1">
      <c r="A47" s="75"/>
      <c r="B47" s="76"/>
      <c r="C47" s="47" t="s">
        <v>43</v>
      </c>
      <c r="D47" s="38">
        <f>+D45+D46</f>
        <v>44</v>
      </c>
      <c r="E47" s="38">
        <f>+E45+E46</f>
        <v>2257000</v>
      </c>
      <c r="F47" s="38">
        <f>+F45+F46</f>
        <v>400000</v>
      </c>
      <c r="G47" s="39">
        <f>+G45+G46</f>
        <v>1694521.08</v>
      </c>
      <c r="H47" s="67">
        <f>+H45+H46</f>
        <v>1293000.08</v>
      </c>
      <c r="I47" s="58"/>
      <c r="J47" s="82"/>
    </row>
    <row r="48" spans="1:10" ht="13.5" thickBot="1">
      <c r="A48" s="72">
        <v>22673377</v>
      </c>
      <c r="B48" s="79" t="s">
        <v>64</v>
      </c>
      <c r="C48" s="12" t="s">
        <v>32</v>
      </c>
      <c r="D48" s="7">
        <v>0</v>
      </c>
      <c r="E48" s="36">
        <v>753250</v>
      </c>
      <c r="F48" s="37">
        <v>0</v>
      </c>
      <c r="G48" s="37">
        <f>+D32</f>
        <v>443308.67000000004</v>
      </c>
      <c r="H48" s="66">
        <f>+G48-F48-309</f>
        <v>442999.67000000004</v>
      </c>
      <c r="I48" s="61">
        <v>7</v>
      </c>
      <c r="J48" s="84" t="s">
        <v>53</v>
      </c>
    </row>
    <row r="49" spans="3:9" ht="13.5" thickBot="1">
      <c r="C49" s="9" t="s">
        <v>45</v>
      </c>
      <c r="D49" s="38">
        <f>+D48</f>
        <v>0</v>
      </c>
      <c r="E49" s="38">
        <f>+E48</f>
        <v>753250</v>
      </c>
      <c r="F49" s="38">
        <f>+F48</f>
        <v>0</v>
      </c>
      <c r="G49" s="39">
        <f>+G48</f>
        <v>443308.67000000004</v>
      </c>
      <c r="H49" s="70">
        <f>+H48</f>
        <v>442999.67000000004</v>
      </c>
      <c r="I49" s="62"/>
    </row>
    <row r="50" spans="3:9" ht="13.5" thickBot="1">
      <c r="C50" s="44" t="s">
        <v>50</v>
      </c>
      <c r="D50" s="34"/>
      <c r="E50" s="34"/>
      <c r="F50" s="34"/>
      <c r="G50" s="34"/>
      <c r="H50" s="71">
        <f>+H36+H38+H41+H44+H47+H49</f>
        <v>5783000.140000001</v>
      </c>
      <c r="I50" s="63"/>
    </row>
    <row r="51" spans="3:9" ht="13.5" thickBot="1">
      <c r="C51" s="54"/>
      <c r="D51" s="33"/>
      <c r="E51" s="33"/>
      <c r="F51" s="33"/>
      <c r="G51" s="33"/>
      <c r="H51" s="55"/>
      <c r="I51" s="33"/>
    </row>
    <row r="52" spans="1:8" ht="12.75">
      <c r="A52" s="90" t="s">
        <v>72</v>
      </c>
      <c r="B52" s="91"/>
      <c r="C52" s="91"/>
      <c r="D52" s="91"/>
      <c r="E52" s="91"/>
      <c r="F52" s="91"/>
      <c r="G52" s="91"/>
      <c r="H52" s="92"/>
    </row>
    <row r="53" spans="1:8" ht="38.25" customHeight="1">
      <c r="A53" s="99" t="s">
        <v>66</v>
      </c>
      <c r="B53" s="100"/>
      <c r="C53" s="100"/>
      <c r="D53" s="100"/>
      <c r="E53" s="100"/>
      <c r="F53" s="100"/>
      <c r="G53" s="100"/>
      <c r="H53" s="101"/>
    </row>
    <row r="54" spans="1:8" ht="14.25" customHeight="1">
      <c r="A54" s="99" t="s">
        <v>67</v>
      </c>
      <c r="B54" s="100"/>
      <c r="C54" s="100"/>
      <c r="D54" s="100"/>
      <c r="E54" s="100"/>
      <c r="F54" s="100"/>
      <c r="G54" s="100"/>
      <c r="H54" s="101"/>
    </row>
    <row r="55" spans="1:8" ht="26.25" customHeight="1">
      <c r="A55" s="99" t="s">
        <v>68</v>
      </c>
      <c r="B55" s="100"/>
      <c r="C55" s="100"/>
      <c r="D55" s="100"/>
      <c r="E55" s="100"/>
      <c r="F55" s="100"/>
      <c r="G55" s="100"/>
      <c r="H55" s="101"/>
    </row>
    <row r="56" spans="1:8" ht="26.25" customHeight="1" thickBot="1">
      <c r="A56" s="87" t="s">
        <v>71</v>
      </c>
      <c r="B56" s="88"/>
      <c r="C56" s="88"/>
      <c r="D56" s="88"/>
      <c r="E56" s="88"/>
      <c r="F56" s="88"/>
      <c r="G56" s="88"/>
      <c r="H56" s="89"/>
    </row>
    <row r="57" spans="6:15" ht="12.75">
      <c r="F57" s="3"/>
      <c r="G57" s="3"/>
      <c r="H57" s="3"/>
      <c r="I57" s="3"/>
      <c r="J57" s="4"/>
      <c r="K57" s="3"/>
      <c r="L57" s="3"/>
      <c r="M57" s="3"/>
      <c r="N57" s="3"/>
      <c r="O57" s="5"/>
    </row>
    <row r="58" spans="4:15" ht="12.75">
      <c r="D58" s="50" t="s">
        <v>58</v>
      </c>
      <c r="F58" s="3"/>
      <c r="G58" s="3"/>
      <c r="H58" s="3"/>
      <c r="I58" s="3"/>
      <c r="J58" s="4"/>
      <c r="K58" s="3"/>
      <c r="L58" s="3"/>
      <c r="M58" s="3"/>
      <c r="N58" s="3"/>
      <c r="O58" s="5"/>
    </row>
    <row r="59" spans="4:15" ht="12.75">
      <c r="D59" s="51" t="s">
        <v>61</v>
      </c>
      <c r="E59" s="52">
        <f>+H40</f>
        <v>262000</v>
      </c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4:15" ht="12.75">
      <c r="D60" s="51" t="s">
        <v>62</v>
      </c>
      <c r="E60" s="26">
        <f>+H48+H46+H43</f>
        <v>1961999.7572727276</v>
      </c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4:15" ht="12.75">
      <c r="D61" s="51" t="s">
        <v>63</v>
      </c>
      <c r="E61" s="26">
        <f>+H45+H42+H39+H37+H35</f>
        <v>3559000.382727273</v>
      </c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4:15" ht="12.75">
      <c r="D62" s="53" t="s">
        <v>59</v>
      </c>
      <c r="E62" s="26">
        <f>SUM(E59:E61)</f>
        <v>5783000.140000001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6:15" ht="12.75"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6:15" ht="12.75"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6:15" ht="12.75">
      <c r="F65" s="33"/>
      <c r="G65" s="33"/>
      <c r="H65" s="33"/>
      <c r="I65" s="33"/>
      <c r="J65" s="33"/>
      <c r="K65" s="33"/>
      <c r="L65" s="33"/>
      <c r="M65" s="33"/>
      <c r="N65" s="33"/>
      <c r="O65" s="33"/>
    </row>
  </sheetData>
  <mergeCells count="8">
    <mergeCell ref="A1:E1"/>
    <mergeCell ref="A56:H56"/>
    <mergeCell ref="A52:H52"/>
    <mergeCell ref="G8:J8"/>
    <mergeCell ref="G9:J22"/>
    <mergeCell ref="A53:H53"/>
    <mergeCell ref="A54:H54"/>
    <mergeCell ref="A55:H55"/>
  </mergeCells>
  <printOptions/>
  <pageMargins left="0.75" right="0.75" top="1" bottom="1" header="0.4921259845" footer="0.4921259845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jakoubkova</cp:lastModifiedBy>
  <cp:lastPrinted>2010-03-17T08:58:17Z</cp:lastPrinted>
  <dcterms:created xsi:type="dcterms:W3CDTF">2010-03-14T15:30:03Z</dcterms:created>
  <dcterms:modified xsi:type="dcterms:W3CDTF">2010-03-25T10:58:25Z</dcterms:modified>
  <cp:category/>
  <cp:version/>
  <cp:contentType/>
  <cp:contentStatus/>
</cp:coreProperties>
</file>