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3-2009-76, př. 4a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<sst xmlns="http://schemas.openxmlformats.org/spreadsheetml/2006/main" count="97" uniqueCount="88">
  <si>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</si>
  <si>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</si>
  <si>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</si>
  <si>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</si>
  <si>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</si>
  <si>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</si>
  <si>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</si>
  <si>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</si>
  <si>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</si>
  <si>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</si>
  <si>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</si>
  <si>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</si>
  <si>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</si>
  <si>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</si>
  <si>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</si>
  <si>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</si>
  <si>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</si>
  <si>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</si>
  <si>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</si>
  <si>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</si>
  <si>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</si>
  <si>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</si>
  <si>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</si>
  <si>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</si>
  <si>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</si>
  <si>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</si>
  <si>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</si>
  <si>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</si>
  <si>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</si>
  <si>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</si>
  <si>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</si>
  <si>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</si>
  <si>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</si>
  <si>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</si>
  <si>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</si>
  <si>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</si>
  <si>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</si>
  <si>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</si>
  <si>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</si>
  <si>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</si>
  <si>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</si>
  <si>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</si>
  <si>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</si>
  <si>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</si>
  <si>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</si>
  <si>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</si>
  <si>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</si>
  <si>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 xml:space="preserve">Alokace </t>
  </si>
  <si>
    <t>Objem všech</t>
  </si>
  <si>
    <t>v roce</t>
  </si>
  <si>
    <t xml:space="preserve"> 2.5</t>
  </si>
  <si>
    <t xml:space="preserve"> 4.5</t>
  </si>
  <si>
    <t>Čerpání prostředků Fondu Vysočiny dle dílčích cílů PRK v roce 2008</t>
  </si>
  <si>
    <t>ROK 2008</t>
  </si>
  <si>
    <t>Rozv. mal. podnik. ve vybr. regionech 2008 - I.</t>
  </si>
  <si>
    <t>Rozv. mal. podnik. ve vybr. regionech 2008 - II.</t>
  </si>
  <si>
    <t>Rozvoj vesnice 2008</t>
  </si>
  <si>
    <t>Doprovodná infrastruktura cest. ruchu 2008</t>
  </si>
  <si>
    <t>Bydlete na venkově 2008</t>
  </si>
  <si>
    <t>Prevence dětských úrazů ve školách 2008</t>
  </si>
  <si>
    <t>Zdravé stravování ve školách 2008</t>
  </si>
  <si>
    <t>Prevence kriminality 2008</t>
  </si>
  <si>
    <t>Vysočina bez bariér 2008</t>
  </si>
  <si>
    <t>Jednorázové akce 2008</t>
  </si>
  <si>
    <t>Sportoviště 2008</t>
  </si>
  <si>
    <t>Mezinárodní projekty 2008</t>
  </si>
  <si>
    <t>Volný čas 2009</t>
  </si>
  <si>
    <t>Diagnóza památek 2008</t>
  </si>
  <si>
    <t>Klenotnice Vysočiny 2008</t>
  </si>
  <si>
    <t>Edice Vysočiny VI.</t>
  </si>
  <si>
    <t>Obnova památkově chráněných území</t>
  </si>
  <si>
    <t>Metropolitní sítě VIII - 2008</t>
  </si>
  <si>
    <t>Popularizace a vzdělávání v oblasti IT - 2008</t>
  </si>
  <si>
    <t>Webové stránky pro všechny - aktivní weby 2008</t>
  </si>
  <si>
    <t>Metropolitní sítě IX 2008</t>
  </si>
  <si>
    <t>Bezpečnost ICT a archivace dat 2008</t>
  </si>
  <si>
    <t>GIS VIII - 2008</t>
  </si>
  <si>
    <t>Podpora dostupnosti služeb veřejné správy 2008</t>
  </si>
  <si>
    <t>Čistá voda 2008</t>
  </si>
  <si>
    <t>Rekultivace starých skládek 2008</t>
  </si>
  <si>
    <t>Bioodpady 2008</t>
  </si>
  <si>
    <t>Bioodpady 2008/II</t>
  </si>
  <si>
    <t>*do rozdělené podpory v cíli je započítán i objem zatím nevyhodnocených GP</t>
  </si>
  <si>
    <t>v cíli v Kč*</t>
  </si>
  <si>
    <t>Regionální kultura VIII.</t>
  </si>
  <si>
    <t>Vyhlášeno 29 GP</t>
  </si>
  <si>
    <t>ZK-03-2009-76, př. 4a</t>
  </si>
  <si>
    <t>Počet stran: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</si>
</sst>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2" borderId="15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7" xfId="0" applyNumberFormat="1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2" borderId="8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/>
    </xf>
    <xf numFmtId="0" fontId="1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/>
    </xf>
    <xf numFmtId="164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" fontId="1" fillId="0" borderId="3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3" fillId="0" borderId="3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165" fontId="3" fillId="0" borderId="34" xfId="0" applyNumberFormat="1" applyFont="1" applyFill="1" applyBorder="1" applyAlignment="1">
      <alignment vertical="center"/>
    </xf>
    <xf numFmtId="165" fontId="0" fillId="0" borderId="35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165" fontId="0" fillId="0" borderId="23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165" fontId="3" fillId="0" borderId="35" xfId="0" applyNumberFormat="1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165" fontId="3" fillId="0" borderId="23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>
      <selection activeCell="P2" sqref="P2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</cols>
  <sheetData>
    <row r="1" spans="1:16" ht="12.75">
      <c r="A1" s="15" t="s">
        <v>52</v>
      </c>
      <c r="P1" s="15" t="s">
        <v>86</v>
      </c>
    </row>
    <row r="2" ht="13.5" thickBot="1">
      <c r="P2" s="15" t="s">
        <v>87</v>
      </c>
    </row>
    <row r="3" spans="1:18" ht="12.75">
      <c r="A3" s="55" t="s">
        <v>27</v>
      </c>
      <c r="B3" s="56" t="s">
        <v>53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8"/>
    </row>
    <row r="4" spans="1:18" s="37" customFormat="1" ht="12.75">
      <c r="A4" s="16" t="s">
        <v>28</v>
      </c>
      <c r="B4" s="3" t="s">
        <v>47</v>
      </c>
      <c r="C4" s="1" t="s">
        <v>0</v>
      </c>
      <c r="D4" s="1" t="s">
        <v>1</v>
      </c>
      <c r="E4" s="1" t="s">
        <v>2</v>
      </c>
      <c r="F4" s="59" t="s">
        <v>15</v>
      </c>
      <c r="G4" s="60"/>
      <c r="H4" s="60"/>
      <c r="I4" s="61"/>
      <c r="J4" s="62"/>
      <c r="K4" s="59" t="s">
        <v>22</v>
      </c>
      <c r="L4" s="63"/>
      <c r="M4" s="63"/>
      <c r="N4" s="64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29</v>
      </c>
      <c r="B5" s="6" t="s">
        <v>49</v>
      </c>
      <c r="C5" s="4" t="s">
        <v>5</v>
      </c>
      <c r="D5" s="4" t="s">
        <v>6</v>
      </c>
      <c r="E5" s="4" t="s">
        <v>7</v>
      </c>
      <c r="F5" s="5"/>
      <c r="G5" s="5"/>
      <c r="H5" s="5" t="s">
        <v>16</v>
      </c>
      <c r="I5" s="5"/>
      <c r="J5" s="5" t="s">
        <v>16</v>
      </c>
      <c r="K5" s="5" t="s">
        <v>23</v>
      </c>
      <c r="L5" s="5" t="s">
        <v>19</v>
      </c>
      <c r="M5" s="5" t="s">
        <v>21</v>
      </c>
      <c r="N5" s="5" t="s">
        <v>25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2008</v>
      </c>
      <c r="C6" s="7" t="s">
        <v>10</v>
      </c>
      <c r="D6" s="7" t="s">
        <v>11</v>
      </c>
      <c r="E6" s="7" t="s">
        <v>11</v>
      </c>
      <c r="F6" s="20" t="s">
        <v>14</v>
      </c>
      <c r="G6" s="20" t="s">
        <v>17</v>
      </c>
      <c r="H6" s="20" t="s">
        <v>17</v>
      </c>
      <c r="I6" s="20" t="s">
        <v>18</v>
      </c>
      <c r="J6" s="20" t="s">
        <v>18</v>
      </c>
      <c r="K6" s="20" t="s">
        <v>9</v>
      </c>
      <c r="L6" s="20" t="s">
        <v>20</v>
      </c>
      <c r="M6" s="20" t="s">
        <v>26</v>
      </c>
      <c r="N6" s="20" t="s">
        <v>24</v>
      </c>
      <c r="O6" s="20" t="s">
        <v>12</v>
      </c>
      <c r="P6" s="20" t="s">
        <v>11</v>
      </c>
      <c r="Q6" s="4" t="s">
        <v>83</v>
      </c>
      <c r="R6" s="53" t="s">
        <v>13</v>
      </c>
    </row>
    <row r="7" spans="1:18" ht="12.75">
      <c r="A7" s="65" t="s">
        <v>30</v>
      </c>
      <c r="B7" s="67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69">
        <v>0</v>
      </c>
      <c r="P7" s="71">
        <v>0</v>
      </c>
      <c r="Q7" s="73">
        <f>O7-E7</f>
        <v>0</v>
      </c>
      <c r="R7" s="75">
        <f>Q7*100/Q64</f>
        <v>0</v>
      </c>
    </row>
    <row r="8" spans="1:18" ht="13.5" thickBot="1">
      <c r="A8" s="66"/>
      <c r="B8" s="68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70"/>
      <c r="P8" s="72"/>
      <c r="Q8" s="74"/>
      <c r="R8" s="76"/>
    </row>
    <row r="9" spans="1:18" ht="12.75">
      <c r="A9" s="77" t="s">
        <v>31</v>
      </c>
      <c r="B9" s="67">
        <v>12000000</v>
      </c>
      <c r="C9" s="8" t="s">
        <v>54</v>
      </c>
      <c r="D9" s="8">
        <v>6000000</v>
      </c>
      <c r="E9" s="8">
        <v>0</v>
      </c>
      <c r="F9" s="21">
        <v>93</v>
      </c>
      <c r="G9" s="21">
        <v>46</v>
      </c>
      <c r="H9" s="28">
        <f>G9*100/F9</f>
        <v>49.46236559139785</v>
      </c>
      <c r="I9" s="21">
        <f>F9-G9</f>
        <v>47</v>
      </c>
      <c r="J9" s="28">
        <f>I9*100/F9</f>
        <v>50.53763440860215</v>
      </c>
      <c r="K9" s="13">
        <v>6000000</v>
      </c>
      <c r="L9" s="13">
        <v>16046298</v>
      </c>
      <c r="M9" s="13">
        <f>K9+L9</f>
        <v>22046298</v>
      </c>
      <c r="N9" s="28">
        <f>L9*100/M9</f>
        <v>72.78454641228201</v>
      </c>
      <c r="O9" s="69">
        <v>12000000</v>
      </c>
      <c r="P9" s="71">
        <f>B9-O9+E9+E10</f>
        <v>231724</v>
      </c>
      <c r="Q9" s="73">
        <f>O9-E9-E10</f>
        <v>11768276</v>
      </c>
      <c r="R9" s="75">
        <f>Q9*100/Q64</f>
        <v>17.302132670135755</v>
      </c>
    </row>
    <row r="10" spans="1:18" ht="13.5" thickBot="1">
      <c r="A10" s="66"/>
      <c r="B10" s="68"/>
      <c r="C10" s="9" t="s">
        <v>55</v>
      </c>
      <c r="D10" s="9">
        <v>6000000</v>
      </c>
      <c r="E10" s="9">
        <v>231724</v>
      </c>
      <c r="F10" s="22">
        <v>57</v>
      </c>
      <c r="G10" s="22">
        <v>47</v>
      </c>
      <c r="H10" s="29">
        <f>G10*100/F10</f>
        <v>82.45614035087719</v>
      </c>
      <c r="I10" s="22">
        <f>F10-G10</f>
        <v>10</v>
      </c>
      <c r="J10" s="29">
        <f>I10*100/F10</f>
        <v>17.54385964912281</v>
      </c>
      <c r="K10" s="9">
        <v>5768276</v>
      </c>
      <c r="L10" s="9">
        <v>16139930</v>
      </c>
      <c r="M10" s="9">
        <f>K10+L10</f>
        <v>21908206</v>
      </c>
      <c r="N10" s="29">
        <f>L10*100/M10</f>
        <v>73.67070585332273</v>
      </c>
      <c r="O10" s="70"/>
      <c r="P10" s="72"/>
      <c r="Q10" s="74"/>
      <c r="R10" s="76"/>
    </row>
    <row r="11" spans="1:18" ht="12.75">
      <c r="A11" s="77" t="s">
        <v>32</v>
      </c>
      <c r="B11" s="67">
        <v>10000000</v>
      </c>
      <c r="C11" s="8" t="s">
        <v>56</v>
      </c>
      <c r="D11" s="8">
        <v>10000000</v>
      </c>
      <c r="E11" s="8">
        <v>653777</v>
      </c>
      <c r="F11" s="21">
        <v>63</v>
      </c>
      <c r="G11" s="21">
        <v>52</v>
      </c>
      <c r="H11" s="34">
        <f>G11*100/F11</f>
        <v>82.53968253968254</v>
      </c>
      <c r="I11" s="35">
        <f>F11-G11</f>
        <v>11</v>
      </c>
      <c r="J11" s="34">
        <f>I11*100/F11</f>
        <v>17.46031746031746</v>
      </c>
      <c r="K11" s="8">
        <v>9346223</v>
      </c>
      <c r="L11" s="8">
        <v>13734272</v>
      </c>
      <c r="M11" s="8">
        <f>K11+L11</f>
        <v>23080495</v>
      </c>
      <c r="N11" s="34">
        <f>L11*100/M11</f>
        <v>59.50596813456557</v>
      </c>
      <c r="O11" s="69">
        <v>10000000</v>
      </c>
      <c r="P11" s="71">
        <f>B11-O11+E11+E12</f>
        <v>653777</v>
      </c>
      <c r="Q11" s="73">
        <f>O11-E11</f>
        <v>9346223</v>
      </c>
      <c r="R11" s="75">
        <f>Q11*100/Q64</f>
        <v>13.741145288458073</v>
      </c>
    </row>
    <row r="12" spans="1:18" ht="12.75">
      <c r="A12" s="80"/>
      <c r="B12" s="81"/>
      <c r="C12" s="10"/>
      <c r="D12" s="10"/>
      <c r="E12" s="10"/>
      <c r="F12" s="23"/>
      <c r="G12" s="23"/>
      <c r="H12" s="31"/>
      <c r="I12" s="23"/>
      <c r="J12" s="31"/>
      <c r="K12" s="10"/>
      <c r="L12" s="10"/>
      <c r="M12" s="10"/>
      <c r="N12" s="31"/>
      <c r="O12" s="82"/>
      <c r="P12" s="83"/>
      <c r="Q12" s="78"/>
      <c r="R12" s="79"/>
    </row>
    <row r="13" spans="1:18" ht="12.75">
      <c r="A13" s="80"/>
      <c r="B13" s="81"/>
      <c r="C13" s="11"/>
      <c r="D13" s="11"/>
      <c r="E13" s="11"/>
      <c r="F13" s="23"/>
      <c r="G13" s="23"/>
      <c r="H13" s="31"/>
      <c r="I13" s="23"/>
      <c r="J13" s="31"/>
      <c r="K13" s="10"/>
      <c r="L13" s="10"/>
      <c r="M13" s="10"/>
      <c r="N13" s="31"/>
      <c r="O13" s="82"/>
      <c r="P13" s="83"/>
      <c r="Q13" s="78"/>
      <c r="R13" s="79"/>
    </row>
    <row r="14" spans="1:18" ht="13.5" thickBot="1">
      <c r="A14" s="66"/>
      <c r="B14" s="68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70"/>
      <c r="P14" s="72"/>
      <c r="Q14" s="74"/>
      <c r="R14" s="76"/>
    </row>
    <row r="15" spans="1:18" ht="12.75">
      <c r="A15" s="77" t="s">
        <v>33</v>
      </c>
      <c r="B15" s="67">
        <v>5000000</v>
      </c>
      <c r="C15" s="8" t="s">
        <v>57</v>
      </c>
      <c r="D15" s="8">
        <v>5000000</v>
      </c>
      <c r="E15" s="8">
        <v>87036</v>
      </c>
      <c r="F15" s="21">
        <v>43</v>
      </c>
      <c r="G15" s="21">
        <v>37</v>
      </c>
      <c r="H15" s="32">
        <f>G15*100/F15</f>
        <v>86.04651162790698</v>
      </c>
      <c r="I15" s="25">
        <f>F15-G15</f>
        <v>6</v>
      </c>
      <c r="J15" s="32">
        <f>I15*100/F15</f>
        <v>13.953488372093023</v>
      </c>
      <c r="K15" s="19">
        <v>4912964</v>
      </c>
      <c r="L15" s="19">
        <v>8207407</v>
      </c>
      <c r="M15" s="19">
        <f>K15+L15</f>
        <v>13120371</v>
      </c>
      <c r="N15" s="32">
        <f>L15*100/M15</f>
        <v>62.55468690633824</v>
      </c>
      <c r="O15" s="69">
        <v>5000000</v>
      </c>
      <c r="P15" s="71">
        <f>B15-O15+E17+E15+E16</f>
        <v>87036</v>
      </c>
      <c r="Q15" s="73">
        <f>O15-E15</f>
        <v>4912964</v>
      </c>
      <c r="R15" s="75">
        <f>Q15*100/Q64</f>
        <v>7.223212213207852</v>
      </c>
    </row>
    <row r="16" spans="1:18" ht="12.75">
      <c r="A16" s="80"/>
      <c r="B16" s="81"/>
      <c r="C16" s="10"/>
      <c r="D16" s="10"/>
      <c r="E16" s="10"/>
      <c r="F16" s="23"/>
      <c r="G16" s="23"/>
      <c r="H16" s="31"/>
      <c r="I16" s="23"/>
      <c r="J16" s="31"/>
      <c r="K16" s="10"/>
      <c r="L16" s="10"/>
      <c r="M16" s="10"/>
      <c r="N16" s="31"/>
      <c r="O16" s="82"/>
      <c r="P16" s="83"/>
      <c r="Q16" s="78"/>
      <c r="R16" s="79"/>
    </row>
    <row r="17" spans="1:18" ht="13.5" thickBot="1">
      <c r="A17" s="66"/>
      <c r="B17" s="68"/>
      <c r="C17" s="9"/>
      <c r="D17" s="9"/>
      <c r="E17" s="9"/>
      <c r="F17" s="24"/>
      <c r="G17" s="24"/>
      <c r="H17" s="31"/>
      <c r="I17" s="23"/>
      <c r="J17" s="31"/>
      <c r="K17" s="13"/>
      <c r="L17" s="13"/>
      <c r="M17" s="10"/>
      <c r="N17" s="31"/>
      <c r="O17" s="70"/>
      <c r="P17" s="72"/>
      <c r="Q17" s="74"/>
      <c r="R17" s="76"/>
    </row>
    <row r="18" spans="1:18" ht="12.75">
      <c r="A18" s="77" t="s">
        <v>34</v>
      </c>
      <c r="B18" s="67">
        <v>2000000</v>
      </c>
      <c r="C18" s="12"/>
      <c r="D18" s="12"/>
      <c r="E18" s="12"/>
      <c r="F18" s="25"/>
      <c r="G18" s="25"/>
      <c r="H18" s="30"/>
      <c r="I18" s="27"/>
      <c r="J18" s="30"/>
      <c r="K18" s="12"/>
      <c r="L18" s="12"/>
      <c r="M18" s="12"/>
      <c r="N18" s="30"/>
      <c r="O18" s="69">
        <v>0</v>
      </c>
      <c r="P18" s="71">
        <f>B18-O18+E18</f>
        <v>2000000</v>
      </c>
      <c r="Q18" s="73">
        <f>O18-E18</f>
        <v>0</v>
      </c>
      <c r="R18" s="75">
        <f>Q18*100/Q64</f>
        <v>0</v>
      </c>
    </row>
    <row r="19" spans="1:18" ht="12.75">
      <c r="A19" s="80"/>
      <c r="B19" s="81"/>
      <c r="C19" s="10"/>
      <c r="D19" s="10"/>
      <c r="E19" s="10"/>
      <c r="F19" s="23"/>
      <c r="G19" s="23"/>
      <c r="H19" s="31"/>
      <c r="I19" s="23"/>
      <c r="J19" s="31"/>
      <c r="K19" s="10"/>
      <c r="L19" s="10"/>
      <c r="M19" s="10"/>
      <c r="N19" s="31"/>
      <c r="O19" s="82"/>
      <c r="P19" s="83"/>
      <c r="Q19" s="78"/>
      <c r="R19" s="79"/>
    </row>
    <row r="20" spans="1:18" ht="12.75">
      <c r="A20" s="80"/>
      <c r="B20" s="81"/>
      <c r="C20" s="11"/>
      <c r="D20" s="11"/>
      <c r="E20" s="11"/>
      <c r="F20" s="23"/>
      <c r="G20" s="23"/>
      <c r="H20" s="31"/>
      <c r="I20" s="23"/>
      <c r="J20" s="31"/>
      <c r="K20" s="10"/>
      <c r="L20" s="10"/>
      <c r="M20" s="10"/>
      <c r="N20" s="31"/>
      <c r="O20" s="82"/>
      <c r="P20" s="83"/>
      <c r="Q20" s="78"/>
      <c r="R20" s="79"/>
    </row>
    <row r="21" spans="1:18" ht="13.5" thickBot="1">
      <c r="A21" s="66"/>
      <c r="B21" s="68"/>
      <c r="C21" s="9"/>
      <c r="D21" s="9"/>
      <c r="E21" s="9"/>
      <c r="F21" s="24"/>
      <c r="G21" s="24"/>
      <c r="H21" s="29"/>
      <c r="I21" s="22"/>
      <c r="J21" s="29"/>
      <c r="K21" s="9"/>
      <c r="L21" s="9"/>
      <c r="M21" s="9"/>
      <c r="N21" s="29"/>
      <c r="O21" s="70"/>
      <c r="P21" s="72"/>
      <c r="Q21" s="74"/>
      <c r="R21" s="76"/>
    </row>
    <row r="22" spans="1:18" ht="12.75">
      <c r="A22" s="77" t="s">
        <v>35</v>
      </c>
      <c r="B22" s="67">
        <v>1200000</v>
      </c>
      <c r="C22" s="12" t="s">
        <v>58</v>
      </c>
      <c r="D22" s="12">
        <v>1200000</v>
      </c>
      <c r="E22" s="12">
        <v>8200</v>
      </c>
      <c r="F22" s="25">
        <v>38</v>
      </c>
      <c r="G22" s="25">
        <v>18</v>
      </c>
      <c r="H22" s="34">
        <f>G22*100/F22</f>
        <v>47.36842105263158</v>
      </c>
      <c r="I22" s="35">
        <f>F22-G22</f>
        <v>20</v>
      </c>
      <c r="J22" s="34">
        <f>I22*100/F22</f>
        <v>52.63157894736842</v>
      </c>
      <c r="K22" s="13">
        <v>1191800</v>
      </c>
      <c r="L22" s="13">
        <v>2051446</v>
      </c>
      <c r="M22" s="8">
        <f>K22+L22</f>
        <v>3243246</v>
      </c>
      <c r="N22" s="34">
        <f>L22*100/M22</f>
        <v>63.25286456839845</v>
      </c>
      <c r="O22" s="69">
        <v>1200000</v>
      </c>
      <c r="P22" s="71">
        <f>B22-O22+E22</f>
        <v>8200</v>
      </c>
      <c r="Q22" s="73">
        <f>O22-E22</f>
        <v>1191800</v>
      </c>
      <c r="R22" s="75">
        <f>Q22*100/Q64</f>
        <v>1.7522262153154629</v>
      </c>
    </row>
    <row r="23" spans="1:18" ht="13.5" thickBot="1">
      <c r="A23" s="84"/>
      <c r="B23" s="85"/>
      <c r="C23" s="9"/>
      <c r="D23" s="9"/>
      <c r="E23" s="9"/>
      <c r="F23" s="22"/>
      <c r="G23" s="22"/>
      <c r="H23" s="33"/>
      <c r="I23" s="26"/>
      <c r="J23" s="33"/>
      <c r="K23" s="11"/>
      <c r="L23" s="11"/>
      <c r="M23" s="11"/>
      <c r="N23" s="33"/>
      <c r="O23" s="70"/>
      <c r="P23" s="86"/>
      <c r="Q23" s="87"/>
      <c r="R23" s="88"/>
    </row>
    <row r="24" spans="1:18" ht="12.75">
      <c r="A24" s="77" t="s">
        <v>36</v>
      </c>
      <c r="B24" s="67">
        <v>7500000</v>
      </c>
      <c r="C24" s="12" t="s">
        <v>59</v>
      </c>
      <c r="D24" s="12">
        <v>700000</v>
      </c>
      <c r="E24" s="12">
        <v>6086</v>
      </c>
      <c r="F24" s="25">
        <v>51</v>
      </c>
      <c r="G24" s="25">
        <v>21</v>
      </c>
      <c r="H24" s="32">
        <f aca="true" t="shared" si="0" ref="H24:H31">G24*100/F24</f>
        <v>41.1764705882353</v>
      </c>
      <c r="I24" s="25">
        <f aca="true" t="shared" si="1" ref="I24:I31">F24-G24</f>
        <v>30</v>
      </c>
      <c r="J24" s="32">
        <f aca="true" t="shared" si="2" ref="J24:J31">I24*100/F24</f>
        <v>58.8235294117647</v>
      </c>
      <c r="K24" s="19">
        <v>693914</v>
      </c>
      <c r="L24" s="19">
        <v>577846</v>
      </c>
      <c r="M24" s="19">
        <f aca="true" t="shared" si="3" ref="M24:M31">K24+L24</f>
        <v>1271760</v>
      </c>
      <c r="N24" s="32">
        <f aca="true" t="shared" si="4" ref="N24:N31">L24*100/M24</f>
        <v>45.43671761967667</v>
      </c>
      <c r="O24" s="69">
        <v>7500000</v>
      </c>
      <c r="P24" s="71">
        <f>B24-O24+E24+E25+E26+E27</f>
        <v>2702684</v>
      </c>
      <c r="Q24" s="73">
        <f>O24-E24-E25-E26-E27</f>
        <v>4797316</v>
      </c>
      <c r="R24" s="75">
        <f>Q24*100/Q64</f>
        <v>7.053182462118069</v>
      </c>
    </row>
    <row r="25" spans="1:18" ht="12.75">
      <c r="A25" s="91"/>
      <c r="B25" s="92"/>
      <c r="C25" s="13" t="s">
        <v>60</v>
      </c>
      <c r="D25" s="13">
        <v>800000</v>
      </c>
      <c r="E25" s="13">
        <v>438513</v>
      </c>
      <c r="F25" s="23">
        <v>17</v>
      </c>
      <c r="G25" s="23">
        <v>12</v>
      </c>
      <c r="H25" s="31">
        <f t="shared" si="0"/>
        <v>70.58823529411765</v>
      </c>
      <c r="I25" s="23">
        <f t="shared" si="1"/>
        <v>5</v>
      </c>
      <c r="J25" s="31">
        <f t="shared" si="2"/>
        <v>29.41176470588235</v>
      </c>
      <c r="K25" s="10">
        <v>361487</v>
      </c>
      <c r="L25" s="10">
        <v>156363</v>
      </c>
      <c r="M25" s="10">
        <f t="shared" si="3"/>
        <v>517850</v>
      </c>
      <c r="N25" s="31">
        <f t="shared" si="4"/>
        <v>30.194650960702905</v>
      </c>
      <c r="O25" s="94"/>
      <c r="P25" s="95"/>
      <c r="Q25" s="89"/>
      <c r="R25" s="90"/>
    </row>
    <row r="26" spans="1:18" ht="12.75">
      <c r="A26" s="91"/>
      <c r="B26" s="92"/>
      <c r="C26" s="10" t="s">
        <v>61</v>
      </c>
      <c r="D26" s="10">
        <v>2000000</v>
      </c>
      <c r="E26" s="10">
        <v>331</v>
      </c>
      <c r="F26" s="26">
        <v>31</v>
      </c>
      <c r="G26" s="26">
        <v>20</v>
      </c>
      <c r="H26" s="31">
        <f t="shared" si="0"/>
        <v>64.51612903225806</v>
      </c>
      <c r="I26" s="23">
        <f t="shared" si="1"/>
        <v>11</v>
      </c>
      <c r="J26" s="31">
        <f t="shared" si="2"/>
        <v>35.483870967741936</v>
      </c>
      <c r="K26" s="11">
        <v>1999669</v>
      </c>
      <c r="L26" s="11">
        <v>21390637</v>
      </c>
      <c r="M26" s="10">
        <f t="shared" si="3"/>
        <v>23390306</v>
      </c>
      <c r="N26" s="31">
        <f t="shared" si="4"/>
        <v>91.45086430250207</v>
      </c>
      <c r="O26" s="94"/>
      <c r="P26" s="95"/>
      <c r="Q26" s="89"/>
      <c r="R26" s="90"/>
    </row>
    <row r="27" spans="1:18" ht="13.5" thickBot="1">
      <c r="A27" s="66"/>
      <c r="B27" s="68"/>
      <c r="C27" s="9" t="s">
        <v>62</v>
      </c>
      <c r="D27" s="9">
        <v>4000000</v>
      </c>
      <c r="E27" s="9">
        <v>2257754</v>
      </c>
      <c r="F27" s="22">
        <v>18</v>
      </c>
      <c r="G27" s="22">
        <v>17</v>
      </c>
      <c r="H27" s="29">
        <f t="shared" si="0"/>
        <v>94.44444444444444</v>
      </c>
      <c r="I27" s="22">
        <f t="shared" si="1"/>
        <v>1</v>
      </c>
      <c r="J27" s="29">
        <f t="shared" si="2"/>
        <v>5.555555555555555</v>
      </c>
      <c r="K27" s="9">
        <v>1742246</v>
      </c>
      <c r="L27" s="9">
        <v>4090919</v>
      </c>
      <c r="M27" s="9">
        <f t="shared" si="3"/>
        <v>5833165</v>
      </c>
      <c r="N27" s="29">
        <f t="shared" si="4"/>
        <v>70.13206381098426</v>
      </c>
      <c r="O27" s="70"/>
      <c r="P27" s="86"/>
      <c r="Q27" s="87"/>
      <c r="R27" s="88"/>
    </row>
    <row r="28" spans="1:18" ht="12.75">
      <c r="A28" s="65" t="s">
        <v>37</v>
      </c>
      <c r="B28" s="67">
        <v>11700000</v>
      </c>
      <c r="C28" s="10" t="s">
        <v>63</v>
      </c>
      <c r="D28" s="10">
        <v>2500000</v>
      </c>
      <c r="E28" s="10">
        <v>0</v>
      </c>
      <c r="F28" s="21">
        <v>209</v>
      </c>
      <c r="G28" s="21">
        <v>119</v>
      </c>
      <c r="H28" s="28">
        <f t="shared" si="0"/>
        <v>56.9377990430622</v>
      </c>
      <c r="I28" s="21">
        <f t="shared" si="1"/>
        <v>90</v>
      </c>
      <c r="J28" s="28">
        <f t="shared" si="2"/>
        <v>43.0622009569378</v>
      </c>
      <c r="K28" s="13">
        <v>2500000</v>
      </c>
      <c r="L28" s="13">
        <v>4429870</v>
      </c>
      <c r="M28" s="13">
        <f t="shared" si="3"/>
        <v>6929870</v>
      </c>
      <c r="N28" s="28">
        <f t="shared" si="4"/>
        <v>63.92428717999039</v>
      </c>
      <c r="O28" s="69">
        <v>11722267</v>
      </c>
      <c r="P28" s="71">
        <f>B28-O28+E29+E28+E30+E31</f>
        <v>0</v>
      </c>
      <c r="Q28" s="73">
        <f>O28-E28-E29-E30-E31</f>
        <v>11700000</v>
      </c>
      <c r="R28" s="75">
        <f>Q28*100/Q64</f>
        <v>17.201750897122768</v>
      </c>
    </row>
    <row r="29" spans="1:18" ht="12.75">
      <c r="A29" s="93"/>
      <c r="B29" s="81"/>
      <c r="C29" s="10" t="s">
        <v>64</v>
      </c>
      <c r="D29" s="10">
        <v>4000000</v>
      </c>
      <c r="E29" s="10">
        <v>0</v>
      </c>
      <c r="F29" s="23">
        <v>148</v>
      </c>
      <c r="G29" s="23">
        <v>88</v>
      </c>
      <c r="H29" s="31">
        <f t="shared" si="0"/>
        <v>59.45945945945946</v>
      </c>
      <c r="I29" s="23">
        <f t="shared" si="1"/>
        <v>60</v>
      </c>
      <c r="J29" s="31">
        <f t="shared" si="2"/>
        <v>40.54054054054054</v>
      </c>
      <c r="K29" s="10">
        <v>4000000</v>
      </c>
      <c r="L29" s="10">
        <v>23060091</v>
      </c>
      <c r="M29" s="10">
        <f t="shared" si="3"/>
        <v>27060091</v>
      </c>
      <c r="N29" s="31">
        <f t="shared" si="4"/>
        <v>85.21808370858767</v>
      </c>
      <c r="O29" s="82"/>
      <c r="P29" s="96"/>
      <c r="Q29" s="97"/>
      <c r="R29" s="79"/>
    </row>
    <row r="30" spans="1:18" ht="12.75">
      <c r="A30" s="93"/>
      <c r="B30" s="81"/>
      <c r="C30" s="10" t="s">
        <v>65</v>
      </c>
      <c r="D30" s="10">
        <v>1200000</v>
      </c>
      <c r="E30" s="10">
        <v>22267</v>
      </c>
      <c r="F30" s="23">
        <v>37</v>
      </c>
      <c r="G30" s="23">
        <v>22</v>
      </c>
      <c r="H30" s="31">
        <f t="shared" si="0"/>
        <v>59.45945945945946</v>
      </c>
      <c r="I30" s="23">
        <f t="shared" si="1"/>
        <v>15</v>
      </c>
      <c r="J30" s="31">
        <f t="shared" si="2"/>
        <v>40.54054054054054</v>
      </c>
      <c r="K30" s="10">
        <v>1177733</v>
      </c>
      <c r="L30" s="10">
        <v>1522632</v>
      </c>
      <c r="M30" s="10">
        <f t="shared" si="3"/>
        <v>2700365</v>
      </c>
      <c r="N30" s="31">
        <f t="shared" si="4"/>
        <v>56.386155204944515</v>
      </c>
      <c r="O30" s="82"/>
      <c r="P30" s="96"/>
      <c r="Q30" s="97"/>
      <c r="R30" s="79"/>
    </row>
    <row r="31" spans="1:18" ht="12.75">
      <c r="A31" s="93"/>
      <c r="B31" s="81"/>
      <c r="C31" s="10" t="s">
        <v>66</v>
      </c>
      <c r="D31" s="10">
        <v>4022267</v>
      </c>
      <c r="E31" s="10">
        <v>0</v>
      </c>
      <c r="F31" s="23">
        <v>127</v>
      </c>
      <c r="G31" s="23">
        <v>64</v>
      </c>
      <c r="H31" s="31">
        <f t="shared" si="0"/>
        <v>50.39370078740158</v>
      </c>
      <c r="I31" s="23">
        <f t="shared" si="1"/>
        <v>63</v>
      </c>
      <c r="J31" s="31">
        <f t="shared" si="2"/>
        <v>49.60629921259842</v>
      </c>
      <c r="K31" s="10">
        <v>4022267</v>
      </c>
      <c r="L31" s="10">
        <v>7073473</v>
      </c>
      <c r="M31" s="10">
        <f t="shared" si="3"/>
        <v>11095740</v>
      </c>
      <c r="N31" s="31">
        <f t="shared" si="4"/>
        <v>63.74944798634431</v>
      </c>
      <c r="O31" s="82"/>
      <c r="P31" s="96"/>
      <c r="Q31" s="97"/>
      <c r="R31" s="79"/>
    </row>
    <row r="32" spans="1:18" ht="13.5" thickBot="1">
      <c r="A32" s="93"/>
      <c r="B32" s="81"/>
      <c r="C32" s="11"/>
      <c r="D32" s="11"/>
      <c r="E32" s="11"/>
      <c r="F32" s="21"/>
      <c r="G32" s="21"/>
      <c r="H32" s="29"/>
      <c r="I32" s="22"/>
      <c r="J32" s="29"/>
      <c r="K32" s="9"/>
      <c r="L32" s="9"/>
      <c r="M32" s="9"/>
      <c r="N32" s="29"/>
      <c r="O32" s="82"/>
      <c r="P32" s="96"/>
      <c r="Q32" s="97"/>
      <c r="R32" s="79"/>
    </row>
    <row r="33" spans="1:18" ht="12.75">
      <c r="A33" s="65" t="s">
        <v>50</v>
      </c>
      <c r="B33" s="67">
        <v>7200000</v>
      </c>
      <c r="C33" s="12" t="s">
        <v>67</v>
      </c>
      <c r="D33" s="12">
        <v>700000</v>
      </c>
      <c r="E33" s="12">
        <v>147221</v>
      </c>
      <c r="F33" s="25">
        <v>29</v>
      </c>
      <c r="G33" s="25">
        <v>26</v>
      </c>
      <c r="H33" s="28">
        <f>G33*100/F33</f>
        <v>89.65517241379311</v>
      </c>
      <c r="I33" s="21">
        <f>F33-G33</f>
        <v>3</v>
      </c>
      <c r="J33" s="28">
        <f>I33*100/F33</f>
        <v>10.344827586206897</v>
      </c>
      <c r="K33" s="13">
        <v>552779</v>
      </c>
      <c r="L33" s="13">
        <v>821384</v>
      </c>
      <c r="M33" s="13">
        <f>K33+L33</f>
        <v>1374163</v>
      </c>
      <c r="N33" s="28">
        <f>L33*100/M33</f>
        <v>59.77340388294547</v>
      </c>
      <c r="O33" s="69">
        <v>7347000</v>
      </c>
      <c r="P33" s="71">
        <f>B33-O33+E33+E34+E35+E36+E37</f>
        <v>213617</v>
      </c>
      <c r="Q33" s="73">
        <f>O33-E33-E34-E35-E36-E37</f>
        <v>6986383</v>
      </c>
      <c r="R33" s="75">
        <f>Q33*100/Q64</f>
        <v>10.27162564426438</v>
      </c>
    </row>
    <row r="34" spans="1:18" ht="12.75">
      <c r="A34" s="93"/>
      <c r="B34" s="92"/>
      <c r="C34" s="10" t="s">
        <v>68</v>
      </c>
      <c r="D34" s="10">
        <v>1500000</v>
      </c>
      <c r="E34" s="10">
        <v>0</v>
      </c>
      <c r="F34" s="23">
        <v>21</v>
      </c>
      <c r="G34" s="23">
        <v>19</v>
      </c>
      <c r="H34" s="31">
        <f>G34*100/F34</f>
        <v>90.47619047619048</v>
      </c>
      <c r="I34" s="23">
        <f>F34-G34</f>
        <v>2</v>
      </c>
      <c r="J34" s="31">
        <f>I34*100/F34</f>
        <v>9.523809523809524</v>
      </c>
      <c r="K34" s="10">
        <v>1500000</v>
      </c>
      <c r="L34" s="10">
        <v>2104087</v>
      </c>
      <c r="M34" s="10">
        <f>K34+L34</f>
        <v>3604087</v>
      </c>
      <c r="N34" s="31">
        <f>L34*100/M34</f>
        <v>58.38058293265396</v>
      </c>
      <c r="O34" s="94"/>
      <c r="P34" s="102"/>
      <c r="Q34" s="98"/>
      <c r="R34" s="90"/>
    </row>
    <row r="35" spans="1:18" ht="12.75">
      <c r="A35" s="93"/>
      <c r="B35" s="92"/>
      <c r="C35" s="11" t="s">
        <v>69</v>
      </c>
      <c r="D35" s="11">
        <v>2000000</v>
      </c>
      <c r="E35" s="11">
        <v>25523</v>
      </c>
      <c r="F35" s="23">
        <v>51</v>
      </c>
      <c r="G35" s="23">
        <v>28</v>
      </c>
      <c r="H35" s="31">
        <f>G35*100/F35</f>
        <v>54.90196078431372</v>
      </c>
      <c r="I35" s="23">
        <f>F35-G35</f>
        <v>23</v>
      </c>
      <c r="J35" s="31">
        <f>I35*100/F35</f>
        <v>45.09803921568628</v>
      </c>
      <c r="K35" s="10">
        <v>1974477</v>
      </c>
      <c r="L35" s="10">
        <v>3344084</v>
      </c>
      <c r="M35" s="10">
        <f>K35+L35</f>
        <v>5318561</v>
      </c>
      <c r="N35" s="31">
        <f>L35*100/M35</f>
        <v>62.87572898007563</v>
      </c>
      <c r="O35" s="94"/>
      <c r="P35" s="102"/>
      <c r="Q35" s="98"/>
      <c r="R35" s="90"/>
    </row>
    <row r="36" spans="1:18" ht="12.75">
      <c r="A36" s="93"/>
      <c r="B36" s="92"/>
      <c r="C36" s="11" t="s">
        <v>70</v>
      </c>
      <c r="D36" s="11">
        <v>1147000</v>
      </c>
      <c r="E36" s="11">
        <v>187873</v>
      </c>
      <c r="F36" s="26">
        <v>17</v>
      </c>
      <c r="G36" s="26">
        <v>16</v>
      </c>
      <c r="H36" s="31">
        <f>G36*100/F36</f>
        <v>94.11764705882354</v>
      </c>
      <c r="I36" s="23">
        <f>F36-G36</f>
        <v>1</v>
      </c>
      <c r="J36" s="31">
        <f>I36*100/F36</f>
        <v>5.882352941176471</v>
      </c>
      <c r="K36" s="11">
        <v>959127</v>
      </c>
      <c r="L36" s="11">
        <v>2152624</v>
      </c>
      <c r="M36" s="10">
        <f>K36+L36</f>
        <v>3111751</v>
      </c>
      <c r="N36" s="31">
        <f>L36*100/M36</f>
        <v>69.17725743480118</v>
      </c>
      <c r="O36" s="94"/>
      <c r="P36" s="102"/>
      <c r="Q36" s="98"/>
      <c r="R36" s="90"/>
    </row>
    <row r="37" spans="1:18" ht="13.5" thickBot="1">
      <c r="A37" s="100"/>
      <c r="B37" s="85"/>
      <c r="C37" s="9" t="s">
        <v>84</v>
      </c>
      <c r="D37" s="9">
        <v>2000000</v>
      </c>
      <c r="E37" s="9"/>
      <c r="F37" s="22"/>
      <c r="G37" s="22"/>
      <c r="H37" s="29"/>
      <c r="I37" s="22"/>
      <c r="J37" s="29"/>
      <c r="K37" s="9"/>
      <c r="L37" s="9"/>
      <c r="M37" s="9"/>
      <c r="N37" s="29"/>
      <c r="O37" s="101"/>
      <c r="P37" s="103"/>
      <c r="Q37" s="99"/>
      <c r="R37" s="88"/>
    </row>
    <row r="38" spans="1:18" ht="12.75">
      <c r="A38" s="77" t="s">
        <v>38</v>
      </c>
      <c r="B38" s="67">
        <v>0</v>
      </c>
      <c r="C38" s="12"/>
      <c r="D38" s="12"/>
      <c r="E38" s="12"/>
      <c r="F38" s="21"/>
      <c r="G38" s="21"/>
      <c r="H38" s="28"/>
      <c r="I38" s="21"/>
      <c r="J38" s="28"/>
      <c r="K38" s="13"/>
      <c r="L38" s="13"/>
      <c r="M38" s="13"/>
      <c r="N38" s="28"/>
      <c r="O38" s="69">
        <v>0</v>
      </c>
      <c r="P38" s="71">
        <f>B38-O38+E39+E38+E40</f>
        <v>0</v>
      </c>
      <c r="Q38" s="73">
        <f>O38-E38</f>
        <v>0</v>
      </c>
      <c r="R38" s="75">
        <f>Q38*100/Q64</f>
        <v>0</v>
      </c>
    </row>
    <row r="39" spans="1:18" ht="12.75">
      <c r="A39" s="91"/>
      <c r="B39" s="92"/>
      <c r="C39" s="13"/>
      <c r="D39" s="13"/>
      <c r="E39" s="13"/>
      <c r="F39" s="23"/>
      <c r="G39" s="23"/>
      <c r="H39" s="31"/>
      <c r="I39" s="23"/>
      <c r="J39" s="31"/>
      <c r="K39" s="10"/>
      <c r="L39" s="10"/>
      <c r="M39" s="10"/>
      <c r="N39" s="31"/>
      <c r="O39" s="82"/>
      <c r="P39" s="95"/>
      <c r="Q39" s="89"/>
      <c r="R39" s="90"/>
    </row>
    <row r="40" spans="1:18" ht="13.5" thickBot="1">
      <c r="A40" s="66"/>
      <c r="B40" s="68"/>
      <c r="C40" s="9"/>
      <c r="D40" s="9"/>
      <c r="E40" s="9"/>
      <c r="F40" s="24"/>
      <c r="G40" s="24"/>
      <c r="H40" s="28"/>
      <c r="I40" s="21"/>
      <c r="J40" s="28"/>
      <c r="K40" s="13"/>
      <c r="L40" s="13"/>
      <c r="M40" s="13"/>
      <c r="N40" s="28"/>
      <c r="O40" s="70"/>
      <c r="P40" s="72"/>
      <c r="Q40" s="74"/>
      <c r="R40" s="76"/>
    </row>
    <row r="41" spans="1:18" ht="12.75">
      <c r="A41" s="77" t="s">
        <v>39</v>
      </c>
      <c r="B41" s="67">
        <v>6000000</v>
      </c>
      <c r="C41" s="8" t="s">
        <v>71</v>
      </c>
      <c r="D41" s="8">
        <v>1200000</v>
      </c>
      <c r="E41" s="8">
        <v>1022541</v>
      </c>
      <c r="F41" s="21">
        <v>8</v>
      </c>
      <c r="G41" s="21">
        <v>4</v>
      </c>
      <c r="H41" s="30">
        <f aca="true" t="shared" si="5" ref="H41:H47">G41*100/F41</f>
        <v>50</v>
      </c>
      <c r="I41" s="27">
        <f aca="true" t="shared" si="6" ref="I41:I47">F41-G41</f>
        <v>4</v>
      </c>
      <c r="J41" s="30">
        <f aca="true" t="shared" si="7" ref="J41:J47">I41*100/F41</f>
        <v>50</v>
      </c>
      <c r="K41" s="12">
        <v>177459</v>
      </c>
      <c r="L41" s="12">
        <v>271279</v>
      </c>
      <c r="M41" s="12">
        <f aca="true" t="shared" si="8" ref="M41:M47">K41+L41</f>
        <v>448738</v>
      </c>
      <c r="N41" s="30">
        <f aca="true" t="shared" si="9" ref="N41:N47">L41*100/M41</f>
        <v>60.453761437631755</v>
      </c>
      <c r="O41" s="69">
        <v>7020000</v>
      </c>
      <c r="P41" s="71">
        <f>B41-O41+E41+E42+E43+E44+E45+E46+E47</f>
        <v>1279081</v>
      </c>
      <c r="Q41" s="73">
        <f>O41-E41-E42-E43-E44-E45-E46-E47</f>
        <v>4720919</v>
      </c>
      <c r="R41" s="75">
        <f>Q41*100/Q64</f>
        <v>6.940860909700335</v>
      </c>
    </row>
    <row r="42" spans="1:18" ht="12.75">
      <c r="A42" s="80"/>
      <c r="B42" s="81"/>
      <c r="C42" s="10" t="s">
        <v>72</v>
      </c>
      <c r="D42" s="10">
        <v>500000</v>
      </c>
      <c r="E42" s="10">
        <v>0</v>
      </c>
      <c r="F42" s="23">
        <v>27</v>
      </c>
      <c r="G42" s="23">
        <v>13</v>
      </c>
      <c r="H42" s="31">
        <f t="shared" si="5"/>
        <v>48.148148148148145</v>
      </c>
      <c r="I42" s="23">
        <f t="shared" si="6"/>
        <v>14</v>
      </c>
      <c r="J42" s="31">
        <f t="shared" si="7"/>
        <v>51.851851851851855</v>
      </c>
      <c r="K42" s="10">
        <v>500000</v>
      </c>
      <c r="L42" s="10">
        <v>553152</v>
      </c>
      <c r="M42" s="10">
        <f t="shared" si="8"/>
        <v>1053152</v>
      </c>
      <c r="N42" s="31">
        <f t="shared" si="9"/>
        <v>52.523472395247786</v>
      </c>
      <c r="O42" s="82"/>
      <c r="P42" s="83"/>
      <c r="Q42" s="78"/>
      <c r="R42" s="79"/>
    </row>
    <row r="43" spans="1:18" ht="12.75">
      <c r="A43" s="80"/>
      <c r="B43" s="81"/>
      <c r="C43" s="10" t="s">
        <v>73</v>
      </c>
      <c r="D43" s="10">
        <v>500000</v>
      </c>
      <c r="E43" s="10">
        <v>2990</v>
      </c>
      <c r="F43" s="23">
        <v>72</v>
      </c>
      <c r="G43" s="23">
        <v>67</v>
      </c>
      <c r="H43" s="31">
        <f t="shared" si="5"/>
        <v>93.05555555555556</v>
      </c>
      <c r="I43" s="23">
        <f t="shared" si="6"/>
        <v>5</v>
      </c>
      <c r="J43" s="31">
        <f t="shared" si="7"/>
        <v>6.944444444444445</v>
      </c>
      <c r="K43" s="10">
        <v>497010</v>
      </c>
      <c r="L43" s="10">
        <v>845154</v>
      </c>
      <c r="M43" s="10">
        <f t="shared" si="8"/>
        <v>1342164</v>
      </c>
      <c r="N43" s="31">
        <f t="shared" si="9"/>
        <v>62.96950298175186</v>
      </c>
      <c r="O43" s="82"/>
      <c r="P43" s="83"/>
      <c r="Q43" s="78"/>
      <c r="R43" s="79"/>
    </row>
    <row r="44" spans="1:18" ht="12.75">
      <c r="A44" s="80"/>
      <c r="B44" s="81"/>
      <c r="C44" s="10" t="s">
        <v>74</v>
      </c>
      <c r="D44" s="10">
        <v>1020000</v>
      </c>
      <c r="E44" s="10">
        <v>270133</v>
      </c>
      <c r="F44" s="23">
        <v>11</v>
      </c>
      <c r="G44" s="23">
        <v>10</v>
      </c>
      <c r="H44" s="31">
        <f t="shared" si="5"/>
        <v>90.9090909090909</v>
      </c>
      <c r="I44" s="23">
        <f t="shared" si="6"/>
        <v>1</v>
      </c>
      <c r="J44" s="31">
        <f t="shared" si="7"/>
        <v>9.090909090909092</v>
      </c>
      <c r="K44" s="10">
        <v>749867</v>
      </c>
      <c r="L44" s="10">
        <v>1163522</v>
      </c>
      <c r="M44" s="10">
        <f t="shared" si="8"/>
        <v>1913389</v>
      </c>
      <c r="N44" s="31">
        <f t="shared" si="9"/>
        <v>60.80948515957811</v>
      </c>
      <c r="O44" s="82"/>
      <c r="P44" s="83"/>
      <c r="Q44" s="78"/>
      <c r="R44" s="79"/>
    </row>
    <row r="45" spans="1:18" ht="12.75">
      <c r="A45" s="80"/>
      <c r="B45" s="81"/>
      <c r="C45" s="11" t="s">
        <v>75</v>
      </c>
      <c r="D45" s="11">
        <v>1500000</v>
      </c>
      <c r="E45" s="11">
        <v>537461</v>
      </c>
      <c r="F45" s="23">
        <v>18</v>
      </c>
      <c r="G45" s="23">
        <v>14</v>
      </c>
      <c r="H45" s="31">
        <f t="shared" si="5"/>
        <v>77.77777777777777</v>
      </c>
      <c r="I45" s="23">
        <f t="shared" si="6"/>
        <v>4</v>
      </c>
      <c r="J45" s="31">
        <f t="shared" si="7"/>
        <v>22.22222222222222</v>
      </c>
      <c r="K45" s="10">
        <v>962539</v>
      </c>
      <c r="L45" s="10">
        <v>1037201</v>
      </c>
      <c r="M45" s="10">
        <f t="shared" si="8"/>
        <v>1999740</v>
      </c>
      <c r="N45" s="31">
        <f t="shared" si="9"/>
        <v>51.86679268304879</v>
      </c>
      <c r="O45" s="82"/>
      <c r="P45" s="83"/>
      <c r="Q45" s="78"/>
      <c r="R45" s="79"/>
    </row>
    <row r="46" spans="1:18" ht="12.75">
      <c r="A46" s="80"/>
      <c r="B46" s="81"/>
      <c r="C46" s="11" t="s">
        <v>76</v>
      </c>
      <c r="D46" s="11">
        <v>1500000</v>
      </c>
      <c r="E46" s="11">
        <v>254066</v>
      </c>
      <c r="F46" s="23">
        <v>22</v>
      </c>
      <c r="G46" s="23">
        <v>15</v>
      </c>
      <c r="H46" s="31">
        <f t="shared" si="5"/>
        <v>68.18181818181819</v>
      </c>
      <c r="I46" s="23">
        <f t="shared" si="6"/>
        <v>7</v>
      </c>
      <c r="J46" s="31">
        <f t="shared" si="7"/>
        <v>31.818181818181817</v>
      </c>
      <c r="K46" s="10">
        <v>1245934</v>
      </c>
      <c r="L46" s="10">
        <v>1771560</v>
      </c>
      <c r="M46" s="10">
        <f t="shared" si="8"/>
        <v>3017494</v>
      </c>
      <c r="N46" s="31">
        <f t="shared" si="9"/>
        <v>58.70964449307936</v>
      </c>
      <c r="O46" s="82"/>
      <c r="P46" s="83"/>
      <c r="Q46" s="78"/>
      <c r="R46" s="79"/>
    </row>
    <row r="47" spans="1:18" ht="12.75">
      <c r="A47" s="80"/>
      <c r="B47" s="81"/>
      <c r="C47" s="11" t="s">
        <v>77</v>
      </c>
      <c r="D47" s="11">
        <v>800000</v>
      </c>
      <c r="E47" s="11">
        <v>211890</v>
      </c>
      <c r="F47" s="23">
        <v>10</v>
      </c>
      <c r="G47" s="23">
        <v>10</v>
      </c>
      <c r="H47" s="31">
        <f t="shared" si="5"/>
        <v>100</v>
      </c>
      <c r="I47" s="23">
        <f t="shared" si="6"/>
        <v>0</v>
      </c>
      <c r="J47" s="31">
        <f t="shared" si="7"/>
        <v>0</v>
      </c>
      <c r="K47" s="10">
        <v>588110</v>
      </c>
      <c r="L47" s="10">
        <v>653459</v>
      </c>
      <c r="M47" s="10">
        <f t="shared" si="8"/>
        <v>1241569</v>
      </c>
      <c r="N47" s="31">
        <f t="shared" si="9"/>
        <v>52.63171036003637</v>
      </c>
      <c r="O47" s="82"/>
      <c r="P47" s="83"/>
      <c r="Q47" s="78"/>
      <c r="R47" s="79"/>
    </row>
    <row r="48" spans="1:18" ht="13.5" thickBot="1">
      <c r="A48" s="66"/>
      <c r="B48" s="68"/>
      <c r="C48" s="9"/>
      <c r="D48" s="9"/>
      <c r="E48" s="9"/>
      <c r="F48" s="24"/>
      <c r="G48" s="24"/>
      <c r="H48" s="28"/>
      <c r="I48" s="21"/>
      <c r="J48" s="28"/>
      <c r="K48" s="13"/>
      <c r="L48" s="13"/>
      <c r="M48" s="13"/>
      <c r="N48" s="28"/>
      <c r="O48" s="70"/>
      <c r="P48" s="72"/>
      <c r="Q48" s="74"/>
      <c r="R48" s="76"/>
    </row>
    <row r="49" spans="1:18" ht="12.75">
      <c r="A49" s="77" t="s">
        <v>40</v>
      </c>
      <c r="B49" s="67">
        <v>10000000</v>
      </c>
      <c r="C49" s="8" t="s">
        <v>78</v>
      </c>
      <c r="D49" s="8">
        <v>10000000</v>
      </c>
      <c r="E49" s="8">
        <v>0</v>
      </c>
      <c r="F49" s="21">
        <v>106</v>
      </c>
      <c r="G49" s="21">
        <v>53</v>
      </c>
      <c r="H49" s="32">
        <f>G49*100/F49</f>
        <v>50</v>
      </c>
      <c r="I49" s="25">
        <f>F49-G49</f>
        <v>53</v>
      </c>
      <c r="J49" s="32">
        <f>I49*100/F49</f>
        <v>50</v>
      </c>
      <c r="K49" s="19">
        <v>10000000</v>
      </c>
      <c r="L49" s="19">
        <v>14405696</v>
      </c>
      <c r="M49" s="19">
        <f>K49+L49</f>
        <v>24405696</v>
      </c>
      <c r="N49" s="32">
        <f>L49*100/M49</f>
        <v>59.025958530336524</v>
      </c>
      <c r="O49" s="69">
        <v>10000000</v>
      </c>
      <c r="P49" s="71">
        <f>B49-O49+E49</f>
        <v>0</v>
      </c>
      <c r="Q49" s="73">
        <f>O49-E49</f>
        <v>10000000</v>
      </c>
      <c r="R49" s="75">
        <f>Q49*100/Q64</f>
        <v>14.702351194122024</v>
      </c>
    </row>
    <row r="50" spans="1:18" ht="13.5" thickBot="1">
      <c r="A50" s="66"/>
      <c r="B50" s="68"/>
      <c r="C50" s="9"/>
      <c r="D50" s="9"/>
      <c r="E50" s="9"/>
      <c r="F50" s="22"/>
      <c r="G50" s="22"/>
      <c r="H50" s="29"/>
      <c r="I50" s="22"/>
      <c r="J50" s="29"/>
      <c r="K50" s="9"/>
      <c r="L50" s="9"/>
      <c r="M50" s="9"/>
      <c r="N50" s="29"/>
      <c r="O50" s="70"/>
      <c r="P50" s="72"/>
      <c r="Q50" s="74"/>
      <c r="R50" s="76"/>
    </row>
    <row r="51" spans="1:18" ht="12" customHeight="1">
      <c r="A51" s="77" t="s">
        <v>41</v>
      </c>
      <c r="B51" s="67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69">
        <v>0</v>
      </c>
      <c r="P51" s="71">
        <v>0</v>
      </c>
      <c r="Q51" s="73">
        <f>O51-E51</f>
        <v>0</v>
      </c>
      <c r="R51" s="75">
        <f>Q51*100/Q64</f>
        <v>0</v>
      </c>
    </row>
    <row r="52" spans="1:18" ht="12" customHeight="1" thickBot="1">
      <c r="A52" s="66"/>
      <c r="B52" s="68"/>
      <c r="C52" s="9"/>
      <c r="D52" s="9"/>
      <c r="E52" s="9"/>
      <c r="F52" s="22"/>
      <c r="G52" s="22"/>
      <c r="H52" s="29"/>
      <c r="I52" s="22"/>
      <c r="J52" s="29"/>
      <c r="K52" s="9"/>
      <c r="L52" s="9"/>
      <c r="M52" s="9"/>
      <c r="N52" s="29"/>
      <c r="O52" s="70"/>
      <c r="P52" s="72"/>
      <c r="Q52" s="74"/>
      <c r="R52" s="76"/>
    </row>
    <row r="53" spans="1:18" ht="12.75">
      <c r="A53" s="77" t="s">
        <v>42</v>
      </c>
      <c r="B53" s="67">
        <v>0</v>
      </c>
      <c r="C53" s="8"/>
      <c r="D53" s="8"/>
      <c r="E53" s="14"/>
      <c r="F53" s="21"/>
      <c r="G53" s="21"/>
      <c r="H53" s="32"/>
      <c r="I53" s="25"/>
      <c r="J53" s="32"/>
      <c r="K53" s="36"/>
      <c r="L53" s="36"/>
      <c r="M53" s="19"/>
      <c r="N53" s="32"/>
      <c r="O53" s="104">
        <v>0</v>
      </c>
      <c r="P53" s="71">
        <f>B53-O53</f>
        <v>0</v>
      </c>
      <c r="Q53" s="73">
        <f>O53-E53</f>
        <v>0</v>
      </c>
      <c r="R53" s="75">
        <f>Q53*100*Q64</f>
        <v>0</v>
      </c>
    </row>
    <row r="54" spans="1:18" ht="13.5" thickBot="1">
      <c r="A54" s="66"/>
      <c r="B54" s="68"/>
      <c r="C54" s="9"/>
      <c r="D54" s="9"/>
      <c r="E54" s="9"/>
      <c r="F54" s="22"/>
      <c r="G54" s="22"/>
      <c r="H54" s="29"/>
      <c r="I54" s="22"/>
      <c r="J54" s="29"/>
      <c r="K54" s="9"/>
      <c r="L54" s="9"/>
      <c r="M54" s="9"/>
      <c r="N54" s="29"/>
      <c r="O54" s="70"/>
      <c r="P54" s="72"/>
      <c r="Q54" s="74"/>
      <c r="R54" s="76"/>
    </row>
    <row r="55" spans="1:18" ht="12.75">
      <c r="A55" s="77" t="s">
        <v>43</v>
      </c>
      <c r="B55" s="67">
        <v>4500000</v>
      </c>
      <c r="C55" s="8" t="s">
        <v>79</v>
      </c>
      <c r="D55" s="8">
        <v>3000000</v>
      </c>
      <c r="E55" s="8">
        <v>2935000</v>
      </c>
      <c r="F55" s="21">
        <v>1</v>
      </c>
      <c r="G55" s="21">
        <v>1</v>
      </c>
      <c r="H55" s="28">
        <f>G55*100/F55</f>
        <v>100</v>
      </c>
      <c r="I55" s="21">
        <f>F55-G55</f>
        <v>0</v>
      </c>
      <c r="J55" s="28">
        <f>I55*100/F55</f>
        <v>0</v>
      </c>
      <c r="K55" s="13">
        <v>65000</v>
      </c>
      <c r="L55" s="13">
        <v>100000</v>
      </c>
      <c r="M55" s="13">
        <f>K55+L55</f>
        <v>165000</v>
      </c>
      <c r="N55" s="28">
        <f>L55*100/M55</f>
        <v>60.60606060606061</v>
      </c>
      <c r="O55" s="69">
        <v>7435000</v>
      </c>
      <c r="P55" s="71">
        <f>B55-O55+E55+E56+E57</f>
        <v>1907549</v>
      </c>
      <c r="Q55" s="73">
        <f>O55-E55-E56-E57</f>
        <v>2592451</v>
      </c>
      <c r="R55" s="75">
        <f>Q55*100/Q64</f>
        <v>3.8115125055552834</v>
      </c>
    </row>
    <row r="56" spans="1:18" ht="12.75">
      <c r="A56" s="91"/>
      <c r="B56" s="92"/>
      <c r="C56" s="13" t="s">
        <v>80</v>
      </c>
      <c r="D56" s="13">
        <v>1500000</v>
      </c>
      <c r="E56" s="13">
        <v>581178</v>
      </c>
      <c r="F56" s="23">
        <v>25</v>
      </c>
      <c r="G56" s="23">
        <v>22</v>
      </c>
      <c r="H56" s="31">
        <f>G56*100/F56</f>
        <v>88</v>
      </c>
      <c r="I56" s="23">
        <f>F56-G56</f>
        <v>3</v>
      </c>
      <c r="J56" s="31">
        <f>I56*100/F56</f>
        <v>12</v>
      </c>
      <c r="K56" s="10">
        <v>918822</v>
      </c>
      <c r="L56" s="10">
        <v>1104796</v>
      </c>
      <c r="M56" s="10">
        <f>K56+L56</f>
        <v>2023618</v>
      </c>
      <c r="N56" s="31">
        <f>L56*100/M56</f>
        <v>54.59508662207986</v>
      </c>
      <c r="O56" s="94"/>
      <c r="P56" s="95"/>
      <c r="Q56" s="89"/>
      <c r="R56" s="90"/>
    </row>
    <row r="57" spans="1:18" ht="13.5" thickBot="1">
      <c r="A57" s="66"/>
      <c r="B57" s="68"/>
      <c r="C57" s="9" t="s">
        <v>81</v>
      </c>
      <c r="D57" s="9">
        <v>2935000</v>
      </c>
      <c r="E57" s="9">
        <v>1326371</v>
      </c>
      <c r="F57" s="24">
        <v>34</v>
      </c>
      <c r="G57" s="24">
        <v>34</v>
      </c>
      <c r="H57" s="31">
        <f>G57*100/F57</f>
        <v>100</v>
      </c>
      <c r="I57" s="23">
        <f>F57-G57</f>
        <v>0</v>
      </c>
      <c r="J57" s="31">
        <f>I57*100/F57</f>
        <v>0</v>
      </c>
      <c r="K57" s="13">
        <v>1608629</v>
      </c>
      <c r="L57" s="13">
        <v>1802525</v>
      </c>
      <c r="M57" s="10">
        <f>K57+L57</f>
        <v>3411154</v>
      </c>
      <c r="N57" s="31">
        <f>L57*100/M57</f>
        <v>52.84208804410472</v>
      </c>
      <c r="O57" s="70"/>
      <c r="P57" s="72"/>
      <c r="Q57" s="74"/>
      <c r="R57" s="76"/>
    </row>
    <row r="58" spans="1:18" ht="12.75">
      <c r="A58" s="77" t="s">
        <v>44</v>
      </c>
      <c r="B58" s="67">
        <v>0</v>
      </c>
      <c r="C58" s="8"/>
      <c r="D58" s="8"/>
      <c r="E58" s="8"/>
      <c r="F58" s="21"/>
      <c r="G58" s="21"/>
      <c r="H58" s="32"/>
      <c r="I58" s="25"/>
      <c r="J58" s="32"/>
      <c r="K58" s="19"/>
      <c r="L58" s="19"/>
      <c r="M58" s="19"/>
      <c r="N58" s="32"/>
      <c r="O58" s="69">
        <v>0</v>
      </c>
      <c r="P58" s="71">
        <f>B58-O58</f>
        <v>0</v>
      </c>
      <c r="Q58" s="73">
        <f>O58-E58</f>
        <v>0</v>
      </c>
      <c r="R58" s="75">
        <f>Q58*100/Q64</f>
        <v>0</v>
      </c>
    </row>
    <row r="59" spans="1:18" ht="13.5" thickBot="1">
      <c r="A59" s="66"/>
      <c r="B59" s="68"/>
      <c r="C59" s="9"/>
      <c r="D59" s="9"/>
      <c r="E59" s="9"/>
      <c r="F59" s="22"/>
      <c r="G59" s="22"/>
      <c r="H59" s="29"/>
      <c r="I59" s="22"/>
      <c r="J59" s="29"/>
      <c r="K59" s="9"/>
      <c r="L59" s="9"/>
      <c r="M59" s="9"/>
      <c r="N59" s="29"/>
      <c r="O59" s="70"/>
      <c r="P59" s="72"/>
      <c r="Q59" s="74"/>
      <c r="R59" s="76"/>
    </row>
    <row r="60" spans="1:18" ht="12.75">
      <c r="A60" s="77" t="s">
        <v>45</v>
      </c>
      <c r="B60" s="67">
        <v>0</v>
      </c>
      <c r="C60" s="8"/>
      <c r="D60" s="8"/>
      <c r="E60" s="8"/>
      <c r="F60" s="21"/>
      <c r="G60" s="21"/>
      <c r="H60" s="32"/>
      <c r="I60" s="25"/>
      <c r="J60" s="32"/>
      <c r="K60" s="19"/>
      <c r="L60" s="19"/>
      <c r="M60" s="19"/>
      <c r="N60" s="32"/>
      <c r="O60" s="69">
        <v>0</v>
      </c>
      <c r="P60" s="71">
        <f>B60-O60</f>
        <v>0</v>
      </c>
      <c r="Q60" s="73">
        <f>O60-E60</f>
        <v>0</v>
      </c>
      <c r="R60" s="75">
        <f>Q60*100/Q64</f>
        <v>0</v>
      </c>
    </row>
    <row r="61" spans="1:18" ht="13.5" thickBot="1">
      <c r="A61" s="66"/>
      <c r="B61" s="68"/>
      <c r="C61" s="9"/>
      <c r="D61" s="9"/>
      <c r="E61" s="9"/>
      <c r="F61" s="22"/>
      <c r="G61" s="22"/>
      <c r="H61" s="29"/>
      <c r="I61" s="22"/>
      <c r="J61" s="29"/>
      <c r="K61" s="9"/>
      <c r="L61" s="9"/>
      <c r="M61" s="9"/>
      <c r="N61" s="29"/>
      <c r="O61" s="70"/>
      <c r="P61" s="72"/>
      <c r="Q61" s="74"/>
      <c r="R61" s="76"/>
    </row>
    <row r="62" spans="1:18" ht="12.75">
      <c r="A62" s="77" t="s">
        <v>51</v>
      </c>
      <c r="B62" s="67">
        <v>0</v>
      </c>
      <c r="C62" s="8"/>
      <c r="D62" s="8"/>
      <c r="E62" s="8"/>
      <c r="F62" s="21"/>
      <c r="G62" s="21"/>
      <c r="H62" s="30"/>
      <c r="I62" s="27"/>
      <c r="J62" s="30"/>
      <c r="K62" s="12"/>
      <c r="L62" s="12"/>
      <c r="M62" s="12"/>
      <c r="N62" s="30"/>
      <c r="O62" s="69">
        <v>0</v>
      </c>
      <c r="P62" s="71">
        <f>B62-O62</f>
        <v>0</v>
      </c>
      <c r="Q62" s="73">
        <f>O62-E62</f>
        <v>0</v>
      </c>
      <c r="R62" s="75">
        <f>Q62*100/Q64</f>
        <v>0</v>
      </c>
    </row>
    <row r="63" spans="1:18" ht="13.5" thickBot="1">
      <c r="A63" s="66"/>
      <c r="B63" s="68"/>
      <c r="C63" s="9"/>
      <c r="D63" s="9"/>
      <c r="E63" s="9"/>
      <c r="F63" s="22"/>
      <c r="G63" s="22"/>
      <c r="H63" s="38"/>
      <c r="I63" s="24"/>
      <c r="J63" s="38"/>
      <c r="K63" s="18"/>
      <c r="L63" s="18"/>
      <c r="M63" s="18"/>
      <c r="N63" s="38"/>
      <c r="O63" s="70"/>
      <c r="P63" s="72"/>
      <c r="Q63" s="74"/>
      <c r="R63" s="76"/>
    </row>
    <row r="64" spans="1:18" s="15" customFormat="1" ht="12.75">
      <c r="A64" s="47" t="s">
        <v>46</v>
      </c>
      <c r="B64" s="46">
        <f>SUM(B7:B63)</f>
        <v>77100000</v>
      </c>
      <c r="C64" s="42" t="s">
        <v>85</v>
      </c>
      <c r="D64" s="41">
        <f>SUM(D7:D60)</f>
        <v>79224267</v>
      </c>
      <c r="E64" s="41">
        <f>SUM(E7:E61)</f>
        <v>11207935</v>
      </c>
      <c r="F64" s="44">
        <f>SUM(F7:F63)</f>
        <v>1384</v>
      </c>
      <c r="G64" s="44">
        <f>SUM(G7:G63)</f>
        <v>895</v>
      </c>
      <c r="H64" s="49">
        <f>G64*100/F64</f>
        <v>64.66763005780346</v>
      </c>
      <c r="I64" s="50">
        <f>F64-G64</f>
        <v>489</v>
      </c>
      <c r="J64" s="49">
        <f>I64*100/F64</f>
        <v>35.33236994219653</v>
      </c>
      <c r="K64" s="48">
        <f>SUM(K7:K63)</f>
        <v>66016332</v>
      </c>
      <c r="L64" s="48">
        <f>SUM(L7:L63)</f>
        <v>150611707</v>
      </c>
      <c r="M64" s="51">
        <f>K64+L64</f>
        <v>216628039</v>
      </c>
      <c r="N64" s="49">
        <f>L64*100/M64</f>
        <v>69.5254906498969</v>
      </c>
      <c r="O64" s="43">
        <f>SUM(O7:O61)</f>
        <v>79224267</v>
      </c>
      <c r="P64" s="43">
        <f>SUM(P7:P61)</f>
        <v>9083668</v>
      </c>
      <c r="Q64" s="41">
        <f>SUM(Q7:Q61)</f>
        <v>68016332</v>
      </c>
      <c r="R64" s="54">
        <f>SUM(R7:R61)</f>
        <v>99.99999999999999</v>
      </c>
    </row>
    <row r="65" ht="12.75">
      <c r="A65" s="40" t="s">
        <v>82</v>
      </c>
    </row>
    <row r="66" spans="1:8" ht="12.75">
      <c r="A66" s="40"/>
      <c r="G66" s="40"/>
      <c r="H66" s="40"/>
    </row>
    <row r="67" ht="12.75">
      <c r="A67" s="37"/>
    </row>
    <row r="68" ht="12.75">
      <c r="A68" s="37"/>
    </row>
    <row r="69" ht="12.75">
      <c r="A69" s="37"/>
    </row>
  </sheetData>
  <mergeCells count="111">
    <mergeCell ref="Q62:Q63"/>
    <mergeCell ref="R62:R63"/>
    <mergeCell ref="O60:O61"/>
    <mergeCell ref="P60:P61"/>
    <mergeCell ref="O62:O63"/>
    <mergeCell ref="P62:P63"/>
    <mergeCell ref="A60:A61"/>
    <mergeCell ref="B60:B61"/>
    <mergeCell ref="A62:A63"/>
    <mergeCell ref="B62:B63"/>
    <mergeCell ref="Q58:Q59"/>
    <mergeCell ref="R58:R59"/>
    <mergeCell ref="Q60:Q61"/>
    <mergeCell ref="R60:R61"/>
    <mergeCell ref="O55:O57"/>
    <mergeCell ref="P55:P57"/>
    <mergeCell ref="O58:O59"/>
    <mergeCell ref="P58:P59"/>
    <mergeCell ref="A55:A57"/>
    <mergeCell ref="B55:B57"/>
    <mergeCell ref="A58:A59"/>
    <mergeCell ref="B58:B59"/>
    <mergeCell ref="Q53:Q54"/>
    <mergeCell ref="R53:R54"/>
    <mergeCell ref="Q55:Q57"/>
    <mergeCell ref="R55:R57"/>
    <mergeCell ref="O51:O52"/>
    <mergeCell ref="P51:P52"/>
    <mergeCell ref="O53:O54"/>
    <mergeCell ref="P53:P54"/>
    <mergeCell ref="A51:A52"/>
    <mergeCell ref="B51:B52"/>
    <mergeCell ref="A53:A54"/>
    <mergeCell ref="B53:B54"/>
    <mergeCell ref="Q49:Q50"/>
    <mergeCell ref="R49:R50"/>
    <mergeCell ref="Q51:Q52"/>
    <mergeCell ref="R51:R52"/>
    <mergeCell ref="O41:O48"/>
    <mergeCell ref="P41:P48"/>
    <mergeCell ref="O49:O50"/>
    <mergeCell ref="P49:P50"/>
    <mergeCell ref="A41:A48"/>
    <mergeCell ref="B41:B48"/>
    <mergeCell ref="A49:A50"/>
    <mergeCell ref="B49:B50"/>
    <mergeCell ref="Q38:Q40"/>
    <mergeCell ref="R38:R40"/>
    <mergeCell ref="Q41:Q48"/>
    <mergeCell ref="R41:R48"/>
    <mergeCell ref="O33:O37"/>
    <mergeCell ref="P33:P37"/>
    <mergeCell ref="O38:O40"/>
    <mergeCell ref="P38:P40"/>
    <mergeCell ref="A33:A37"/>
    <mergeCell ref="B33:B37"/>
    <mergeCell ref="A38:A40"/>
    <mergeCell ref="B38:B40"/>
    <mergeCell ref="Q28:Q32"/>
    <mergeCell ref="R28:R32"/>
    <mergeCell ref="Q33:Q37"/>
    <mergeCell ref="R33:R37"/>
    <mergeCell ref="O24:O27"/>
    <mergeCell ref="P24:P27"/>
    <mergeCell ref="O28:O32"/>
    <mergeCell ref="P28:P32"/>
    <mergeCell ref="A24:A27"/>
    <mergeCell ref="B24:B27"/>
    <mergeCell ref="A28:A32"/>
    <mergeCell ref="B28:B32"/>
    <mergeCell ref="Q22:Q23"/>
    <mergeCell ref="R22:R23"/>
    <mergeCell ref="Q24:Q27"/>
    <mergeCell ref="R24:R27"/>
    <mergeCell ref="O18:O21"/>
    <mergeCell ref="P18:P21"/>
    <mergeCell ref="O22:O23"/>
    <mergeCell ref="P22:P23"/>
    <mergeCell ref="A18:A21"/>
    <mergeCell ref="B18:B21"/>
    <mergeCell ref="A22:A23"/>
    <mergeCell ref="B22:B23"/>
    <mergeCell ref="Q15:Q17"/>
    <mergeCell ref="R15:R17"/>
    <mergeCell ref="Q18:Q21"/>
    <mergeCell ref="R18:R21"/>
    <mergeCell ref="O11:O14"/>
    <mergeCell ref="P11:P14"/>
    <mergeCell ref="O15:O17"/>
    <mergeCell ref="P15:P17"/>
    <mergeCell ref="A11:A14"/>
    <mergeCell ref="B11:B14"/>
    <mergeCell ref="A15:A17"/>
    <mergeCell ref="B15:B17"/>
    <mergeCell ref="Q9:Q10"/>
    <mergeCell ref="R9:R10"/>
    <mergeCell ref="Q11:Q14"/>
    <mergeCell ref="R11:R14"/>
    <mergeCell ref="A9:A10"/>
    <mergeCell ref="B9:B10"/>
    <mergeCell ref="O9:O10"/>
    <mergeCell ref="P9:P10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3937007874015748" right="0.3937007874015748" top="0.15748031496062992" bottom="0.15748031496062992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pospichalova</cp:lastModifiedBy>
  <cp:lastPrinted>2009-01-21T14:23:05Z</cp:lastPrinted>
  <dcterms:created xsi:type="dcterms:W3CDTF">2006-01-18T08:42:04Z</dcterms:created>
  <dcterms:modified xsi:type="dcterms:W3CDTF">2009-04-29T15:04:42Z</dcterms:modified>
  <cp:category/>
  <cp:version/>
  <cp:contentType/>
  <cp:contentStatus/>
</cp:coreProperties>
</file>