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. Rozpočet" sheetId="1" r:id="rId1"/>
  </sheets>
  <definedNames>
    <definedName name="_xlnm.Print_Titles" localSheetId="0">'1. Rozpočet'!$3:$6</definedName>
    <definedName name="_xlnm.Print_Area" localSheetId="0">'1. Rozpočet'!$A$3:$J$107</definedName>
  </definedNames>
  <calcPr fullCalcOnLoad="1"/>
</workbook>
</file>

<file path=xl/comments1.xml><?xml version="1.0" encoding="utf-8"?>
<comments xmlns="http://schemas.openxmlformats.org/spreadsheetml/2006/main">
  <authors>
    <author>Ligrova</author>
  </authors>
  <commentList>
    <comment ref="J73" authorId="0">
      <text>
        <r>
          <rPr>
            <b/>
            <sz val="8"/>
            <rFont val="Tahoma"/>
            <family val="0"/>
          </rPr>
          <t>Ligrova:</t>
        </r>
        <r>
          <rPr>
            <sz val="8"/>
            <rFont val="Tahoma"/>
            <family val="0"/>
          </rPr>
          <t xml:space="preserve">
kontrola 5% z CUV
</t>
        </r>
      </text>
    </comment>
    <comment ref="J66" authorId="0">
      <text>
        <r>
          <rPr>
            <b/>
            <sz val="8"/>
            <rFont val="Tahoma"/>
            <family val="0"/>
          </rPr>
          <t>Ligrova:</t>
        </r>
        <r>
          <rPr>
            <sz val="8"/>
            <rFont val="Tahoma"/>
            <family val="0"/>
          </rPr>
          <t xml:space="preserve">
kontrolní součet výdajů
</t>
        </r>
      </text>
    </comment>
    <comment ref="J62" authorId="0">
      <text>
        <r>
          <rPr>
            <b/>
            <sz val="8"/>
            <rFont val="Tahoma"/>
            <family val="0"/>
          </rPr>
          <t>Ligrova:</t>
        </r>
        <r>
          <rPr>
            <sz val="8"/>
            <rFont val="Tahoma"/>
            <family val="0"/>
          </rPr>
          <t xml:space="preserve">
kontrola 5% z CUV
</t>
        </r>
      </text>
    </comment>
    <comment ref="J14" authorId="0">
      <text>
        <r>
          <rPr>
            <b/>
            <sz val="8"/>
            <rFont val="Tahoma"/>
            <family val="0"/>
          </rPr>
          <t>Ligrova:</t>
        </r>
        <r>
          <rPr>
            <sz val="8"/>
            <rFont val="Tahoma"/>
            <family val="0"/>
          </rPr>
          <t xml:space="preserve">
kontrola 5% z CUV
</t>
        </r>
      </text>
    </comment>
  </commentList>
</comments>
</file>

<file path=xl/sharedStrings.xml><?xml version="1.0" encoding="utf-8"?>
<sst xmlns="http://schemas.openxmlformats.org/spreadsheetml/2006/main" count="171" uniqueCount="130">
  <si>
    <t>Jednotka</t>
  </si>
  <si>
    <t>Počet jednotek</t>
  </si>
  <si>
    <t>Poznámka žadatele</t>
  </si>
  <si>
    <t>Titul, jméno, příjmení:</t>
  </si>
  <si>
    <t xml:space="preserve">Rozpočet musí zahrnovat veškeré způsobilé výdaje Projektu, a nikoliv pouze příspěvek poskytovatele grantu. </t>
  </si>
  <si>
    <t>Osobní výdaje je vhodné plánovat tak, jak budou vyúčtovávány - viz tabulka na listu rekapitulace mezd.</t>
  </si>
  <si>
    <t>Poznámky k vyplňování rozpočtu:</t>
  </si>
  <si>
    <t>Náklady položky
(v EUR)</t>
  </si>
  <si>
    <t>Náklady kapitoly
(v EUR)</t>
  </si>
  <si>
    <t>Druh výdajů</t>
  </si>
  <si>
    <t>Pokud je součástí výdajů nákup použitého zařízení, je třeba jej zařadit do odpovídající položky a tuto skutečnost uvést v poznámce.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</si>
  <si>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</si>
  <si>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</si>
  <si>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Tuto tabulku můžete použít pro kalkulaci mzdových nákladů, tabulka se k žádosti nepřikládá !  </t>
  </si>
  <si>
    <t xml:space="preserve"> </t>
  </si>
  <si>
    <t>Přepravné</t>
  </si>
  <si>
    <t>Nájem</t>
  </si>
  <si>
    <t>Voda</t>
  </si>
  <si>
    <t>Energie</t>
  </si>
  <si>
    <t>Telefony</t>
  </si>
  <si>
    <t>Kancelářský materiál</t>
  </si>
  <si>
    <t>Materiál</t>
  </si>
  <si>
    <t>Zboží</t>
  </si>
  <si>
    <t>Název projektu:</t>
  </si>
  <si>
    <t xml:space="preserve"> 1.   PLÁNOVANÉ PERSONÁLNÍ VÝDAJE</t>
  </si>
  <si>
    <t>1.1  Hrubá mzda a platy včetně odvodů zaměstnavatele</t>
  </si>
  <si>
    <t>1.2  Cestovné</t>
  </si>
  <si>
    <t>1.3  Dobrovolná neplacená práce</t>
  </si>
  <si>
    <t xml:space="preserve">2.1  Nákup materiálu,zboží a jiného neinvestičního zařízení </t>
  </si>
  <si>
    <t>2.4  Odpisy nemovitostí a vybavení</t>
  </si>
  <si>
    <t>Náklady 
(v EUR)</t>
  </si>
  <si>
    <t>Položka v rozpočtu/ druh výdaje</t>
  </si>
  <si>
    <t xml:space="preserve"> Součástí výše uvedeného rozpočtu jsou tyto výdaje na PUBLICITU:</t>
  </si>
  <si>
    <t xml:space="preserve"> Součástí výše uvedeného rozpočtu jsou tyto výdaje na PŘÍPRAVU</t>
  </si>
  <si>
    <t>v položce rozpočtu</t>
  </si>
  <si>
    <t xml:space="preserve"> 2.   PLÁNOVANÉ VĚCNÉ A EXTERNÍ VÝDAJE</t>
  </si>
  <si>
    <t>1.1.1</t>
  </si>
  <si>
    <t>1.2.1</t>
  </si>
  <si>
    <t>1.2.2</t>
  </si>
  <si>
    <t>1.3.1</t>
  </si>
  <si>
    <t>1.3.2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</si>
  <si>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</si>
  <si>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</si>
  <si>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</si>
  <si>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</si>
  <si>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</si>
  <si>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</si>
  <si>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</si>
  <si>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</si>
  <si>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</si>
  <si>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2.4.1</t>
  </si>
  <si>
    <t>2.3.4</t>
  </si>
  <si>
    <t>2.3.5</t>
  </si>
  <si>
    <t>2.3.6</t>
  </si>
  <si>
    <t>2.3  Režijní výdaje</t>
  </si>
  <si>
    <t>2.2  Externí služby</t>
  </si>
  <si>
    <t>Externí poradci a konzultace</t>
  </si>
  <si>
    <t>Překlady a tlumočení</t>
  </si>
  <si>
    <t>2.2.4</t>
  </si>
  <si>
    <t>2.2.5</t>
  </si>
  <si>
    <t>2.2.6</t>
  </si>
  <si>
    <t>Bankovní poplatky</t>
  </si>
  <si>
    <t xml:space="preserve"> 3.   INVESTICE</t>
  </si>
  <si>
    <t>3.1  Nákup investic</t>
  </si>
  <si>
    <t>3.2  Stavební výdaje</t>
  </si>
  <si>
    <t>3.4 Pozemky</t>
  </si>
  <si>
    <t xml:space="preserve"> 4.   CELKOVÉ ZPŮSOBILÉ VÝDAJE</t>
  </si>
  <si>
    <t xml:space="preserve"> 5.  Příjmy</t>
  </si>
  <si>
    <t xml:space="preserve">III Do šedě podbarvených buněk nevkládejte žádné údaje !!! </t>
  </si>
  <si>
    <t xml:space="preserve">Veškeré výdaje investiční povahy je třeba uvést do kapitoly č.3. Určení investice se řídí zákončem č. 563/1991 Sb. o účetnictví, ve znění pozdějších předpisů, </t>
  </si>
  <si>
    <t>a jeho prováděcích předpisů dle typu účetní jednotky (tj. vyhlášky č. 504/2002 Sb. Nebo vyhlášky č. 505/2002 Sb. ve znění pozdějších předpisů).</t>
  </si>
  <si>
    <t>3.1.1</t>
  </si>
  <si>
    <t>3.2.1</t>
  </si>
  <si>
    <t>Inženýrská činnost</t>
  </si>
  <si>
    <r>
      <t xml:space="preserve">Stavební </t>
    </r>
    <r>
      <rPr>
        <sz val="10"/>
        <rFont val="Arial"/>
        <family val="2"/>
      </rPr>
      <t>práce</t>
    </r>
  </si>
  <si>
    <t>Technologická zařízení</t>
  </si>
  <si>
    <t>3.2.2</t>
  </si>
  <si>
    <t>3.2.3</t>
  </si>
  <si>
    <r>
      <t xml:space="preserve">Samostatné </t>
    </r>
    <r>
      <rPr>
        <sz val="10"/>
        <rFont val="Arial"/>
        <family val="2"/>
      </rPr>
      <t>stroje a zařízení</t>
    </r>
  </si>
  <si>
    <t>Nákup samostatných movitých věcí (investice)</t>
  </si>
  <si>
    <t>3.1.2</t>
  </si>
  <si>
    <t>Jednotková cena</t>
  </si>
  <si>
    <t>Schválil (statutární zástupce či jím pověřený jiný subjekt)</t>
  </si>
  <si>
    <t>Datum</t>
  </si>
  <si>
    <t>Podpis</t>
  </si>
  <si>
    <t>Razítko</t>
  </si>
  <si>
    <t>Název a číslo partnera:</t>
  </si>
  <si>
    <t>měsíc</t>
  </si>
  <si>
    <t>ks</t>
  </si>
  <si>
    <t>2.2.7</t>
  </si>
  <si>
    <t>2.2.7.1</t>
  </si>
  <si>
    <t>Nábor poskytovatelů (CZ strana)</t>
  </si>
  <si>
    <t>2.2.7.2</t>
  </si>
  <si>
    <t>2.2.7.3</t>
  </si>
  <si>
    <t>poskytovatel</t>
  </si>
  <si>
    <t>2.2.7.4</t>
  </si>
  <si>
    <t>2.2.7.5</t>
  </si>
  <si>
    <t xml:space="preserve">Administrace provozu rodinných pasů </t>
  </si>
  <si>
    <t>Náklady na výběrová řízení</t>
  </si>
  <si>
    <t>zajištění zadavatelské činnosti</t>
  </si>
  <si>
    <t>management projektu</t>
  </si>
  <si>
    <t>služba</t>
  </si>
  <si>
    <t>projektová příprava - vypracování žádosti o FP</t>
  </si>
  <si>
    <t>další výdaje ve vztahu k publicitě a propagaci projektu</t>
  </si>
  <si>
    <t>2.2.5.</t>
  </si>
  <si>
    <t>"EVENTS"</t>
  </si>
  <si>
    <t>Propojení systému Rodinných pasů v kraji Vysočina se systémem NO Familienpass v Dolním Rakousku</t>
  </si>
  <si>
    <t>Projektový manažer zaměstnaný na částečný úvazek odpovídá za celkovou realizaci projektu. Vypracovává společně s externími poradci průběžné monitorovací zprávy, připravuje a organizuje akce v rámci realizace projektu ("Events"), spolupracuje s PP, koordinuje dodavatele. Odpovídá za průběžné platby a administraci projektu.</t>
  </si>
  <si>
    <t xml:space="preserve">provoz kontaktního centra 30 měsíců,koordinator projektu - vyřizování dotazů cíl.skupin, péče o web, databázi poskytovatelů, plánování a vyhledávání akcí.  </t>
  </si>
  <si>
    <t xml:space="preserve">konzultace, poradenství, monitoring, průběžné zprávy, závěrečné vyhodnocení </t>
  </si>
  <si>
    <t>Katalogy</t>
  </si>
  <si>
    <t>vypracování žádosti o FP</t>
  </si>
  <si>
    <t>Vydávání členských karet</t>
  </si>
  <si>
    <t xml:space="preserve">přírustek 5000 rodin, 2 plastové karty na rodinu = 10 000 karet, poštovné, </t>
  </si>
  <si>
    <t>přírustek 150 poskytovatelů/rok, celkem 400/ projekt, náklady na cestovné, tel. oslovování, mzdové náklady s náborem spojené</t>
  </si>
  <si>
    <t>MUDr. Jiří Běhounek</t>
  </si>
  <si>
    <t>Zajištění platnosti rodinných pasů kraje Vysočina na území NO</t>
  </si>
  <si>
    <t>zajištění uznávání poskytovatelů služeb z NO pro rodiny z kraje Vysočina</t>
  </si>
  <si>
    <t xml:space="preserve"> Pracovní síla (project manager 0,4 úvazek) včetně zákonných odvodů</t>
  </si>
  <si>
    <t>publicita a propagace projektu</t>
  </si>
  <si>
    <t>v ceně zahrnuta grafika, příprava, tisk (souhrnný katalog doposud zapojených poskytovatelů služeb včetně relevant. informací o něm). Bude se jednat o dvě edice (jaro 2010, jaro 2011) katalogu poskytovatelů z kraje Vysočina - česky, jedna edice v německém jazyce pro rakouské rodiny o vysočanských poskytovatelích (jaro 2010), jedna edice katalogu dolnorakouských poskytovatelů v českém jazyce (jaro 2010) a tři edice katalogů slev zapojených poskytovatelů (informace o druhu slevy, období využití slevy,adresy popř. propag. textu o poskytovateli) v období 2010, 2011</t>
  </si>
  <si>
    <t>propagační akce projektu a) menšího rozsahu: účast na relevant. akcích po území kraje Vysočina (ZOO,mateřská centra, pálení čarodějnic, karnevaly,bruslení, hody apod.) s cílem zapojit nové rodiny do projektu - není vlastní program b) většího rozsahu: setkání v ZOO Jihlava, Šiklův mlýn, Aquapark, lanové centrum apod. s cílem zapojit nové rodiny a propagovat projekt - vlastní program</t>
  </si>
  <si>
    <t>časopis Rodinka</t>
  </si>
  <si>
    <t>Příprava a vydávání časopisu Rodinka (info. o novinkách, konaných akcích v rámci projektu, relev. tématické články), edice - Jaro/léto 2010, 2011, podzim/zima 2010/11</t>
  </si>
  <si>
    <t>Jiné</t>
  </si>
  <si>
    <t>edice</t>
  </si>
  <si>
    <t xml:space="preserve"> Celkové způsobilé výdaje pro spolufinancování</t>
  </si>
  <si>
    <t>propagační položky (např. balónky, bonbóny, propisky, nálepky, omalovánky, bryndáky) jež budou distribuovány v rámci jednotlivých konaných akcí (Events), do dárkových balíčků v rámci soutěží, promo akce, apod., součástí je i prezentace projektu na billboardech, v rádiu a tištěných médiích (časopisy, noviny apod.)</t>
  </si>
  <si>
    <t>Vysočina (LP)</t>
  </si>
  <si>
    <t>ROZPOČET části projektu realizované českým partnerem                                                                                                                  ZK-02-2009-53, př. 5upr1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</si>
</sst>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0.000"/>
    <numFmt numFmtId="189" formatCode="0.000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0.000000000"/>
    <numFmt numFmtId="203" formatCode="0.00000000"/>
    <numFmt numFmtId="204" formatCode="0.0000000"/>
    <numFmt numFmtId="205" formatCode="0.000000"/>
    <numFmt numFmtId="206" formatCode="0.00000"/>
    <numFmt numFmtId="207" formatCode="0.0000"/>
    <numFmt numFmtId="208" formatCode="0.0"/>
    <numFmt numFmtId="209" formatCode="0.0000000000"/>
    <numFmt numFmtId="210" formatCode="[$-405]d\.\ mmmm\ yyyy"/>
    <numFmt numFmtId="211" formatCode="d/m/yy;@"/>
    <numFmt numFmtId="212" formatCode="\(#\)"/>
    <numFmt numFmtId="213" formatCode="_-* #,##0.000\ _D_M_-;\-* #,##0.000\ _D_M_-;_-* &quot;-&quot;??\ _D_M_-;_-@_-"/>
    <numFmt numFmtId="214" formatCode="_-* #,##0.0\ _D_M_-;\-* #,##0.0\ _D_M_-;_-* &quot;-&quot;??\ _D_M_-;_-@_-"/>
    <numFmt numFmtId="215" formatCode="#,##0.0"/>
  </numFmts>
  <fonts count="2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0"/>
    </font>
    <font>
      <i/>
      <sz val="9"/>
      <name val="Arial"/>
      <family val="0"/>
    </font>
    <font>
      <b/>
      <i/>
      <sz val="11"/>
      <name val="Arial"/>
      <family val="0"/>
    </font>
    <font>
      <b/>
      <sz val="11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3" fontId="3" fillId="0" borderId="0" xfId="0" applyNumberFormat="1" applyFon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49" fontId="1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3" xfId="0" applyNumberFormat="1" applyFont="1" applyFill="1" applyBorder="1" applyAlignment="1">
      <alignment horizontal="right" indent="1"/>
    </xf>
    <xf numFmtId="0" fontId="0" fillId="0" borderId="4" xfId="0" applyFont="1" applyBorder="1" applyAlignment="1">
      <alignment wrapText="1"/>
    </xf>
    <xf numFmtId="49" fontId="0" fillId="0" borderId="2" xfId="0" applyNumberFormat="1" applyFont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indent="1"/>
    </xf>
    <xf numFmtId="49" fontId="0" fillId="0" borderId="6" xfId="0" applyNumberFormat="1" applyFont="1" applyBorder="1" applyAlignment="1">
      <alignment horizontal="right" vertical="center"/>
    </xf>
    <xf numFmtId="49" fontId="0" fillId="0" borderId="7" xfId="0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7" xfId="0" applyFont="1" applyFill="1" applyBorder="1" applyAlignment="1">
      <alignment wrapText="1"/>
    </xf>
    <xf numFmtId="49" fontId="0" fillId="0" borderId="9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3" xfId="0" applyNumberFormat="1" applyFont="1" applyFill="1" applyBorder="1" applyAlignment="1">
      <alignment horizontal="right" indent="1"/>
    </xf>
    <xf numFmtId="0" fontId="0" fillId="0" borderId="13" xfId="0" applyFont="1" applyBorder="1" applyAlignment="1">
      <alignment wrapText="1"/>
    </xf>
    <xf numFmtId="49" fontId="0" fillId="0" borderId="2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5" xfId="0" applyNumberFormat="1" applyFont="1" applyFill="1" applyBorder="1" applyAlignment="1">
      <alignment horizontal="right" indent="1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8" xfId="0" applyFont="1" applyBorder="1" applyAlignment="1">
      <alignment/>
    </xf>
    <xf numFmtId="49" fontId="0" fillId="0" borderId="14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5" xfId="0" applyFont="1" applyBorder="1" applyAlignment="1">
      <alignment/>
    </xf>
    <xf numFmtId="49" fontId="0" fillId="0" borderId="7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horizontal="right" indent="1"/>
    </xf>
    <xf numFmtId="49" fontId="0" fillId="0" borderId="9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3" xfId="0" applyFont="1" applyFill="1" applyBorder="1" applyAlignment="1">
      <alignment/>
    </xf>
    <xf numFmtId="49" fontId="0" fillId="0" borderId="14" xfId="0" applyNumberFormat="1" applyFont="1" applyBorder="1" applyAlignment="1">
      <alignment horizontal="right" vertical="center"/>
    </xf>
    <xf numFmtId="49" fontId="0" fillId="0" borderId="15" xfId="0" applyNumberFormat="1" applyFont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indent="1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 horizontal="right" indent="1"/>
    </xf>
    <xf numFmtId="49" fontId="0" fillId="0" borderId="22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indent="1"/>
    </xf>
    <xf numFmtId="3" fontId="16" fillId="0" borderId="0" xfId="0" applyNumberFormat="1" applyFont="1" applyFill="1" applyBorder="1" applyAlignment="1">
      <alignment horizontal="right" indent="1"/>
    </xf>
    <xf numFmtId="0" fontId="0" fillId="0" borderId="17" xfId="0" applyFont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3" fontId="0" fillId="0" borderId="3" xfId="0" applyNumberFormat="1" applyFont="1" applyFill="1" applyBorder="1" applyAlignment="1">
      <alignment horizontal="right" indent="1"/>
    </xf>
    <xf numFmtId="3" fontId="1" fillId="0" borderId="24" xfId="0" applyNumberFormat="1" applyFont="1" applyFill="1" applyBorder="1" applyAlignment="1">
      <alignment horizontal="right" indent="1"/>
    </xf>
    <xf numFmtId="0" fontId="0" fillId="0" borderId="16" xfId="0" applyFont="1" applyFill="1" applyBorder="1" applyAlignment="1">
      <alignment wrapText="1"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Border="1" applyAlignment="1">
      <alignment horizontal="right" vertical="center"/>
    </xf>
    <xf numFmtId="0" fontId="0" fillId="3" borderId="27" xfId="0" applyNumberFormat="1" applyFont="1" applyFill="1" applyBorder="1" applyAlignment="1">
      <alignment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/>
    </xf>
    <xf numFmtId="3" fontId="0" fillId="3" borderId="31" xfId="0" applyNumberFormat="1" applyFont="1" applyFill="1" applyBorder="1" applyAlignment="1">
      <alignment horizontal="right" indent="1"/>
    </xf>
    <xf numFmtId="3" fontId="1" fillId="3" borderId="32" xfId="0" applyNumberFormat="1" applyFont="1" applyFill="1" applyBorder="1" applyAlignment="1">
      <alignment horizontal="right" indent="1"/>
    </xf>
    <xf numFmtId="0" fontId="0" fillId="3" borderId="33" xfId="0" applyFont="1" applyFill="1" applyBorder="1" applyAlignment="1">
      <alignment wrapText="1"/>
    </xf>
    <xf numFmtId="0" fontId="0" fillId="3" borderId="7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 horizontal="right" indent="1"/>
    </xf>
    <xf numFmtId="0" fontId="0" fillId="3" borderId="13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3" fontId="0" fillId="3" borderId="8" xfId="0" applyNumberFormat="1" applyFont="1" applyFill="1" applyBorder="1" applyAlignment="1">
      <alignment horizontal="right" indent="1"/>
    </xf>
    <xf numFmtId="3" fontId="0" fillId="3" borderId="32" xfId="0" applyNumberFormat="1" applyFont="1" applyFill="1" applyBorder="1" applyAlignment="1">
      <alignment horizontal="right" indent="1"/>
    </xf>
    <xf numFmtId="0" fontId="0" fillId="3" borderId="4" xfId="0" applyFont="1" applyFill="1" applyBorder="1" applyAlignment="1">
      <alignment wrapText="1"/>
    </xf>
    <xf numFmtId="0" fontId="0" fillId="3" borderId="8" xfId="0" applyFont="1" applyFill="1" applyBorder="1" applyAlignment="1">
      <alignment horizontal="center"/>
    </xf>
    <xf numFmtId="3" fontId="16" fillId="3" borderId="32" xfId="0" applyNumberFormat="1" applyFont="1" applyFill="1" applyBorder="1" applyAlignment="1">
      <alignment horizontal="right" indent="1"/>
    </xf>
    <xf numFmtId="0" fontId="0" fillId="3" borderId="30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35" xfId="0" applyNumberFormat="1" applyFont="1" applyFill="1" applyBorder="1" applyAlignment="1">
      <alignment/>
    </xf>
    <xf numFmtId="3" fontId="0" fillId="3" borderId="1" xfId="0" applyNumberFormat="1" applyFont="1" applyFill="1" applyBorder="1" applyAlignment="1">
      <alignment horizontal="right" indent="1"/>
    </xf>
    <xf numFmtId="3" fontId="0" fillId="3" borderId="16" xfId="0" applyNumberFormat="1" applyFont="1" applyFill="1" applyBorder="1" applyAlignment="1">
      <alignment horizontal="right" indent="1"/>
    </xf>
    <xf numFmtId="3" fontId="1" fillId="0" borderId="36" xfId="0" applyNumberFormat="1" applyFont="1" applyFill="1" applyBorder="1" applyAlignment="1">
      <alignment horizontal="right" indent="1"/>
    </xf>
    <xf numFmtId="3" fontId="0" fillId="3" borderId="1" xfId="0" applyNumberFormat="1" applyFont="1" applyFill="1" applyBorder="1" applyAlignment="1">
      <alignment horizontal="right" indent="1"/>
    </xf>
    <xf numFmtId="3" fontId="0" fillId="3" borderId="12" xfId="0" applyNumberFormat="1" applyFont="1" applyFill="1" applyBorder="1" applyAlignment="1">
      <alignment horizontal="right" indent="1"/>
    </xf>
    <xf numFmtId="3" fontId="0" fillId="3" borderId="12" xfId="0" applyNumberFormat="1" applyFont="1" applyFill="1" applyBorder="1" applyAlignment="1">
      <alignment horizontal="right" indent="1"/>
    </xf>
    <xf numFmtId="3" fontId="0" fillId="3" borderId="16" xfId="0" applyNumberFormat="1" applyFont="1" applyFill="1" applyBorder="1" applyAlignment="1">
      <alignment horizontal="right" indent="1"/>
    </xf>
    <xf numFmtId="3" fontId="13" fillId="3" borderId="32" xfId="0" applyNumberFormat="1" applyFont="1" applyFill="1" applyBorder="1" applyAlignment="1">
      <alignment horizontal="right" indent="1"/>
    </xf>
    <xf numFmtId="3" fontId="0" fillId="3" borderId="16" xfId="0" applyNumberFormat="1" applyFont="1" applyFill="1" applyBorder="1" applyAlignment="1">
      <alignment horizontal="right" indent="1"/>
    </xf>
    <xf numFmtId="0" fontId="9" fillId="3" borderId="32" xfId="0" applyFont="1" applyFill="1" applyBorder="1" applyAlignment="1">
      <alignment vertical="center" wrapText="1"/>
    </xf>
    <xf numFmtId="3" fontId="0" fillId="0" borderId="0" xfId="0" applyNumberFormat="1" applyFill="1" applyBorder="1" applyAlignment="1">
      <alignment horizontal="right" inden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1" fillId="2" borderId="25" xfId="0" applyFont="1" applyFill="1" applyBorder="1" applyAlignment="1">
      <alignment vertical="center" wrapText="1"/>
    </xf>
    <xf numFmtId="0" fontId="1" fillId="2" borderId="37" xfId="0" applyFont="1" applyFill="1" applyBorder="1" applyAlignment="1">
      <alignment vertical="center" wrapText="1"/>
    </xf>
    <xf numFmtId="0" fontId="0" fillId="0" borderId="38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3" fontId="0" fillId="3" borderId="38" xfId="0" applyNumberFormat="1" applyFont="1" applyFill="1" applyBorder="1" applyAlignment="1">
      <alignment horizontal="right" indent="1"/>
    </xf>
    <xf numFmtId="0" fontId="0" fillId="0" borderId="39" xfId="0" applyFont="1" applyBorder="1" applyAlignment="1">
      <alignment wrapText="1"/>
    </xf>
    <xf numFmtId="0" fontId="0" fillId="0" borderId="37" xfId="0" applyFont="1" applyBorder="1" applyAlignment="1">
      <alignment horizontal="center"/>
    </xf>
    <xf numFmtId="0" fontId="0" fillId="0" borderId="40" xfId="0" applyFont="1" applyBorder="1" applyAlignment="1">
      <alignment/>
    </xf>
    <xf numFmtId="3" fontId="0" fillId="0" borderId="40" xfId="0" applyNumberFormat="1" applyFont="1" applyFill="1" applyBorder="1" applyAlignment="1">
      <alignment horizontal="right" indent="1"/>
    </xf>
    <xf numFmtId="3" fontId="0" fillId="3" borderId="39" xfId="0" applyNumberFormat="1" applyFont="1" applyFill="1" applyBorder="1" applyAlignment="1">
      <alignment horizontal="right" indent="1"/>
    </xf>
    <xf numFmtId="0" fontId="0" fillId="0" borderId="41" xfId="0" applyFont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right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3" borderId="42" xfId="0" applyFill="1" applyBorder="1" applyAlignment="1">
      <alignment/>
    </xf>
    <xf numFmtId="0" fontId="1" fillId="0" borderId="4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3" fontId="1" fillId="3" borderId="32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10" fontId="17" fillId="4" borderId="33" xfId="0" applyNumberFormat="1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/>
    </xf>
    <xf numFmtId="0" fontId="0" fillId="0" borderId="26" xfId="0" applyFont="1" applyBorder="1" applyAlignment="1">
      <alignment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0" fillId="3" borderId="16" xfId="0" applyNumberFormat="1" applyFont="1" applyFill="1" applyBorder="1" applyAlignment="1">
      <alignment/>
    </xf>
    <xf numFmtId="0" fontId="0" fillId="3" borderId="16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4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3" borderId="45" xfId="0" applyFont="1" applyFill="1" applyBorder="1" applyAlignment="1">
      <alignment horizontal="center" vertical="center" wrapText="1"/>
    </xf>
    <xf numFmtId="0" fontId="0" fillId="3" borderId="45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indent="1"/>
    </xf>
    <xf numFmtId="49" fontId="0" fillId="0" borderId="46" xfId="0" applyNumberFormat="1" applyFont="1" applyFill="1" applyBorder="1" applyAlignment="1">
      <alignment/>
    </xf>
    <xf numFmtId="49" fontId="0" fillId="0" borderId="26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wrapText="1"/>
    </xf>
    <xf numFmtId="0" fontId="0" fillId="0" borderId="21" xfId="0" applyFont="1" applyBorder="1" applyAlignment="1">
      <alignment/>
    </xf>
    <xf numFmtId="3" fontId="0" fillId="0" borderId="21" xfId="0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3" fillId="0" borderId="0" xfId="0" applyFont="1" applyAlignment="1">
      <alignment horizontal="right"/>
    </xf>
    <xf numFmtId="0" fontId="13" fillId="3" borderId="42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/>
    </xf>
    <xf numFmtId="0" fontId="0" fillId="3" borderId="47" xfId="0" applyFont="1" applyFill="1" applyBorder="1" applyAlignment="1">
      <alignment horizontal="center"/>
    </xf>
    <xf numFmtId="0" fontId="13" fillId="0" borderId="48" xfId="0" applyFont="1" applyFill="1" applyBorder="1" applyAlignment="1" applyProtection="1">
      <alignment horizontal="left" vertical="center" wrapText="1"/>
      <protection locked="0"/>
    </xf>
    <xf numFmtId="0" fontId="0" fillId="0" borderId="49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13" fillId="3" borderId="48" xfId="0" applyFont="1" applyFill="1" applyBorder="1" applyAlignment="1" applyProtection="1">
      <alignment horizontal="left" vertical="center" wrapText="1"/>
      <protection locked="0"/>
    </xf>
    <xf numFmtId="0" fontId="0" fillId="3" borderId="49" xfId="0" applyFont="1" applyFill="1" applyBorder="1" applyAlignment="1">
      <alignment/>
    </xf>
    <xf numFmtId="0" fontId="0" fillId="3" borderId="33" xfId="0" applyFont="1" applyFill="1" applyBorder="1" applyAlignment="1">
      <alignment/>
    </xf>
    <xf numFmtId="0" fontId="1" fillId="3" borderId="48" xfId="0" applyFont="1" applyFill="1" applyBorder="1" applyAlignment="1">
      <alignment vertical="center" wrapText="1"/>
    </xf>
    <xf numFmtId="0" fontId="0" fillId="3" borderId="49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0" fontId="1" fillId="3" borderId="48" xfId="0" applyFont="1" applyFill="1" applyBorder="1" applyAlignment="1">
      <alignment horizontal="center" vertical="center" wrapText="1"/>
    </xf>
    <xf numFmtId="0" fontId="0" fillId="3" borderId="49" xfId="0" applyFont="1" applyFill="1" applyBorder="1" applyAlignment="1">
      <alignment horizontal="center" wrapText="1"/>
    </xf>
    <xf numFmtId="0" fontId="0" fillId="3" borderId="33" xfId="0" applyFont="1" applyFill="1" applyBorder="1" applyAlignment="1">
      <alignment horizontal="center" wrapText="1"/>
    </xf>
    <xf numFmtId="0" fontId="13" fillId="3" borderId="49" xfId="0" applyFont="1" applyFill="1" applyBorder="1" applyAlignment="1" applyProtection="1">
      <alignment horizontal="left" vertical="center" wrapText="1"/>
      <protection locked="0"/>
    </xf>
    <xf numFmtId="0" fontId="13" fillId="3" borderId="33" xfId="0" applyFont="1" applyFill="1" applyBorder="1" applyAlignment="1" applyProtection="1">
      <alignment horizontal="left" vertical="center" wrapText="1"/>
      <protection locked="0"/>
    </xf>
    <xf numFmtId="0" fontId="13" fillId="0" borderId="48" xfId="0" applyFont="1" applyFill="1" applyBorder="1" applyAlignment="1" applyProtection="1">
      <alignment horizontal="center" vertical="center" wrapText="1"/>
      <protection locked="0"/>
    </xf>
    <xf numFmtId="0" fontId="13" fillId="0" borderId="49" xfId="0" applyFont="1" applyFill="1" applyBorder="1" applyAlignment="1" applyProtection="1">
      <alignment horizontal="center" vertical="center" wrapText="1"/>
      <protection locked="0"/>
    </xf>
    <xf numFmtId="0" fontId="13" fillId="0" borderId="33" xfId="0" applyFont="1" applyFill="1" applyBorder="1" applyAlignment="1" applyProtection="1">
      <alignment horizontal="center" vertical="center" wrapText="1"/>
      <protection locked="0"/>
    </xf>
    <xf numFmtId="0" fontId="19" fillId="3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19" fillId="3" borderId="27" xfId="0" applyFont="1" applyFill="1" applyBorder="1" applyAlignment="1">
      <alignment horizontal="left" vertical="center" wrapText="1"/>
    </xf>
    <xf numFmtId="0" fontId="19" fillId="3" borderId="42" xfId="0" applyFont="1" applyFill="1" applyBorder="1" applyAlignment="1">
      <alignment horizontal="left" vertical="center" wrapText="1"/>
    </xf>
    <xf numFmtId="0" fontId="19" fillId="3" borderId="47" xfId="0" applyFont="1" applyFill="1" applyBorder="1" applyAlignment="1">
      <alignment horizontal="left" vertical="center" wrapText="1"/>
    </xf>
    <xf numFmtId="49" fontId="1" fillId="3" borderId="35" xfId="0" applyNumberFormat="1" applyFont="1" applyFill="1" applyBorder="1" applyAlignment="1">
      <alignment/>
    </xf>
    <xf numFmtId="0" fontId="1" fillId="3" borderId="50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49" fontId="1" fillId="3" borderId="51" xfId="0" applyNumberFormat="1" applyFont="1" applyFill="1" applyBorder="1" applyAlignment="1" applyProtection="1">
      <alignment/>
      <protection locked="0"/>
    </xf>
    <xf numFmtId="0" fontId="1" fillId="3" borderId="52" xfId="0" applyFont="1" applyFill="1" applyBorder="1" applyAlignment="1">
      <alignment/>
    </xf>
    <xf numFmtId="0" fontId="1" fillId="3" borderId="53" xfId="0" applyFont="1" applyFill="1" applyBorder="1" applyAlignment="1">
      <alignment/>
    </xf>
    <xf numFmtId="0" fontId="18" fillId="3" borderId="48" xfId="0" applyFont="1" applyFill="1" applyBorder="1" applyAlignment="1">
      <alignment horizontal="left" vertical="center" wrapText="1"/>
    </xf>
    <xf numFmtId="0" fontId="18" fillId="3" borderId="49" xfId="0" applyFont="1" applyFill="1" applyBorder="1" applyAlignment="1">
      <alignment horizontal="left" vertical="center" wrapText="1"/>
    </xf>
    <xf numFmtId="0" fontId="18" fillId="3" borderId="33" xfId="0" applyFont="1" applyFill="1" applyBorder="1" applyAlignment="1">
      <alignment horizontal="left" vertical="center" wrapText="1"/>
    </xf>
    <xf numFmtId="49" fontId="1" fillId="3" borderId="46" xfId="0" applyNumberFormat="1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0" fillId="3" borderId="26" xfId="0" applyFont="1" applyFill="1" applyBorder="1" applyAlignment="1">
      <alignment/>
    </xf>
    <xf numFmtId="0" fontId="0" fillId="3" borderId="7" xfId="0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view="pageBreakPreview" zoomScale="75" zoomScaleSheetLayoutView="75" workbookViewId="0" topLeftCell="A1">
      <selection activeCell="E5" sqref="E5:J5"/>
    </sheetView>
  </sheetViews>
  <sheetFormatPr defaultColWidth="9.140625" defaultRowHeight="12.75"/>
  <cols>
    <col min="1" max="1" width="8.140625" style="25" customWidth="1"/>
    <col min="2" max="2" width="0.2890625" style="9" hidden="1" customWidth="1"/>
    <col min="3" max="3" width="2.57421875" style="9" hidden="1" customWidth="1"/>
    <col min="4" max="4" width="52.00390625" style="1" customWidth="1"/>
    <col min="5" max="5" width="15.140625" style="4" bestFit="1" customWidth="1"/>
    <col min="6" max="6" width="10.00390625" style="4" customWidth="1"/>
    <col min="7" max="7" width="12.28125" style="4" customWidth="1"/>
    <col min="8" max="8" width="16.28125" style="4" customWidth="1"/>
    <col min="9" max="9" width="16.7109375" style="4" customWidth="1"/>
    <col min="10" max="10" width="34.28125" style="4" customWidth="1"/>
    <col min="11" max="16384" width="9.140625" style="4" customWidth="1"/>
  </cols>
  <sheetData>
    <row r="1" ht="3.75" customHeight="1">
      <c r="J1" s="232"/>
    </row>
    <row r="2" ht="1.5" customHeight="1" thickBot="1">
      <c r="J2" s="232"/>
    </row>
    <row r="3" spans="1:10" ht="30.75" customHeight="1" thickBot="1">
      <c r="A3" s="106"/>
      <c r="B3" s="233" t="s">
        <v>129</v>
      </c>
      <c r="C3" s="233"/>
      <c r="D3" s="233"/>
      <c r="E3" s="233"/>
      <c r="F3" s="233"/>
      <c r="G3" s="233"/>
      <c r="H3" s="233"/>
      <c r="I3" s="234"/>
      <c r="J3" s="235"/>
    </row>
    <row r="4" spans="1:10" ht="16.5" thickBot="1">
      <c r="A4" s="239" t="s">
        <v>23</v>
      </c>
      <c r="B4" s="240"/>
      <c r="C4" s="240"/>
      <c r="D4" s="241"/>
      <c r="E4" s="236" t="s">
        <v>106</v>
      </c>
      <c r="F4" s="237"/>
      <c r="G4" s="237"/>
      <c r="H4" s="237"/>
      <c r="I4" s="237"/>
      <c r="J4" s="238"/>
    </row>
    <row r="5" spans="1:10" ht="16.5" customHeight="1" thickBot="1">
      <c r="A5" s="239" t="s">
        <v>86</v>
      </c>
      <c r="B5" s="248"/>
      <c r="C5" s="248"/>
      <c r="D5" s="249"/>
      <c r="E5" s="250" t="s">
        <v>128</v>
      </c>
      <c r="F5" s="251"/>
      <c r="G5" s="251"/>
      <c r="H5" s="251"/>
      <c r="I5" s="251"/>
      <c r="J5" s="252"/>
    </row>
    <row r="6" spans="1:10" s="8" customFormat="1" ht="32.25" customHeight="1" thickBot="1">
      <c r="A6" s="245" t="s">
        <v>9</v>
      </c>
      <c r="B6" s="246"/>
      <c r="C6" s="246"/>
      <c r="D6" s="247"/>
      <c r="E6" s="107" t="s">
        <v>0</v>
      </c>
      <c r="F6" s="108" t="s">
        <v>1</v>
      </c>
      <c r="G6" s="108" t="s">
        <v>81</v>
      </c>
      <c r="H6" s="108" t="s">
        <v>7</v>
      </c>
      <c r="I6" s="108" t="s">
        <v>8</v>
      </c>
      <c r="J6" s="109" t="s">
        <v>2</v>
      </c>
    </row>
    <row r="7" spans="1:10" ht="20.25" customHeight="1" thickBot="1">
      <c r="A7" s="242" t="s">
        <v>24</v>
      </c>
      <c r="B7" s="243"/>
      <c r="C7" s="243"/>
      <c r="D7" s="244"/>
      <c r="E7" s="110"/>
      <c r="F7" s="110"/>
      <c r="G7" s="110"/>
      <c r="H7" s="111"/>
      <c r="I7" s="139">
        <f>I8+I11+I14</f>
        <v>16898.235073225682</v>
      </c>
      <c r="J7" s="113"/>
    </row>
    <row r="8" spans="1:10" ht="16.5" customHeight="1" thickBot="1">
      <c r="A8" s="262" t="s">
        <v>25</v>
      </c>
      <c r="B8" s="263"/>
      <c r="C8" s="263"/>
      <c r="D8" s="264"/>
      <c r="E8" s="114"/>
      <c r="F8" s="115"/>
      <c r="G8" s="115"/>
      <c r="H8" s="116" t="s">
        <v>14</v>
      </c>
      <c r="I8" s="121">
        <f>SUM(H9:H10)</f>
        <v>16898.235073225682</v>
      </c>
      <c r="J8" s="117"/>
    </row>
    <row r="9" spans="1:10" ht="127.5" customHeight="1">
      <c r="A9" s="127" t="s">
        <v>36</v>
      </c>
      <c r="B9" s="26"/>
      <c r="C9" s="26"/>
      <c r="D9" s="27" t="s">
        <v>118</v>
      </c>
      <c r="E9" s="28" t="s">
        <v>87</v>
      </c>
      <c r="F9" s="29">
        <v>30</v>
      </c>
      <c r="G9" s="187">
        <v>563.274502440856</v>
      </c>
      <c r="H9" s="30">
        <f>F9*G9</f>
        <v>16898.235073225682</v>
      </c>
      <c r="I9" s="136"/>
      <c r="J9" s="31" t="s">
        <v>107</v>
      </c>
    </row>
    <row r="10" spans="1:10" ht="13.5" thickBot="1">
      <c r="A10" s="127"/>
      <c r="B10" s="32"/>
      <c r="C10" s="32"/>
      <c r="D10" s="27" t="s">
        <v>14</v>
      </c>
      <c r="E10" s="28"/>
      <c r="F10" s="29"/>
      <c r="G10" s="43"/>
      <c r="H10" s="30">
        <f>F10*G10</f>
        <v>0</v>
      </c>
      <c r="I10" s="133"/>
      <c r="J10" s="31"/>
    </row>
    <row r="11" spans="1:10" ht="13.5" thickBot="1">
      <c r="A11" s="268" t="s">
        <v>26</v>
      </c>
      <c r="B11" s="269"/>
      <c r="C11" s="269"/>
      <c r="D11" s="270"/>
      <c r="E11" s="118"/>
      <c r="F11" s="119"/>
      <c r="G11" s="119"/>
      <c r="H11" s="120" t="s">
        <v>14</v>
      </c>
      <c r="I11" s="121">
        <f>SUM(H12:H13)</f>
        <v>0</v>
      </c>
      <c r="J11" s="122"/>
    </row>
    <row r="12" spans="1:10" ht="12.75">
      <c r="A12" s="127" t="s">
        <v>37</v>
      </c>
      <c r="B12" s="35"/>
      <c r="C12" s="35"/>
      <c r="D12" s="36"/>
      <c r="E12" s="37"/>
      <c r="F12" s="38"/>
      <c r="G12" s="187"/>
      <c r="H12" s="30">
        <f>F12*G12</f>
        <v>0</v>
      </c>
      <c r="I12" s="136"/>
      <c r="J12" s="31"/>
    </row>
    <row r="13" spans="1:10" ht="13.5" thickBot="1">
      <c r="A13" s="127" t="s">
        <v>38</v>
      </c>
      <c r="B13" s="32"/>
      <c r="C13" s="35"/>
      <c r="D13" s="39"/>
      <c r="E13" s="37"/>
      <c r="F13" s="38"/>
      <c r="G13" s="43"/>
      <c r="H13" s="33">
        <f>F13*G13</f>
        <v>0</v>
      </c>
      <c r="I13" s="133"/>
      <c r="J13" s="31"/>
    </row>
    <row r="14" spans="1:10" ht="15.75" thickBot="1">
      <c r="A14" s="268" t="s">
        <v>27</v>
      </c>
      <c r="B14" s="269"/>
      <c r="C14" s="269"/>
      <c r="D14" s="270"/>
      <c r="E14" s="123"/>
      <c r="F14" s="119"/>
      <c r="G14" s="119"/>
      <c r="H14" s="120" t="s">
        <v>14</v>
      </c>
      <c r="I14" s="121">
        <f>SUM(H15:H17)</f>
        <v>0</v>
      </c>
      <c r="J14" s="190">
        <f>I14/I66</f>
        <v>0</v>
      </c>
    </row>
    <row r="15" spans="1:10" ht="12.75">
      <c r="A15" s="127" t="s">
        <v>39</v>
      </c>
      <c r="B15" s="105"/>
      <c r="C15" s="105"/>
      <c r="D15" s="36"/>
      <c r="E15" s="37"/>
      <c r="F15" s="38"/>
      <c r="G15" s="187"/>
      <c r="H15" s="30">
        <f>F15*G15</f>
        <v>0</v>
      </c>
      <c r="I15" s="136"/>
      <c r="J15" s="31"/>
    </row>
    <row r="16" spans="1:10" ht="12.75">
      <c r="A16" s="128" t="s">
        <v>40</v>
      </c>
      <c r="B16" s="35"/>
      <c r="C16" s="35"/>
      <c r="D16" s="39"/>
      <c r="E16" s="37"/>
      <c r="F16" s="38"/>
      <c r="G16" s="187"/>
      <c r="H16" s="30">
        <f>F16*G16</f>
        <v>0</v>
      </c>
      <c r="I16" s="132"/>
      <c r="J16" s="31"/>
    </row>
    <row r="17" spans="1:10" ht="13.5" thickBot="1">
      <c r="A17" s="128"/>
      <c r="B17" s="40"/>
      <c r="C17" s="41"/>
      <c r="D17" s="103" t="s">
        <v>14</v>
      </c>
      <c r="E17" s="42"/>
      <c r="F17" s="43"/>
      <c r="G17" s="43"/>
      <c r="H17" s="33">
        <f>F17*G17</f>
        <v>0</v>
      </c>
      <c r="I17" s="133"/>
      <c r="J17" s="44"/>
    </row>
    <row r="18" spans="1:10" ht="18.75" customHeight="1" thickBot="1">
      <c r="A18" s="242" t="s">
        <v>35</v>
      </c>
      <c r="B18" s="243"/>
      <c r="C18" s="243"/>
      <c r="D18" s="244"/>
      <c r="E18" s="110"/>
      <c r="F18" s="110"/>
      <c r="G18" s="110"/>
      <c r="H18" s="111"/>
      <c r="I18" s="112">
        <f>I19+I24+I42+I50</f>
        <v>384735.38810310175</v>
      </c>
      <c r="J18" s="113"/>
    </row>
    <row r="19" spans="1:10" ht="21" customHeight="1" thickBot="1">
      <c r="A19" s="268" t="s">
        <v>28</v>
      </c>
      <c r="B19" s="271"/>
      <c r="C19" s="271"/>
      <c r="D19" s="272"/>
      <c r="E19" s="114"/>
      <c r="F19" s="115"/>
      <c r="G19" s="115"/>
      <c r="H19" s="116" t="s">
        <v>14</v>
      </c>
      <c r="I19" s="121">
        <f>SUM(H20:H23)</f>
        <v>0</v>
      </c>
      <c r="J19" s="117"/>
    </row>
    <row r="20" spans="1:10" ht="12.75">
      <c r="A20" s="127" t="s">
        <v>41</v>
      </c>
      <c r="B20" s="35"/>
      <c r="C20" s="35"/>
      <c r="D20" s="45" t="s">
        <v>21</v>
      </c>
      <c r="E20" s="46"/>
      <c r="F20" s="47"/>
      <c r="G20" s="188"/>
      <c r="H20" s="48">
        <f>F20*G20</f>
        <v>0</v>
      </c>
      <c r="I20" s="137"/>
      <c r="J20" s="49"/>
    </row>
    <row r="21" spans="1:10" ht="12.75">
      <c r="A21" s="128" t="s">
        <v>42</v>
      </c>
      <c r="B21" s="50"/>
      <c r="C21" s="50"/>
      <c r="D21" s="51" t="s">
        <v>22</v>
      </c>
      <c r="E21" s="52"/>
      <c r="F21" s="53"/>
      <c r="G21" s="62"/>
      <c r="H21" s="54">
        <f>F21*G21</f>
        <v>0</v>
      </c>
      <c r="I21" s="135"/>
      <c r="J21" s="55"/>
    </row>
    <row r="22" spans="1:10" ht="12.75">
      <c r="A22" s="128" t="s">
        <v>43</v>
      </c>
      <c r="B22" s="50"/>
      <c r="C22" s="50"/>
      <c r="D22" s="56"/>
      <c r="E22" s="52"/>
      <c r="F22" s="57"/>
      <c r="G22" s="62"/>
      <c r="H22" s="54">
        <f>F22*G22</f>
        <v>0</v>
      </c>
      <c r="I22" s="135"/>
      <c r="J22" s="55"/>
    </row>
    <row r="23" spans="1:10" ht="13.5" thickBot="1">
      <c r="A23" s="127"/>
      <c r="B23" s="59"/>
      <c r="C23" s="59"/>
      <c r="D23" s="60"/>
      <c r="E23" s="61"/>
      <c r="F23" s="62"/>
      <c r="G23" s="62"/>
      <c r="H23" s="54">
        <f>F23*G23</f>
        <v>0</v>
      </c>
      <c r="I23" s="138"/>
      <c r="J23" s="55"/>
    </row>
    <row r="24" spans="1:10" ht="13.5" thickBot="1">
      <c r="A24" s="259" t="s">
        <v>55</v>
      </c>
      <c r="B24" s="260"/>
      <c r="C24" s="260"/>
      <c r="D24" s="261"/>
      <c r="E24" s="126"/>
      <c r="F24" s="119"/>
      <c r="G24" s="119"/>
      <c r="H24" s="120" t="s">
        <v>14</v>
      </c>
      <c r="I24" s="121">
        <f>SUM(H25:H41)</f>
        <v>384735.38810310175</v>
      </c>
      <c r="J24" s="122"/>
    </row>
    <row r="25" spans="1:10" ht="12.75">
      <c r="A25" s="127" t="s">
        <v>44</v>
      </c>
      <c r="B25" s="34"/>
      <c r="C25" s="35"/>
      <c r="D25" s="45" t="s">
        <v>56</v>
      </c>
      <c r="E25" s="52"/>
      <c r="F25" s="53"/>
      <c r="G25" s="188"/>
      <c r="H25" s="48">
        <f>F25*G25</f>
        <v>0</v>
      </c>
      <c r="I25" s="137"/>
      <c r="J25" s="55"/>
    </row>
    <row r="26" spans="1:10" ht="63.75">
      <c r="A26" s="215"/>
      <c r="B26" s="217"/>
      <c r="C26" s="217"/>
      <c r="D26" s="218" t="s">
        <v>97</v>
      </c>
      <c r="E26" s="52" t="s">
        <v>87</v>
      </c>
      <c r="F26" s="53">
        <v>30</v>
      </c>
      <c r="G26" s="188">
        <f>(413.06)*1.19</f>
        <v>491.54139999999995</v>
      </c>
      <c r="H26" s="48">
        <f>G26*F26</f>
        <v>14746.241999999998</v>
      </c>
      <c r="I26" s="137"/>
      <c r="J26" s="55" t="s">
        <v>108</v>
      </c>
    </row>
    <row r="27" spans="1:10" ht="12.75">
      <c r="A27" s="215"/>
      <c r="B27" s="217"/>
      <c r="C27" s="217"/>
      <c r="D27" s="207" t="s">
        <v>98</v>
      </c>
      <c r="E27" s="52" t="s">
        <v>101</v>
      </c>
      <c r="F27" s="53">
        <v>1</v>
      </c>
      <c r="G27" s="188">
        <f>(3755.16)*1.19</f>
        <v>4468.640399999999</v>
      </c>
      <c r="H27" s="48">
        <f>G27*F27</f>
        <v>4468.640399999999</v>
      </c>
      <c r="I27" s="137"/>
      <c r="J27" s="55" t="s">
        <v>99</v>
      </c>
    </row>
    <row r="28" spans="1:10" ht="38.25">
      <c r="A28" s="215"/>
      <c r="B28" s="217"/>
      <c r="C28" s="217"/>
      <c r="D28" s="207" t="s">
        <v>100</v>
      </c>
      <c r="E28" s="208" t="s">
        <v>101</v>
      </c>
      <c r="F28" s="209">
        <v>1</v>
      </c>
      <c r="G28" s="210">
        <f>(3755.16334960571)*1.19</f>
        <v>4468.6443860307945</v>
      </c>
      <c r="H28" s="48">
        <f>G28*F28</f>
        <v>4468.6443860307945</v>
      </c>
      <c r="I28" s="137"/>
      <c r="J28" s="55" t="s">
        <v>109</v>
      </c>
    </row>
    <row r="29" spans="1:10" ht="12.75">
      <c r="A29" s="215"/>
      <c r="B29" s="217"/>
      <c r="C29" s="217"/>
      <c r="D29" s="211"/>
      <c r="E29" s="208"/>
      <c r="F29" s="209"/>
      <c r="G29" s="210"/>
      <c r="H29" s="48"/>
      <c r="I29" s="137"/>
      <c r="J29" s="55"/>
    </row>
    <row r="30" spans="1:10" ht="12.75">
      <c r="A30" s="219" t="s">
        <v>45</v>
      </c>
      <c r="B30" s="220"/>
      <c r="C30" s="220"/>
      <c r="D30" s="211" t="s">
        <v>57</v>
      </c>
      <c r="E30" s="208"/>
      <c r="F30" s="209"/>
      <c r="G30" s="210"/>
      <c r="H30" s="48"/>
      <c r="I30" s="135"/>
      <c r="J30" s="55"/>
    </row>
    <row r="31" spans="1:10" ht="12.75">
      <c r="A31" s="219" t="s">
        <v>46</v>
      </c>
      <c r="B31" s="221"/>
      <c r="C31" s="221"/>
      <c r="D31" s="212" t="s">
        <v>110</v>
      </c>
      <c r="E31" s="228" t="s">
        <v>101</v>
      </c>
      <c r="F31" s="209">
        <v>1</v>
      </c>
      <c r="G31" s="209">
        <f>(91701.088)*1.19</f>
        <v>109124.29472</v>
      </c>
      <c r="H31" s="222">
        <f>F31*G31</f>
        <v>109124.29472</v>
      </c>
      <c r="I31" s="135"/>
      <c r="J31" s="229" t="s">
        <v>119</v>
      </c>
    </row>
    <row r="32" spans="1:10" ht="14.25" customHeight="1">
      <c r="A32" s="215" t="s">
        <v>58</v>
      </c>
      <c r="B32" s="221"/>
      <c r="C32" s="221"/>
      <c r="D32" s="212" t="s">
        <v>103</v>
      </c>
      <c r="E32" s="228" t="s">
        <v>101</v>
      </c>
      <c r="F32" s="209">
        <v>1</v>
      </c>
      <c r="G32" s="209">
        <f>(24209.5)*1.19</f>
        <v>28809.305</v>
      </c>
      <c r="H32" s="209">
        <f>G32*F32</f>
        <v>28809.305</v>
      </c>
      <c r="I32" s="135"/>
      <c r="J32" s="229" t="s">
        <v>119</v>
      </c>
    </row>
    <row r="33" spans="1:10" ht="12.75">
      <c r="A33" s="219" t="s">
        <v>59</v>
      </c>
      <c r="B33" s="221"/>
      <c r="C33" s="221"/>
      <c r="D33" s="211" t="s">
        <v>105</v>
      </c>
      <c r="E33" s="228" t="s">
        <v>101</v>
      </c>
      <c r="F33" s="209">
        <v>1</v>
      </c>
      <c r="G33" s="209">
        <f>(30980)*1.19</f>
        <v>36866.2</v>
      </c>
      <c r="H33" s="209">
        <f>G33*F33</f>
        <v>36866.2</v>
      </c>
      <c r="I33" s="135"/>
      <c r="J33" s="229" t="s">
        <v>119</v>
      </c>
    </row>
    <row r="34" spans="1:10" ht="12.75">
      <c r="A34" s="215" t="s">
        <v>60</v>
      </c>
      <c r="B34" s="221"/>
      <c r="C34" s="221"/>
      <c r="D34" s="211" t="s">
        <v>15</v>
      </c>
      <c r="E34" s="228"/>
      <c r="F34" s="209"/>
      <c r="G34" s="209"/>
      <c r="H34" s="222"/>
      <c r="I34" s="135"/>
      <c r="J34" s="229"/>
    </row>
    <row r="35" spans="1:10" ht="12.75">
      <c r="A35" s="215" t="s">
        <v>89</v>
      </c>
      <c r="B35" s="221"/>
      <c r="C35" s="221"/>
      <c r="D35" s="211" t="s">
        <v>124</v>
      </c>
      <c r="E35" s="228"/>
      <c r="F35" s="209"/>
      <c r="G35" s="209"/>
      <c r="H35" s="222"/>
      <c r="I35" s="135"/>
      <c r="J35" s="229"/>
    </row>
    <row r="36" spans="1:10" ht="12.75">
      <c r="A36" s="215" t="s">
        <v>90</v>
      </c>
      <c r="B36" s="221"/>
      <c r="C36" s="221"/>
      <c r="D36" s="211" t="s">
        <v>102</v>
      </c>
      <c r="E36" s="228" t="s">
        <v>101</v>
      </c>
      <c r="F36" s="209">
        <v>1</v>
      </c>
      <c r="G36" s="209">
        <f>(3380)*1.19</f>
        <v>4022.2</v>
      </c>
      <c r="H36" s="222">
        <f>G36*F36</f>
        <v>4022.2</v>
      </c>
      <c r="I36" s="135"/>
      <c r="J36" s="229" t="s">
        <v>111</v>
      </c>
    </row>
    <row r="37" spans="1:10" ht="38.25">
      <c r="A37" s="215" t="s">
        <v>92</v>
      </c>
      <c r="B37" s="221"/>
      <c r="C37" s="221"/>
      <c r="D37" s="211" t="s">
        <v>112</v>
      </c>
      <c r="E37" s="228" t="s">
        <v>88</v>
      </c>
      <c r="F37" s="209">
        <v>10000</v>
      </c>
      <c r="G37" s="209">
        <f>(3.1918)*1.19</f>
        <v>3.798242</v>
      </c>
      <c r="H37" s="222">
        <f>F37*G37</f>
        <v>37982.42</v>
      </c>
      <c r="I37" s="135"/>
      <c r="J37" s="229" t="s">
        <v>113</v>
      </c>
    </row>
    <row r="38" spans="1:10" ht="51">
      <c r="A38" s="215" t="s">
        <v>93</v>
      </c>
      <c r="B38" s="221"/>
      <c r="C38" s="221"/>
      <c r="D38" s="211" t="s">
        <v>91</v>
      </c>
      <c r="E38" s="228" t="s">
        <v>94</v>
      </c>
      <c r="F38" s="209">
        <v>400</v>
      </c>
      <c r="G38" s="209">
        <f>(82.6135936913256)*1.19</f>
        <v>98.31017649267747</v>
      </c>
      <c r="H38" s="222">
        <f>F38*G38</f>
        <v>39324.07059707099</v>
      </c>
      <c r="I38" s="135"/>
      <c r="J38" s="229" t="s">
        <v>114</v>
      </c>
    </row>
    <row r="39" spans="1:10" ht="43.5" customHeight="1">
      <c r="A39" s="215" t="s">
        <v>95</v>
      </c>
      <c r="B39" s="221"/>
      <c r="C39" s="221"/>
      <c r="D39" s="211" t="s">
        <v>116</v>
      </c>
      <c r="E39" s="228" t="s">
        <v>94</v>
      </c>
      <c r="F39" s="209">
        <v>650</v>
      </c>
      <c r="G39" s="209">
        <f>(50.8384615384615)*1.19</f>
        <v>60.49776923076919</v>
      </c>
      <c r="H39" s="222">
        <f>G39*F39</f>
        <v>39323.549999999974</v>
      </c>
      <c r="I39" s="135"/>
      <c r="J39" s="229" t="s">
        <v>117</v>
      </c>
    </row>
    <row r="40" spans="1:10" ht="67.5" customHeight="1">
      <c r="A40" s="215" t="s">
        <v>96</v>
      </c>
      <c r="B40" s="221"/>
      <c r="C40" s="221"/>
      <c r="D40" s="207" t="s">
        <v>122</v>
      </c>
      <c r="E40" s="230" t="s">
        <v>125</v>
      </c>
      <c r="F40" s="231">
        <v>3</v>
      </c>
      <c r="G40" s="231">
        <f>(18375.3)*1.19</f>
        <v>21866.607</v>
      </c>
      <c r="H40" s="222">
        <f>G40*F40</f>
        <v>65599.821</v>
      </c>
      <c r="I40" s="135"/>
      <c r="J40" s="229" t="s">
        <v>123</v>
      </c>
    </row>
    <row r="41" spans="1:10" ht="13.5" thickBot="1">
      <c r="A41" s="223"/>
      <c r="B41" s="224"/>
      <c r="C41" s="224"/>
      <c r="D41" s="225"/>
      <c r="E41" s="46"/>
      <c r="F41" s="188"/>
      <c r="G41" s="226"/>
      <c r="H41" s="227"/>
      <c r="I41" s="206"/>
      <c r="J41" s="49"/>
    </row>
    <row r="42" spans="1:10" ht="13.5" thickBot="1">
      <c r="A42" s="259" t="s">
        <v>54</v>
      </c>
      <c r="B42" s="260"/>
      <c r="C42" s="260"/>
      <c r="D42" s="261"/>
      <c r="E42" s="126"/>
      <c r="F42" s="119"/>
      <c r="G42" s="119"/>
      <c r="H42" s="120"/>
      <c r="I42" s="121">
        <f>SUM(H43:H49)</f>
        <v>0</v>
      </c>
      <c r="J42" s="122"/>
    </row>
    <row r="43" spans="1:10" ht="12.75">
      <c r="A43" s="127" t="s">
        <v>47</v>
      </c>
      <c r="B43" s="35"/>
      <c r="C43" s="35"/>
      <c r="D43" s="45" t="s">
        <v>16</v>
      </c>
      <c r="E43" s="46"/>
      <c r="F43" s="47"/>
      <c r="G43" s="188"/>
      <c r="H43" s="48">
        <f aca="true" t="shared" si="0" ref="H43:H49">F43*G43</f>
        <v>0</v>
      </c>
      <c r="I43" s="137"/>
      <c r="J43" s="55"/>
    </row>
    <row r="44" spans="1:10" ht="12.75">
      <c r="A44" s="127" t="s">
        <v>48</v>
      </c>
      <c r="B44" s="50"/>
      <c r="C44" s="63"/>
      <c r="D44" s="45" t="s">
        <v>17</v>
      </c>
      <c r="E44" s="52"/>
      <c r="F44" s="53"/>
      <c r="G44" s="62"/>
      <c r="H44" s="54">
        <f t="shared" si="0"/>
        <v>0</v>
      </c>
      <c r="I44" s="135"/>
      <c r="J44" s="55" t="s">
        <v>14</v>
      </c>
    </row>
    <row r="45" spans="1:10" ht="12.75">
      <c r="A45" s="127" t="s">
        <v>49</v>
      </c>
      <c r="B45" s="50"/>
      <c r="C45" s="63"/>
      <c r="D45" s="45" t="s">
        <v>18</v>
      </c>
      <c r="E45" s="52"/>
      <c r="F45" s="57"/>
      <c r="G45" s="62"/>
      <c r="H45" s="54">
        <f t="shared" si="0"/>
        <v>0</v>
      </c>
      <c r="I45" s="135"/>
      <c r="J45" s="55"/>
    </row>
    <row r="46" spans="1:10" ht="12.75">
      <c r="A46" s="127" t="s">
        <v>51</v>
      </c>
      <c r="B46" s="50"/>
      <c r="C46" s="63"/>
      <c r="D46" s="45" t="s">
        <v>19</v>
      </c>
      <c r="E46" s="52"/>
      <c r="F46" s="57"/>
      <c r="G46" s="62"/>
      <c r="H46" s="54">
        <f t="shared" si="0"/>
        <v>0</v>
      </c>
      <c r="I46" s="135"/>
      <c r="J46" s="55"/>
    </row>
    <row r="47" spans="1:10" ht="12.75">
      <c r="A47" s="127" t="s">
        <v>52</v>
      </c>
      <c r="B47" s="50"/>
      <c r="C47" s="63"/>
      <c r="D47" s="45" t="s">
        <v>20</v>
      </c>
      <c r="E47" s="52"/>
      <c r="F47" s="57"/>
      <c r="G47" s="62"/>
      <c r="H47" s="54">
        <f t="shared" si="0"/>
        <v>0</v>
      </c>
      <c r="I47" s="135"/>
      <c r="J47" s="55"/>
    </row>
    <row r="48" spans="1:10" ht="12.75">
      <c r="A48" s="127" t="s">
        <v>53</v>
      </c>
      <c r="B48" s="59"/>
      <c r="C48" s="64"/>
      <c r="D48" s="45" t="s">
        <v>61</v>
      </c>
      <c r="E48" s="52"/>
      <c r="F48" s="57"/>
      <c r="G48" s="62"/>
      <c r="H48" s="54">
        <f t="shared" si="0"/>
        <v>0</v>
      </c>
      <c r="I48" s="135"/>
      <c r="J48" s="55"/>
    </row>
    <row r="49" spans="1:10" ht="13.5" thickBot="1">
      <c r="A49" s="127"/>
      <c r="B49" s="58"/>
      <c r="C49" s="59"/>
      <c r="D49" s="56" t="s">
        <v>14</v>
      </c>
      <c r="E49" s="52"/>
      <c r="F49" s="53"/>
      <c r="G49" s="62"/>
      <c r="H49" s="54">
        <f t="shared" si="0"/>
        <v>0</v>
      </c>
      <c r="I49" s="138"/>
      <c r="J49" s="55"/>
    </row>
    <row r="50" spans="1:10" ht="13.5" thickBot="1">
      <c r="A50" s="259" t="s">
        <v>29</v>
      </c>
      <c r="B50" s="260"/>
      <c r="C50" s="260"/>
      <c r="D50" s="261"/>
      <c r="E50" s="118"/>
      <c r="F50" s="119"/>
      <c r="G50" s="119"/>
      <c r="H50" s="120" t="s">
        <v>14</v>
      </c>
      <c r="I50" s="121">
        <f>SUM(H51:H52)</f>
        <v>0</v>
      </c>
      <c r="J50" s="122"/>
    </row>
    <row r="51" spans="1:10" ht="12.75">
      <c r="A51" s="127" t="s">
        <v>50</v>
      </c>
      <c r="B51" s="65"/>
      <c r="C51" s="66"/>
      <c r="D51" s="36"/>
      <c r="E51" s="67"/>
      <c r="F51" s="68"/>
      <c r="G51" s="189"/>
      <c r="H51" s="30">
        <f>F51*G51</f>
        <v>0</v>
      </c>
      <c r="I51" s="136"/>
      <c r="J51" s="31"/>
    </row>
    <row r="52" spans="1:10" ht="13.5" thickBot="1">
      <c r="A52" s="127"/>
      <c r="B52" s="71"/>
      <c r="C52" s="69"/>
      <c r="D52" s="72"/>
      <c r="E52" s="73"/>
      <c r="F52" s="74"/>
      <c r="G52" s="74"/>
      <c r="H52" s="70">
        <f>F52*G52</f>
        <v>0</v>
      </c>
      <c r="I52" s="140"/>
      <c r="J52" s="75"/>
    </row>
    <row r="53" spans="1:10" ht="18.75" customHeight="1" thickBot="1">
      <c r="A53" s="242" t="s">
        <v>62</v>
      </c>
      <c r="B53" s="243"/>
      <c r="C53" s="243"/>
      <c r="D53" s="244"/>
      <c r="E53" s="110"/>
      <c r="F53" s="110"/>
      <c r="G53" s="110"/>
      <c r="H53" s="111"/>
      <c r="I53" s="112">
        <f>I54+I57+I62</f>
        <v>0</v>
      </c>
      <c r="J53" s="113"/>
    </row>
    <row r="54" spans="1:10" ht="18" customHeight="1" thickBot="1">
      <c r="A54" s="259" t="s">
        <v>63</v>
      </c>
      <c r="B54" s="260"/>
      <c r="C54" s="260"/>
      <c r="D54" s="261"/>
      <c r="E54" s="118"/>
      <c r="F54" s="119"/>
      <c r="G54" s="119"/>
      <c r="H54" s="120" t="s">
        <v>14</v>
      </c>
      <c r="I54" s="121">
        <f>SUM(H55:H56)</f>
        <v>0</v>
      </c>
      <c r="J54" s="122"/>
    </row>
    <row r="55" spans="1:10" ht="12.75">
      <c r="A55" s="127" t="s">
        <v>71</v>
      </c>
      <c r="B55" s="34"/>
      <c r="C55" s="35"/>
      <c r="D55" s="186" t="s">
        <v>78</v>
      </c>
      <c r="E55" s="28"/>
      <c r="F55" s="29"/>
      <c r="G55" s="187"/>
      <c r="H55" s="30">
        <f>F55*G55</f>
        <v>0</v>
      </c>
      <c r="I55" s="136"/>
      <c r="J55" s="31"/>
    </row>
    <row r="56" spans="1:10" ht="13.5" thickBot="1">
      <c r="A56" s="127" t="s">
        <v>80</v>
      </c>
      <c r="B56" s="77"/>
      <c r="C56" s="78"/>
      <c r="D56" s="185" t="s">
        <v>79</v>
      </c>
      <c r="E56" s="28"/>
      <c r="F56" s="29"/>
      <c r="G56" s="43"/>
      <c r="H56" s="33">
        <f>F56*G56</f>
        <v>0</v>
      </c>
      <c r="I56" s="133"/>
      <c r="J56" s="31"/>
    </row>
    <row r="57" spans="1:10" ht="13.5" thickBot="1">
      <c r="A57" s="259" t="s">
        <v>64</v>
      </c>
      <c r="B57" s="260"/>
      <c r="C57" s="260"/>
      <c r="D57" s="261"/>
      <c r="E57" s="118"/>
      <c r="F57" s="119"/>
      <c r="G57" s="119"/>
      <c r="H57" s="120" t="s">
        <v>14</v>
      </c>
      <c r="I57" s="121">
        <f>SUM(H58:H61)</f>
        <v>0</v>
      </c>
      <c r="J57" s="122"/>
    </row>
    <row r="58" spans="1:10" ht="12.75">
      <c r="A58" s="127" t="s">
        <v>72</v>
      </c>
      <c r="B58" s="34"/>
      <c r="C58" s="35"/>
      <c r="D58" s="185" t="s">
        <v>73</v>
      </c>
      <c r="E58" s="28"/>
      <c r="F58" s="29"/>
      <c r="G58" s="187"/>
      <c r="H58" s="30">
        <f>F58*G58</f>
        <v>0</v>
      </c>
      <c r="I58" s="136"/>
      <c r="J58" s="31"/>
    </row>
    <row r="59" spans="1:10" ht="12.75">
      <c r="A59" s="127" t="s">
        <v>76</v>
      </c>
      <c r="B59" s="40"/>
      <c r="C59" s="41"/>
      <c r="D59" s="185" t="s">
        <v>74</v>
      </c>
      <c r="E59" s="28"/>
      <c r="F59" s="29"/>
      <c r="G59" s="29"/>
      <c r="H59" s="165">
        <f>F59*G59</f>
        <v>0</v>
      </c>
      <c r="I59" s="132"/>
      <c r="J59" s="31"/>
    </row>
    <row r="60" spans="1:10" ht="12.75">
      <c r="A60" s="127" t="s">
        <v>77</v>
      </c>
      <c r="B60" s="40"/>
      <c r="C60" s="41"/>
      <c r="D60" s="185" t="s">
        <v>75</v>
      </c>
      <c r="E60" s="28"/>
      <c r="F60" s="29"/>
      <c r="G60" s="29"/>
      <c r="H60" s="165">
        <f>F60*G60</f>
        <v>0</v>
      </c>
      <c r="I60" s="132"/>
      <c r="J60" s="31"/>
    </row>
    <row r="61" spans="1:10" ht="13.5" thickBot="1">
      <c r="A61" s="127"/>
      <c r="B61" s="77"/>
      <c r="C61" s="78"/>
      <c r="D61" s="27"/>
      <c r="E61" s="28"/>
      <c r="F61" s="29"/>
      <c r="G61" s="43"/>
      <c r="H61" s="33">
        <f>F61*G61</f>
        <v>0</v>
      </c>
      <c r="I61" s="133"/>
      <c r="J61" s="31"/>
    </row>
    <row r="62" spans="1:10" ht="19.5" customHeight="1" thickBot="1">
      <c r="A62" s="259" t="s">
        <v>65</v>
      </c>
      <c r="B62" s="260"/>
      <c r="C62" s="260"/>
      <c r="D62" s="261"/>
      <c r="E62" s="118"/>
      <c r="F62" s="119"/>
      <c r="G62" s="119"/>
      <c r="H62" s="120" t="s">
        <v>14</v>
      </c>
      <c r="I62" s="121">
        <f>SUM(H63:H64)</f>
        <v>0</v>
      </c>
      <c r="J62" s="190">
        <f>I62/I66</f>
        <v>0</v>
      </c>
    </row>
    <row r="63" spans="1:10" ht="12.75">
      <c r="A63" s="127"/>
      <c r="B63" s="34"/>
      <c r="C63" s="35"/>
      <c r="D63" s="27"/>
      <c r="E63" s="28"/>
      <c r="F63" s="29"/>
      <c r="G63" s="187"/>
      <c r="H63" s="30">
        <f>F63*G63</f>
        <v>0</v>
      </c>
      <c r="I63" s="136"/>
      <c r="J63" s="31"/>
    </row>
    <row r="64" spans="1:10" ht="12.75">
      <c r="A64" s="127"/>
      <c r="B64" s="77"/>
      <c r="C64" s="78"/>
      <c r="D64" s="27"/>
      <c r="E64" s="28"/>
      <c r="F64" s="29"/>
      <c r="G64" s="38"/>
      <c r="H64" s="79">
        <f>F64*G64</f>
        <v>0</v>
      </c>
      <c r="I64" s="132"/>
      <c r="J64" s="31"/>
    </row>
    <row r="65" spans="1:10" ht="13.5" thickBot="1">
      <c r="A65" s="127"/>
      <c r="B65" s="77"/>
      <c r="C65" s="78"/>
      <c r="D65" s="81"/>
      <c r="E65" s="82"/>
      <c r="F65" s="43"/>
      <c r="G65" s="43"/>
      <c r="H65" s="33">
        <f>F65*G65</f>
        <v>0</v>
      </c>
      <c r="I65" s="133"/>
      <c r="J65" s="44"/>
    </row>
    <row r="66" spans="1:10" ht="21.75" customHeight="1" thickBot="1">
      <c r="A66" s="242" t="s">
        <v>66</v>
      </c>
      <c r="B66" s="243"/>
      <c r="C66" s="243"/>
      <c r="D66" s="244"/>
      <c r="E66" s="110"/>
      <c r="F66" s="110"/>
      <c r="G66" s="110"/>
      <c r="H66" s="111">
        <f>SUM(H8:H65)</f>
        <v>401633.62317632744</v>
      </c>
      <c r="I66" s="112">
        <f>I53+I18+I7</f>
        <v>401633.62317632744</v>
      </c>
      <c r="J66" s="113">
        <f>SUM(H7:H65)</f>
        <v>401633.62317632744</v>
      </c>
    </row>
    <row r="67" spans="1:10" ht="20.25" customHeight="1" thickBot="1">
      <c r="A67" s="242" t="s">
        <v>67</v>
      </c>
      <c r="B67" s="243"/>
      <c r="C67" s="243"/>
      <c r="D67" s="244"/>
      <c r="E67" s="110"/>
      <c r="F67" s="110"/>
      <c r="G67" s="110"/>
      <c r="H67" s="111"/>
      <c r="I67" s="112"/>
      <c r="J67" s="113"/>
    </row>
    <row r="68" spans="1:10" ht="12.75">
      <c r="A68" s="131"/>
      <c r="B68" s="83"/>
      <c r="C68" s="83"/>
      <c r="D68" s="84"/>
      <c r="E68" s="76"/>
      <c r="F68" s="76"/>
      <c r="G68" s="76"/>
      <c r="H68" s="101">
        <v>0</v>
      </c>
      <c r="I68" s="134" t="s">
        <v>14</v>
      </c>
      <c r="J68" s="85"/>
    </row>
    <row r="69" spans="1:10" ht="13.5" thickBot="1">
      <c r="A69" s="130"/>
      <c r="B69" s="26"/>
      <c r="C69" s="26"/>
      <c r="D69" s="86"/>
      <c r="E69" s="87"/>
      <c r="F69" s="88"/>
      <c r="G69" s="88"/>
      <c r="H69" s="89"/>
      <c r="I69" s="102"/>
      <c r="J69" s="85"/>
    </row>
    <row r="70" spans="1:10" ht="25.5" customHeight="1" thickBot="1">
      <c r="A70" s="265" t="s">
        <v>126</v>
      </c>
      <c r="B70" s="266"/>
      <c r="C70" s="266"/>
      <c r="D70" s="266"/>
      <c r="E70" s="266"/>
      <c r="F70" s="266"/>
      <c r="G70" s="266"/>
      <c r="H70" s="267"/>
      <c r="I70" s="124">
        <f>I66-I67</f>
        <v>401633.62317632744</v>
      </c>
      <c r="J70" s="125"/>
    </row>
    <row r="71" spans="1:10" ht="48" customHeight="1" thickBot="1">
      <c r="A71" s="90"/>
      <c r="B71" s="91"/>
      <c r="C71" s="91"/>
      <c r="D71" s="92"/>
      <c r="E71" s="93"/>
      <c r="F71" s="94"/>
      <c r="G71" s="94"/>
      <c r="H71" s="95"/>
      <c r="I71" s="96"/>
      <c r="J71" s="97"/>
    </row>
    <row r="72" spans="1:10" ht="48" customHeight="1" thickBot="1">
      <c r="A72" s="141" t="s">
        <v>34</v>
      </c>
      <c r="B72" s="179"/>
      <c r="C72" s="179"/>
      <c r="D72" s="191" t="s">
        <v>31</v>
      </c>
      <c r="E72" s="107" t="s">
        <v>0</v>
      </c>
      <c r="F72" s="108" t="s">
        <v>1</v>
      </c>
      <c r="G72" s="108" t="s">
        <v>81</v>
      </c>
      <c r="H72" s="108" t="s">
        <v>7</v>
      </c>
      <c r="I72" s="145" t="s">
        <v>30</v>
      </c>
      <c r="J72" s="144" t="s">
        <v>2</v>
      </c>
    </row>
    <row r="73" spans="1:10" ht="30.75" customHeight="1" thickBot="1">
      <c r="A73" s="253" t="s">
        <v>33</v>
      </c>
      <c r="B73" s="254"/>
      <c r="C73" s="254"/>
      <c r="D73" s="254"/>
      <c r="E73" s="254"/>
      <c r="F73" s="254"/>
      <c r="G73" s="254"/>
      <c r="H73" s="255"/>
      <c r="I73" s="182">
        <f>SUM(H74:H78)</f>
        <v>4022.2</v>
      </c>
      <c r="J73" s="190">
        <f>I73/I66</f>
        <v>0.010014599794186433</v>
      </c>
    </row>
    <row r="74" spans="1:10" ht="13.5" customHeight="1">
      <c r="A74" s="162" t="s">
        <v>90</v>
      </c>
      <c r="B74" s="98"/>
      <c r="C74" s="98"/>
      <c r="D74" s="152" t="s">
        <v>102</v>
      </c>
      <c r="E74" s="153" t="s">
        <v>101</v>
      </c>
      <c r="F74" s="154">
        <v>1</v>
      </c>
      <c r="G74" s="154">
        <f>(3380)*1.19</f>
        <v>4022.2</v>
      </c>
      <c r="H74" s="89">
        <f>F74*G74</f>
        <v>4022.2</v>
      </c>
      <c r="I74" s="155"/>
      <c r="J74" s="80"/>
    </row>
    <row r="75" spans="1:10" ht="13.5" customHeight="1">
      <c r="A75" s="162"/>
      <c r="B75" s="163"/>
      <c r="C75" s="163"/>
      <c r="D75" s="27"/>
      <c r="E75" s="164"/>
      <c r="F75" s="29"/>
      <c r="G75" s="29"/>
      <c r="H75" s="165">
        <f>F75*G75</f>
        <v>0</v>
      </c>
      <c r="I75" s="132"/>
      <c r="J75" s="27"/>
    </row>
    <row r="76" spans="1:10" ht="13.5" customHeight="1">
      <c r="A76" s="162"/>
      <c r="B76" s="163"/>
      <c r="C76" s="163"/>
      <c r="D76" s="27"/>
      <c r="E76" s="164"/>
      <c r="F76" s="29"/>
      <c r="G76" s="29"/>
      <c r="H76" s="165">
        <f>F76*G76</f>
        <v>0</v>
      </c>
      <c r="I76" s="132"/>
      <c r="J76" s="27"/>
    </row>
    <row r="77" spans="1:10" ht="13.5" customHeight="1">
      <c r="A77" s="162"/>
      <c r="B77" s="163"/>
      <c r="C77" s="163"/>
      <c r="D77" s="27"/>
      <c r="E77" s="164"/>
      <c r="F77" s="29"/>
      <c r="G77" s="29"/>
      <c r="H77" s="165">
        <f>F77*G77</f>
        <v>0</v>
      </c>
      <c r="I77" s="132"/>
      <c r="J77" s="27"/>
    </row>
    <row r="78" spans="1:10" ht="13.5" customHeight="1" thickBot="1">
      <c r="A78" s="104"/>
      <c r="B78" s="150"/>
      <c r="C78" s="151"/>
      <c r="D78" s="156"/>
      <c r="E78" s="157"/>
      <c r="F78" s="158"/>
      <c r="G78" s="158"/>
      <c r="H78" s="159">
        <f>F78*G78</f>
        <v>0</v>
      </c>
      <c r="I78" s="160"/>
      <c r="J78" s="161"/>
    </row>
    <row r="79" spans="1:10" ht="29.25" customHeight="1">
      <c r="A79" s="256" t="s">
        <v>32</v>
      </c>
      <c r="B79" s="257"/>
      <c r="C79" s="257"/>
      <c r="D79" s="257"/>
      <c r="E79" s="257"/>
      <c r="F79" s="257"/>
      <c r="G79" s="257"/>
      <c r="H79" s="258"/>
      <c r="I79" s="213">
        <f>SUM(H80:H87)</f>
        <v>174799.7426</v>
      </c>
      <c r="J79" s="214"/>
    </row>
    <row r="80" spans="1:10" ht="229.5">
      <c r="A80" s="215" t="s">
        <v>46</v>
      </c>
      <c r="B80" s="36"/>
      <c r="C80" s="36"/>
      <c r="D80" s="216" t="s">
        <v>110</v>
      </c>
      <c r="E80" s="177" t="s">
        <v>101</v>
      </c>
      <c r="F80" s="177">
        <v>1</v>
      </c>
      <c r="G80" s="178">
        <f>(91701)*1.19</f>
        <v>109124.19</v>
      </c>
      <c r="H80" s="178">
        <f>G80*F80</f>
        <v>109124.19</v>
      </c>
      <c r="I80" s="143"/>
      <c r="J80" s="177" t="s">
        <v>120</v>
      </c>
    </row>
    <row r="81" spans="1:10" ht="127.5">
      <c r="A81" s="215" t="s">
        <v>58</v>
      </c>
      <c r="B81" s="36"/>
      <c r="C81" s="36"/>
      <c r="D81" s="177" t="s">
        <v>103</v>
      </c>
      <c r="E81" s="177" t="s">
        <v>101</v>
      </c>
      <c r="F81" s="177">
        <v>1</v>
      </c>
      <c r="G81" s="178">
        <f>(24209.54)*1.19</f>
        <v>28809.3526</v>
      </c>
      <c r="H81" s="178">
        <f>G81*F81</f>
        <v>28809.3526</v>
      </c>
      <c r="I81" s="143"/>
      <c r="J81" s="177" t="s">
        <v>127</v>
      </c>
    </row>
    <row r="82" spans="1:10" ht="165.75">
      <c r="A82" s="215" t="s">
        <v>104</v>
      </c>
      <c r="B82" s="36"/>
      <c r="C82" s="36"/>
      <c r="D82" s="177" t="s">
        <v>105</v>
      </c>
      <c r="E82" s="177" t="s">
        <v>101</v>
      </c>
      <c r="F82" s="177">
        <v>1</v>
      </c>
      <c r="G82" s="178">
        <f>(30980)*1.19</f>
        <v>36866.2</v>
      </c>
      <c r="H82" s="178">
        <f>G82*F82</f>
        <v>36866.2</v>
      </c>
      <c r="I82" s="143"/>
      <c r="J82" s="177" t="s">
        <v>121</v>
      </c>
    </row>
    <row r="83" spans="1:10" ht="16.5" customHeight="1">
      <c r="A83" s="205"/>
      <c r="B83" s="99"/>
      <c r="C83" s="99"/>
      <c r="D83" s="166"/>
      <c r="E83" s="201"/>
      <c r="F83" s="168"/>
      <c r="G83" s="168"/>
      <c r="H83" s="169"/>
      <c r="I83" s="170"/>
      <c r="J83" s="171"/>
    </row>
    <row r="84" spans="1:10" ht="16.5" customHeight="1">
      <c r="A84" s="205"/>
      <c r="B84" s="99"/>
      <c r="C84" s="99"/>
      <c r="D84" s="166"/>
      <c r="E84" s="177"/>
      <c r="F84" s="168"/>
      <c r="G84" s="168"/>
      <c r="H84" s="169"/>
      <c r="I84" s="170"/>
      <c r="J84" s="171"/>
    </row>
    <row r="85" spans="1:10" ht="16.5" customHeight="1">
      <c r="A85" s="205"/>
      <c r="B85" s="27"/>
      <c r="C85" s="27"/>
      <c r="D85" s="177"/>
      <c r="E85" s="177"/>
      <c r="F85" s="177"/>
      <c r="G85" s="177"/>
      <c r="H85" s="178"/>
      <c r="I85" s="143"/>
      <c r="J85" s="180"/>
    </row>
    <row r="86" spans="1:10" ht="16.5" customHeight="1">
      <c r="A86" s="127"/>
      <c r="B86" s="27"/>
      <c r="C86" s="27"/>
      <c r="D86" s="177"/>
      <c r="E86" s="177"/>
      <c r="F86" s="177"/>
      <c r="G86" s="177"/>
      <c r="H86" s="178"/>
      <c r="I86" s="143"/>
      <c r="J86" s="180"/>
    </row>
    <row r="87" spans="1:10" ht="16.5" customHeight="1" thickBot="1">
      <c r="A87" s="104"/>
      <c r="B87" s="100"/>
      <c r="C87" s="100"/>
      <c r="D87" s="172"/>
      <c r="E87" s="173"/>
      <c r="F87" s="174"/>
      <c r="G87" s="174"/>
      <c r="H87" s="174"/>
      <c r="I87" s="175"/>
      <c r="J87" s="176"/>
    </row>
    <row r="88" spans="1:10" ht="16.5" customHeight="1">
      <c r="A88" s="183"/>
      <c r="B88" s="184"/>
      <c r="C88" s="184"/>
      <c r="D88" s="167"/>
      <c r="E88" s="167"/>
      <c r="F88" s="167"/>
      <c r="G88" s="167"/>
      <c r="H88" s="167"/>
      <c r="I88" s="167"/>
      <c r="J88" s="167"/>
    </row>
    <row r="89" spans="1:10" ht="16.5" customHeight="1">
      <c r="A89" s="202" t="s">
        <v>82</v>
      </c>
      <c r="B89" s="203"/>
      <c r="C89" s="203"/>
      <c r="D89" s="204"/>
      <c r="E89" s="204" t="s">
        <v>83</v>
      </c>
      <c r="F89" s="204" t="s">
        <v>84</v>
      </c>
      <c r="G89" s="204" t="s">
        <v>85</v>
      </c>
      <c r="H89" s="167"/>
      <c r="I89" s="167"/>
      <c r="J89" s="167"/>
    </row>
    <row r="90" spans="1:10" ht="16.5" customHeight="1">
      <c r="A90" s="193" t="s">
        <v>3</v>
      </c>
      <c r="B90" s="194"/>
      <c r="C90" s="194"/>
      <c r="D90" s="195"/>
      <c r="E90" s="192"/>
      <c r="F90" s="192"/>
      <c r="G90" s="196"/>
      <c r="H90" s="167"/>
      <c r="I90" s="167"/>
      <c r="J90" s="167"/>
    </row>
    <row r="91" spans="1:10" ht="16.5" customHeight="1">
      <c r="A91" s="197"/>
      <c r="B91" s="198"/>
      <c r="C91" s="198"/>
      <c r="D91" s="199" t="s">
        <v>115</v>
      </c>
      <c r="E91" s="201"/>
      <c r="F91" s="201"/>
      <c r="G91" s="200"/>
      <c r="H91" s="167"/>
      <c r="I91" s="167"/>
      <c r="J91" s="167"/>
    </row>
    <row r="92" spans="1:10" ht="16.5" customHeight="1">
      <c r="A92" s="146"/>
      <c r="B92" s="147"/>
      <c r="C92" s="147"/>
      <c r="D92" s="147"/>
      <c r="E92" s="148"/>
      <c r="F92" s="129"/>
      <c r="G92" s="129"/>
      <c r="H92" s="142"/>
      <c r="I92" s="142"/>
      <c r="J92" s="149"/>
    </row>
    <row r="93" spans="1:9" s="5" customFormat="1" ht="12.75">
      <c r="A93" s="13" t="s">
        <v>6</v>
      </c>
      <c r="B93" s="2"/>
      <c r="C93" s="10"/>
      <c r="D93" s="2"/>
      <c r="E93" s="3"/>
      <c r="F93" s="14" t="s">
        <v>14</v>
      </c>
      <c r="G93" s="14"/>
      <c r="H93" s="22" t="s">
        <v>14</v>
      </c>
      <c r="I93" s="23"/>
    </row>
    <row r="94" spans="1:9" s="5" customFormat="1" ht="12.75">
      <c r="A94" s="24" t="s">
        <v>68</v>
      </c>
      <c r="B94" s="15"/>
      <c r="C94" s="10"/>
      <c r="D94" s="2"/>
      <c r="E94" s="3"/>
      <c r="F94" s="14"/>
      <c r="G94" s="14"/>
      <c r="H94" s="22"/>
      <c r="I94" s="23"/>
    </row>
    <row r="95" spans="1:7" s="5" customFormat="1" ht="12.75">
      <c r="A95" s="7" t="s">
        <v>11</v>
      </c>
      <c r="B95" s="11"/>
      <c r="C95" s="13"/>
      <c r="D95" s="2"/>
      <c r="E95" s="3"/>
      <c r="F95" s="6"/>
      <c r="G95" s="6"/>
    </row>
    <row r="96" spans="1:7" s="18" customFormat="1" ht="12.75" customHeight="1">
      <c r="A96" s="11" t="s">
        <v>12</v>
      </c>
      <c r="B96" s="12"/>
      <c r="C96" s="24"/>
      <c r="D96" s="15"/>
      <c r="E96" s="16"/>
      <c r="F96" s="17"/>
      <c r="G96" s="17"/>
    </row>
    <row r="97" spans="1:9" s="5" customFormat="1" ht="12.75" customHeight="1">
      <c r="A97" s="19"/>
      <c r="B97" s="20"/>
      <c r="C97" s="7"/>
      <c r="D97" s="11"/>
      <c r="E97" s="11"/>
      <c r="F97" s="11"/>
      <c r="G97" s="11"/>
      <c r="H97" s="11"/>
      <c r="I97" s="11"/>
    </row>
    <row r="98" spans="1:10" ht="12.75">
      <c r="A98" s="7" t="s">
        <v>4</v>
      </c>
      <c r="B98" s="12"/>
      <c r="C98" s="11"/>
      <c r="D98" s="12"/>
      <c r="E98" s="12"/>
      <c r="F98" s="12"/>
      <c r="G98" s="12"/>
      <c r="H98" s="12"/>
      <c r="I98" s="12"/>
      <c r="J98" s="12"/>
    </row>
    <row r="99" spans="1:10" ht="12.75">
      <c r="A99" s="19"/>
      <c r="B99" s="20"/>
      <c r="C99" s="7"/>
      <c r="D99" s="12"/>
      <c r="E99" s="12"/>
      <c r="F99" s="12"/>
      <c r="G99" s="12"/>
      <c r="H99" s="12"/>
      <c r="I99" s="12"/>
      <c r="J99" s="12"/>
    </row>
    <row r="100" spans="1:10" ht="12.75">
      <c r="A100" s="7" t="s">
        <v>69</v>
      </c>
      <c r="B100" s="12"/>
      <c r="C100" s="7"/>
      <c r="D100" s="12"/>
      <c r="E100" s="12"/>
      <c r="F100" s="12"/>
      <c r="G100" s="12"/>
      <c r="H100" s="12"/>
      <c r="I100" s="12"/>
      <c r="J100" s="12"/>
    </row>
    <row r="101" spans="1:10" s="21" customFormat="1" ht="12.75">
      <c r="A101" s="181" t="s">
        <v>70</v>
      </c>
      <c r="B101" s="20"/>
      <c r="C101" s="19"/>
      <c r="D101" s="20"/>
      <c r="E101" s="20"/>
      <c r="F101" s="20"/>
      <c r="G101" s="20"/>
      <c r="H101" s="20"/>
      <c r="I101" s="20"/>
      <c r="J101" s="20"/>
    </row>
    <row r="102" spans="1:10" s="21" customFormat="1" ht="12.75">
      <c r="A102" s="181"/>
      <c r="B102" s="20"/>
      <c r="C102" s="19"/>
      <c r="D102" s="20"/>
      <c r="E102" s="20"/>
      <c r="F102" s="20"/>
      <c r="G102" s="20"/>
      <c r="H102" s="20"/>
      <c r="I102" s="20"/>
      <c r="J102" s="20"/>
    </row>
    <row r="103" spans="1:10" ht="12.75">
      <c r="A103" s="7" t="s">
        <v>5</v>
      </c>
      <c r="B103" s="12"/>
      <c r="C103" s="7"/>
      <c r="D103" s="12"/>
      <c r="E103" s="12"/>
      <c r="F103" s="12"/>
      <c r="G103" s="12"/>
      <c r="H103" s="12"/>
      <c r="I103" s="12"/>
      <c r="J103" s="12"/>
    </row>
    <row r="104" spans="1:10" s="21" customFormat="1" ht="12.75">
      <c r="A104" s="11" t="s">
        <v>13</v>
      </c>
      <c r="B104" s="12"/>
      <c r="C104" s="19"/>
      <c r="D104" s="20"/>
      <c r="E104" s="20"/>
      <c r="F104" s="20"/>
      <c r="G104" s="20"/>
      <c r="H104" s="20"/>
      <c r="I104" s="20"/>
      <c r="J104" s="20"/>
    </row>
    <row r="105" spans="1:10" ht="12.75">
      <c r="A105" s="11"/>
      <c r="B105" s="12"/>
      <c r="C105" s="7"/>
      <c r="D105" s="12"/>
      <c r="E105" s="12"/>
      <c r="F105" s="12"/>
      <c r="G105" s="12"/>
      <c r="H105" s="12"/>
      <c r="I105" s="12"/>
      <c r="J105" s="12"/>
    </row>
    <row r="106" spans="1:10" ht="12.75">
      <c r="A106" s="9" t="s">
        <v>10</v>
      </c>
      <c r="B106" s="1"/>
      <c r="C106" s="11"/>
      <c r="D106" s="12"/>
      <c r="E106" s="12"/>
      <c r="F106" s="12"/>
      <c r="G106" s="12"/>
      <c r="H106" s="12"/>
      <c r="I106" s="12"/>
      <c r="J106" s="12"/>
    </row>
    <row r="107" spans="1:10" ht="12.75">
      <c r="A107" s="9"/>
      <c r="B107" s="11"/>
      <c r="C107" s="11"/>
      <c r="D107" s="12"/>
      <c r="E107" s="12"/>
      <c r="F107" s="12"/>
      <c r="G107" s="12"/>
      <c r="H107" s="12"/>
      <c r="I107" s="12"/>
      <c r="J107" s="12"/>
    </row>
    <row r="108" spans="1:2" ht="12.75">
      <c r="A108" s="9"/>
      <c r="B108" s="9" t="s">
        <v>10</v>
      </c>
    </row>
    <row r="109" ht="12.75">
      <c r="A109" s="9"/>
    </row>
  </sheetData>
  <mergeCells count="24">
    <mergeCell ref="A67:D67"/>
    <mergeCell ref="A70:H70"/>
    <mergeCell ref="A50:D50"/>
    <mergeCell ref="A11:D11"/>
    <mergeCell ref="A14:D14"/>
    <mergeCell ref="A18:D18"/>
    <mergeCell ref="A19:D19"/>
    <mergeCell ref="A73:H73"/>
    <mergeCell ref="A79:H79"/>
    <mergeCell ref="A42:D42"/>
    <mergeCell ref="A8:D8"/>
    <mergeCell ref="A24:D24"/>
    <mergeCell ref="A66:D66"/>
    <mergeCell ref="A53:D53"/>
    <mergeCell ref="A54:D54"/>
    <mergeCell ref="A57:D57"/>
    <mergeCell ref="A62:D62"/>
    <mergeCell ref="B3:J3"/>
    <mergeCell ref="E4:J4"/>
    <mergeCell ref="A4:D4"/>
    <mergeCell ref="A7:D7"/>
    <mergeCell ref="A6:D6"/>
    <mergeCell ref="A5:D5"/>
    <mergeCell ref="E5:J5"/>
  </mergeCells>
  <printOptions horizontalCentered="1"/>
  <pageMargins left="0.41" right="0.4" top="0.64" bottom="0.49" header="0.3937007874015748" footer="0.1968503937007874"/>
  <pageSetup horizontalDpi="600" verticalDpi="600" orientation="portrait" paperSize="9" scale="55" r:id="rId3"/>
  <headerFooter alignWithMargins="0">
    <oddFooter>&amp;CStránka &amp;P z &amp;N</oddFooter>
  </headerFooter>
  <rowBreaks count="1" manualBreakCount="1">
    <brk id="61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jakoubkova</cp:lastModifiedBy>
  <cp:lastPrinted>2009-03-10T09:44:49Z</cp:lastPrinted>
  <dcterms:created xsi:type="dcterms:W3CDTF">2000-04-10T10:46:44Z</dcterms:created>
  <dcterms:modified xsi:type="dcterms:W3CDTF">2009-03-10T09:46:18Z</dcterms:modified>
  <cp:category/>
  <cp:version/>
  <cp:contentType/>
  <cp:contentStatus/>
</cp:coreProperties>
</file>