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7785" windowHeight="9510" activeTab="0"/>
  </bookViews>
  <sheets>
    <sheet name="Dotace 2009-ostatní" sheetId="1" r:id="rId1"/>
  </sheets>
  <definedNames>
    <definedName name="_xlnm.Print_Titles" localSheetId="0">'Dotace 2009-ostatní'!$5:$5</definedName>
    <definedName name="_xlnm.Print_Area" localSheetId="0">'Dotace 2009-ostatní'!$A$1:$CF$261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BY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MPSV+kraj v roce 2007 s nárůstem 10% - MPSV a záloha Kraj 2008</t>
        </r>
      </text>
    </comment>
    <comment ref="BZ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Předchozí částka upravená s ohledem na požadavek od kraje pro rok 2008</t>
        </r>
      </text>
    </comment>
    <comment ref="CA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Procento získaných prostředků na rok 200á oproti roku 2007 (MPSV,Kraj)</t>
        </r>
      </text>
    </comment>
    <comment ref="CD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+ dofinancování u NNO do výše 90% loňských příjmů od MPSV a kraje
</t>
        </r>
      </text>
    </comment>
    <comment ref="CC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</t>
        </r>
      </text>
    </comment>
    <comment ref="CJ30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Chtějí převést na tuto službu částku 90 500 Kč z AZ a SAS pro děti z již zchválené dotace kraje.
Nechat jen rozdíl mezi touto částkou a požadavkem na převod nebo o tuto částku navýšit do výše této částky?????</t>
        </r>
      </text>
    </comment>
    <comment ref="CJ86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Zvážit zda-li jim dát nebo ne. Na MPSV byla navržena 0. Stejnou službu poskytuje i Tyflo Centrum</t>
        </r>
      </text>
    </comment>
    <comment ref="CJ169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 roce 2008 nebylo financováno. Doplatek spočten jako dopočítání do 11% z celkových nákladů 2009, kterými se kraj v průměru na financování služby podílí</t>
        </r>
      </text>
    </comment>
    <comment ref="CJ185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<sst xmlns="http://schemas.openxmlformats.org/spreadsheetml/2006/main" count="1056" uniqueCount="356">
  <si>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</si>
  <si>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</si>
  <si>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</si>
  <si>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</si>
  <si>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</si>
  <si>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</si>
  <si>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</si>
  <si>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</si>
  <si>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</si>
  <si>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</si>
  <si>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</si>
  <si>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</si>
  <si>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</si>
  <si>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MPSV 2007</t>
  </si>
  <si>
    <t>Jiná státní správa 2007</t>
  </si>
  <si>
    <t>Jiná státní správa 2008</t>
  </si>
  <si>
    <t>Úřad práce 2007</t>
  </si>
  <si>
    <t>Úřad práce 2008</t>
  </si>
  <si>
    <t>Kraj 2007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</si>
  <si>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</si>
  <si>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</si>
  <si>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</si>
  <si>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</si>
  <si>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</si>
  <si>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</si>
  <si>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</si>
  <si>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</si>
  <si>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</si>
  <si>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</si>
  <si>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</si>
  <si>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</si>
  <si>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MPSV-přiznaná dotace pro rok 2008</t>
  </si>
  <si>
    <t>% z požadavku dotace od MPSV na rok 2008</t>
  </si>
  <si>
    <t>Změna výše dotace oproti roku 2007 v %</t>
  </si>
  <si>
    <t>Předpoklad získaných prostředků na rok 2008 (bez dotace kraje)</t>
  </si>
  <si>
    <t>Porovnání se získanými prostředky roku 2007 v %</t>
  </si>
  <si>
    <t>Chybějící částka do výše získanýcch příjmů roku  2007 (bez dotace kraje)</t>
  </si>
  <si>
    <t>Porovnání s celkovými náklady roku 2008 v %</t>
  </si>
  <si>
    <t>Chybějící částka do výše nákladů roku 2008</t>
  </si>
  <si>
    <t>Chybějící částka do výše získanýcch příjmů roku  2007 při zachování dotace kraje ve výši roku 2007</t>
  </si>
  <si>
    <t>Oblastní charita Havlíčkův Brod</t>
  </si>
  <si>
    <t>NNO</t>
  </si>
  <si>
    <t>centra denních služeb</t>
  </si>
  <si>
    <t>Astra - denní centrum pro seniory v Humpolci</t>
  </si>
  <si>
    <t>§4356</t>
  </si>
  <si>
    <t>pol.5223</t>
  </si>
  <si>
    <t>Tyflo Vysočina Jihlava, o.p.s.</t>
  </si>
  <si>
    <t>Centrum denních služeb</t>
  </si>
  <si>
    <t>pol.5221</t>
  </si>
  <si>
    <t>Centrum LADA - občanské sdružení pro pomoc lidem s mentálním a kombinovaným postižením</t>
  </si>
  <si>
    <t>pol.5222</t>
  </si>
  <si>
    <t>Občanské sdružení pro podporu a péči o duševně nemocné VOR</t>
  </si>
  <si>
    <t>Sociální služby města Havlíčkova Brodu</t>
  </si>
  <si>
    <t>obec</t>
  </si>
  <si>
    <t>pol.5321</t>
  </si>
  <si>
    <t>Celkem</t>
  </si>
  <si>
    <t>Dům sv. Antonína</t>
  </si>
  <si>
    <t>denní stacionáře</t>
  </si>
  <si>
    <t>Dům sv. Antonína - denní stacionář</t>
  </si>
  <si>
    <t>denní stacionář "Domovinka"</t>
  </si>
  <si>
    <t>Denní a týdenní stacionář Jihlava</t>
  </si>
  <si>
    <t>Petrklíč - denní stacionář pro děti a mládež s mentálním a kombinovaným postižením, Ledeč nad Sázavou</t>
  </si>
  <si>
    <t>FOKUS Vysočina</t>
  </si>
  <si>
    <t>Denní stacionář Chotěboř</t>
  </si>
  <si>
    <t>Asociace pomáhající lidem s autismem - APLA Vysočina</t>
  </si>
  <si>
    <t>Integrační centrum Sasov</t>
  </si>
  <si>
    <t>Centrum Zdislava</t>
  </si>
  <si>
    <t>Sociální služby města Žďár nad Sázavou</t>
  </si>
  <si>
    <t>Denní stacionář pro mentálně postižené osoby</t>
  </si>
  <si>
    <t>Diecézní charita Brno</t>
  </si>
  <si>
    <t>Nesa-denní stacionář Velké Meziříčí</t>
  </si>
  <si>
    <t>Domovinka Třebíč</t>
  </si>
  <si>
    <t>Stacionář Úsměv Třebíč</t>
  </si>
  <si>
    <t>ÚSVIT-zařízení SPMP Havlíčkův Brod</t>
  </si>
  <si>
    <t>Denní stacionář</t>
  </si>
  <si>
    <t>Denní centrum Barevný svět</t>
  </si>
  <si>
    <t>Centrum J.J. Pestalozziho, o.p.s.</t>
  </si>
  <si>
    <t>Dům na půli cesty Havlíčkův Brod</t>
  </si>
  <si>
    <t>chráněné bydlení</t>
  </si>
  <si>
    <t>Chráněné bydlení Pelhřimov</t>
  </si>
  <si>
    <t>§4354</t>
  </si>
  <si>
    <t>Chráněné bydlení Havlíčkův Brod</t>
  </si>
  <si>
    <t>Alkat o.s.</t>
  </si>
  <si>
    <t>Chráněné bydlení</t>
  </si>
  <si>
    <t>Diagnostický ústav sociální péče Černovice, příspěvková organizace</t>
  </si>
  <si>
    <t>kraj</t>
  </si>
  <si>
    <t>Diagnostický ústav sociální péče Černovice - chráněné bydlení</t>
  </si>
  <si>
    <t>Kolpingovo dílo ČR, o.s.</t>
  </si>
  <si>
    <t>kontaktní centra</t>
  </si>
  <si>
    <t>Kontaktní nízkoprahové centrum Spektrum</t>
  </si>
  <si>
    <t>Centrum U Větrníku-kontaktní centrum Jihlava</t>
  </si>
  <si>
    <t>§4376</t>
  </si>
  <si>
    <t>K-centrum Noe Třebíč</t>
  </si>
  <si>
    <t>Psychocentrum - manželská a rodinná poradna kraje Vysočina, příspěvková organizace</t>
  </si>
  <si>
    <t>nízkoprahová zařízení pro děti a mládež</t>
  </si>
  <si>
    <t>eNCéčko - nízkoprahové centrum pro děti a mládež ve Světlé nad Sázavou</t>
  </si>
  <si>
    <t>Denní centrum pro děti ve Žďáře nad Sázavou</t>
  </si>
  <si>
    <t>Ponorka-centrum prevence</t>
  </si>
  <si>
    <t>§4375</t>
  </si>
  <si>
    <t>ERKO Jihlava-nízkoprahové zařízení pro děti a mládež</t>
  </si>
  <si>
    <t>Nadosah-centrum prevence Bystřice nad Pernštejnem</t>
  </si>
  <si>
    <t>Klub Zámek-centrum prevence Třebíč</t>
  </si>
  <si>
    <t>Ambrela-Komunitní centrum pro děti a mládež Třebíč</t>
  </si>
  <si>
    <t>Sdružení Nové Město na Moravě</t>
  </si>
  <si>
    <t>EZOP-Nízkoprahové zařízení pro děti a mládež</t>
  </si>
  <si>
    <t>Farní charita Pacov</t>
  </si>
  <si>
    <t>STŘED, Klub mládeže Hájek</t>
  </si>
  <si>
    <t>Program pro mládež</t>
  </si>
  <si>
    <t>odlehčovací služby</t>
  </si>
  <si>
    <t>Dům sv. Antonína - odlehčovací služby</t>
  </si>
  <si>
    <t>Ústav sociální péče pro mentálně postižené Těchobuz, příspěvková organizace</t>
  </si>
  <si>
    <t>Diakonie ČCE - středisko v Myslibořicích</t>
  </si>
  <si>
    <t>Diakonie Myslibořice - Odlehčovací služby</t>
  </si>
  <si>
    <t>Odlehčovací služby</t>
  </si>
  <si>
    <t>Diagnostický ústav sociální péče Černovice - odlehčovací služby</t>
  </si>
  <si>
    <t>Hospicové hnutí - Vysočina, o.s.</t>
  </si>
  <si>
    <t>Občanské sdružení Benediktus</t>
  </si>
  <si>
    <t>Odlehčovací služba</t>
  </si>
  <si>
    <t>Domov pro seniory Třebíč-Manž. Curiových, příspěvková organizace</t>
  </si>
  <si>
    <t>osobní asistence</t>
  </si>
  <si>
    <t>Centrum osobní asistence Havlíčkův Brod</t>
  </si>
  <si>
    <t>Osobní asistence</t>
  </si>
  <si>
    <t>§4351</t>
  </si>
  <si>
    <t>Osobní asistence Třebíč</t>
  </si>
  <si>
    <t>Oblastní charita Pelhřimov</t>
  </si>
  <si>
    <t>Středisko osobní asistence</t>
  </si>
  <si>
    <t>Život 90-Jihlava</t>
  </si>
  <si>
    <t>Podané ruce, o.s.-Projekt OsA Frýdek-Místek</t>
  </si>
  <si>
    <t>Poskytování služeb osobní asistence</t>
  </si>
  <si>
    <t>Osobní asistence ve školách a v domácnostech</t>
  </si>
  <si>
    <t>průvodcovské a předčitatelské služby</t>
  </si>
  <si>
    <t>Průvodcovské a předčitatelské služby</t>
  </si>
  <si>
    <t>§4353</t>
  </si>
  <si>
    <t>TyfloCentrum Jihlava o.p.s.</t>
  </si>
  <si>
    <t>raná péče</t>
  </si>
  <si>
    <t>Středisko rané péče Havlíčkův Brod</t>
  </si>
  <si>
    <t>Středisko rané péče Třebíč</t>
  </si>
  <si>
    <t>Raná péče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</si>
  <si>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</si>
  <si>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</si>
  <si>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</si>
  <si>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</si>
  <si>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soc. aktivizační služby pro seniory a osoby se ZP</t>
  </si>
  <si>
    <t>Klub CMP</t>
  </si>
  <si>
    <t>§4379</t>
  </si>
  <si>
    <t>Sociálně aktivizační služby pro seniory a osoby se zdravotním postižením</t>
  </si>
  <si>
    <t>Sociálně aktivizační služby pro seniory a osoby se ZP</t>
  </si>
  <si>
    <t>Včela-centrum aktivizačních služeb pro seniory Bystřice nad Pernštejnem</t>
  </si>
  <si>
    <t>Domov pokojného života Nížkov-sociálně aktivizační služby</t>
  </si>
  <si>
    <t>Klub v 9-centrum služeb pro podporu duševního zdraví Žďár nad Sázavou</t>
  </si>
  <si>
    <t>Paprsek naděje-centrum služeb pro podporu duševního zdraví Třebíč</t>
  </si>
  <si>
    <t>Dobrovolnické centrum</t>
  </si>
  <si>
    <t>Svaz neslyšících a nedoslýchavých v ČR, Krajská organizace Vysočina</t>
  </si>
  <si>
    <t>Aktivizační a tlumočnické služby pro neslyšící</t>
  </si>
  <si>
    <t>sociálně aktivizační služby pro rodiny s dětmi</t>
  </si>
  <si>
    <t>Sociálně aktivizační služby pro rodiny s dětmi</t>
  </si>
  <si>
    <t>§4371</t>
  </si>
  <si>
    <t>Program Pět P a Sociální asistence a poradenství</t>
  </si>
  <si>
    <t>sociálně terapeutické dílny</t>
  </si>
  <si>
    <t>Rehabilitační dílna Ledeč nad Sázavou</t>
  </si>
  <si>
    <t>§4377</t>
  </si>
  <si>
    <t>Sociálně terapeutická dílna Pelhřimov</t>
  </si>
  <si>
    <t>Sociálně terapeutická dílna Havlíčkův Brod</t>
  </si>
  <si>
    <t>Sociálně terapeutická dílna</t>
  </si>
  <si>
    <t>Sociálně terapeutické dílny</t>
  </si>
  <si>
    <t>Diagnostický ústav sociální péče Černovice - sociálně terapeutické dílny</t>
  </si>
  <si>
    <t>sociální poradenství</t>
  </si>
  <si>
    <t>Občanská poradna Havlíčkův Brod</t>
  </si>
  <si>
    <t>§4311</t>
  </si>
  <si>
    <t>Odborné sociální poradenství</t>
  </si>
  <si>
    <t>Centrum pro zdravotně postižené kraje Vysočina</t>
  </si>
  <si>
    <t>Centra služeb pro zdravotně postižené v kraji Vysočina-PE</t>
  </si>
  <si>
    <t>Centra služeb pro zdravotně postižené v kraji Vysočina-TR</t>
  </si>
  <si>
    <t>Centra služeb pro zdravotně postižené v kraji Vysočina-ZR</t>
  </si>
  <si>
    <t>Centra služeb pro zdravotně postižené v kraji Vysočina-HB</t>
  </si>
  <si>
    <t>Centra služeb pro zdravotně postižené v kraji Vysočina-JI</t>
  </si>
  <si>
    <t>Občanská poradna Nové Město na Moravě</t>
  </si>
  <si>
    <t>Občanská poradna Pelhřimov</t>
  </si>
  <si>
    <t>Sociální poradenství</t>
  </si>
  <si>
    <t>Občanská poradna-Jihlava</t>
  </si>
  <si>
    <t>Občanská poradna-Jihlava (Telč)</t>
  </si>
  <si>
    <t>Občanská poradna Žďár nad Sázavou</t>
  </si>
  <si>
    <t>Občanská poradna Třebíč</t>
  </si>
  <si>
    <t>Diagnostický ústav sociální péče Černovice - sociální poradenství</t>
  </si>
  <si>
    <t>Sociální poradna pro sluchově postižené Jihlava</t>
  </si>
  <si>
    <t>Sociální poradna pro sluchově postižené Havlíčkův Brod</t>
  </si>
  <si>
    <t>Sociální poradna pro sluchově postižené Třebíč</t>
  </si>
  <si>
    <t>Sociální poradna pro sluchově postižené Žďár nad Sázavou</t>
  </si>
  <si>
    <t>Sociální poradna pro sluchově postižené Bystřice nad Pernštejnem</t>
  </si>
  <si>
    <t>Psychocentrum - manželská a rodinná poradna kraje Vysočina-Jihlava</t>
  </si>
  <si>
    <t>Psychocentrum - manželská a rodinná poradna kraje Vysočina-Žďár nad Sázavou</t>
  </si>
  <si>
    <t>Psychocentrum - manželská a rodinná poradna kraje Vysočina-Třebíč</t>
  </si>
  <si>
    <t>Psychocentrum - manželská a rodinná poradna kraje Vysočina-Pelhřimov</t>
  </si>
  <si>
    <t>Psychocentrum - manželská a rodinná poradna kraje Vysočina-Havlíčkův Brod</t>
  </si>
  <si>
    <t>sociální rehabilitace</t>
  </si>
  <si>
    <t>Byty sociální rehabilitace Havlíčkův Brod</t>
  </si>
  <si>
    <t>§4344</t>
  </si>
  <si>
    <t>Tým podpory v zaměstnávání - sociální rehabilitace Havlíčkův Brod</t>
  </si>
  <si>
    <t>Sociální rehabilitace</t>
  </si>
  <si>
    <t>Malá řemesla Jihlava</t>
  </si>
  <si>
    <t>Diagnostický ústav sociální péče Černovice - sociálně rehabilitace</t>
  </si>
  <si>
    <t>Probační program "Šance ve STŘEDu"</t>
  </si>
  <si>
    <t>sociální služby poskytované ve ZZ</t>
  </si>
  <si>
    <t>Nemocnice Pelhřimov, příspěvková organizace</t>
  </si>
  <si>
    <t>Nemocnice Nové Město na Moravě, příspěvková organizace</t>
  </si>
  <si>
    <t>Pobytové sociální služby poskytované ve zdravotnickém zařízení ústavní péče</t>
  </si>
  <si>
    <t>Nemocnice Ledeč-Háj, spol. s r.o.</t>
  </si>
  <si>
    <t>Zdrav_zařízení</t>
  </si>
  <si>
    <t>Pobytová sociální služba poskytovaná ve zdravotnickém zařízení</t>
  </si>
  <si>
    <t>Nemocnice Počátky, s.r.o.</t>
  </si>
  <si>
    <t>PATEB s.r.o. Psychiatrie lůžkové a ambulantní zařízení</t>
  </si>
  <si>
    <t>Denní rehabilitační stacionář pro tělesně a mentálně postižené děti a mládež</t>
  </si>
  <si>
    <t>Komplexní sociální a ošetřovatelská péče</t>
  </si>
  <si>
    <t>telefonická krizová pomoc</t>
  </si>
  <si>
    <t>Linka důvěry STŘED</t>
  </si>
  <si>
    <t>CIRCLE OF LIFE o.s.</t>
  </si>
  <si>
    <t>terapeutické komunity</t>
  </si>
  <si>
    <t>Doléčovací-následná péče, pracovní programy a rekvalifikace, chráněné bydlení</t>
  </si>
  <si>
    <t>Občanské sdružení Ječmínek</t>
  </si>
  <si>
    <t>terénní programy</t>
  </si>
  <si>
    <t>Terénní práce v ohrožených skupinách</t>
  </si>
  <si>
    <t>§4378</t>
  </si>
  <si>
    <t>tísňová péče</t>
  </si>
  <si>
    <t>AREÍON-tísňová péče pro seniory a zdravotně postižené občany</t>
  </si>
  <si>
    <t>§4352</t>
  </si>
  <si>
    <t>tlumočnické služby</t>
  </si>
  <si>
    <t>Jihlavská unie neslyšících</t>
  </si>
  <si>
    <t>Tlumočnické služby pro sluchově postižené občany</t>
  </si>
  <si>
    <t>Tlumočnické služby pro neslyšící a artikulační tlumočení pro sluchově postižené Jihlava</t>
  </si>
  <si>
    <t>Tlumočnické služby pro neslyšící a artikulační tlumočení pro sluchově postižené Pelhřimov</t>
  </si>
  <si>
    <t>týdenní stacionáře</t>
  </si>
  <si>
    <t>§4355</t>
  </si>
  <si>
    <t>Diagnostický ústav sociální péče Černovice - týdenní stacionář</t>
  </si>
  <si>
    <t>§4359</t>
  </si>
  <si>
    <t>Kapitola Sociální věci: § a položka</t>
  </si>
  <si>
    <t>Rekapitulace</t>
  </si>
  <si>
    <t>§ 4311</t>
  </si>
  <si>
    <t>§ 4344</t>
  </si>
  <si>
    <t>§ 4351</t>
  </si>
  <si>
    <t>§ 4352</t>
  </si>
  <si>
    <t>§ 4353</t>
  </si>
  <si>
    <t>§ 4354</t>
  </si>
  <si>
    <t>§ 4355</t>
  </si>
  <si>
    <t>§ 4356</t>
  </si>
  <si>
    <t>§ 4359</t>
  </si>
  <si>
    <t>§ 4371</t>
  </si>
  <si>
    <t>§ 4375</t>
  </si>
  <si>
    <t>§ 4376</t>
  </si>
  <si>
    <t>§ 4377</t>
  </si>
  <si>
    <t>§ 4378</t>
  </si>
  <si>
    <t>§ 4379</t>
  </si>
  <si>
    <t>§ 4311 pol.5221</t>
  </si>
  <si>
    <t>§ 4311 pol.5222</t>
  </si>
  <si>
    <t>§ 4311 pol.5223</t>
  </si>
  <si>
    <t>§ 4344 pol. 5222</t>
  </si>
  <si>
    <t>§ 4344 pol. 5221</t>
  </si>
  <si>
    <t>§ 4351 pol. 5221</t>
  </si>
  <si>
    <t>§ 4351 pol. 5222</t>
  </si>
  <si>
    <t>§ 4351 pol. 5223</t>
  </si>
  <si>
    <t>§ 4353 pol. 5221</t>
  </si>
  <si>
    <t>§ 4354 pol. 5222</t>
  </si>
  <si>
    <t>§ 4355 pol. 5321</t>
  </si>
  <si>
    <t>§ 4356 pol. 5221</t>
  </si>
  <si>
    <t>§ 4356 pol. 5223</t>
  </si>
  <si>
    <t>§ 4359 pol. 5223</t>
  </si>
  <si>
    <t>§ 4371 pol. 5222</t>
  </si>
  <si>
    <t>§ 4371 pol. 5223</t>
  </si>
  <si>
    <t>§ 4375 pol. 5222</t>
  </si>
  <si>
    <t>§ 4375 pol. 5223</t>
  </si>
  <si>
    <t>§ 4376 pol. 5222</t>
  </si>
  <si>
    <t>§ 4376 pol. 5223</t>
  </si>
  <si>
    <t>§ 4377 pol. 5221</t>
  </si>
  <si>
    <t>§ 4352 pol. 5222</t>
  </si>
  <si>
    <t>§ 4379 pol. 5221</t>
  </si>
  <si>
    <t>§ 4379 pol. 5222</t>
  </si>
  <si>
    <t>Na počátku, o.s.</t>
  </si>
  <si>
    <t>Terénní a ambulantní následná péče Domova pro dětský život-sociálně aktivizační služby</t>
  </si>
  <si>
    <t>Pobytová následná péče Domova pro dětský život-byty na půl cesty</t>
  </si>
  <si>
    <t>Terapeutická komunita Sejřek</t>
  </si>
  <si>
    <t>§4373</t>
  </si>
  <si>
    <t>Integrované centrum sociálních služeb</t>
  </si>
  <si>
    <t>MPSV 2009 požadavek</t>
  </si>
  <si>
    <t xml:space="preserve">MPSV 2008 </t>
  </si>
  <si>
    <t>Jiná státní správa 2009</t>
  </si>
  <si>
    <t>Úřad práce 2009</t>
  </si>
  <si>
    <t>Kraj 2008</t>
  </si>
  <si>
    <t>Kraj 2009</t>
  </si>
  <si>
    <t>Obec 2009</t>
  </si>
  <si>
    <t>Zřizovatel 2009</t>
  </si>
  <si>
    <t>Uživatel 2009</t>
  </si>
  <si>
    <t>Zdravotní pojišťovny 2009</t>
  </si>
  <si>
    <t>EU fondy 2009</t>
  </si>
  <si>
    <t>Ostatní 2009</t>
  </si>
  <si>
    <t>Celkem 2007</t>
  </si>
  <si>
    <t>Celkem 2008</t>
  </si>
  <si>
    <t>Celkem 2009</t>
  </si>
  <si>
    <t>MPSV-přiznaná dotace pro rok 2009</t>
  </si>
  <si>
    <t>% z požadavku dotace od MPSV na rok 2009</t>
  </si>
  <si>
    <t>Změna výše dotace oproti roku 2008 v %</t>
  </si>
  <si>
    <t>Předpoklad získaných prostředků na rok 2009 (bez dotace kraje)</t>
  </si>
  <si>
    <t>Porovnání se získanými prostředky roku 2008 v %</t>
  </si>
  <si>
    <t>Chybějící částka do výše získanýcch příjmů roku  2008 (bez dotace kraje)</t>
  </si>
  <si>
    <t>Porovnání s celkovými náklady roku 2009 v %</t>
  </si>
  <si>
    <t>Chybějící částka do výše nákladů roku 2009</t>
  </si>
  <si>
    <t>Chybějící částka do výše získanýcch příjmů roku  2007 při zachování dotace kraje ve výši roku 2008</t>
  </si>
  <si>
    <t>Počet přepočtených úvazků - celkem 2008</t>
  </si>
  <si>
    <t>Počet přepočtených pracovníků-přímá péče 2008</t>
  </si>
  <si>
    <t>Počet přepočtených úvazků - celkem 2009</t>
  </si>
  <si>
    <t>Počet přepočtených pracovníků-přímá péče 2009</t>
  </si>
  <si>
    <t>Spirála-nízkoprahové zařízení pro děti a mládež</t>
  </si>
  <si>
    <t>intervenční centra</t>
  </si>
  <si>
    <t>ooborné sociální poradenství - hospicová péče</t>
  </si>
  <si>
    <t>hospicová péče</t>
  </si>
  <si>
    <t>Centrum sociálně aktivizačních činností pro převážně onkologické pacienty</t>
  </si>
  <si>
    <t>Sdružení pro rehabilitaci osob po cévních mozkových příhodách (Sdružení CMP)</t>
  </si>
  <si>
    <t>Nemocnice Třebíč, příspěvková organizace</t>
  </si>
  <si>
    <t>Léčebna dlouhodobě nemocných Moravské Budějovice</t>
  </si>
  <si>
    <t>Léčebna dlouhodobě nemocných Třebíč</t>
  </si>
  <si>
    <t>Tyfloservis, o.p.s.</t>
  </si>
  <si>
    <t>Tyfloservis, o.p.s.-krajské ambulantní středisko Jihlava</t>
  </si>
  <si>
    <t>odborné sociální poradenství</t>
  </si>
  <si>
    <t>odlehčovací služby v domácí hospicové péči</t>
  </si>
  <si>
    <t>Komunitní tým - sociální rehabilitace Pelhřimov</t>
  </si>
  <si>
    <t>Byty sociální rehabilitace Humpolec</t>
  </si>
  <si>
    <t>Domácí hospicová péče</t>
  </si>
  <si>
    <t>Nízkoprahový klub  Vrakbar Jihlava</t>
  </si>
  <si>
    <t>Charitní domácí hospicová péče Jihlava</t>
  </si>
  <si>
    <t>Charitní domácí hospicová péče Žďár nad Sázavou</t>
  </si>
  <si>
    <t>Charitní domácí hospicová péče Třebíč</t>
  </si>
  <si>
    <t>Komunitní centrum Klubíčko Třebíč</t>
  </si>
  <si>
    <t>Klub Zámek - centrum prevence Třebíč</t>
  </si>
  <si>
    <t>Psychosociální poradna LOGOS</t>
  </si>
  <si>
    <t>Osobní asistence Chotěboř</t>
  </si>
  <si>
    <t>Komunitní tým - sociální rehabilitace Havlíčkův Brod</t>
  </si>
  <si>
    <t>Tým podpory v zaměstnávání - sociální rehabilitace Pelhřimov</t>
  </si>
  <si>
    <t>Komunitní tým - sociální rehabilitace Chotěboř</t>
  </si>
  <si>
    <t>podíl MPSV</t>
  </si>
  <si>
    <t>Podíl financování kraje na službě</t>
  </si>
  <si>
    <t>Návrh dofinancování do 65% (MPSV+kraj) 2008</t>
  </si>
  <si>
    <t>Získané prostředky (MPSV+kraj) 2009/2008</t>
  </si>
  <si>
    <t>Vyplacená 1. část dotace od kraje na rok 2009         (usnesením č. 0489/07/2008/ZK)</t>
  </si>
  <si>
    <t>Návrh na vyplacení 2. části dotace od kraje na rok 2009</t>
  </si>
  <si>
    <t>§ 4344 pol. 5223</t>
  </si>
  <si>
    <t>§ 4351 pol. 5321</t>
  </si>
  <si>
    <t>§ 4353 pol. 5321</t>
  </si>
  <si>
    <t>§ 4356 pol. 5321</t>
  </si>
  <si>
    <t>§ 4359 pol. 5222</t>
  </si>
  <si>
    <t>§ 4373</t>
  </si>
  <si>
    <t>§ 4373 pol. 5222</t>
  </si>
  <si>
    <t>§ 4373 pol. 5221</t>
  </si>
  <si>
    <t>§ 4377 pol. 5223</t>
  </si>
  <si>
    <t>§ 4378 pol. 5223</t>
  </si>
  <si>
    <t>Ostatní sociální služby - návrh na vyplacení 2. části dotace od kraje na rok 2009</t>
  </si>
  <si>
    <t>domy na půli cesty</t>
  </si>
  <si>
    <t>Počet stran: 3</t>
  </si>
  <si>
    <t>ZK-02-2009-52,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</si>
</sst>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_ ;\-#,##0.00\ "/>
    <numFmt numFmtId="167" formatCode="#,##0_ ;\-#,##0\ "/>
    <numFmt numFmtId="168" formatCode="0.0"/>
    <numFmt numFmtId="169" formatCode="#,##0.0000_ ;\-#,##0.0000\ "/>
  </numFmts>
  <fonts count="13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 quotePrefix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8" xfId="0" applyNumberFormat="1" applyFont="1" applyFill="1" applyBorder="1" applyAlignment="1" quotePrefix="1">
      <alignment horizontal="center" vertical="center" wrapText="1"/>
    </xf>
    <xf numFmtId="3" fontId="1" fillId="0" borderId="9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 quotePrefix="1">
      <alignment vertical="center"/>
    </xf>
    <xf numFmtId="3" fontId="2" fillId="0" borderId="11" xfId="0" applyNumberFormat="1" applyFont="1" applyFill="1" applyBorder="1" applyAlignment="1" quotePrefix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quotePrefix="1">
      <alignment vertical="center"/>
    </xf>
    <xf numFmtId="3" fontId="2" fillId="0" borderId="13" xfId="0" applyNumberFormat="1" applyFont="1" applyFill="1" applyBorder="1" applyAlignment="1" quotePrefix="1">
      <alignment vertical="center"/>
    </xf>
    <xf numFmtId="3" fontId="3" fillId="0" borderId="14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167" fontId="1" fillId="0" borderId="14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167" fontId="1" fillId="0" borderId="15" xfId="0" applyNumberFormat="1" applyFont="1" applyFill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 quotePrefix="1">
      <alignment vertical="center"/>
    </xf>
    <xf numFmtId="3" fontId="1" fillId="0" borderId="19" xfId="0" applyNumberFormat="1" applyFont="1" applyFill="1" applyBorder="1" applyAlignment="1" quotePrefix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2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 quotePrefix="1">
      <alignment vertical="center"/>
    </xf>
    <xf numFmtId="0" fontId="1" fillId="0" borderId="1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 quotePrefix="1">
      <alignment vertical="center"/>
    </xf>
    <xf numFmtId="3" fontId="1" fillId="0" borderId="24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 quotePrefix="1">
      <alignment vertical="center"/>
    </xf>
    <xf numFmtId="164" fontId="1" fillId="0" borderId="10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 quotePrefix="1">
      <alignment vertical="center"/>
    </xf>
    <xf numFmtId="3" fontId="1" fillId="0" borderId="27" xfId="0" applyNumberFormat="1" applyFont="1" applyFill="1" applyBorder="1" applyAlignment="1" quotePrefix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 quotePrefix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 quotePrefix="1">
      <alignment horizontal="center" vertical="center" wrapText="1"/>
    </xf>
    <xf numFmtId="3" fontId="1" fillId="0" borderId="29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vertical="center"/>
    </xf>
    <xf numFmtId="3" fontId="1" fillId="0" borderId="32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 quotePrefix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3" fontId="2" fillId="0" borderId="14" xfId="0" applyNumberFormat="1" applyFont="1" applyFill="1" applyBorder="1" applyAlignment="1" quotePrefix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quotePrefix="1">
      <alignment horizontal="right" vertical="center" wrapText="1"/>
    </xf>
    <xf numFmtId="3" fontId="1" fillId="0" borderId="38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 quotePrefix="1">
      <alignment vertical="center" wrapText="1"/>
    </xf>
    <xf numFmtId="0" fontId="1" fillId="0" borderId="19" xfId="0" applyNumberFormat="1" applyFont="1" applyFill="1" applyBorder="1" applyAlignment="1" quotePrefix="1">
      <alignment vertical="center"/>
    </xf>
    <xf numFmtId="0" fontId="1" fillId="0" borderId="19" xfId="0" applyFont="1" applyFill="1" applyBorder="1" applyAlignment="1">
      <alignment vertical="center"/>
    </xf>
    <xf numFmtId="3" fontId="1" fillId="0" borderId="42" xfId="0" applyNumberFormat="1" applyFont="1" applyFill="1" applyBorder="1" applyAlignment="1" quotePrefix="1">
      <alignment vertical="center"/>
    </xf>
    <xf numFmtId="3" fontId="1" fillId="0" borderId="43" xfId="0" applyNumberFormat="1" applyFont="1" applyFill="1" applyBorder="1" applyAlignment="1" quotePrefix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45" xfId="0" applyNumberFormat="1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 wrapText="1"/>
    </xf>
    <xf numFmtId="3" fontId="1" fillId="0" borderId="4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quotePrefix="1">
      <alignment vertical="center" wrapText="1"/>
    </xf>
    <xf numFmtId="0" fontId="1" fillId="0" borderId="0" xfId="0" applyNumberFormat="1" applyFont="1" applyFill="1" applyBorder="1" applyAlignment="1" quotePrefix="1">
      <alignment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 quotePrefix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vertical="center"/>
    </xf>
    <xf numFmtId="164" fontId="1" fillId="0" borderId="51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 quotePrefix="1">
      <alignment vertical="center"/>
    </xf>
    <xf numFmtId="0" fontId="1" fillId="0" borderId="12" xfId="0" applyFont="1" applyFill="1" applyBorder="1" applyAlignment="1">
      <alignment vertical="center"/>
    </xf>
    <xf numFmtId="3" fontId="1" fillId="0" borderId="54" xfId="0" applyNumberFormat="1" applyFont="1" applyFill="1" applyBorder="1" applyAlignment="1" quotePrefix="1">
      <alignment vertical="center"/>
    </xf>
    <xf numFmtId="164" fontId="1" fillId="0" borderId="12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164" fontId="1" fillId="0" borderId="56" xfId="0" applyNumberFormat="1" applyFont="1" applyFill="1" applyBorder="1" applyAlignment="1">
      <alignment vertical="center"/>
    </xf>
    <xf numFmtId="3" fontId="1" fillId="0" borderId="54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 vertical="center" wrapText="1"/>
    </xf>
    <xf numFmtId="0" fontId="1" fillId="0" borderId="9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 quotePrefix="1">
      <alignment vertical="center"/>
    </xf>
    <xf numFmtId="0" fontId="1" fillId="0" borderId="18" xfId="0" applyFont="1" applyFill="1" applyBorder="1" applyAlignment="1">
      <alignment vertical="center"/>
    </xf>
    <xf numFmtId="3" fontId="1" fillId="0" borderId="57" xfId="0" applyNumberFormat="1" applyFont="1" applyFill="1" applyBorder="1" applyAlignment="1" quotePrefix="1">
      <alignment vertical="center"/>
    </xf>
    <xf numFmtId="3" fontId="1" fillId="0" borderId="58" xfId="0" applyNumberFormat="1" applyFont="1" applyFill="1" applyBorder="1" applyAlignment="1" quotePrefix="1">
      <alignment vertical="center"/>
    </xf>
    <xf numFmtId="164" fontId="1" fillId="0" borderId="18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 quotePrefix="1">
      <alignment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quotePrefix="1">
      <alignment vertical="center"/>
    </xf>
    <xf numFmtId="3" fontId="1" fillId="0" borderId="39" xfId="0" applyNumberFormat="1" applyFont="1" applyFill="1" applyBorder="1" applyAlignment="1" quotePrefix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11" xfId="0" applyNumberFormat="1" applyFont="1" applyFill="1" applyBorder="1" applyAlignment="1" quotePrefix="1">
      <alignment vertical="center"/>
    </xf>
    <xf numFmtId="164" fontId="1" fillId="0" borderId="59" xfId="0" applyNumberFormat="1" applyFont="1" applyFill="1" applyBorder="1" applyAlignment="1">
      <alignment vertical="center"/>
    </xf>
    <xf numFmtId="164" fontId="1" fillId="0" borderId="60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vertical="center"/>
    </xf>
    <xf numFmtId="164" fontId="1" fillId="0" borderId="62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164" fontId="1" fillId="0" borderId="6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29" xfId="0" applyNumberFormat="1" applyFont="1" applyFill="1" applyBorder="1" applyAlignment="1" quotePrefix="1">
      <alignment vertical="center" wrapText="1"/>
    </xf>
    <xf numFmtId="0" fontId="1" fillId="0" borderId="26" xfId="0" applyNumberFormat="1" applyFont="1" applyFill="1" applyBorder="1" applyAlignment="1" quotePrefix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43" xfId="0" applyNumberFormat="1" applyFont="1" applyFill="1" applyBorder="1" applyAlignment="1" quotePrefix="1">
      <alignment vertical="center" wrapText="1"/>
    </xf>
    <xf numFmtId="0" fontId="1" fillId="0" borderId="58" xfId="0" applyNumberFormat="1" applyFont="1" applyFill="1" applyBorder="1" applyAlignment="1" quotePrefix="1">
      <alignment vertical="center" wrapText="1"/>
    </xf>
    <xf numFmtId="3" fontId="1" fillId="2" borderId="0" xfId="0" applyNumberFormat="1" applyFont="1" applyFill="1" applyAlignment="1">
      <alignment vertical="center"/>
    </xf>
    <xf numFmtId="3" fontId="1" fillId="2" borderId="8" xfId="0" applyNumberFormat="1" applyFont="1" applyFill="1" applyBorder="1" applyAlignment="1" quotePrefix="1">
      <alignment horizontal="center" vertical="center" wrapText="1"/>
    </xf>
    <xf numFmtId="3" fontId="1" fillId="2" borderId="10" xfId="0" applyNumberFormat="1" applyFont="1" applyFill="1" applyBorder="1" applyAlignment="1" quotePrefix="1">
      <alignment vertical="center"/>
    </xf>
    <xf numFmtId="3" fontId="1" fillId="2" borderId="1" xfId="0" applyNumberFormat="1" applyFont="1" applyFill="1" applyBorder="1" applyAlignment="1" quotePrefix="1">
      <alignment vertical="center"/>
    </xf>
    <xf numFmtId="3" fontId="1" fillId="2" borderId="9" xfId="0" applyNumberFormat="1" applyFont="1" applyFill="1" applyBorder="1" applyAlignment="1" quotePrefix="1">
      <alignment vertical="center"/>
    </xf>
    <xf numFmtId="3" fontId="2" fillId="2" borderId="11" xfId="0" applyNumberFormat="1" applyFont="1" applyFill="1" applyBorder="1" applyAlignment="1" quotePrefix="1">
      <alignment vertical="center"/>
    </xf>
    <xf numFmtId="3" fontId="2" fillId="2" borderId="0" xfId="0" applyNumberFormat="1" applyFont="1" applyFill="1" applyBorder="1" applyAlignment="1" quotePrefix="1">
      <alignment vertical="center"/>
    </xf>
    <xf numFmtId="3" fontId="1" fillId="2" borderId="19" xfId="0" applyNumberFormat="1" applyFont="1" applyFill="1" applyBorder="1" applyAlignment="1" quotePrefix="1">
      <alignment vertical="center"/>
    </xf>
    <xf numFmtId="3" fontId="2" fillId="2" borderId="14" xfId="0" applyNumberFormat="1" applyFont="1" applyFill="1" applyBorder="1" applyAlignment="1" quotePrefix="1">
      <alignment vertical="center"/>
    </xf>
    <xf numFmtId="3" fontId="1" fillId="2" borderId="0" xfId="0" applyNumberFormat="1" applyFont="1" applyFill="1" applyBorder="1" applyAlignment="1" quotePrefix="1">
      <alignment vertical="center"/>
    </xf>
    <xf numFmtId="3" fontId="1" fillId="2" borderId="12" xfId="0" applyNumberFormat="1" applyFont="1" applyFill="1" applyBorder="1" applyAlignment="1" quotePrefix="1">
      <alignment vertical="center"/>
    </xf>
    <xf numFmtId="3" fontId="1" fillId="2" borderId="0" xfId="0" applyNumberFormat="1" applyFont="1" applyFill="1" applyAlignment="1" quotePrefix="1">
      <alignment vertical="center"/>
    </xf>
    <xf numFmtId="3" fontId="1" fillId="2" borderId="18" xfId="0" applyNumberFormat="1" applyFont="1" applyFill="1" applyBorder="1" applyAlignment="1" quotePrefix="1">
      <alignment vertical="center"/>
    </xf>
    <xf numFmtId="3" fontId="2" fillId="2" borderId="13" xfId="0" applyNumberFormat="1" applyFont="1" applyFill="1" applyBorder="1" applyAlignment="1" quotePrefix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 quotePrefix="1">
      <alignment vertical="center"/>
    </xf>
    <xf numFmtId="3" fontId="1" fillId="2" borderId="2" xfId="0" applyNumberFormat="1" applyFont="1" applyFill="1" applyBorder="1" applyAlignment="1" quotePrefix="1">
      <alignment vertical="center"/>
    </xf>
    <xf numFmtId="3" fontId="1" fillId="2" borderId="25" xfId="0" applyNumberFormat="1" applyFont="1" applyFill="1" applyBorder="1" applyAlignment="1" quotePrefix="1">
      <alignment vertical="center"/>
    </xf>
    <xf numFmtId="3" fontId="1" fillId="2" borderId="42" xfId="0" applyNumberFormat="1" applyFont="1" applyFill="1" applyBorder="1" applyAlignment="1" quotePrefix="1">
      <alignment vertical="center"/>
    </xf>
    <xf numFmtId="3" fontId="1" fillId="2" borderId="54" xfId="0" applyNumberFormat="1" applyFont="1" applyFill="1" applyBorder="1" applyAlignment="1" quotePrefix="1">
      <alignment vertical="center"/>
    </xf>
    <xf numFmtId="3" fontId="1" fillId="2" borderId="57" xfId="0" applyNumberFormat="1" applyFont="1" applyFill="1" applyBorder="1" applyAlignment="1" quotePrefix="1">
      <alignment vertical="center"/>
    </xf>
    <xf numFmtId="3" fontId="1" fillId="2" borderId="29" xfId="0" applyNumberFormat="1" applyFont="1" applyFill="1" applyBorder="1" applyAlignment="1" quotePrefix="1">
      <alignment horizontal="center" vertical="center" wrapText="1"/>
    </xf>
    <xf numFmtId="3" fontId="1" fillId="2" borderId="20" xfId="0" applyNumberFormat="1" applyFont="1" applyFill="1" applyBorder="1" applyAlignment="1" quotePrefix="1">
      <alignment vertical="center"/>
    </xf>
    <xf numFmtId="3" fontId="1" fillId="2" borderId="26" xfId="0" applyNumberFormat="1" applyFont="1" applyFill="1" applyBorder="1" applyAlignment="1" quotePrefix="1">
      <alignment vertical="center"/>
    </xf>
    <xf numFmtId="3" fontId="1" fillId="2" borderId="27" xfId="0" applyNumberFormat="1" applyFont="1" applyFill="1" applyBorder="1" applyAlignment="1" quotePrefix="1">
      <alignment vertical="center"/>
    </xf>
    <xf numFmtId="3" fontId="1" fillId="2" borderId="43" xfId="0" applyNumberFormat="1" applyFont="1" applyFill="1" applyBorder="1" applyAlignment="1" quotePrefix="1">
      <alignment vertical="center"/>
    </xf>
    <xf numFmtId="3" fontId="1" fillId="2" borderId="26" xfId="0" applyNumberFormat="1" applyFont="1" applyFill="1" applyBorder="1" applyAlignment="1">
      <alignment vertical="center"/>
    </xf>
    <xf numFmtId="3" fontId="1" fillId="2" borderId="58" xfId="0" applyNumberFormat="1" applyFont="1" applyFill="1" applyBorder="1" applyAlignment="1" quotePrefix="1">
      <alignment vertical="center"/>
    </xf>
    <xf numFmtId="3" fontId="1" fillId="2" borderId="13" xfId="0" applyNumberFormat="1" applyFont="1" applyFill="1" applyBorder="1" applyAlignment="1" quotePrefix="1">
      <alignment vertical="center"/>
    </xf>
    <xf numFmtId="3" fontId="1" fillId="2" borderId="39" xfId="0" applyNumberFormat="1" applyFont="1" applyFill="1" applyBorder="1" applyAlignment="1" quotePrefix="1">
      <alignment vertical="center"/>
    </xf>
    <xf numFmtId="3" fontId="1" fillId="2" borderId="11" xfId="0" applyNumberFormat="1" applyFont="1" applyFill="1" applyBorder="1" applyAlignment="1" quotePrefix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49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59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3" fontId="1" fillId="2" borderId="28" xfId="0" applyNumberFormat="1" applyFont="1" applyFill="1" applyBorder="1" applyAlignment="1" quotePrefix="1">
      <alignment horizontal="center" vertical="center" wrapText="1"/>
    </xf>
    <xf numFmtId="164" fontId="1" fillId="2" borderId="24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vertical="center"/>
    </xf>
    <xf numFmtId="164" fontId="1" fillId="2" borderId="42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" fillId="2" borderId="36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2" borderId="37" xfId="0" applyNumberFormat="1" applyFont="1" applyFill="1" applyBorder="1" applyAlignment="1">
      <alignment vertical="center"/>
    </xf>
    <xf numFmtId="164" fontId="1" fillId="2" borderId="37" xfId="0" applyNumberFormat="1" applyFont="1" applyFill="1" applyBorder="1" applyAlignment="1">
      <alignment vertical="center"/>
    </xf>
    <xf numFmtId="164" fontId="1" fillId="2" borderId="60" xfId="0" applyNumberFormat="1" applyFont="1" applyFill="1" applyBorder="1" applyAlignment="1">
      <alignment vertical="center"/>
    </xf>
    <xf numFmtId="164" fontId="3" fillId="2" borderId="37" xfId="0" applyNumberFormat="1" applyFont="1" applyFill="1" applyBorder="1" applyAlignment="1">
      <alignment vertical="center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39" xfId="0" applyNumberFormat="1" applyFont="1" applyFill="1" applyBorder="1" applyAlignment="1">
      <alignment vertical="center"/>
    </xf>
    <xf numFmtId="3" fontId="1" fillId="2" borderId="44" xfId="0" applyNumberFormat="1" applyFont="1" applyFill="1" applyBorder="1" applyAlignment="1">
      <alignment vertical="center"/>
    </xf>
    <xf numFmtId="3" fontId="1" fillId="2" borderId="22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55" xfId="0" applyNumberFormat="1" applyFont="1" applyFill="1" applyBorder="1" applyAlignment="1">
      <alignment vertical="center"/>
    </xf>
    <xf numFmtId="3" fontId="1" fillId="2" borderId="61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50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vertical="center"/>
    </xf>
    <xf numFmtId="164" fontId="1" fillId="2" borderId="3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" fillId="2" borderId="41" xfId="0" applyNumberFormat="1" applyFont="1" applyFill="1" applyBorder="1" applyAlignment="1">
      <alignment vertical="center"/>
    </xf>
    <xf numFmtId="164" fontId="1" fillId="2" borderId="45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" fillId="2" borderId="47" xfId="0" applyNumberFormat="1" applyFont="1" applyFill="1" applyBorder="1" applyAlignment="1">
      <alignment vertical="center"/>
    </xf>
    <xf numFmtId="164" fontId="1" fillId="2" borderId="51" xfId="0" applyNumberFormat="1" applyFont="1" applyFill="1" applyBorder="1" applyAlignment="1">
      <alignment vertical="center"/>
    </xf>
    <xf numFmtId="164" fontId="1" fillId="2" borderId="56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62" xfId="0" applyNumberFormat="1" applyFont="1" applyFill="1" applyBorder="1" applyAlignment="1">
      <alignment vertical="center"/>
    </xf>
    <xf numFmtId="164" fontId="1" fillId="2" borderId="6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36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46" xfId="0" applyNumberFormat="1" applyFont="1" applyFill="1" applyBorder="1" applyAlignment="1">
      <alignment vertical="center"/>
    </xf>
    <xf numFmtId="3" fontId="1" fillId="2" borderId="37" xfId="0" applyNumberFormat="1" applyFont="1" applyFill="1" applyBorder="1" applyAlignment="1">
      <alignment vertical="center"/>
    </xf>
    <xf numFmtId="3" fontId="1" fillId="2" borderId="42" xfId="0" applyNumberFormat="1" applyFont="1" applyFill="1" applyBorder="1" applyAlignment="1">
      <alignment vertical="center"/>
    </xf>
    <xf numFmtId="3" fontId="1" fillId="2" borderId="52" xfId="0" applyNumberFormat="1" applyFont="1" applyFill="1" applyBorder="1" applyAlignment="1">
      <alignment vertical="center"/>
    </xf>
    <xf numFmtId="3" fontId="1" fillId="2" borderId="54" xfId="0" applyNumberFormat="1" applyFont="1" applyFill="1" applyBorder="1" applyAlignment="1">
      <alignment vertical="center"/>
    </xf>
    <xf numFmtId="3" fontId="1" fillId="2" borderId="63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3" fontId="1" fillId="2" borderId="23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 quotePrefix="1">
      <alignment vertical="center" wrapText="1"/>
    </xf>
    <xf numFmtId="0" fontId="1" fillId="2" borderId="10" xfId="0" applyNumberFormat="1" applyFont="1" applyFill="1" applyBorder="1" applyAlignment="1" quotePrefix="1">
      <alignment vertical="center"/>
    </xf>
    <xf numFmtId="0" fontId="1" fillId="2" borderId="1" xfId="0" applyNumberFormat="1" applyFont="1" applyFill="1" applyBorder="1" applyAlignment="1" quotePrefix="1">
      <alignment vertical="center"/>
    </xf>
    <xf numFmtId="0" fontId="1" fillId="2" borderId="9" xfId="0" applyNumberFormat="1" applyFont="1" applyFill="1" applyBorder="1" applyAlignment="1" quotePrefix="1">
      <alignment vertical="center"/>
    </xf>
    <xf numFmtId="0" fontId="1" fillId="2" borderId="0" xfId="0" applyNumberFormat="1" applyFont="1" applyFill="1" applyAlignment="1" quotePrefix="1">
      <alignment vertical="center"/>
    </xf>
    <xf numFmtId="0" fontId="1" fillId="2" borderId="19" xfId="0" applyNumberFormat="1" applyFont="1" applyFill="1" applyBorder="1" applyAlignment="1" quotePrefix="1">
      <alignment vertical="center"/>
    </xf>
    <xf numFmtId="0" fontId="1" fillId="2" borderId="0" xfId="0" applyNumberFormat="1" applyFont="1" applyFill="1" applyBorder="1" applyAlignment="1" quotePrefix="1">
      <alignment vertical="center"/>
    </xf>
    <xf numFmtId="0" fontId="1" fillId="2" borderId="12" xfId="0" applyNumberFormat="1" applyFont="1" applyFill="1" applyBorder="1" applyAlignment="1" quotePrefix="1">
      <alignment vertical="center"/>
    </xf>
    <xf numFmtId="0" fontId="1" fillId="2" borderId="18" xfId="0" applyNumberFormat="1" applyFont="1" applyFill="1" applyBorder="1" applyAlignment="1" quotePrefix="1">
      <alignment vertical="center"/>
    </xf>
    <xf numFmtId="0" fontId="1" fillId="0" borderId="59" xfId="0" applyNumberFormat="1" applyFont="1" applyFill="1" applyBorder="1" applyAlignment="1" quotePrefix="1">
      <alignment vertical="center"/>
    </xf>
    <xf numFmtId="0" fontId="1" fillId="2" borderId="59" xfId="0" applyNumberFormat="1" applyFont="1" applyFill="1" applyBorder="1" applyAlignment="1" quotePrefix="1">
      <alignment vertical="center"/>
    </xf>
    <xf numFmtId="3" fontId="1" fillId="0" borderId="59" xfId="0" applyNumberFormat="1" applyFont="1" applyFill="1" applyBorder="1" applyAlignment="1" quotePrefix="1">
      <alignment vertical="center"/>
    </xf>
    <xf numFmtId="3" fontId="1" fillId="2" borderId="59" xfId="0" applyNumberFormat="1" applyFont="1" applyFill="1" applyBorder="1" applyAlignment="1" quotePrefix="1">
      <alignment vertical="center"/>
    </xf>
    <xf numFmtId="3" fontId="1" fillId="0" borderId="63" xfId="0" applyNumberFormat="1" applyFont="1" applyFill="1" applyBorder="1" applyAlignment="1" quotePrefix="1">
      <alignment vertical="center"/>
    </xf>
    <xf numFmtId="3" fontId="1" fillId="2" borderId="63" xfId="0" applyNumberFormat="1" applyFont="1" applyFill="1" applyBorder="1" applyAlignment="1" quotePrefix="1">
      <alignment vertical="center"/>
    </xf>
    <xf numFmtId="3" fontId="1" fillId="0" borderId="61" xfId="0" applyNumberFormat="1" applyFont="1" applyFill="1" applyBorder="1" applyAlignment="1" quotePrefix="1">
      <alignment vertical="center"/>
    </xf>
    <xf numFmtId="3" fontId="1" fillId="2" borderId="61" xfId="0" applyNumberFormat="1" applyFont="1" applyFill="1" applyBorder="1" applyAlignment="1" quotePrefix="1">
      <alignment vertical="center"/>
    </xf>
    <xf numFmtId="164" fontId="1" fillId="0" borderId="63" xfId="0" applyNumberFormat="1" applyFont="1" applyFill="1" applyBorder="1" applyAlignment="1">
      <alignment vertical="center"/>
    </xf>
    <xf numFmtId="164" fontId="1" fillId="2" borderId="63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1" fillId="2" borderId="65" xfId="0" applyNumberFormat="1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3" fontId="1" fillId="0" borderId="59" xfId="0" applyNumberFormat="1" applyFont="1" applyFill="1" applyBorder="1" applyAlignment="1">
      <alignment vertical="center"/>
    </xf>
    <xf numFmtId="3" fontId="1" fillId="0" borderId="66" xfId="0" applyNumberFormat="1" applyFont="1" applyFill="1" applyBorder="1" applyAlignment="1" quotePrefix="1">
      <alignment vertical="center"/>
    </xf>
    <xf numFmtId="3" fontId="1" fillId="2" borderId="66" xfId="0" applyNumberFormat="1" applyFont="1" applyFill="1" applyBorder="1" applyAlignment="1" quotePrefix="1">
      <alignment vertical="center"/>
    </xf>
    <xf numFmtId="3" fontId="1" fillId="0" borderId="67" xfId="0" applyNumberFormat="1" applyFont="1" applyFill="1" applyBorder="1" applyAlignment="1" quotePrefix="1">
      <alignment vertical="center"/>
    </xf>
    <xf numFmtId="3" fontId="1" fillId="2" borderId="67" xfId="0" applyNumberFormat="1" applyFont="1" applyFill="1" applyBorder="1" applyAlignment="1" quotePrefix="1">
      <alignment vertical="center"/>
    </xf>
    <xf numFmtId="0" fontId="1" fillId="0" borderId="66" xfId="0" applyNumberFormat="1" applyFont="1" applyFill="1" applyBorder="1" applyAlignment="1" quotePrefix="1">
      <alignment vertical="center"/>
    </xf>
    <xf numFmtId="0" fontId="1" fillId="0" borderId="66" xfId="0" applyFont="1" applyFill="1" applyBorder="1" applyAlignment="1">
      <alignment vertical="center"/>
    </xf>
    <xf numFmtId="0" fontId="1" fillId="2" borderId="66" xfId="0" applyNumberFormat="1" applyFont="1" applyFill="1" applyBorder="1" applyAlignment="1" quotePrefix="1">
      <alignment vertical="center"/>
    </xf>
    <xf numFmtId="3" fontId="1" fillId="0" borderId="68" xfId="0" applyNumberFormat="1" applyFont="1" applyFill="1" applyBorder="1" applyAlignment="1" quotePrefix="1">
      <alignment vertical="center"/>
    </xf>
    <xf numFmtId="3" fontId="1" fillId="2" borderId="68" xfId="0" applyNumberFormat="1" applyFont="1" applyFill="1" applyBorder="1" applyAlignment="1" quotePrefix="1">
      <alignment vertical="center"/>
    </xf>
    <xf numFmtId="164" fontId="1" fillId="0" borderId="66" xfId="0" applyNumberFormat="1" applyFont="1" applyFill="1" applyBorder="1" applyAlignment="1">
      <alignment vertical="center"/>
    </xf>
    <xf numFmtId="164" fontId="1" fillId="2" borderId="66" xfId="0" applyNumberFormat="1" applyFont="1" applyFill="1" applyBorder="1" applyAlignment="1">
      <alignment vertical="center"/>
    </xf>
    <xf numFmtId="164" fontId="1" fillId="0" borderId="67" xfId="0" applyNumberFormat="1" applyFont="1" applyFill="1" applyBorder="1" applyAlignment="1">
      <alignment vertical="center"/>
    </xf>
    <xf numFmtId="164" fontId="1" fillId="2" borderId="67" xfId="0" applyNumberFormat="1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vertical="center"/>
    </xf>
    <xf numFmtId="3" fontId="1" fillId="2" borderId="69" xfId="0" applyNumberFormat="1" applyFont="1" applyFill="1" applyBorder="1" applyAlignment="1">
      <alignment vertical="center"/>
    </xf>
    <xf numFmtId="164" fontId="1" fillId="0" borderId="70" xfId="0" applyNumberFormat="1" applyFont="1" applyFill="1" applyBorder="1" applyAlignment="1">
      <alignment vertical="center"/>
    </xf>
    <xf numFmtId="164" fontId="1" fillId="2" borderId="70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3" fontId="1" fillId="2" borderId="70" xfId="0" applyNumberFormat="1" applyFont="1" applyFill="1" applyBorder="1" applyAlignment="1">
      <alignment vertical="center"/>
    </xf>
    <xf numFmtId="3" fontId="1" fillId="0" borderId="71" xfId="0" applyNumberFormat="1" applyFont="1" applyFill="1" applyBorder="1" applyAlignment="1">
      <alignment vertical="center"/>
    </xf>
    <xf numFmtId="3" fontId="1" fillId="2" borderId="71" xfId="0" applyNumberFormat="1" applyFont="1" applyFill="1" applyBorder="1" applyAlignment="1">
      <alignment vertical="center"/>
    </xf>
    <xf numFmtId="164" fontId="1" fillId="0" borderId="72" xfId="0" applyNumberFormat="1" applyFont="1" applyFill="1" applyBorder="1" applyAlignment="1">
      <alignment vertical="center"/>
    </xf>
    <xf numFmtId="164" fontId="1" fillId="2" borderId="72" xfId="0" applyNumberFormat="1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164" fontId="1" fillId="0" borderId="53" xfId="0" applyNumberFormat="1" applyFont="1" applyFill="1" applyBorder="1" applyAlignment="1">
      <alignment vertical="center"/>
    </xf>
    <xf numFmtId="164" fontId="1" fillId="2" borderId="53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vertical="center"/>
    </xf>
    <xf numFmtId="3" fontId="1" fillId="2" borderId="43" xfId="0" applyNumberFormat="1" applyFont="1" applyFill="1" applyBorder="1" applyAlignment="1">
      <alignment vertical="center"/>
    </xf>
    <xf numFmtId="164" fontId="1" fillId="0" borderId="73" xfId="0" applyNumberFormat="1" applyFont="1" applyFill="1" applyBorder="1" applyAlignment="1">
      <alignment vertical="center"/>
    </xf>
    <xf numFmtId="164" fontId="1" fillId="2" borderId="73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67" fontId="1" fillId="3" borderId="0" xfId="0" applyNumberFormat="1" applyFont="1" applyFill="1" applyBorder="1" applyAlignment="1">
      <alignment horizontal="right" vertical="center"/>
    </xf>
    <xf numFmtId="167" fontId="1" fillId="3" borderId="5" xfId="0" applyNumberFormat="1" applyFont="1" applyFill="1" applyBorder="1" applyAlignment="1">
      <alignment horizontal="right" vertical="center"/>
    </xf>
    <xf numFmtId="167" fontId="1" fillId="3" borderId="14" xfId="0" applyNumberFormat="1" applyFont="1" applyFill="1" applyBorder="1" applyAlignment="1">
      <alignment horizontal="right" vertical="center"/>
    </xf>
    <xf numFmtId="167" fontId="3" fillId="3" borderId="14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167" fontId="1" fillId="3" borderId="22" xfId="0" applyNumberFormat="1" applyFont="1" applyFill="1" applyBorder="1" applyAlignment="1">
      <alignment horizontal="right" vertical="center"/>
    </xf>
    <xf numFmtId="167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167" fontId="1" fillId="0" borderId="47" xfId="0" applyNumberFormat="1" applyFont="1" applyFill="1" applyBorder="1" applyAlignment="1">
      <alignment horizontal="right" vertical="center"/>
    </xf>
    <xf numFmtId="167" fontId="1" fillId="0" borderId="35" xfId="0" applyNumberFormat="1" applyFont="1" applyFill="1" applyBorder="1" applyAlignment="1">
      <alignment horizontal="right" vertical="center"/>
    </xf>
    <xf numFmtId="167" fontId="1" fillId="3" borderId="23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167" fontId="1" fillId="0" borderId="62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right" vertical="center"/>
    </xf>
    <xf numFmtId="2" fontId="1" fillId="0" borderId="59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7" fontId="1" fillId="0" borderId="41" xfId="0" applyNumberFormat="1" applyFont="1" applyFill="1" applyBorder="1" applyAlignment="1">
      <alignment horizontal="right" vertical="center"/>
    </xf>
    <xf numFmtId="167" fontId="1" fillId="3" borderId="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40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74" xfId="0" applyNumberFormat="1" applyFont="1" applyFill="1" applyBorder="1" applyAlignment="1">
      <alignment vertical="center"/>
    </xf>
    <xf numFmtId="167" fontId="1" fillId="0" borderId="53" xfId="0" applyNumberFormat="1" applyFont="1" applyFill="1" applyBorder="1" applyAlignment="1">
      <alignment horizontal="right" vertical="center"/>
    </xf>
    <xf numFmtId="167" fontId="1" fillId="0" borderId="70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167" fontId="1" fillId="0" borderId="22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167" fontId="1" fillId="0" borderId="23" xfId="0" applyNumberFormat="1" applyFont="1" applyFill="1" applyBorder="1" applyAlignment="1">
      <alignment horizontal="right" vertical="center"/>
    </xf>
    <xf numFmtId="167" fontId="1" fillId="0" borderId="5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167" fontId="3" fillId="3" borderId="13" xfId="0" applyNumberFormat="1" applyFont="1" applyFill="1" applyBorder="1" applyAlignment="1">
      <alignment horizontal="right" vertical="center"/>
    </xf>
    <xf numFmtId="167" fontId="3" fillId="3" borderId="37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1" fillId="0" borderId="27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48" xfId="0" applyNumberFormat="1" applyFont="1" applyFill="1" applyBorder="1" applyAlignment="1" quotePrefix="1">
      <alignment vertical="center" wrapText="1"/>
    </xf>
    <xf numFmtId="0" fontId="1" fillId="0" borderId="49" xfId="0" applyNumberFormat="1" applyFont="1" applyFill="1" applyBorder="1" applyAlignment="1">
      <alignment vertical="center" wrapText="1"/>
    </xf>
    <xf numFmtId="0" fontId="1" fillId="0" borderId="61" xfId="0" applyNumberFormat="1" applyFont="1" applyFill="1" applyBorder="1" applyAlignment="1" quotePrefix="1">
      <alignment vertical="center" wrapText="1"/>
    </xf>
    <xf numFmtId="0" fontId="1" fillId="0" borderId="59" xfId="0" applyNumberFormat="1" applyFont="1" applyFill="1" applyBorder="1" applyAlignment="1">
      <alignment vertical="center" wrapText="1"/>
    </xf>
    <xf numFmtId="0" fontId="1" fillId="0" borderId="68" xfId="0" applyNumberFormat="1" applyFont="1" applyFill="1" applyBorder="1" applyAlignment="1" quotePrefix="1">
      <alignment vertical="center" wrapText="1"/>
    </xf>
    <xf numFmtId="0" fontId="1" fillId="0" borderId="66" xfId="0" applyNumberFormat="1" applyFont="1" applyFill="1" applyBorder="1" applyAlignment="1" quotePrefix="1">
      <alignment vertical="center" wrapText="1"/>
    </xf>
    <xf numFmtId="0" fontId="1" fillId="0" borderId="55" xfId="0" applyNumberFormat="1" applyFont="1" applyFill="1" applyBorder="1" applyAlignment="1" quotePrefix="1">
      <alignment vertical="center" wrapText="1"/>
    </xf>
    <xf numFmtId="0" fontId="1" fillId="0" borderId="12" xfId="0" applyNumberFormat="1" applyFont="1" applyFill="1" applyBorder="1" applyAlignment="1" quotePrefix="1">
      <alignment vertical="center" wrapText="1"/>
    </xf>
    <xf numFmtId="0" fontId="1" fillId="0" borderId="59" xfId="0" applyNumberFormat="1" applyFont="1" applyFill="1" applyBorder="1" applyAlignment="1" quotePrefix="1">
      <alignment vertical="center" wrapText="1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 quotePrefix="1">
      <alignment horizontal="right" vertical="center" wrapText="1"/>
    </xf>
    <xf numFmtId="0" fontId="1" fillId="0" borderId="16" xfId="0" applyNumberFormat="1" applyFont="1" applyFill="1" applyBorder="1" applyAlignment="1" quotePrefix="1">
      <alignment vertical="center"/>
    </xf>
    <xf numFmtId="0" fontId="1" fillId="2" borderId="16" xfId="0" applyNumberFormat="1" applyFont="1" applyFill="1" applyBorder="1" applyAlignment="1" quotePrefix="1">
      <alignment vertical="center"/>
    </xf>
    <xf numFmtId="3" fontId="2" fillId="0" borderId="16" xfId="0" applyNumberFormat="1" applyFont="1" applyFill="1" applyBorder="1" applyAlignment="1" quotePrefix="1">
      <alignment vertical="center"/>
    </xf>
    <xf numFmtId="3" fontId="2" fillId="2" borderId="16" xfId="0" applyNumberFormat="1" applyFont="1" applyFill="1" applyBorder="1" applyAlignment="1" quotePrefix="1">
      <alignment vertical="center"/>
    </xf>
    <xf numFmtId="3" fontId="2" fillId="0" borderId="21" xfId="0" applyNumberFormat="1" applyFont="1" applyFill="1" applyBorder="1" applyAlignment="1" quotePrefix="1">
      <alignment vertical="center"/>
    </xf>
    <xf numFmtId="0" fontId="1" fillId="0" borderId="16" xfId="0" applyFont="1" applyFill="1" applyBorder="1" applyAlignment="1">
      <alignment vertical="center"/>
    </xf>
    <xf numFmtId="3" fontId="1" fillId="0" borderId="16" xfId="0" applyNumberFormat="1" applyFont="1" applyFill="1" applyBorder="1" applyAlignment="1" quotePrefix="1">
      <alignment vertical="center"/>
    </xf>
    <xf numFmtId="3" fontId="1" fillId="2" borderId="16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 quotePrefix="1">
      <alignment vertical="center"/>
    </xf>
    <xf numFmtId="0" fontId="1" fillId="0" borderId="18" xfId="0" applyNumberFormat="1" applyFont="1" applyFill="1" applyBorder="1" applyAlignment="1" quotePrefix="1">
      <alignment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3" fontId="3" fillId="0" borderId="3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 quotePrefix="1">
      <alignment horizontal="righ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 quotePrefix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2"/>
  <sheetViews>
    <sheetView tabSelected="1" view="pageBreakPreview" zoomScaleSheetLayoutView="100" workbookViewId="0" topLeftCell="B1">
      <pane ySplit="5" topLeftCell="BM200" activePane="bottomLeft" state="frozen"/>
      <selection pane="topLeft" activeCell="A1" sqref="A1"/>
      <selection pane="bottomLeft" activeCell="BW3" sqref="BW3"/>
    </sheetView>
  </sheetViews>
  <sheetFormatPr defaultColWidth="9.00390625" defaultRowHeight="12.75"/>
  <cols>
    <col min="1" max="1" width="9.00390625" style="41" customWidth="1"/>
    <col min="2" max="2" width="18.875" style="41" customWidth="1"/>
    <col min="3" max="3" width="0" style="41" hidden="1" customWidth="1"/>
    <col min="4" max="4" width="12.25390625" style="41" customWidth="1"/>
    <col min="5" max="5" width="25.125" style="41" customWidth="1"/>
    <col min="6" max="13" width="9.125" style="13" hidden="1" customWidth="1"/>
    <col min="14" max="14" width="9.75390625" style="13" hidden="1" customWidth="1"/>
    <col min="15" max="15" width="9.75390625" style="212" hidden="1" customWidth="1"/>
    <col min="16" max="16" width="9.875" style="13" hidden="1" customWidth="1"/>
    <col min="17" max="17" width="9.875" style="212" hidden="1" customWidth="1"/>
    <col min="18" max="18" width="12.625" style="16" hidden="1" customWidth="1"/>
    <col min="19" max="19" width="10.125" style="16" bestFit="1" customWidth="1"/>
    <col min="20" max="20" width="11.875" style="177" hidden="1" customWidth="1"/>
    <col min="21" max="21" width="10.625" style="16" hidden="1" customWidth="1"/>
    <col min="22" max="22" width="11.00390625" style="16" hidden="1" customWidth="1"/>
    <col min="23" max="23" width="11.00390625" style="177" hidden="1" customWidth="1"/>
    <col min="24" max="24" width="10.875" style="16" hidden="1" customWidth="1"/>
    <col min="25" max="25" width="10.375" style="16" hidden="1" customWidth="1"/>
    <col min="26" max="26" width="10.375" style="177" hidden="1" customWidth="1"/>
    <col min="27" max="27" width="7.375" style="16" hidden="1" customWidth="1"/>
    <col min="28" max="28" width="10.125" style="16" bestFit="1" customWidth="1"/>
    <col min="29" max="29" width="11.375" style="177" hidden="1" customWidth="1"/>
    <col min="30" max="31" width="11.875" style="16" hidden="1" customWidth="1"/>
    <col min="32" max="32" width="11.875" style="177" hidden="1" customWidth="1"/>
    <col min="33" max="33" width="13.125" style="16" hidden="1" customWidth="1"/>
    <col min="34" max="34" width="11.625" style="16" hidden="1" customWidth="1"/>
    <col min="35" max="35" width="11.625" style="177" hidden="1" customWidth="1"/>
    <col min="36" max="36" width="13.125" style="16" hidden="1" customWidth="1"/>
    <col min="37" max="37" width="10.875" style="16" hidden="1" customWidth="1"/>
    <col min="38" max="38" width="10.25390625" style="177" hidden="1" customWidth="1"/>
    <col min="39" max="39" width="13.375" style="16" hidden="1" customWidth="1"/>
    <col min="40" max="40" width="12.75390625" style="16" hidden="1" customWidth="1"/>
    <col min="41" max="41" width="12.75390625" style="177" hidden="1" customWidth="1"/>
    <col min="42" max="42" width="13.375" style="16" hidden="1" customWidth="1"/>
    <col min="43" max="43" width="12.375" style="16" hidden="1" customWidth="1"/>
    <col min="44" max="44" width="12.375" style="177" hidden="1" customWidth="1"/>
    <col min="45" max="45" width="11.875" style="16" hidden="1" customWidth="1"/>
    <col min="46" max="46" width="12.375" style="16" hidden="1" customWidth="1"/>
    <col min="47" max="47" width="12.375" style="177" hidden="1" customWidth="1"/>
    <col min="48" max="48" width="11.375" style="16" hidden="1" customWidth="1"/>
    <col min="49" max="49" width="12.00390625" style="16" hidden="1" customWidth="1"/>
    <col min="50" max="50" width="11.375" style="177" hidden="1" customWidth="1"/>
    <col min="51" max="51" width="2.00390625" style="16" customWidth="1"/>
    <col min="52" max="52" width="13.625" style="16" hidden="1" customWidth="1"/>
    <col min="53" max="53" width="10.125" style="177" bestFit="1" customWidth="1"/>
    <col min="54" max="54" width="9.875" style="13" hidden="1" customWidth="1"/>
    <col min="55" max="55" width="9.875" style="212" hidden="1" customWidth="1"/>
    <col min="56" max="56" width="13.00390625" style="13" hidden="1" customWidth="1"/>
    <col min="57" max="57" width="13.00390625" style="212" hidden="1" customWidth="1"/>
    <col min="58" max="58" width="1.12109375" style="13" hidden="1" customWidth="1"/>
    <col min="59" max="59" width="12.25390625" style="16" hidden="1" customWidth="1"/>
    <col min="60" max="60" width="12.25390625" style="177" hidden="1" customWidth="1"/>
    <col min="61" max="61" width="9.875" style="13" hidden="1" customWidth="1"/>
    <col min="62" max="62" width="9.875" style="212" hidden="1" customWidth="1"/>
    <col min="63" max="63" width="14.25390625" style="16" hidden="1" customWidth="1"/>
    <col min="64" max="64" width="14.25390625" style="177" hidden="1" customWidth="1"/>
    <col min="65" max="65" width="10.25390625" style="16" hidden="1" customWidth="1"/>
    <col min="66" max="66" width="10.25390625" style="177" hidden="1" customWidth="1"/>
    <col min="67" max="67" width="13.25390625" style="16" hidden="1" customWidth="1"/>
    <col min="68" max="68" width="13.25390625" style="177" hidden="1" customWidth="1"/>
    <col min="69" max="69" width="17.75390625" style="16" hidden="1" customWidth="1"/>
    <col min="70" max="70" width="17.75390625" style="177" hidden="1" customWidth="1"/>
    <col min="71" max="71" width="1.875" style="13" hidden="1" customWidth="1"/>
    <col min="72" max="72" width="11.375" style="353" hidden="1" customWidth="1"/>
    <col min="73" max="73" width="13.00390625" style="353" hidden="1" customWidth="1"/>
    <col min="74" max="74" width="7.00390625" style="353" hidden="1" customWidth="1"/>
    <col min="75" max="75" width="16.125" style="356" customWidth="1"/>
    <col min="76" max="76" width="14.875" style="356" customWidth="1"/>
    <col min="77" max="77" width="12.625" style="24" hidden="1" customWidth="1"/>
    <col min="78" max="78" width="14.00390625" style="31" hidden="1" customWidth="1"/>
    <col min="79" max="79" width="14.125" style="25" hidden="1" customWidth="1"/>
    <col min="80" max="80" width="13.75390625" style="31" hidden="1" customWidth="1"/>
    <col min="81" max="81" width="17.125" style="31" hidden="1" customWidth="1"/>
    <col min="82" max="82" width="13.25390625" style="31" hidden="1" customWidth="1"/>
    <col min="83" max="83" width="6.00390625" style="90" customWidth="1"/>
    <col min="84" max="84" width="7.875" style="90" customWidth="1"/>
    <col min="85" max="85" width="10.625" style="350" hidden="1" customWidth="1"/>
    <col min="86" max="86" width="4.00390625" style="13" customWidth="1"/>
    <col min="87" max="87" width="7.25390625" style="406" hidden="1" customWidth="1"/>
    <col min="88" max="88" width="9.875" style="13" hidden="1" customWidth="1"/>
    <col min="89" max="89" width="0" style="13" hidden="1" customWidth="1"/>
    <col min="90" max="90" width="9.875" style="16" hidden="1" customWidth="1"/>
    <col min="91" max="16384" width="9.125" style="13" customWidth="1"/>
  </cols>
  <sheetData>
    <row r="1" spans="53:84" ht="15">
      <c r="BA1" s="16"/>
      <c r="BC1" s="13"/>
      <c r="BE1" s="13"/>
      <c r="BH1" s="16"/>
      <c r="BJ1" s="13"/>
      <c r="BL1" s="16"/>
      <c r="BN1" s="16"/>
      <c r="BP1" s="16"/>
      <c r="BR1" s="16"/>
      <c r="BW1" s="24"/>
      <c r="BX1" s="24"/>
      <c r="CF1" s="450" t="s">
        <v>355</v>
      </c>
    </row>
    <row r="2" spans="53:84" ht="15">
      <c r="BA2" s="16"/>
      <c r="BC2" s="13"/>
      <c r="BE2" s="13"/>
      <c r="BH2" s="16"/>
      <c r="BJ2" s="13"/>
      <c r="BL2" s="16"/>
      <c r="BN2" s="16"/>
      <c r="BP2" s="16"/>
      <c r="BR2" s="16"/>
      <c r="BW2" s="24"/>
      <c r="BX2" s="24"/>
      <c r="CF2" s="450" t="s">
        <v>354</v>
      </c>
    </row>
    <row r="3" spans="1:84" ht="15">
      <c r="A3" s="451" t="s">
        <v>352</v>
      </c>
      <c r="BA3" s="16"/>
      <c r="BC3" s="13"/>
      <c r="BE3" s="13"/>
      <c r="BH3" s="16"/>
      <c r="BJ3" s="13"/>
      <c r="BL3" s="16"/>
      <c r="BN3" s="16"/>
      <c r="BP3" s="16"/>
      <c r="BR3" s="16"/>
      <c r="BW3" s="24"/>
      <c r="BX3" s="24"/>
      <c r="CF3" s="450"/>
    </row>
    <row r="4" spans="15:76" ht="12.75" thickBot="1">
      <c r="O4" s="13"/>
      <c r="Q4" s="13"/>
      <c r="T4" s="16"/>
      <c r="W4" s="16"/>
      <c r="Z4" s="16"/>
      <c r="AC4" s="16"/>
      <c r="AF4" s="16"/>
      <c r="AI4" s="16"/>
      <c r="AL4" s="16"/>
      <c r="AO4" s="16"/>
      <c r="AR4" s="16"/>
      <c r="AU4" s="16"/>
      <c r="AX4" s="16"/>
      <c r="BA4" s="16"/>
      <c r="BC4" s="13"/>
      <c r="BE4" s="13"/>
      <c r="BH4" s="16"/>
      <c r="BJ4" s="13"/>
      <c r="BL4" s="16"/>
      <c r="BN4" s="16"/>
      <c r="BP4" s="16"/>
      <c r="BR4" s="16"/>
      <c r="BW4" s="24"/>
      <c r="BX4" s="24"/>
    </row>
    <row r="5" spans="1:90" s="41" customFormat="1" ht="83.25" customHeight="1" thickBot="1">
      <c r="A5" s="172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8" t="s">
        <v>12</v>
      </c>
      <c r="N5" s="58" t="s">
        <v>305</v>
      </c>
      <c r="O5" s="294" t="s">
        <v>307</v>
      </c>
      <c r="P5" s="58" t="s">
        <v>306</v>
      </c>
      <c r="Q5" s="294" t="s">
        <v>308</v>
      </c>
      <c r="R5" s="14" t="s">
        <v>13</v>
      </c>
      <c r="S5" s="14" t="s">
        <v>282</v>
      </c>
      <c r="T5" s="178" t="s">
        <v>281</v>
      </c>
      <c r="U5" s="14" t="s">
        <v>14</v>
      </c>
      <c r="V5" s="14" t="s">
        <v>15</v>
      </c>
      <c r="W5" s="178" t="s">
        <v>283</v>
      </c>
      <c r="X5" s="14" t="s">
        <v>16</v>
      </c>
      <c r="Y5" s="14" t="s">
        <v>17</v>
      </c>
      <c r="Z5" s="178" t="s">
        <v>284</v>
      </c>
      <c r="AA5" s="14" t="s">
        <v>18</v>
      </c>
      <c r="AB5" s="14" t="s">
        <v>285</v>
      </c>
      <c r="AC5" s="178" t="s">
        <v>286</v>
      </c>
      <c r="AD5" s="14" t="s">
        <v>19</v>
      </c>
      <c r="AE5" s="14" t="s">
        <v>20</v>
      </c>
      <c r="AF5" s="178" t="s">
        <v>287</v>
      </c>
      <c r="AG5" s="14" t="s">
        <v>21</v>
      </c>
      <c r="AH5" s="14" t="s">
        <v>22</v>
      </c>
      <c r="AI5" s="178" t="s">
        <v>288</v>
      </c>
      <c r="AJ5" s="14" t="s">
        <v>23</v>
      </c>
      <c r="AK5" s="14" t="s">
        <v>24</v>
      </c>
      <c r="AL5" s="178" t="s">
        <v>289</v>
      </c>
      <c r="AM5" s="14" t="s">
        <v>25</v>
      </c>
      <c r="AN5" s="14" t="s">
        <v>26</v>
      </c>
      <c r="AO5" s="14" t="s">
        <v>290</v>
      </c>
      <c r="AP5" s="14" t="s">
        <v>27</v>
      </c>
      <c r="AQ5" s="14" t="s">
        <v>28</v>
      </c>
      <c r="AR5" s="14" t="s">
        <v>291</v>
      </c>
      <c r="AS5" s="14" t="s">
        <v>29</v>
      </c>
      <c r="AT5" s="14" t="s">
        <v>30</v>
      </c>
      <c r="AU5" s="14" t="s">
        <v>292</v>
      </c>
      <c r="AV5" s="59" t="s">
        <v>293</v>
      </c>
      <c r="AW5" s="59" t="s">
        <v>294</v>
      </c>
      <c r="AX5" s="194" t="s">
        <v>295</v>
      </c>
      <c r="AY5" s="61"/>
      <c r="AZ5" s="62" t="s">
        <v>31</v>
      </c>
      <c r="BA5" s="201" t="s">
        <v>296</v>
      </c>
      <c r="BB5" s="14" t="s">
        <v>32</v>
      </c>
      <c r="BC5" s="178" t="s">
        <v>297</v>
      </c>
      <c r="BD5" s="60" t="s">
        <v>33</v>
      </c>
      <c r="BE5" s="227" t="s">
        <v>298</v>
      </c>
      <c r="BF5" s="63"/>
      <c r="BG5" s="64" t="s">
        <v>34</v>
      </c>
      <c r="BH5" s="239" t="s">
        <v>299</v>
      </c>
      <c r="BI5" s="65" t="s">
        <v>35</v>
      </c>
      <c r="BJ5" s="251" t="s">
        <v>300</v>
      </c>
      <c r="BK5" s="66" t="s">
        <v>36</v>
      </c>
      <c r="BL5" s="259" t="s">
        <v>301</v>
      </c>
      <c r="BM5" s="67" t="s">
        <v>37</v>
      </c>
      <c r="BN5" s="265" t="s">
        <v>302</v>
      </c>
      <c r="BO5" s="68" t="s">
        <v>38</v>
      </c>
      <c r="BP5" s="280" t="s">
        <v>303</v>
      </c>
      <c r="BQ5" s="66" t="s">
        <v>39</v>
      </c>
      <c r="BR5" s="259" t="s">
        <v>304</v>
      </c>
      <c r="BT5" s="403" t="s">
        <v>337</v>
      </c>
      <c r="BU5" s="354"/>
      <c r="BV5" s="354"/>
      <c r="BW5" s="411" t="s">
        <v>340</v>
      </c>
      <c r="BX5" s="417" t="s">
        <v>341</v>
      </c>
      <c r="BY5" s="403"/>
      <c r="BZ5" s="404"/>
      <c r="CA5" s="405"/>
      <c r="CB5" s="404"/>
      <c r="CC5" s="404"/>
      <c r="CD5" s="404"/>
      <c r="CE5" s="456" t="s">
        <v>234</v>
      </c>
      <c r="CF5" s="457"/>
      <c r="CG5" s="351" t="s">
        <v>336</v>
      </c>
      <c r="CI5" s="407" t="s">
        <v>339</v>
      </c>
      <c r="CJ5" s="407" t="s">
        <v>338</v>
      </c>
      <c r="CK5" s="407">
        <v>0.7</v>
      </c>
      <c r="CL5" s="419">
        <v>0.75</v>
      </c>
    </row>
    <row r="6" spans="1:90" ht="48.75" thickTop="1">
      <c r="A6" s="423">
        <v>15060233</v>
      </c>
      <c r="B6" s="424" t="s">
        <v>40</v>
      </c>
      <c r="C6" s="424" t="s">
        <v>41</v>
      </c>
      <c r="D6" s="424" t="s">
        <v>42</v>
      </c>
      <c r="E6" s="424" t="s">
        <v>43</v>
      </c>
      <c r="F6" s="69">
        <v>1556513</v>
      </c>
      <c r="G6" s="69">
        <v>0</v>
      </c>
      <c r="H6" s="69">
        <v>10</v>
      </c>
      <c r="I6" s="69">
        <v>5</v>
      </c>
      <c r="J6" s="69">
        <v>2</v>
      </c>
      <c r="K6" s="69">
        <v>1</v>
      </c>
      <c r="L6" s="69">
        <v>0</v>
      </c>
      <c r="M6" s="69">
        <v>2</v>
      </c>
      <c r="N6" s="69">
        <v>3.6</v>
      </c>
      <c r="O6" s="295">
        <v>3.8</v>
      </c>
      <c r="P6" s="69">
        <v>2.3</v>
      </c>
      <c r="Q6" s="295">
        <v>2.5</v>
      </c>
      <c r="R6" s="17">
        <v>702000</v>
      </c>
      <c r="S6" s="17">
        <v>605000</v>
      </c>
      <c r="T6" s="179">
        <v>864000</v>
      </c>
      <c r="U6" s="17">
        <v>0</v>
      </c>
      <c r="V6" s="17">
        <v>0</v>
      </c>
      <c r="W6" s="179">
        <v>0</v>
      </c>
      <c r="X6" s="17">
        <v>0</v>
      </c>
      <c r="Y6" s="17">
        <v>0</v>
      </c>
      <c r="Z6" s="179">
        <v>0</v>
      </c>
      <c r="AA6" s="17">
        <v>206039</v>
      </c>
      <c r="AB6" s="17">
        <v>214227</v>
      </c>
      <c r="AC6" s="179">
        <v>200000</v>
      </c>
      <c r="AD6" s="17">
        <v>318000</v>
      </c>
      <c r="AE6" s="17">
        <v>297000</v>
      </c>
      <c r="AF6" s="179">
        <v>297000</v>
      </c>
      <c r="AG6" s="17">
        <v>0</v>
      </c>
      <c r="AH6" s="17">
        <v>0</v>
      </c>
      <c r="AI6" s="179">
        <v>0</v>
      </c>
      <c r="AJ6" s="17">
        <v>199644</v>
      </c>
      <c r="AK6" s="17">
        <v>240000</v>
      </c>
      <c r="AL6" s="179">
        <v>242680</v>
      </c>
      <c r="AM6" s="17">
        <v>0</v>
      </c>
      <c r="AN6" s="17">
        <v>0</v>
      </c>
      <c r="AO6" s="179">
        <v>0</v>
      </c>
      <c r="AP6" s="17">
        <v>0</v>
      </c>
      <c r="AQ6" s="17">
        <v>0</v>
      </c>
      <c r="AR6" s="179">
        <v>0</v>
      </c>
      <c r="AS6" s="17">
        <v>36726</v>
      </c>
      <c r="AT6" s="17">
        <v>52000</v>
      </c>
      <c r="AU6" s="179">
        <v>12000</v>
      </c>
      <c r="AV6" s="17">
        <v>1462409</v>
      </c>
      <c r="AW6" s="52">
        <v>1408227</v>
      </c>
      <c r="AX6" s="195">
        <v>1615680</v>
      </c>
      <c r="AY6" s="3"/>
      <c r="AZ6" s="53"/>
      <c r="BA6" s="202">
        <v>454000</v>
      </c>
      <c r="BB6" s="54">
        <f aca="true" t="shared" si="0" ref="BB6:BC10">AZ6/S6</f>
        <v>0</v>
      </c>
      <c r="BC6" s="213">
        <f t="shared" si="0"/>
        <v>0.5254629629629629</v>
      </c>
      <c r="BD6" s="47">
        <f aca="true" t="shared" si="1" ref="BD6:BE8">-1+AZ6/R6</f>
        <v>-1</v>
      </c>
      <c r="BE6" s="228">
        <f t="shared" si="1"/>
        <v>-0.24958677685950414</v>
      </c>
      <c r="BF6" s="6"/>
      <c r="BG6" s="70">
        <f aca="true" t="shared" si="2" ref="BG6:BH10">V6+Y6+AE6+AH6+AK6+AN6+AQ6+AT6+AZ6</f>
        <v>589000</v>
      </c>
      <c r="BH6" s="240">
        <f t="shared" si="2"/>
        <v>1005680</v>
      </c>
      <c r="BI6" s="71">
        <f aca="true" t="shared" si="3" ref="BI6:BJ10">BG6/(R6+U6+X6+AA6+AD6+AG6+AJ6+AM6+AP6+AS6)</f>
        <v>0.4027601033636965</v>
      </c>
      <c r="BJ6" s="252">
        <f t="shared" si="3"/>
        <v>0.7141462278453686</v>
      </c>
      <c r="BK6" s="72">
        <f aca="true" t="shared" si="4" ref="BK6:BL9">IF(BI6&gt;=100%,0,(R6+U6+X6+AA6+AD6+AG6+AJ6+AM6+AP6+AS6)-(V6+Y6+AE6+AH6+AK6+AN6+AQ6+AT6+AZ6))</f>
        <v>873409</v>
      </c>
      <c r="BL6" s="246">
        <f t="shared" si="4"/>
        <v>402547</v>
      </c>
      <c r="BM6" s="10">
        <f aca="true" t="shared" si="5" ref="BM6:BN27">BG6/AW6</f>
        <v>0.418256431669042</v>
      </c>
      <c r="BN6" s="266">
        <f t="shared" si="5"/>
        <v>0.6224499900970489</v>
      </c>
      <c r="BO6" s="73">
        <f aca="true" t="shared" si="6" ref="BO6:BP26">IF(BG6&lt;AW6,AW6-BG6,0)</f>
        <v>819227</v>
      </c>
      <c r="BP6" s="281">
        <f t="shared" si="6"/>
        <v>610000</v>
      </c>
      <c r="BQ6" s="72">
        <f aca="true" t="shared" si="7" ref="BQ6:BR9">IF(AA6&gt;BK6,0,BK6-AA6)</f>
        <v>667370</v>
      </c>
      <c r="BR6" s="246">
        <f t="shared" si="7"/>
        <v>188320</v>
      </c>
      <c r="BT6" s="368">
        <v>0.157</v>
      </c>
      <c r="BU6" s="128">
        <f>IF(AW6&lt;AX6,AW6*BT6*0.4,AX6*BT6*0.4)</f>
        <v>88436.6556</v>
      </c>
      <c r="BV6" s="378"/>
      <c r="BW6" s="412">
        <v>88000</v>
      </c>
      <c r="BX6" s="357">
        <v>75000</v>
      </c>
      <c r="BY6" s="380"/>
      <c r="BZ6" s="369"/>
      <c r="CA6" s="370"/>
      <c r="CB6" s="369"/>
      <c r="CC6" s="369"/>
      <c r="CD6" s="369"/>
      <c r="CE6" s="371" t="s">
        <v>44</v>
      </c>
      <c r="CF6" s="371" t="s">
        <v>45</v>
      </c>
      <c r="CG6" s="372">
        <v>0.43</v>
      </c>
      <c r="CI6" s="406">
        <f>(BW6+BA6)/(S6+AB6)</f>
        <v>0.6615992881094007</v>
      </c>
      <c r="CJ6" s="13">
        <v>0</v>
      </c>
      <c r="CK6" s="13">
        <f>0.7*($S6+$AB6)-$BA6-$BW6</f>
        <v>31458.899999999907</v>
      </c>
      <c r="CL6" s="16">
        <f>0.75*($S6+$AB6)-$BA6-$BW6</f>
        <v>72420.25</v>
      </c>
    </row>
    <row r="7" spans="1:90" ht="48.75" thickBot="1">
      <c r="A7" s="173">
        <v>26304856</v>
      </c>
      <c r="B7" s="50" t="s">
        <v>46</v>
      </c>
      <c r="C7" s="50" t="s">
        <v>41</v>
      </c>
      <c r="D7" s="50" t="s">
        <v>42</v>
      </c>
      <c r="E7" s="50" t="s">
        <v>47</v>
      </c>
      <c r="F7" s="74">
        <v>9928125</v>
      </c>
      <c r="G7" s="75"/>
      <c r="H7" s="74">
        <v>55</v>
      </c>
      <c r="I7" s="74">
        <v>18</v>
      </c>
      <c r="J7" s="74">
        <v>25</v>
      </c>
      <c r="K7" s="74">
        <v>12</v>
      </c>
      <c r="L7" s="74">
        <v>0</v>
      </c>
      <c r="M7" s="74">
        <v>0</v>
      </c>
      <c r="N7" s="74">
        <v>0.7</v>
      </c>
      <c r="O7" s="296">
        <v>2.4</v>
      </c>
      <c r="P7" s="74">
        <v>0.5</v>
      </c>
      <c r="Q7" s="296">
        <v>2</v>
      </c>
      <c r="R7" s="2">
        <v>30000</v>
      </c>
      <c r="S7" s="2">
        <v>198000</v>
      </c>
      <c r="T7" s="180">
        <v>432530</v>
      </c>
      <c r="U7" s="2">
        <v>0</v>
      </c>
      <c r="V7" s="2">
        <v>0</v>
      </c>
      <c r="W7" s="180">
        <v>0</v>
      </c>
      <c r="X7" s="2">
        <v>48000</v>
      </c>
      <c r="Y7" s="2">
        <v>108000</v>
      </c>
      <c r="Z7" s="180">
        <v>108000</v>
      </c>
      <c r="AA7" s="2">
        <v>15000</v>
      </c>
      <c r="AB7" s="2">
        <v>129400</v>
      </c>
      <c r="AC7" s="180">
        <v>25000</v>
      </c>
      <c r="AD7" s="2">
        <v>2000</v>
      </c>
      <c r="AE7" s="2">
        <v>0</v>
      </c>
      <c r="AF7" s="180">
        <v>0</v>
      </c>
      <c r="AG7" s="2">
        <v>0</v>
      </c>
      <c r="AH7" s="2">
        <v>0</v>
      </c>
      <c r="AI7" s="180">
        <v>0</v>
      </c>
      <c r="AJ7" s="2">
        <v>0</v>
      </c>
      <c r="AK7" s="2">
        <v>51860</v>
      </c>
      <c r="AL7" s="180">
        <v>52370</v>
      </c>
      <c r="AM7" s="2">
        <v>0</v>
      </c>
      <c r="AN7" s="2">
        <v>0</v>
      </c>
      <c r="AO7" s="180">
        <v>0</v>
      </c>
      <c r="AP7" s="2">
        <v>0</v>
      </c>
      <c r="AQ7" s="2">
        <v>0</v>
      </c>
      <c r="AR7" s="180">
        <v>0</v>
      </c>
      <c r="AS7" s="2">
        <v>43000</v>
      </c>
      <c r="AT7" s="2">
        <v>0</v>
      </c>
      <c r="AU7" s="180">
        <v>0</v>
      </c>
      <c r="AV7" s="2">
        <v>138000</v>
      </c>
      <c r="AW7" s="51">
        <v>487260</v>
      </c>
      <c r="AX7" s="196">
        <v>617900</v>
      </c>
      <c r="AY7" s="3"/>
      <c r="AZ7" s="49"/>
      <c r="BA7" s="203">
        <v>0</v>
      </c>
      <c r="BB7" s="4">
        <f t="shared" si="0"/>
        <v>0</v>
      </c>
      <c r="BC7" s="214">
        <f t="shared" si="0"/>
        <v>0</v>
      </c>
      <c r="BD7" s="5">
        <f t="shared" si="1"/>
        <v>-1</v>
      </c>
      <c r="BE7" s="229">
        <f t="shared" si="1"/>
        <v>-1</v>
      </c>
      <c r="BF7" s="6"/>
      <c r="BG7" s="7">
        <f t="shared" si="2"/>
        <v>159860</v>
      </c>
      <c r="BH7" s="241">
        <f t="shared" si="2"/>
        <v>160370</v>
      </c>
      <c r="BI7" s="8">
        <f t="shared" si="3"/>
        <v>1.1584057971014492</v>
      </c>
      <c r="BJ7" s="253">
        <f t="shared" si="3"/>
        <v>0.32912613389155687</v>
      </c>
      <c r="BK7" s="9">
        <f t="shared" si="4"/>
        <v>0</v>
      </c>
      <c r="BL7" s="260">
        <f t="shared" si="4"/>
        <v>326890</v>
      </c>
      <c r="BM7" s="10">
        <f t="shared" si="5"/>
        <v>0.3280794647621393</v>
      </c>
      <c r="BN7" s="266">
        <f t="shared" si="5"/>
        <v>0.2595403787020554</v>
      </c>
      <c r="BO7" s="76">
        <f t="shared" si="6"/>
        <v>327400</v>
      </c>
      <c r="BP7" s="282">
        <f t="shared" si="6"/>
        <v>457530</v>
      </c>
      <c r="BQ7" s="9">
        <f t="shared" si="7"/>
        <v>0</v>
      </c>
      <c r="BR7" s="260">
        <f t="shared" si="7"/>
        <v>197490</v>
      </c>
      <c r="BT7" s="390">
        <v>0.157</v>
      </c>
      <c r="BU7" s="75">
        <f>IF(AW7&lt;AX7,AW7*BT7*0.4,AX7*BT7*0.4)</f>
        <v>30599.928000000004</v>
      </c>
      <c r="BV7" s="391"/>
      <c r="BW7" s="413">
        <v>30000</v>
      </c>
      <c r="BX7" s="393">
        <v>216000</v>
      </c>
      <c r="BY7" s="392"/>
      <c r="BZ7" s="364"/>
      <c r="CA7" s="365"/>
      <c r="CB7" s="364"/>
      <c r="CC7" s="364"/>
      <c r="CD7" s="364"/>
      <c r="CE7" s="366" t="s">
        <v>44</v>
      </c>
      <c r="CF7" s="366" t="s">
        <v>48</v>
      </c>
      <c r="CG7" s="367">
        <v>0.43</v>
      </c>
      <c r="CI7" s="406">
        <f aca="true" t="shared" si="8" ref="CI7:CI70">(BW7+BA7)/(S7+AB7)</f>
        <v>0.0916310323762981</v>
      </c>
      <c r="CJ7" s="13">
        <f>0.65*($S7+$AB7)-$BA7-$BW7</f>
        <v>182810</v>
      </c>
      <c r="CK7" s="13">
        <f>0.7*($S7+$AB7)-$BA7-$BW7</f>
        <v>199180</v>
      </c>
      <c r="CL7" s="16">
        <f>0.75*($S7+$AB7)-$BA7-$BW7</f>
        <v>215550</v>
      </c>
    </row>
    <row r="8" spans="1:88" ht="72" hidden="1">
      <c r="A8" s="173">
        <v>26518252</v>
      </c>
      <c r="B8" s="50" t="s">
        <v>49</v>
      </c>
      <c r="C8" s="50" t="s">
        <v>41</v>
      </c>
      <c r="D8" s="50" t="s">
        <v>42</v>
      </c>
      <c r="E8" s="50" t="s">
        <v>49</v>
      </c>
      <c r="F8" s="74">
        <v>5587371</v>
      </c>
      <c r="G8" s="75"/>
      <c r="H8" s="74">
        <v>15</v>
      </c>
      <c r="I8" s="74">
        <v>5</v>
      </c>
      <c r="J8" s="74">
        <v>2</v>
      </c>
      <c r="K8" s="74">
        <v>4</v>
      </c>
      <c r="L8" s="74">
        <v>2</v>
      </c>
      <c r="M8" s="74">
        <v>2</v>
      </c>
      <c r="N8" s="74">
        <v>6.6</v>
      </c>
      <c r="O8" s="296">
        <v>7.3</v>
      </c>
      <c r="P8" s="74">
        <v>4</v>
      </c>
      <c r="Q8" s="296">
        <v>4.5</v>
      </c>
      <c r="R8" s="2">
        <v>1318000</v>
      </c>
      <c r="S8" s="2">
        <v>1518000</v>
      </c>
      <c r="T8" s="180">
        <v>2392100</v>
      </c>
      <c r="U8" s="2">
        <v>0</v>
      </c>
      <c r="V8" s="2">
        <v>0</v>
      </c>
      <c r="W8" s="180">
        <v>0</v>
      </c>
      <c r="X8" s="2">
        <v>193974</v>
      </c>
      <c r="Y8" s="2">
        <v>150000</v>
      </c>
      <c r="Z8" s="180">
        <v>0</v>
      </c>
      <c r="AA8" s="2">
        <v>360859</v>
      </c>
      <c r="AB8" s="2">
        <v>360000</v>
      </c>
      <c r="AC8" s="180">
        <v>250000</v>
      </c>
      <c r="AD8" s="2">
        <v>123500</v>
      </c>
      <c r="AE8" s="2">
        <v>180000</v>
      </c>
      <c r="AF8" s="180">
        <v>50000</v>
      </c>
      <c r="AG8" s="2">
        <v>0</v>
      </c>
      <c r="AH8" s="2">
        <v>0</v>
      </c>
      <c r="AI8" s="180">
        <v>0</v>
      </c>
      <c r="AJ8" s="2">
        <v>289630</v>
      </c>
      <c r="AK8" s="2">
        <v>240000</v>
      </c>
      <c r="AL8" s="180">
        <v>150000</v>
      </c>
      <c r="AM8" s="2">
        <v>0</v>
      </c>
      <c r="AN8" s="2">
        <v>0</v>
      </c>
      <c r="AO8" s="180">
        <v>0</v>
      </c>
      <c r="AP8" s="2">
        <v>0</v>
      </c>
      <c r="AQ8" s="2">
        <v>0</v>
      </c>
      <c r="AR8" s="180">
        <v>0</v>
      </c>
      <c r="AS8" s="2">
        <v>1326259</v>
      </c>
      <c r="AT8" s="2">
        <v>660000</v>
      </c>
      <c r="AU8" s="180">
        <v>43000</v>
      </c>
      <c r="AV8" s="2">
        <v>3488722</v>
      </c>
      <c r="AW8" s="51">
        <v>2937000</v>
      </c>
      <c r="AX8" s="196">
        <v>2885100</v>
      </c>
      <c r="AY8" s="3"/>
      <c r="AZ8" s="49"/>
      <c r="BA8" s="203">
        <v>1240000</v>
      </c>
      <c r="BB8" s="4">
        <f t="shared" si="0"/>
        <v>0</v>
      </c>
      <c r="BC8" s="214">
        <f t="shared" si="0"/>
        <v>0.5183729777183228</v>
      </c>
      <c r="BD8" s="5">
        <f t="shared" si="1"/>
        <v>-1</v>
      </c>
      <c r="BE8" s="229">
        <f t="shared" si="1"/>
        <v>-0.18313570487483533</v>
      </c>
      <c r="BF8" s="6"/>
      <c r="BG8" s="7">
        <f t="shared" si="2"/>
        <v>1230000</v>
      </c>
      <c r="BH8" s="241">
        <f t="shared" si="2"/>
        <v>1483000</v>
      </c>
      <c r="BI8" s="8">
        <f t="shared" si="3"/>
        <v>0.3405106330674028</v>
      </c>
      <c r="BJ8" s="253">
        <f t="shared" si="3"/>
        <v>0.4771557271557272</v>
      </c>
      <c r="BK8" s="9">
        <f t="shared" si="4"/>
        <v>2382222</v>
      </c>
      <c r="BL8" s="260">
        <f t="shared" si="4"/>
        <v>1625000</v>
      </c>
      <c r="BM8" s="10">
        <f t="shared" si="5"/>
        <v>0.4187946884576098</v>
      </c>
      <c r="BN8" s="266">
        <f t="shared" si="5"/>
        <v>0.514020311254376</v>
      </c>
      <c r="BO8" s="76">
        <f t="shared" si="6"/>
        <v>1707000</v>
      </c>
      <c r="BP8" s="282">
        <f t="shared" si="6"/>
        <v>1402100</v>
      </c>
      <c r="BQ8" s="9">
        <f t="shared" si="7"/>
        <v>2021363</v>
      </c>
      <c r="BR8" s="260">
        <f t="shared" si="7"/>
        <v>1265000</v>
      </c>
      <c r="BT8" s="390">
        <v>0.157</v>
      </c>
      <c r="BU8" s="75">
        <f>IF(AW8&lt;AX8,AW8*BT8*0.4,AX8*BT8*0.4)</f>
        <v>181184.28000000003</v>
      </c>
      <c r="BV8" s="391"/>
      <c r="BW8" s="413">
        <v>181000</v>
      </c>
      <c r="BX8" s="393">
        <v>0</v>
      </c>
      <c r="BY8" s="392"/>
      <c r="BZ8" s="364"/>
      <c r="CA8" s="365"/>
      <c r="CB8" s="364"/>
      <c r="CC8" s="364"/>
      <c r="CD8" s="364"/>
      <c r="CE8" s="366" t="s">
        <v>44</v>
      </c>
      <c r="CF8" s="366" t="s">
        <v>50</v>
      </c>
      <c r="CG8" s="367">
        <v>0.43</v>
      </c>
      <c r="CI8" s="406">
        <f t="shared" si="8"/>
        <v>0.7566560170394037</v>
      </c>
      <c r="CJ8" s="13">
        <v>0</v>
      </c>
    </row>
    <row r="9" spans="1:89" ht="36.75" hidden="1" thickBot="1">
      <c r="A9" s="425">
        <v>70188467</v>
      </c>
      <c r="B9" s="426" t="s">
        <v>52</v>
      </c>
      <c r="C9" s="426" t="s">
        <v>53</v>
      </c>
      <c r="D9" s="426" t="s">
        <v>42</v>
      </c>
      <c r="E9" s="426" t="s">
        <v>47</v>
      </c>
      <c r="F9" s="77">
        <v>7196474</v>
      </c>
      <c r="G9" s="77">
        <v>0</v>
      </c>
      <c r="H9" s="77">
        <v>10</v>
      </c>
      <c r="I9" s="77">
        <v>0</v>
      </c>
      <c r="J9" s="77">
        <v>0</v>
      </c>
      <c r="K9" s="77">
        <v>0</v>
      </c>
      <c r="L9" s="77">
        <v>0</v>
      </c>
      <c r="M9" s="77">
        <v>10</v>
      </c>
      <c r="N9" s="77">
        <v>0.8</v>
      </c>
      <c r="O9" s="297">
        <v>0.8</v>
      </c>
      <c r="P9" s="77">
        <v>0.5</v>
      </c>
      <c r="Q9" s="297">
        <v>0.5</v>
      </c>
      <c r="R9" s="15">
        <v>0</v>
      </c>
      <c r="S9" s="15">
        <v>33000</v>
      </c>
      <c r="T9" s="181">
        <v>31000</v>
      </c>
      <c r="U9" s="15">
        <v>0</v>
      </c>
      <c r="V9" s="15">
        <v>0</v>
      </c>
      <c r="W9" s="181">
        <v>0</v>
      </c>
      <c r="X9" s="15">
        <v>0</v>
      </c>
      <c r="Y9" s="15">
        <v>0</v>
      </c>
      <c r="Z9" s="181">
        <v>0</v>
      </c>
      <c r="AA9" s="15">
        <v>0</v>
      </c>
      <c r="AB9" s="15">
        <v>0</v>
      </c>
      <c r="AC9" s="181">
        <v>0</v>
      </c>
      <c r="AD9" s="15">
        <v>0</v>
      </c>
      <c r="AE9" s="15">
        <v>0</v>
      </c>
      <c r="AF9" s="181">
        <v>0</v>
      </c>
      <c r="AG9" s="15">
        <v>85000</v>
      </c>
      <c r="AH9" s="15">
        <v>135000</v>
      </c>
      <c r="AI9" s="181">
        <v>120560</v>
      </c>
      <c r="AJ9" s="15">
        <v>5500</v>
      </c>
      <c r="AK9" s="15">
        <v>5000</v>
      </c>
      <c r="AL9" s="181">
        <v>5000</v>
      </c>
      <c r="AM9" s="15">
        <v>0</v>
      </c>
      <c r="AN9" s="15">
        <v>0</v>
      </c>
      <c r="AO9" s="181">
        <v>0</v>
      </c>
      <c r="AP9" s="15">
        <v>0</v>
      </c>
      <c r="AQ9" s="15">
        <v>0</v>
      </c>
      <c r="AR9" s="181">
        <v>0</v>
      </c>
      <c r="AS9" s="15">
        <v>0</v>
      </c>
      <c r="AT9" s="15">
        <v>0</v>
      </c>
      <c r="AU9" s="181">
        <v>0</v>
      </c>
      <c r="AV9" s="15">
        <v>90500</v>
      </c>
      <c r="AW9" s="55">
        <v>173000</v>
      </c>
      <c r="AX9" s="197">
        <v>156560</v>
      </c>
      <c r="AY9" s="3"/>
      <c r="AZ9" s="56"/>
      <c r="BA9" s="204">
        <v>0</v>
      </c>
      <c r="BB9" s="57">
        <f t="shared" si="0"/>
        <v>0</v>
      </c>
      <c r="BC9" s="215">
        <f t="shared" si="0"/>
        <v>0</v>
      </c>
      <c r="BD9" s="48" t="e">
        <f>-1+AZ9/R9</f>
        <v>#DIV/0!</v>
      </c>
      <c r="BE9" s="230">
        <f>-1+BA9/S9</f>
        <v>-1</v>
      </c>
      <c r="BF9" s="6"/>
      <c r="BG9" s="78">
        <f t="shared" si="2"/>
        <v>140000</v>
      </c>
      <c r="BH9" s="242">
        <f t="shared" si="2"/>
        <v>125560</v>
      </c>
      <c r="BI9" s="46">
        <f t="shared" si="3"/>
        <v>1.5469613259668509</v>
      </c>
      <c r="BJ9" s="254">
        <f t="shared" si="3"/>
        <v>0.7257803468208093</v>
      </c>
      <c r="BK9" s="79">
        <f t="shared" si="4"/>
        <v>0</v>
      </c>
      <c r="BL9" s="261">
        <f t="shared" si="4"/>
        <v>47440</v>
      </c>
      <c r="BM9" s="80">
        <f t="shared" si="5"/>
        <v>0.8092485549132948</v>
      </c>
      <c r="BN9" s="267">
        <f t="shared" si="5"/>
        <v>0.8019928461931528</v>
      </c>
      <c r="BO9" s="81">
        <f t="shared" si="6"/>
        <v>33000</v>
      </c>
      <c r="BP9" s="283">
        <f t="shared" si="6"/>
        <v>31000</v>
      </c>
      <c r="BQ9" s="9">
        <f t="shared" si="7"/>
        <v>0</v>
      </c>
      <c r="BR9" s="260">
        <f t="shared" si="7"/>
        <v>47440</v>
      </c>
      <c r="BT9" s="373">
        <v>0.157</v>
      </c>
      <c r="BU9" s="140">
        <f>IF(AW9&lt;AX9,AW9*BT9*0.4,AX9*BT9*0.4)</f>
        <v>9831.968</v>
      </c>
      <c r="BV9" s="379"/>
      <c r="BW9" s="414">
        <v>0</v>
      </c>
      <c r="BX9" s="382">
        <v>0</v>
      </c>
      <c r="BY9" s="381"/>
      <c r="BZ9" s="374"/>
      <c r="CA9" s="375"/>
      <c r="CB9" s="374"/>
      <c r="CC9" s="374"/>
      <c r="CD9" s="374"/>
      <c r="CE9" s="376" t="s">
        <v>44</v>
      </c>
      <c r="CF9" s="376" t="s">
        <v>54</v>
      </c>
      <c r="CG9" s="377">
        <v>0.43</v>
      </c>
      <c r="CI9" s="406">
        <f t="shared" si="8"/>
        <v>0</v>
      </c>
      <c r="CJ9" s="13">
        <f>0.65*($S9+$AB9)-$BA9-$BW9</f>
        <v>21450</v>
      </c>
      <c r="CK9" s="13">
        <f>0.7*($S9+$AB9)-$BA9-$BW9</f>
        <v>23100</v>
      </c>
    </row>
    <row r="10" spans="1:87" ht="12.75" hidden="1" thickBot="1">
      <c r="A10" s="454" t="s">
        <v>55</v>
      </c>
      <c r="B10" s="455"/>
      <c r="C10" s="455"/>
      <c r="D10" s="455"/>
      <c r="E10" s="455"/>
      <c r="F10" s="82"/>
      <c r="G10" s="82"/>
      <c r="H10" s="82"/>
      <c r="I10" s="82"/>
      <c r="J10" s="82"/>
      <c r="K10" s="82"/>
      <c r="L10" s="82"/>
      <c r="M10" s="82"/>
      <c r="N10" s="82"/>
      <c r="O10" s="298"/>
      <c r="P10" s="82"/>
      <c r="Q10" s="298"/>
      <c r="R10" s="18">
        <f aca="true" t="shared" si="9" ref="R10:AX10">SUM(R6:R9)</f>
        <v>2050000</v>
      </c>
      <c r="S10" s="18">
        <f t="shared" si="9"/>
        <v>2354000</v>
      </c>
      <c r="T10" s="18">
        <f t="shared" si="9"/>
        <v>3719630</v>
      </c>
      <c r="U10" s="18">
        <f t="shared" si="9"/>
        <v>0</v>
      </c>
      <c r="V10" s="18">
        <f t="shared" si="9"/>
        <v>0</v>
      </c>
      <c r="W10" s="18">
        <f t="shared" si="9"/>
        <v>0</v>
      </c>
      <c r="X10" s="18">
        <f t="shared" si="9"/>
        <v>241974</v>
      </c>
      <c r="Y10" s="18">
        <f t="shared" si="9"/>
        <v>258000</v>
      </c>
      <c r="Z10" s="18">
        <f t="shared" si="9"/>
        <v>108000</v>
      </c>
      <c r="AA10" s="18">
        <f t="shared" si="9"/>
        <v>581898</v>
      </c>
      <c r="AB10" s="18">
        <f t="shared" si="9"/>
        <v>703627</v>
      </c>
      <c r="AC10" s="18">
        <f t="shared" si="9"/>
        <v>475000</v>
      </c>
      <c r="AD10" s="18">
        <f t="shared" si="9"/>
        <v>443500</v>
      </c>
      <c r="AE10" s="18">
        <f t="shared" si="9"/>
        <v>477000</v>
      </c>
      <c r="AF10" s="18">
        <f t="shared" si="9"/>
        <v>347000</v>
      </c>
      <c r="AG10" s="18">
        <f t="shared" si="9"/>
        <v>85000</v>
      </c>
      <c r="AH10" s="18">
        <f t="shared" si="9"/>
        <v>135000</v>
      </c>
      <c r="AI10" s="18">
        <f t="shared" si="9"/>
        <v>120560</v>
      </c>
      <c r="AJ10" s="18">
        <f t="shared" si="9"/>
        <v>494774</v>
      </c>
      <c r="AK10" s="18">
        <f t="shared" si="9"/>
        <v>536860</v>
      </c>
      <c r="AL10" s="18">
        <f t="shared" si="9"/>
        <v>450050</v>
      </c>
      <c r="AM10" s="18">
        <f t="shared" si="9"/>
        <v>0</v>
      </c>
      <c r="AN10" s="18">
        <f t="shared" si="9"/>
        <v>0</v>
      </c>
      <c r="AO10" s="18">
        <f t="shared" si="9"/>
        <v>0</v>
      </c>
      <c r="AP10" s="18">
        <f t="shared" si="9"/>
        <v>0</v>
      </c>
      <c r="AQ10" s="18">
        <f t="shared" si="9"/>
        <v>0</v>
      </c>
      <c r="AR10" s="18">
        <f t="shared" si="9"/>
        <v>0</v>
      </c>
      <c r="AS10" s="18">
        <f t="shared" si="9"/>
        <v>1405985</v>
      </c>
      <c r="AT10" s="18">
        <f t="shared" si="9"/>
        <v>712000</v>
      </c>
      <c r="AU10" s="18">
        <f t="shared" si="9"/>
        <v>55000</v>
      </c>
      <c r="AV10" s="18">
        <f t="shared" si="9"/>
        <v>5179631</v>
      </c>
      <c r="AW10" s="18">
        <f t="shared" si="9"/>
        <v>5005487</v>
      </c>
      <c r="AX10" s="18">
        <f t="shared" si="9"/>
        <v>5275240</v>
      </c>
      <c r="AY10" s="19"/>
      <c r="AZ10" s="83"/>
      <c r="BA10" s="83"/>
      <c r="BB10" s="84">
        <f t="shared" si="0"/>
        <v>0</v>
      </c>
      <c r="BC10" s="216">
        <f t="shared" si="0"/>
        <v>0</v>
      </c>
      <c r="BD10" s="84">
        <f>-1+AZ10/R10</f>
        <v>-1</v>
      </c>
      <c r="BE10" s="216">
        <f>-1+BA10/S10</f>
        <v>-1</v>
      </c>
      <c r="BF10" s="85"/>
      <c r="BG10" s="86">
        <f t="shared" si="2"/>
        <v>2118860</v>
      </c>
      <c r="BH10" s="243">
        <f t="shared" si="2"/>
        <v>1080610</v>
      </c>
      <c r="BI10" s="87">
        <f t="shared" si="3"/>
        <v>0.3995488702805946</v>
      </c>
      <c r="BJ10" s="223">
        <f t="shared" si="3"/>
        <v>0.20875354270183621</v>
      </c>
      <c r="BK10" s="88">
        <f>SUM(BK6:BK9)</f>
        <v>3255631</v>
      </c>
      <c r="BL10" s="248">
        <f>SUM(BL6:BL9)</f>
        <v>2401877</v>
      </c>
      <c r="BM10" s="89">
        <f t="shared" si="5"/>
        <v>0.4233074623907724</v>
      </c>
      <c r="BN10" s="236">
        <f t="shared" si="5"/>
        <v>0.2048456563113716</v>
      </c>
      <c r="BO10" s="88">
        <f>SUM(BO6:BO9)</f>
        <v>2886627</v>
      </c>
      <c r="BP10" s="248">
        <f>SUM(BP6:BP9)</f>
        <v>2500630</v>
      </c>
      <c r="BQ10" s="88">
        <f>SUM(BQ6:BQ9)</f>
        <v>2688733</v>
      </c>
      <c r="BR10" s="248">
        <f>SUM(BR6:BR9)</f>
        <v>1698250</v>
      </c>
      <c r="BT10" s="13"/>
      <c r="BU10" s="13"/>
      <c r="BV10" s="13"/>
      <c r="BW10" s="24"/>
      <c r="BX10" s="24"/>
      <c r="BY10" s="402"/>
      <c r="BZ10" s="36"/>
      <c r="CA10" s="28"/>
      <c r="CB10" s="36"/>
      <c r="CC10" s="36"/>
      <c r="CD10" s="36"/>
      <c r="CI10" s="406">
        <f t="shared" si="8"/>
        <v>0</v>
      </c>
    </row>
    <row r="11" spans="1:87" ht="7.5" customHeight="1" thickBot="1">
      <c r="A11" s="174"/>
      <c r="B11" s="91"/>
      <c r="C11" s="91"/>
      <c r="D11" s="91"/>
      <c r="E11" s="91"/>
      <c r="F11" s="82"/>
      <c r="G11" s="82"/>
      <c r="H11" s="82"/>
      <c r="I11" s="82"/>
      <c r="J11" s="82"/>
      <c r="K11" s="82"/>
      <c r="L11" s="82"/>
      <c r="M11" s="82"/>
      <c r="N11" s="82"/>
      <c r="O11" s="298"/>
      <c r="P11" s="82"/>
      <c r="Q11" s="298"/>
      <c r="R11" s="19"/>
      <c r="S11" s="19"/>
      <c r="T11" s="183"/>
      <c r="U11" s="19"/>
      <c r="V11" s="19"/>
      <c r="W11" s="183"/>
      <c r="X11" s="19"/>
      <c r="Y11" s="19"/>
      <c r="Z11" s="183"/>
      <c r="AA11" s="19"/>
      <c r="AB11" s="19"/>
      <c r="AC11" s="183"/>
      <c r="AD11" s="19"/>
      <c r="AE11" s="19"/>
      <c r="AF11" s="183"/>
      <c r="AG11" s="19"/>
      <c r="AH11" s="19"/>
      <c r="AI11" s="183"/>
      <c r="AJ11" s="19"/>
      <c r="AK11" s="19"/>
      <c r="AL11" s="183"/>
      <c r="AM11" s="19"/>
      <c r="AN11" s="19"/>
      <c r="AO11" s="183"/>
      <c r="AP11" s="19"/>
      <c r="AQ11" s="19"/>
      <c r="AR11" s="183"/>
      <c r="AS11" s="19"/>
      <c r="AT11" s="19"/>
      <c r="AU11" s="183"/>
      <c r="AV11" s="19"/>
      <c r="AW11" s="19"/>
      <c r="AX11" s="183"/>
      <c r="AY11" s="19"/>
      <c r="AZ11" s="19"/>
      <c r="BA11" s="19"/>
      <c r="BB11" s="40"/>
      <c r="BC11" s="217"/>
      <c r="BD11" s="40"/>
      <c r="BE11" s="217"/>
      <c r="BF11" s="40"/>
      <c r="BI11" s="6"/>
      <c r="BJ11" s="219"/>
      <c r="BK11" s="92"/>
      <c r="BL11" s="262"/>
      <c r="BM11" s="93"/>
      <c r="BN11" s="268"/>
      <c r="BQ11" s="92"/>
      <c r="BR11" s="262"/>
      <c r="BT11" s="13"/>
      <c r="BU11" s="13"/>
      <c r="BV11" s="13"/>
      <c r="BW11" s="24"/>
      <c r="BX11" s="24"/>
      <c r="BY11" s="362"/>
      <c r="BZ11" s="37"/>
      <c r="CA11" s="363"/>
      <c r="CB11" s="37"/>
      <c r="CC11" s="37"/>
      <c r="CD11" s="37"/>
      <c r="CI11" s="406" t="e">
        <f t="shared" si="8"/>
        <v>#DIV/0!</v>
      </c>
    </row>
    <row r="12" spans="1:90" ht="48">
      <c r="A12" s="423">
        <v>394190</v>
      </c>
      <c r="B12" s="424" t="s">
        <v>56</v>
      </c>
      <c r="C12" s="424" t="s">
        <v>41</v>
      </c>
      <c r="D12" s="424" t="s">
        <v>57</v>
      </c>
      <c r="E12" s="424" t="s">
        <v>58</v>
      </c>
      <c r="F12" s="69">
        <v>1784518</v>
      </c>
      <c r="G12" s="69">
        <v>0</v>
      </c>
      <c r="H12" s="69">
        <v>3</v>
      </c>
      <c r="I12" s="69">
        <v>0</v>
      </c>
      <c r="J12" s="69">
        <v>0</v>
      </c>
      <c r="K12" s="69">
        <v>0</v>
      </c>
      <c r="L12" s="69">
        <v>0</v>
      </c>
      <c r="M12" s="69">
        <v>3</v>
      </c>
      <c r="N12" s="69">
        <v>2.1</v>
      </c>
      <c r="O12" s="295">
        <v>1.4</v>
      </c>
      <c r="P12" s="69">
        <v>1.8</v>
      </c>
      <c r="Q12" s="295">
        <v>1.1</v>
      </c>
      <c r="R12" s="17">
        <v>0</v>
      </c>
      <c r="S12" s="17">
        <v>236000</v>
      </c>
      <c r="T12" s="179">
        <v>161000</v>
      </c>
      <c r="U12" s="17">
        <v>0</v>
      </c>
      <c r="V12" s="17">
        <v>0</v>
      </c>
      <c r="W12" s="179">
        <v>0</v>
      </c>
      <c r="X12" s="17">
        <v>0</v>
      </c>
      <c r="Y12" s="17">
        <v>0</v>
      </c>
      <c r="Z12" s="179">
        <v>0</v>
      </c>
      <c r="AA12" s="17">
        <v>0</v>
      </c>
      <c r="AB12" s="17">
        <v>0</v>
      </c>
      <c r="AC12" s="179">
        <v>0</v>
      </c>
      <c r="AD12" s="17">
        <v>0</v>
      </c>
      <c r="AE12" s="17">
        <v>0</v>
      </c>
      <c r="AF12" s="179">
        <v>100000</v>
      </c>
      <c r="AG12" s="17">
        <v>0</v>
      </c>
      <c r="AH12" s="17">
        <v>0</v>
      </c>
      <c r="AI12" s="179">
        <v>0</v>
      </c>
      <c r="AJ12" s="17">
        <v>0</v>
      </c>
      <c r="AK12" s="17">
        <v>100000</v>
      </c>
      <c r="AL12" s="179">
        <v>67000</v>
      </c>
      <c r="AM12" s="17">
        <v>0</v>
      </c>
      <c r="AN12" s="17">
        <v>0</v>
      </c>
      <c r="AO12" s="179">
        <v>0</v>
      </c>
      <c r="AP12" s="17">
        <v>0</v>
      </c>
      <c r="AQ12" s="17">
        <v>0</v>
      </c>
      <c r="AR12" s="179">
        <v>0</v>
      </c>
      <c r="AS12" s="17">
        <v>0</v>
      </c>
      <c r="AT12" s="17">
        <v>304571</v>
      </c>
      <c r="AU12" s="179">
        <v>88378</v>
      </c>
      <c r="AV12" s="17">
        <v>0</v>
      </c>
      <c r="AW12" s="52">
        <v>640571</v>
      </c>
      <c r="AX12" s="195">
        <v>416378</v>
      </c>
      <c r="AY12" s="3"/>
      <c r="AZ12" s="53"/>
      <c r="BA12" s="202">
        <v>120000</v>
      </c>
      <c r="BB12" s="54">
        <f aca="true" t="shared" si="10" ref="BB12:BB27">AZ12/S12</f>
        <v>0</v>
      </c>
      <c r="BC12" s="213">
        <f aca="true" t="shared" si="11" ref="BC12:BC27">BA12/T12</f>
        <v>0.7453416149068323</v>
      </c>
      <c r="BD12" s="47"/>
      <c r="BE12" s="228"/>
      <c r="BF12" s="6"/>
      <c r="BG12" s="94">
        <f aca="true" t="shared" si="12" ref="BG12:BG27">V12+Y12+AE12+AH12+AK12+AN12+AQ12+AT12+AZ12</f>
        <v>404571</v>
      </c>
      <c r="BH12" s="244">
        <f aca="true" t="shared" si="13" ref="BH12:BH27">W12+Z12+AF12+AI12+AL12+AO12+AR12+AU12+BA12</f>
        <v>375378</v>
      </c>
      <c r="BI12" s="45"/>
      <c r="BJ12" s="255"/>
      <c r="BK12" s="72"/>
      <c r="BL12" s="246"/>
      <c r="BM12" s="10">
        <f t="shared" si="5"/>
        <v>0.6315787008778105</v>
      </c>
      <c r="BN12" s="266">
        <f t="shared" si="5"/>
        <v>0.9015317812180278</v>
      </c>
      <c r="BO12" s="95">
        <f t="shared" si="6"/>
        <v>236000</v>
      </c>
      <c r="BP12" s="284">
        <f t="shared" si="6"/>
        <v>41000</v>
      </c>
      <c r="BQ12" s="72">
        <f aca="true" t="shared" si="14" ref="BQ12:BQ26">IF(AA12&gt;BK12,0,BK12-AA12)</f>
        <v>0</v>
      </c>
      <c r="BR12" s="246">
        <f aca="true" t="shared" si="15" ref="BR12:BR26">IF(AB12&gt;BL12,0,BL12-AB12)</f>
        <v>0</v>
      </c>
      <c r="BT12" s="368">
        <v>0.08</v>
      </c>
      <c r="BU12" s="128">
        <f aca="true" t="shared" si="16" ref="BU12:BU37">IF(AW12&lt;AX12,AW12*BT12*0.4,AX12*BT12*0.4)</f>
        <v>13324.096</v>
      </c>
      <c r="BV12" s="378"/>
      <c r="BW12" s="412">
        <v>13000</v>
      </c>
      <c r="BX12" s="361">
        <v>45000</v>
      </c>
      <c r="BY12" s="380"/>
      <c r="BZ12" s="369"/>
      <c r="CA12" s="370"/>
      <c r="CB12" s="369"/>
      <c r="CC12" s="369"/>
      <c r="CD12" s="369"/>
      <c r="CE12" s="371" t="s">
        <v>44</v>
      </c>
      <c r="CF12" s="371" t="s">
        <v>45</v>
      </c>
      <c r="CG12" s="372">
        <v>0.36</v>
      </c>
      <c r="CI12" s="406">
        <f t="shared" si="8"/>
        <v>0.5635593220338984</v>
      </c>
      <c r="CJ12" s="13">
        <f>0.65*($S12+$AB12)-$BA12-$BW12</f>
        <v>20400</v>
      </c>
      <c r="CK12" s="13">
        <f>0.7*($S12+$AB12)-$BA12-$BW12</f>
        <v>32200</v>
      </c>
      <c r="CL12" s="16">
        <f>0.75*($S12+$AB12)-$BA12-$BW12</f>
        <v>44000</v>
      </c>
    </row>
    <row r="13" spans="1:88" ht="24" hidden="1">
      <c r="A13" s="173">
        <v>400840</v>
      </c>
      <c r="B13" s="50" t="s">
        <v>280</v>
      </c>
      <c r="C13" s="50" t="s">
        <v>53</v>
      </c>
      <c r="D13" s="50" t="s">
        <v>57</v>
      </c>
      <c r="E13" s="50" t="s">
        <v>59</v>
      </c>
      <c r="F13" s="74">
        <v>6075370</v>
      </c>
      <c r="G13" s="75"/>
      <c r="H13" s="74">
        <v>18</v>
      </c>
      <c r="I13" s="74">
        <v>12</v>
      </c>
      <c r="J13" s="74">
        <v>4</v>
      </c>
      <c r="K13" s="74">
        <v>2</v>
      </c>
      <c r="L13" s="74">
        <v>0</v>
      </c>
      <c r="M13" s="74">
        <v>0</v>
      </c>
      <c r="N13" s="74">
        <v>4.7</v>
      </c>
      <c r="O13" s="296">
        <v>4.7</v>
      </c>
      <c r="P13" s="74">
        <v>2.9</v>
      </c>
      <c r="Q13" s="296">
        <v>2.9</v>
      </c>
      <c r="R13" s="2">
        <v>490000</v>
      </c>
      <c r="S13" s="2">
        <v>593000</v>
      </c>
      <c r="T13" s="180">
        <v>645000</v>
      </c>
      <c r="U13" s="2">
        <v>0</v>
      </c>
      <c r="V13" s="2">
        <v>0</v>
      </c>
      <c r="W13" s="180">
        <v>0</v>
      </c>
      <c r="X13" s="2">
        <v>0</v>
      </c>
      <c r="Y13" s="2">
        <v>0</v>
      </c>
      <c r="Z13" s="180">
        <v>0</v>
      </c>
      <c r="AA13" s="2">
        <v>0</v>
      </c>
      <c r="AB13" s="2">
        <v>0</v>
      </c>
      <c r="AC13" s="180">
        <v>0</v>
      </c>
      <c r="AD13" s="2">
        <v>0</v>
      </c>
      <c r="AE13" s="2">
        <v>0</v>
      </c>
      <c r="AF13" s="180">
        <v>0</v>
      </c>
      <c r="AG13" s="2">
        <v>561000</v>
      </c>
      <c r="AH13" s="2">
        <v>939000</v>
      </c>
      <c r="AI13" s="180">
        <v>887000</v>
      </c>
      <c r="AJ13" s="2">
        <v>254364</v>
      </c>
      <c r="AK13" s="2">
        <v>350000</v>
      </c>
      <c r="AL13" s="180">
        <v>355000</v>
      </c>
      <c r="AM13" s="2">
        <v>0</v>
      </c>
      <c r="AN13" s="2">
        <v>0</v>
      </c>
      <c r="AO13" s="180">
        <v>0</v>
      </c>
      <c r="AP13" s="2">
        <v>0</v>
      </c>
      <c r="AQ13" s="2">
        <v>0</v>
      </c>
      <c r="AR13" s="180">
        <v>0</v>
      </c>
      <c r="AS13" s="2">
        <v>265865</v>
      </c>
      <c r="AT13" s="2">
        <v>0</v>
      </c>
      <c r="AU13" s="180">
        <v>0</v>
      </c>
      <c r="AV13" s="2">
        <v>1571229</v>
      </c>
      <c r="AW13" s="51">
        <v>1882000</v>
      </c>
      <c r="AX13" s="196">
        <v>1887000</v>
      </c>
      <c r="AY13" s="3"/>
      <c r="AZ13" s="49"/>
      <c r="BA13" s="203">
        <v>593000</v>
      </c>
      <c r="BB13" s="4">
        <f t="shared" si="10"/>
        <v>0</v>
      </c>
      <c r="BC13" s="214">
        <f t="shared" si="11"/>
        <v>0.9193798449612403</v>
      </c>
      <c r="BD13" s="5">
        <f aca="true" t="shared" si="17" ref="BD13:BE17">-1+AZ13/R13</f>
        <v>-1</v>
      </c>
      <c r="BE13" s="229">
        <f t="shared" si="17"/>
        <v>0</v>
      </c>
      <c r="BF13" s="6"/>
      <c r="BG13" s="7">
        <f t="shared" si="12"/>
        <v>1289000</v>
      </c>
      <c r="BH13" s="241">
        <f t="shared" si="13"/>
        <v>1835000</v>
      </c>
      <c r="BI13" s="8">
        <f aca="true" t="shared" si="18" ref="BI13:BI27">BG13/(R13+U13+X13+AA13+AD13+AG13+AJ13+AM13+AP13+AS13)</f>
        <v>0.8203769151409501</v>
      </c>
      <c r="BJ13" s="253">
        <f aca="true" t="shared" si="19" ref="BJ13:BJ27">BH13/(S13+V13+Y13+AB13+AE13+AH13+AK13+AN13+AQ13+AT13)</f>
        <v>0.9750265674814028</v>
      </c>
      <c r="BK13" s="9">
        <f aca="true" t="shared" si="20" ref="BK13:BK26">IF(BI13&gt;=100%,0,(R13+U13+X13+AA13+AD13+AG13+AJ13+AM13+AP13+AS13)-(V13+Y13+AE13+AH13+AK13+AN13+AQ13+AT13+AZ13))</f>
        <v>282229</v>
      </c>
      <c r="BL13" s="260">
        <f aca="true" t="shared" si="21" ref="BL13:BL26">IF(BJ13&gt;=100%,0,(S13+V13+Y13+AB13+AE13+AH13+AK13+AN13+AQ13+AT13)-(W13+Z13+AF13+AI13+AL13+AO13+AR13+AU13+BA13))</f>
        <v>47000</v>
      </c>
      <c r="BM13" s="10">
        <f t="shared" si="5"/>
        <v>0.6849096705632306</v>
      </c>
      <c r="BN13" s="266">
        <f t="shared" si="5"/>
        <v>0.9724430312665607</v>
      </c>
      <c r="BO13" s="11">
        <f t="shared" si="6"/>
        <v>593000</v>
      </c>
      <c r="BP13" s="285">
        <f t="shared" si="6"/>
        <v>52000</v>
      </c>
      <c r="BQ13" s="12">
        <f t="shared" si="14"/>
        <v>282229</v>
      </c>
      <c r="BR13" s="263">
        <f t="shared" si="15"/>
        <v>47000</v>
      </c>
      <c r="BT13" s="390">
        <v>0.08</v>
      </c>
      <c r="BU13" s="75">
        <f t="shared" si="16"/>
        <v>60224</v>
      </c>
      <c r="BV13" s="391"/>
      <c r="BW13" s="413">
        <v>60000</v>
      </c>
      <c r="BX13" s="393">
        <v>0</v>
      </c>
      <c r="BY13" s="392"/>
      <c r="BZ13" s="364"/>
      <c r="CA13" s="365"/>
      <c r="CB13" s="364"/>
      <c r="CC13" s="364"/>
      <c r="CD13" s="364"/>
      <c r="CE13" s="366" t="s">
        <v>44</v>
      </c>
      <c r="CF13" s="366" t="s">
        <v>54</v>
      </c>
      <c r="CG13" s="367">
        <v>0.36</v>
      </c>
      <c r="CI13" s="406">
        <f t="shared" si="8"/>
        <v>1.1011804384485666</v>
      </c>
      <c r="CJ13" s="13">
        <v>0</v>
      </c>
    </row>
    <row r="14" spans="1:88" ht="24" hidden="1">
      <c r="A14" s="173">
        <v>400858</v>
      </c>
      <c r="B14" s="50" t="s">
        <v>60</v>
      </c>
      <c r="C14" s="50" t="s">
        <v>53</v>
      </c>
      <c r="D14" s="50" t="s">
        <v>57</v>
      </c>
      <c r="E14" s="50" t="s">
        <v>60</v>
      </c>
      <c r="F14" s="74">
        <v>2022392</v>
      </c>
      <c r="G14" s="75"/>
      <c r="H14" s="74">
        <v>30</v>
      </c>
      <c r="I14" s="74">
        <v>8</v>
      </c>
      <c r="J14" s="74">
        <v>11</v>
      </c>
      <c r="K14" s="74">
        <v>8</v>
      </c>
      <c r="L14" s="74">
        <v>3</v>
      </c>
      <c r="M14" s="74">
        <v>0</v>
      </c>
      <c r="N14" s="74">
        <v>10</v>
      </c>
      <c r="O14" s="296">
        <v>11.5</v>
      </c>
      <c r="P14" s="74">
        <v>5</v>
      </c>
      <c r="Q14" s="296">
        <v>6</v>
      </c>
      <c r="R14" s="2">
        <v>1285000</v>
      </c>
      <c r="S14" s="2">
        <v>1358000</v>
      </c>
      <c r="T14" s="180">
        <v>1764000</v>
      </c>
      <c r="U14" s="2">
        <v>0</v>
      </c>
      <c r="V14" s="2">
        <v>0</v>
      </c>
      <c r="W14" s="180">
        <v>0</v>
      </c>
      <c r="X14" s="2">
        <v>0</v>
      </c>
      <c r="Y14" s="2">
        <v>0</v>
      </c>
      <c r="Z14" s="180">
        <v>0</v>
      </c>
      <c r="AA14" s="2">
        <v>161000</v>
      </c>
      <c r="AB14" s="2">
        <v>126000</v>
      </c>
      <c r="AC14" s="180">
        <v>132000</v>
      </c>
      <c r="AD14" s="2">
        <v>0</v>
      </c>
      <c r="AE14" s="2">
        <v>0</v>
      </c>
      <c r="AF14" s="180">
        <v>0</v>
      </c>
      <c r="AG14" s="2">
        <v>3084550</v>
      </c>
      <c r="AH14" s="2">
        <v>2490000</v>
      </c>
      <c r="AI14" s="180">
        <v>2310000</v>
      </c>
      <c r="AJ14" s="2">
        <v>906968</v>
      </c>
      <c r="AK14" s="2">
        <v>945000</v>
      </c>
      <c r="AL14" s="180">
        <v>1100000</v>
      </c>
      <c r="AM14" s="2">
        <v>0</v>
      </c>
      <c r="AN14" s="2">
        <v>0</v>
      </c>
      <c r="AO14" s="180">
        <v>0</v>
      </c>
      <c r="AP14" s="2">
        <v>0</v>
      </c>
      <c r="AQ14" s="2">
        <v>0</v>
      </c>
      <c r="AR14" s="180">
        <v>0</v>
      </c>
      <c r="AS14" s="2">
        <v>63252</v>
      </c>
      <c r="AT14" s="2">
        <v>162000</v>
      </c>
      <c r="AU14" s="180">
        <v>216000</v>
      </c>
      <c r="AV14" s="2">
        <v>5500770</v>
      </c>
      <c r="AW14" s="51">
        <v>5081000</v>
      </c>
      <c r="AX14" s="196">
        <v>5522000</v>
      </c>
      <c r="AY14" s="3"/>
      <c r="AZ14" s="49"/>
      <c r="BA14" s="203">
        <v>1358000</v>
      </c>
      <c r="BB14" s="4">
        <f t="shared" si="10"/>
        <v>0</v>
      </c>
      <c r="BC14" s="214">
        <f t="shared" si="11"/>
        <v>0.7698412698412699</v>
      </c>
      <c r="BD14" s="5">
        <f t="shared" si="17"/>
        <v>-1</v>
      </c>
      <c r="BE14" s="229">
        <f t="shared" si="17"/>
        <v>0</v>
      </c>
      <c r="BF14" s="6"/>
      <c r="BG14" s="7">
        <f t="shared" si="12"/>
        <v>3597000</v>
      </c>
      <c r="BH14" s="241">
        <f t="shared" si="13"/>
        <v>4984000</v>
      </c>
      <c r="BI14" s="8">
        <f t="shared" si="18"/>
        <v>0.6539084528166057</v>
      </c>
      <c r="BJ14" s="253">
        <f t="shared" si="19"/>
        <v>0.9809092698287739</v>
      </c>
      <c r="BK14" s="9">
        <f t="shared" si="20"/>
        <v>1903770</v>
      </c>
      <c r="BL14" s="260">
        <f t="shared" si="21"/>
        <v>97000</v>
      </c>
      <c r="BM14" s="10">
        <f t="shared" si="5"/>
        <v>0.7079315095453651</v>
      </c>
      <c r="BN14" s="266">
        <f t="shared" si="5"/>
        <v>0.9025715320536037</v>
      </c>
      <c r="BO14" s="11">
        <f t="shared" si="6"/>
        <v>1484000</v>
      </c>
      <c r="BP14" s="285">
        <f t="shared" si="6"/>
        <v>538000</v>
      </c>
      <c r="BQ14" s="12">
        <f t="shared" si="14"/>
        <v>1742770</v>
      </c>
      <c r="BR14" s="263">
        <f t="shared" si="15"/>
        <v>0</v>
      </c>
      <c r="BT14" s="390">
        <v>0.08</v>
      </c>
      <c r="BU14" s="75">
        <f t="shared" si="16"/>
        <v>162592</v>
      </c>
      <c r="BV14" s="391"/>
      <c r="BW14" s="413">
        <v>162000</v>
      </c>
      <c r="BX14" s="393">
        <v>0</v>
      </c>
      <c r="BY14" s="392"/>
      <c r="BZ14" s="364"/>
      <c r="CA14" s="365"/>
      <c r="CB14" s="364"/>
      <c r="CC14" s="364"/>
      <c r="CD14" s="364"/>
      <c r="CE14" s="366" t="s">
        <v>44</v>
      </c>
      <c r="CF14" s="366" t="s">
        <v>54</v>
      </c>
      <c r="CG14" s="367">
        <v>0.36</v>
      </c>
      <c r="CI14" s="406">
        <f t="shared" si="8"/>
        <v>1.0242587601078168</v>
      </c>
      <c r="CJ14" s="13">
        <v>0</v>
      </c>
    </row>
    <row r="15" spans="1:90" ht="48">
      <c r="A15" s="173">
        <v>15060233</v>
      </c>
      <c r="B15" s="50" t="s">
        <v>40</v>
      </c>
      <c r="C15" s="50" t="s">
        <v>41</v>
      </c>
      <c r="D15" s="50" t="s">
        <v>57</v>
      </c>
      <c r="E15" s="50" t="s">
        <v>61</v>
      </c>
      <c r="F15" s="74">
        <v>7776230</v>
      </c>
      <c r="G15" s="74">
        <v>0</v>
      </c>
      <c r="H15" s="74">
        <v>15</v>
      </c>
      <c r="I15" s="74">
        <v>0</v>
      </c>
      <c r="J15" s="74">
        <v>3</v>
      </c>
      <c r="K15" s="74">
        <v>7</v>
      </c>
      <c r="L15" s="74">
        <v>5</v>
      </c>
      <c r="M15" s="74">
        <v>0</v>
      </c>
      <c r="N15" s="74">
        <v>9</v>
      </c>
      <c r="O15" s="296">
        <v>10.5</v>
      </c>
      <c r="P15" s="74">
        <v>7.1</v>
      </c>
      <c r="Q15" s="296">
        <v>8.5</v>
      </c>
      <c r="R15" s="2">
        <v>1301000</v>
      </c>
      <c r="S15" s="2">
        <v>1846000</v>
      </c>
      <c r="T15" s="180">
        <v>2205250</v>
      </c>
      <c r="U15" s="2">
        <v>0</v>
      </c>
      <c r="V15" s="2">
        <v>0</v>
      </c>
      <c r="W15" s="180">
        <v>0</v>
      </c>
      <c r="X15" s="2">
        <v>20110</v>
      </c>
      <c r="Y15" s="2">
        <v>0</v>
      </c>
      <c r="Z15" s="180">
        <v>0</v>
      </c>
      <c r="AA15" s="2">
        <v>440956</v>
      </c>
      <c r="AB15" s="2">
        <v>300000</v>
      </c>
      <c r="AC15" s="180">
        <v>381000</v>
      </c>
      <c r="AD15" s="2">
        <v>202000</v>
      </c>
      <c r="AE15" s="2">
        <v>180000</v>
      </c>
      <c r="AF15" s="180">
        <v>180000</v>
      </c>
      <c r="AG15" s="2">
        <v>0</v>
      </c>
      <c r="AH15" s="2">
        <v>0</v>
      </c>
      <c r="AI15" s="180">
        <v>0</v>
      </c>
      <c r="AJ15" s="2">
        <v>356325</v>
      </c>
      <c r="AK15" s="2">
        <v>324000</v>
      </c>
      <c r="AL15" s="180">
        <v>540475</v>
      </c>
      <c r="AM15" s="2">
        <v>0</v>
      </c>
      <c r="AN15" s="2">
        <v>0</v>
      </c>
      <c r="AO15" s="180">
        <v>0</v>
      </c>
      <c r="AP15" s="2">
        <v>0</v>
      </c>
      <c r="AQ15" s="2">
        <v>0</v>
      </c>
      <c r="AR15" s="180">
        <v>0</v>
      </c>
      <c r="AS15" s="2">
        <v>690966</v>
      </c>
      <c r="AT15" s="2">
        <v>557000</v>
      </c>
      <c r="AU15" s="180">
        <v>390000</v>
      </c>
      <c r="AV15" s="2">
        <v>3011357</v>
      </c>
      <c r="AW15" s="51">
        <v>2745500</v>
      </c>
      <c r="AX15" s="196">
        <v>3696725</v>
      </c>
      <c r="AY15" s="3"/>
      <c r="AZ15" s="49"/>
      <c r="BA15" s="203">
        <v>1384000</v>
      </c>
      <c r="BB15" s="4">
        <f t="shared" si="10"/>
        <v>0</v>
      </c>
      <c r="BC15" s="214">
        <f t="shared" si="11"/>
        <v>0.6275932433964403</v>
      </c>
      <c r="BD15" s="5">
        <f t="shared" si="17"/>
        <v>-1</v>
      </c>
      <c r="BE15" s="229">
        <f t="shared" si="17"/>
        <v>-0.2502708559046587</v>
      </c>
      <c r="BF15" s="6"/>
      <c r="BG15" s="7">
        <f t="shared" si="12"/>
        <v>1061000</v>
      </c>
      <c r="BH15" s="241">
        <f t="shared" si="13"/>
        <v>2494475</v>
      </c>
      <c r="BI15" s="8">
        <f t="shared" si="18"/>
        <v>0.3523328519335303</v>
      </c>
      <c r="BJ15" s="253">
        <f t="shared" si="19"/>
        <v>0.7778219519800437</v>
      </c>
      <c r="BK15" s="9">
        <f t="shared" si="20"/>
        <v>1950357</v>
      </c>
      <c r="BL15" s="260">
        <f t="shared" si="21"/>
        <v>712525</v>
      </c>
      <c r="BM15" s="10">
        <f t="shared" si="5"/>
        <v>0.3864505554543799</v>
      </c>
      <c r="BN15" s="266">
        <f t="shared" si="5"/>
        <v>0.674779703656615</v>
      </c>
      <c r="BO15" s="11">
        <f t="shared" si="6"/>
        <v>1684500</v>
      </c>
      <c r="BP15" s="285">
        <f t="shared" si="6"/>
        <v>1202250</v>
      </c>
      <c r="BQ15" s="12">
        <f t="shared" si="14"/>
        <v>1509401</v>
      </c>
      <c r="BR15" s="263">
        <f t="shared" si="15"/>
        <v>412525</v>
      </c>
      <c r="BT15" s="390">
        <v>0.08</v>
      </c>
      <c r="BU15" s="75">
        <f t="shared" si="16"/>
        <v>87856</v>
      </c>
      <c r="BV15" s="391"/>
      <c r="BW15" s="413">
        <v>87000</v>
      </c>
      <c r="BX15" s="393">
        <v>140000</v>
      </c>
      <c r="BY15" s="392"/>
      <c r="BZ15" s="364"/>
      <c r="CA15" s="365"/>
      <c r="CB15" s="364"/>
      <c r="CC15" s="364"/>
      <c r="CD15" s="364"/>
      <c r="CE15" s="366" t="s">
        <v>44</v>
      </c>
      <c r="CF15" s="388" t="s">
        <v>45</v>
      </c>
      <c r="CG15" s="367">
        <v>0.36</v>
      </c>
      <c r="CI15" s="406">
        <f t="shared" si="8"/>
        <v>0.6854613233923579</v>
      </c>
      <c r="CJ15" s="13">
        <v>0</v>
      </c>
      <c r="CK15" s="13">
        <f>0.7*($S15+$AB15)-$BA15-$BW15</f>
        <v>31200</v>
      </c>
      <c r="CL15" s="16">
        <f>0.75*($S15+$AB15)-$BA15-$BW15</f>
        <v>138500</v>
      </c>
    </row>
    <row r="16" spans="1:88" ht="22.5" customHeight="1" hidden="1">
      <c r="A16" s="173">
        <v>15060306</v>
      </c>
      <c r="B16" s="50" t="s">
        <v>62</v>
      </c>
      <c r="C16" s="50" t="s">
        <v>41</v>
      </c>
      <c r="D16" s="50" t="s">
        <v>57</v>
      </c>
      <c r="E16" s="50" t="s">
        <v>63</v>
      </c>
      <c r="F16" s="74">
        <v>6928452</v>
      </c>
      <c r="G16" s="74">
        <v>0</v>
      </c>
      <c r="H16" s="74">
        <v>11</v>
      </c>
      <c r="I16" s="74">
        <v>3</v>
      </c>
      <c r="J16" s="74">
        <v>3</v>
      </c>
      <c r="K16" s="74">
        <v>3</v>
      </c>
      <c r="L16" s="74">
        <v>2</v>
      </c>
      <c r="M16" s="74">
        <v>0</v>
      </c>
      <c r="N16" s="74">
        <v>3.8</v>
      </c>
      <c r="O16" s="296">
        <v>4.5</v>
      </c>
      <c r="P16" s="74">
        <v>3.1</v>
      </c>
      <c r="Q16" s="296">
        <v>3.7</v>
      </c>
      <c r="R16" s="2">
        <v>129000</v>
      </c>
      <c r="S16" s="2">
        <v>379000</v>
      </c>
      <c r="T16" s="180">
        <v>904000</v>
      </c>
      <c r="U16" s="2">
        <v>0</v>
      </c>
      <c r="V16" s="2">
        <v>0</v>
      </c>
      <c r="W16" s="180">
        <v>0</v>
      </c>
      <c r="X16" s="2">
        <v>150000</v>
      </c>
      <c r="Y16" s="2">
        <v>0</v>
      </c>
      <c r="Z16" s="180">
        <v>0</v>
      </c>
      <c r="AA16" s="2">
        <v>140000</v>
      </c>
      <c r="AB16" s="2">
        <v>408293</v>
      </c>
      <c r="AC16" s="180">
        <v>645000</v>
      </c>
      <c r="AD16" s="2">
        <v>313000</v>
      </c>
      <c r="AE16" s="2">
        <v>371000</v>
      </c>
      <c r="AF16" s="180">
        <v>0</v>
      </c>
      <c r="AG16" s="2">
        <v>0</v>
      </c>
      <c r="AH16" s="2">
        <v>0</v>
      </c>
      <c r="AI16" s="180">
        <v>0</v>
      </c>
      <c r="AJ16" s="2">
        <v>156000</v>
      </c>
      <c r="AK16" s="2">
        <v>200000</v>
      </c>
      <c r="AL16" s="180">
        <v>220000</v>
      </c>
      <c r="AM16" s="2">
        <v>0</v>
      </c>
      <c r="AN16" s="2">
        <v>0</v>
      </c>
      <c r="AO16" s="180">
        <v>0</v>
      </c>
      <c r="AP16" s="2">
        <v>0</v>
      </c>
      <c r="AQ16" s="2">
        <v>0</v>
      </c>
      <c r="AR16" s="180">
        <v>0</v>
      </c>
      <c r="AS16" s="2">
        <v>26132</v>
      </c>
      <c r="AT16" s="2">
        <v>30000</v>
      </c>
      <c r="AU16" s="180">
        <v>35788</v>
      </c>
      <c r="AV16" s="2">
        <v>914132</v>
      </c>
      <c r="AW16" s="51">
        <v>1388293</v>
      </c>
      <c r="AX16" s="196">
        <v>1804788</v>
      </c>
      <c r="AY16" s="3"/>
      <c r="AZ16" s="49"/>
      <c r="BA16" s="203">
        <v>728000</v>
      </c>
      <c r="BB16" s="4">
        <f t="shared" si="10"/>
        <v>0</v>
      </c>
      <c r="BC16" s="214">
        <f t="shared" si="11"/>
        <v>0.8053097345132744</v>
      </c>
      <c r="BD16" s="5">
        <f t="shared" si="17"/>
        <v>-1</v>
      </c>
      <c r="BE16" s="229">
        <f t="shared" si="17"/>
        <v>0.920844327176781</v>
      </c>
      <c r="BF16" s="6"/>
      <c r="BG16" s="7">
        <f t="shared" si="12"/>
        <v>601000</v>
      </c>
      <c r="BH16" s="241">
        <f t="shared" si="13"/>
        <v>983788</v>
      </c>
      <c r="BI16" s="8">
        <f t="shared" si="18"/>
        <v>0.6574542845015818</v>
      </c>
      <c r="BJ16" s="253">
        <f t="shared" si="19"/>
        <v>0.7086313912120856</v>
      </c>
      <c r="BK16" s="9">
        <f t="shared" si="20"/>
        <v>313132</v>
      </c>
      <c r="BL16" s="260">
        <f t="shared" si="21"/>
        <v>404505</v>
      </c>
      <c r="BM16" s="10">
        <f t="shared" si="5"/>
        <v>0.4329057338760622</v>
      </c>
      <c r="BN16" s="266">
        <f t="shared" si="5"/>
        <v>0.5450989257464035</v>
      </c>
      <c r="BO16" s="11">
        <f t="shared" si="6"/>
        <v>787293</v>
      </c>
      <c r="BP16" s="285">
        <f t="shared" si="6"/>
        <v>821000</v>
      </c>
      <c r="BQ16" s="12">
        <f t="shared" si="14"/>
        <v>173132</v>
      </c>
      <c r="BR16" s="263">
        <f t="shared" si="15"/>
        <v>0</v>
      </c>
      <c r="BT16" s="390">
        <v>0.08</v>
      </c>
      <c r="BU16" s="75">
        <f t="shared" si="16"/>
        <v>44425.376000000004</v>
      </c>
      <c r="BV16" s="391"/>
      <c r="BW16" s="413">
        <v>44000</v>
      </c>
      <c r="BX16" s="393">
        <v>0</v>
      </c>
      <c r="BY16" s="392"/>
      <c r="BZ16" s="364"/>
      <c r="CA16" s="365"/>
      <c r="CB16" s="364"/>
      <c r="CC16" s="364"/>
      <c r="CD16" s="364"/>
      <c r="CE16" s="366" t="s">
        <v>44</v>
      </c>
      <c r="CF16" s="366" t="s">
        <v>50</v>
      </c>
      <c r="CG16" s="367">
        <v>0.36</v>
      </c>
      <c r="CI16" s="406">
        <f t="shared" si="8"/>
        <v>0.980575211515916</v>
      </c>
      <c r="CJ16" s="13">
        <v>0</v>
      </c>
    </row>
    <row r="17" spans="1:88" ht="36" hidden="1">
      <c r="A17" s="173">
        <v>26652935</v>
      </c>
      <c r="B17" s="50" t="s">
        <v>64</v>
      </c>
      <c r="C17" s="50" t="s">
        <v>41</v>
      </c>
      <c r="D17" s="50" t="s">
        <v>57</v>
      </c>
      <c r="E17" s="50" t="s">
        <v>65</v>
      </c>
      <c r="F17" s="75">
        <v>2110189</v>
      </c>
      <c r="G17" s="75"/>
      <c r="H17" s="74">
        <v>20</v>
      </c>
      <c r="I17" s="74">
        <v>0</v>
      </c>
      <c r="J17" s="74">
        <v>2</v>
      </c>
      <c r="K17" s="74">
        <v>8</v>
      </c>
      <c r="L17" s="74">
        <v>1</v>
      </c>
      <c r="M17" s="74">
        <v>9</v>
      </c>
      <c r="N17" s="74">
        <v>6.7</v>
      </c>
      <c r="O17" s="296">
        <v>7</v>
      </c>
      <c r="P17" s="74">
        <v>3.7</v>
      </c>
      <c r="Q17" s="296">
        <v>4</v>
      </c>
      <c r="R17" s="2">
        <v>0</v>
      </c>
      <c r="S17" s="2">
        <v>1365000</v>
      </c>
      <c r="T17" s="180">
        <v>2073101</v>
      </c>
      <c r="U17" s="2">
        <v>0</v>
      </c>
      <c r="V17" s="2">
        <v>0</v>
      </c>
      <c r="W17" s="180">
        <v>0</v>
      </c>
      <c r="X17" s="2">
        <v>0</v>
      </c>
      <c r="Y17" s="2">
        <v>0</v>
      </c>
      <c r="Z17" s="180">
        <v>0</v>
      </c>
      <c r="AA17" s="2">
        <v>0</v>
      </c>
      <c r="AB17" s="2">
        <v>0</v>
      </c>
      <c r="AC17" s="180">
        <v>250000</v>
      </c>
      <c r="AD17" s="2">
        <v>0</v>
      </c>
      <c r="AE17" s="2">
        <v>0</v>
      </c>
      <c r="AF17" s="180">
        <v>0</v>
      </c>
      <c r="AG17" s="2">
        <v>0</v>
      </c>
      <c r="AH17" s="2">
        <v>0</v>
      </c>
      <c r="AI17" s="180">
        <v>0</v>
      </c>
      <c r="AJ17" s="2">
        <v>0</v>
      </c>
      <c r="AK17" s="2">
        <v>99200</v>
      </c>
      <c r="AL17" s="180">
        <v>297600</v>
      </c>
      <c r="AM17" s="2">
        <v>0</v>
      </c>
      <c r="AN17" s="2">
        <v>0</v>
      </c>
      <c r="AO17" s="180">
        <v>0</v>
      </c>
      <c r="AP17" s="2">
        <v>0</v>
      </c>
      <c r="AQ17" s="2">
        <v>237438</v>
      </c>
      <c r="AR17" s="180">
        <v>0</v>
      </c>
      <c r="AS17" s="2">
        <v>0</v>
      </c>
      <c r="AT17" s="2">
        <v>0</v>
      </c>
      <c r="AU17" s="180">
        <v>50000</v>
      </c>
      <c r="AV17" s="2">
        <v>0</v>
      </c>
      <c r="AW17" s="51">
        <v>1701638</v>
      </c>
      <c r="AX17" s="196">
        <v>2670701</v>
      </c>
      <c r="AY17" s="3"/>
      <c r="AZ17" s="49"/>
      <c r="BA17" s="203">
        <v>1365000</v>
      </c>
      <c r="BB17" s="4">
        <f t="shared" si="10"/>
        <v>0</v>
      </c>
      <c r="BC17" s="214">
        <f t="shared" si="11"/>
        <v>0.6584339113241467</v>
      </c>
      <c r="BD17" s="5"/>
      <c r="BE17" s="229">
        <f t="shared" si="17"/>
        <v>0</v>
      </c>
      <c r="BF17" s="6"/>
      <c r="BG17" s="7">
        <f t="shared" si="12"/>
        <v>336638</v>
      </c>
      <c r="BH17" s="241">
        <f t="shared" si="13"/>
        <v>1712600</v>
      </c>
      <c r="BI17" s="8" t="e">
        <f t="shared" si="18"/>
        <v>#DIV/0!</v>
      </c>
      <c r="BJ17" s="253">
        <f t="shared" si="19"/>
        <v>1.0064420282104654</v>
      </c>
      <c r="BK17" s="9" t="e">
        <f t="shared" si="20"/>
        <v>#DIV/0!</v>
      </c>
      <c r="BL17" s="260">
        <f t="shared" si="21"/>
        <v>0</v>
      </c>
      <c r="BM17" s="10">
        <f t="shared" si="5"/>
        <v>0.1978317362447242</v>
      </c>
      <c r="BN17" s="266">
        <f t="shared" si="5"/>
        <v>0.6412548615513305</v>
      </c>
      <c r="BO17" s="11">
        <f t="shared" si="6"/>
        <v>1365000</v>
      </c>
      <c r="BP17" s="285">
        <f t="shared" si="6"/>
        <v>958101</v>
      </c>
      <c r="BQ17" s="12" t="e">
        <f t="shared" si="14"/>
        <v>#DIV/0!</v>
      </c>
      <c r="BR17" s="263">
        <f t="shared" si="15"/>
        <v>0</v>
      </c>
      <c r="BT17" s="390">
        <v>0.08</v>
      </c>
      <c r="BU17" s="75">
        <f t="shared" si="16"/>
        <v>54452.416000000005</v>
      </c>
      <c r="BV17" s="391"/>
      <c r="BW17" s="413">
        <v>54000</v>
      </c>
      <c r="BX17" s="393">
        <v>0</v>
      </c>
      <c r="BY17" s="392"/>
      <c r="BZ17" s="364"/>
      <c r="CA17" s="365"/>
      <c r="CB17" s="364"/>
      <c r="CC17" s="364"/>
      <c r="CD17" s="364"/>
      <c r="CE17" s="366" t="s">
        <v>44</v>
      </c>
      <c r="CF17" s="366" t="s">
        <v>50</v>
      </c>
      <c r="CG17" s="367">
        <v>0.36</v>
      </c>
      <c r="CI17" s="406">
        <f t="shared" si="8"/>
        <v>1.0395604395604396</v>
      </c>
      <c r="CJ17" s="13">
        <v>0</v>
      </c>
    </row>
    <row r="18" spans="1:88" ht="21.75" customHeight="1" hidden="1">
      <c r="A18" s="173">
        <v>43378692</v>
      </c>
      <c r="B18" s="50" t="s">
        <v>66</v>
      </c>
      <c r="C18" s="427" t="s">
        <v>53</v>
      </c>
      <c r="D18" s="50" t="s">
        <v>57</v>
      </c>
      <c r="E18" s="50" t="s">
        <v>66</v>
      </c>
      <c r="F18" s="74">
        <v>9670040</v>
      </c>
      <c r="G18" s="75"/>
      <c r="H18" s="74">
        <v>25</v>
      </c>
      <c r="I18" s="74">
        <v>2</v>
      </c>
      <c r="J18" s="74">
        <v>5</v>
      </c>
      <c r="K18" s="74">
        <v>10</v>
      </c>
      <c r="L18" s="74">
        <v>6</v>
      </c>
      <c r="M18" s="74">
        <v>2</v>
      </c>
      <c r="N18" s="74">
        <v>11.5</v>
      </c>
      <c r="O18" s="296">
        <v>11.5</v>
      </c>
      <c r="P18" s="74">
        <v>8.4</v>
      </c>
      <c r="Q18" s="296">
        <v>8.4</v>
      </c>
      <c r="R18" s="2">
        <v>826000</v>
      </c>
      <c r="S18" s="2">
        <v>1300000</v>
      </c>
      <c r="T18" s="180">
        <v>1300000</v>
      </c>
      <c r="U18" s="2">
        <v>0</v>
      </c>
      <c r="V18" s="2">
        <v>0</v>
      </c>
      <c r="W18" s="180">
        <v>0</v>
      </c>
      <c r="X18" s="2">
        <v>118100</v>
      </c>
      <c r="Y18" s="2">
        <v>0</v>
      </c>
      <c r="Z18" s="180">
        <v>0</v>
      </c>
      <c r="AA18" s="2">
        <v>0</v>
      </c>
      <c r="AB18" s="2">
        <v>0</v>
      </c>
      <c r="AC18" s="180">
        <v>0</v>
      </c>
      <c r="AD18" s="2">
        <v>150000</v>
      </c>
      <c r="AE18" s="2">
        <v>150000</v>
      </c>
      <c r="AF18" s="180">
        <v>150000</v>
      </c>
      <c r="AG18" s="2">
        <v>2631400</v>
      </c>
      <c r="AH18" s="2">
        <v>2552000</v>
      </c>
      <c r="AI18" s="180">
        <v>2113000</v>
      </c>
      <c r="AJ18" s="2">
        <v>382100</v>
      </c>
      <c r="AK18" s="2">
        <v>600000</v>
      </c>
      <c r="AL18" s="180">
        <v>570000</v>
      </c>
      <c r="AM18" s="2">
        <v>0</v>
      </c>
      <c r="AN18" s="2">
        <v>0</v>
      </c>
      <c r="AO18" s="180">
        <v>0</v>
      </c>
      <c r="AP18" s="2">
        <v>0</v>
      </c>
      <c r="AQ18" s="2">
        <v>0</v>
      </c>
      <c r="AR18" s="180">
        <v>0</v>
      </c>
      <c r="AS18" s="2">
        <v>260800</v>
      </c>
      <c r="AT18" s="2">
        <v>110000</v>
      </c>
      <c r="AU18" s="180">
        <v>110000</v>
      </c>
      <c r="AV18" s="2">
        <v>4368400</v>
      </c>
      <c r="AW18" s="51">
        <v>4712000</v>
      </c>
      <c r="AX18" s="196">
        <v>4243000</v>
      </c>
      <c r="AY18" s="3"/>
      <c r="AZ18" s="49"/>
      <c r="BA18" s="203">
        <v>970000</v>
      </c>
      <c r="BB18" s="4">
        <f t="shared" si="10"/>
        <v>0</v>
      </c>
      <c r="BC18" s="214">
        <f t="shared" si="11"/>
        <v>0.7461538461538462</v>
      </c>
      <c r="BD18" s="5">
        <f aca="true" t="shared" si="22" ref="BD18:BD27">-1+AZ18/R18</f>
        <v>-1</v>
      </c>
      <c r="BE18" s="229">
        <f aca="true" t="shared" si="23" ref="BE18:BE27">-1+BA18/S18</f>
        <v>-0.25384615384615383</v>
      </c>
      <c r="BF18" s="6"/>
      <c r="BG18" s="7">
        <f t="shared" si="12"/>
        <v>3412000</v>
      </c>
      <c r="BH18" s="241">
        <f t="shared" si="13"/>
        <v>3913000</v>
      </c>
      <c r="BI18" s="8">
        <f t="shared" si="18"/>
        <v>0.7810640051277356</v>
      </c>
      <c r="BJ18" s="253">
        <f t="shared" si="19"/>
        <v>0.8304329371816639</v>
      </c>
      <c r="BK18" s="9">
        <f t="shared" si="20"/>
        <v>956400</v>
      </c>
      <c r="BL18" s="260">
        <f t="shared" si="21"/>
        <v>799000</v>
      </c>
      <c r="BM18" s="10">
        <f t="shared" si="5"/>
        <v>0.7241086587436333</v>
      </c>
      <c r="BN18" s="266">
        <f t="shared" si="5"/>
        <v>0.9222248409144473</v>
      </c>
      <c r="BO18" s="11">
        <f t="shared" si="6"/>
        <v>1300000</v>
      </c>
      <c r="BP18" s="285">
        <f t="shared" si="6"/>
        <v>330000</v>
      </c>
      <c r="BQ18" s="12">
        <f t="shared" si="14"/>
        <v>956400</v>
      </c>
      <c r="BR18" s="263">
        <f t="shared" si="15"/>
        <v>799000</v>
      </c>
      <c r="BT18" s="390">
        <v>0.08</v>
      </c>
      <c r="BU18" s="75">
        <f t="shared" si="16"/>
        <v>135776</v>
      </c>
      <c r="BV18" s="391"/>
      <c r="BW18" s="413">
        <v>135000</v>
      </c>
      <c r="BX18" s="393">
        <v>0</v>
      </c>
      <c r="BY18" s="392"/>
      <c r="BZ18" s="364"/>
      <c r="CA18" s="365"/>
      <c r="CB18" s="364"/>
      <c r="CC18" s="364"/>
      <c r="CD18" s="364"/>
      <c r="CE18" s="366" t="s">
        <v>44</v>
      </c>
      <c r="CF18" s="366" t="s">
        <v>54</v>
      </c>
      <c r="CG18" s="367">
        <v>0.36</v>
      </c>
      <c r="CI18" s="406">
        <f t="shared" si="8"/>
        <v>0.85</v>
      </c>
      <c r="CJ18" s="13">
        <v>0</v>
      </c>
    </row>
    <row r="19" spans="1:88" ht="24" hidden="1">
      <c r="A19" s="173">
        <v>43379168</v>
      </c>
      <c r="B19" s="50" t="s">
        <v>67</v>
      </c>
      <c r="C19" s="50" t="s">
        <v>53</v>
      </c>
      <c r="D19" s="50" t="s">
        <v>57</v>
      </c>
      <c r="E19" s="50" t="s">
        <v>68</v>
      </c>
      <c r="F19" s="74">
        <v>3255669</v>
      </c>
      <c r="G19" s="75"/>
      <c r="H19" s="74">
        <v>25</v>
      </c>
      <c r="I19" s="74">
        <v>1</v>
      </c>
      <c r="J19" s="74">
        <v>11</v>
      </c>
      <c r="K19" s="74">
        <v>3</v>
      </c>
      <c r="L19" s="74">
        <v>10</v>
      </c>
      <c r="M19" s="74">
        <v>0</v>
      </c>
      <c r="N19" s="74">
        <v>7.3</v>
      </c>
      <c r="O19" s="296">
        <v>7.3</v>
      </c>
      <c r="P19" s="74">
        <v>6</v>
      </c>
      <c r="Q19" s="296">
        <v>6</v>
      </c>
      <c r="R19" s="2">
        <v>918000</v>
      </c>
      <c r="S19" s="2">
        <v>918000</v>
      </c>
      <c r="T19" s="180">
        <v>918000</v>
      </c>
      <c r="U19" s="2">
        <v>0</v>
      </c>
      <c r="V19" s="2">
        <v>0</v>
      </c>
      <c r="W19" s="180">
        <v>0</v>
      </c>
      <c r="X19" s="2">
        <v>0</v>
      </c>
      <c r="Y19" s="2">
        <v>0</v>
      </c>
      <c r="Z19" s="180">
        <v>0</v>
      </c>
      <c r="AA19" s="2">
        <v>108000</v>
      </c>
      <c r="AB19" s="2">
        <v>0</v>
      </c>
      <c r="AC19" s="180">
        <v>0</v>
      </c>
      <c r="AD19" s="2">
        <v>0</v>
      </c>
      <c r="AE19" s="2">
        <v>0</v>
      </c>
      <c r="AF19" s="180">
        <v>0</v>
      </c>
      <c r="AG19" s="2">
        <v>1305109</v>
      </c>
      <c r="AH19" s="2">
        <v>1510000</v>
      </c>
      <c r="AI19" s="180">
        <v>1607000</v>
      </c>
      <c r="AJ19" s="2">
        <v>475000</v>
      </c>
      <c r="AK19" s="2">
        <v>550000</v>
      </c>
      <c r="AL19" s="180">
        <v>550000</v>
      </c>
      <c r="AM19" s="2">
        <v>0</v>
      </c>
      <c r="AN19" s="2">
        <v>0</v>
      </c>
      <c r="AO19" s="180">
        <v>0</v>
      </c>
      <c r="AP19" s="2">
        <v>0</v>
      </c>
      <c r="AQ19" s="2">
        <v>0</v>
      </c>
      <c r="AR19" s="180">
        <v>0</v>
      </c>
      <c r="AS19" s="2">
        <v>8000</v>
      </c>
      <c r="AT19" s="2">
        <v>10000</v>
      </c>
      <c r="AU19" s="180">
        <v>15000</v>
      </c>
      <c r="AV19" s="2">
        <v>2814000</v>
      </c>
      <c r="AW19" s="51">
        <v>2988000</v>
      </c>
      <c r="AX19" s="196">
        <v>3090000</v>
      </c>
      <c r="AY19" s="3"/>
      <c r="AZ19" s="49"/>
      <c r="BA19" s="203">
        <v>700000</v>
      </c>
      <c r="BB19" s="4">
        <f t="shared" si="10"/>
        <v>0</v>
      </c>
      <c r="BC19" s="214">
        <f t="shared" si="11"/>
        <v>0.7625272331154684</v>
      </c>
      <c r="BD19" s="5">
        <f t="shared" si="22"/>
        <v>-1</v>
      </c>
      <c r="BE19" s="229">
        <f t="shared" si="23"/>
        <v>-0.23747276688453156</v>
      </c>
      <c r="BF19" s="6"/>
      <c r="BG19" s="7">
        <f t="shared" si="12"/>
        <v>2070000</v>
      </c>
      <c r="BH19" s="241">
        <f t="shared" si="13"/>
        <v>2872000</v>
      </c>
      <c r="BI19" s="8">
        <f t="shared" si="18"/>
        <v>0.7355791833223233</v>
      </c>
      <c r="BJ19" s="253">
        <f t="shared" si="19"/>
        <v>0.9611780455153949</v>
      </c>
      <c r="BK19" s="9">
        <f t="shared" si="20"/>
        <v>744109</v>
      </c>
      <c r="BL19" s="260">
        <f t="shared" si="21"/>
        <v>116000</v>
      </c>
      <c r="BM19" s="10">
        <f t="shared" si="5"/>
        <v>0.6927710843373494</v>
      </c>
      <c r="BN19" s="266">
        <f t="shared" si="5"/>
        <v>0.9294498381877022</v>
      </c>
      <c r="BO19" s="11">
        <f t="shared" si="6"/>
        <v>918000</v>
      </c>
      <c r="BP19" s="285">
        <f t="shared" si="6"/>
        <v>218000</v>
      </c>
      <c r="BQ19" s="12">
        <f t="shared" si="14"/>
        <v>636109</v>
      </c>
      <c r="BR19" s="263">
        <f t="shared" si="15"/>
        <v>116000</v>
      </c>
      <c r="BT19" s="390">
        <v>0.08</v>
      </c>
      <c r="BU19" s="75">
        <f t="shared" si="16"/>
        <v>95616</v>
      </c>
      <c r="BV19" s="391"/>
      <c r="BW19" s="413">
        <v>95000</v>
      </c>
      <c r="BX19" s="393">
        <v>0</v>
      </c>
      <c r="BY19" s="392"/>
      <c r="BZ19" s="364"/>
      <c r="CA19" s="365"/>
      <c r="CB19" s="364"/>
      <c r="CC19" s="364"/>
      <c r="CD19" s="364"/>
      <c r="CE19" s="366" t="s">
        <v>44</v>
      </c>
      <c r="CF19" s="366" t="s">
        <v>54</v>
      </c>
      <c r="CG19" s="367">
        <v>0.36</v>
      </c>
      <c r="CI19" s="406">
        <f t="shared" si="8"/>
        <v>0.8660130718954249</v>
      </c>
      <c r="CJ19" s="13">
        <v>0</v>
      </c>
    </row>
    <row r="20" spans="1:88" ht="24" hidden="1">
      <c r="A20" s="173">
        <v>44990260</v>
      </c>
      <c r="B20" s="50" t="s">
        <v>69</v>
      </c>
      <c r="C20" s="50" t="s">
        <v>41</v>
      </c>
      <c r="D20" s="50" t="s">
        <v>57</v>
      </c>
      <c r="E20" s="50" t="s">
        <v>70</v>
      </c>
      <c r="F20" s="74">
        <v>4409498</v>
      </c>
      <c r="G20" s="74">
        <v>0</v>
      </c>
      <c r="H20" s="74">
        <v>11</v>
      </c>
      <c r="I20" s="74">
        <v>1</v>
      </c>
      <c r="J20" s="74">
        <v>0</v>
      </c>
      <c r="K20" s="74">
        <v>2</v>
      </c>
      <c r="L20" s="74">
        <v>8</v>
      </c>
      <c r="M20" s="74">
        <v>0</v>
      </c>
      <c r="N20" s="74">
        <v>5.2</v>
      </c>
      <c r="O20" s="296">
        <v>5.2</v>
      </c>
      <c r="P20" s="74">
        <v>3.7</v>
      </c>
      <c r="Q20" s="296">
        <v>3.7</v>
      </c>
      <c r="R20" s="2">
        <v>920000</v>
      </c>
      <c r="S20" s="2">
        <v>935000</v>
      </c>
      <c r="T20" s="180">
        <v>1015000</v>
      </c>
      <c r="U20" s="2">
        <v>0</v>
      </c>
      <c r="V20" s="2">
        <v>0</v>
      </c>
      <c r="W20" s="180">
        <v>0</v>
      </c>
      <c r="X20" s="2">
        <v>0</v>
      </c>
      <c r="Y20" s="2">
        <v>0</v>
      </c>
      <c r="Z20" s="180">
        <v>0</v>
      </c>
      <c r="AA20" s="2">
        <v>283265</v>
      </c>
      <c r="AB20" s="2">
        <v>213000</v>
      </c>
      <c r="AC20" s="180">
        <v>273000</v>
      </c>
      <c r="AD20" s="2">
        <v>680000</v>
      </c>
      <c r="AE20" s="2">
        <v>720000</v>
      </c>
      <c r="AF20" s="180">
        <v>680000</v>
      </c>
      <c r="AG20" s="2">
        <v>0</v>
      </c>
      <c r="AH20" s="2">
        <v>0</v>
      </c>
      <c r="AI20" s="180">
        <v>0</v>
      </c>
      <c r="AJ20" s="2">
        <v>317287</v>
      </c>
      <c r="AK20" s="2">
        <v>353900</v>
      </c>
      <c r="AL20" s="180">
        <v>319200</v>
      </c>
      <c r="AM20" s="2">
        <v>0</v>
      </c>
      <c r="AN20" s="2">
        <v>0</v>
      </c>
      <c r="AO20" s="180">
        <v>0</v>
      </c>
      <c r="AP20" s="2">
        <v>0</v>
      </c>
      <c r="AQ20" s="2">
        <v>0</v>
      </c>
      <c r="AR20" s="180">
        <v>0</v>
      </c>
      <c r="AS20" s="2">
        <v>93534</v>
      </c>
      <c r="AT20" s="2">
        <v>102100</v>
      </c>
      <c r="AU20" s="180">
        <v>80600</v>
      </c>
      <c r="AV20" s="2">
        <v>2294086</v>
      </c>
      <c r="AW20" s="51">
        <v>2324000</v>
      </c>
      <c r="AX20" s="196">
        <v>2367800</v>
      </c>
      <c r="AY20" s="3"/>
      <c r="AZ20" s="49"/>
      <c r="BA20" s="203">
        <v>938000</v>
      </c>
      <c r="BB20" s="4">
        <f t="shared" si="10"/>
        <v>0</v>
      </c>
      <c r="BC20" s="214">
        <f t="shared" si="11"/>
        <v>0.9241379310344827</v>
      </c>
      <c r="BD20" s="5">
        <f t="shared" si="22"/>
        <v>-1</v>
      </c>
      <c r="BE20" s="229">
        <f t="shared" si="23"/>
        <v>0.0032085561497325887</v>
      </c>
      <c r="BF20" s="6"/>
      <c r="BG20" s="7">
        <f t="shared" si="12"/>
        <v>1176000</v>
      </c>
      <c r="BH20" s="241">
        <f t="shared" si="13"/>
        <v>2017800</v>
      </c>
      <c r="BI20" s="8">
        <f t="shared" si="18"/>
        <v>0.5126224561764468</v>
      </c>
      <c r="BJ20" s="253">
        <f t="shared" si="19"/>
        <v>0.8682444061962135</v>
      </c>
      <c r="BK20" s="9">
        <f t="shared" si="20"/>
        <v>1118086</v>
      </c>
      <c r="BL20" s="260">
        <f t="shared" si="21"/>
        <v>306200</v>
      </c>
      <c r="BM20" s="10">
        <f t="shared" si="5"/>
        <v>0.5060240963855421</v>
      </c>
      <c r="BN20" s="266">
        <f t="shared" si="5"/>
        <v>0.8521834614410001</v>
      </c>
      <c r="BO20" s="11">
        <f t="shared" si="6"/>
        <v>1148000</v>
      </c>
      <c r="BP20" s="285">
        <f t="shared" si="6"/>
        <v>350000</v>
      </c>
      <c r="BQ20" s="12">
        <f t="shared" si="14"/>
        <v>834821</v>
      </c>
      <c r="BR20" s="263">
        <f t="shared" si="15"/>
        <v>93200</v>
      </c>
      <c r="BT20" s="390">
        <v>0.08</v>
      </c>
      <c r="BU20" s="75">
        <f t="shared" si="16"/>
        <v>74368</v>
      </c>
      <c r="BV20" s="391"/>
      <c r="BW20" s="413">
        <v>74000</v>
      </c>
      <c r="BX20" s="393">
        <v>0</v>
      </c>
      <c r="BY20" s="392"/>
      <c r="BZ20" s="364"/>
      <c r="CA20" s="365"/>
      <c r="CB20" s="364"/>
      <c r="CC20" s="364"/>
      <c r="CD20" s="364"/>
      <c r="CE20" s="366" t="s">
        <v>44</v>
      </c>
      <c r="CF20" s="366" t="s">
        <v>45</v>
      </c>
      <c r="CG20" s="367">
        <v>0.36</v>
      </c>
      <c r="CI20" s="406">
        <f t="shared" si="8"/>
        <v>0.8815331010452961</v>
      </c>
      <c r="CJ20" s="13">
        <v>0</v>
      </c>
    </row>
    <row r="21" spans="1:88" ht="21" customHeight="1" hidden="1">
      <c r="A21" s="173">
        <v>44990260</v>
      </c>
      <c r="B21" s="50" t="s">
        <v>69</v>
      </c>
      <c r="C21" s="50" t="s">
        <v>41</v>
      </c>
      <c r="D21" s="50" t="s">
        <v>57</v>
      </c>
      <c r="E21" s="50" t="s">
        <v>71</v>
      </c>
      <c r="F21" s="74">
        <v>8089034</v>
      </c>
      <c r="G21" s="74">
        <v>0</v>
      </c>
      <c r="H21" s="74">
        <v>12</v>
      </c>
      <c r="I21" s="74">
        <v>3</v>
      </c>
      <c r="J21" s="74">
        <v>4</v>
      </c>
      <c r="K21" s="74">
        <v>1</v>
      </c>
      <c r="L21" s="74">
        <v>1</v>
      </c>
      <c r="M21" s="74">
        <v>3</v>
      </c>
      <c r="N21" s="74">
        <v>5.4</v>
      </c>
      <c r="O21" s="296">
        <v>6.3</v>
      </c>
      <c r="P21" s="74">
        <v>4.5</v>
      </c>
      <c r="Q21" s="296">
        <v>4.9</v>
      </c>
      <c r="R21" s="2">
        <v>1112000</v>
      </c>
      <c r="S21" s="2">
        <v>1160000</v>
      </c>
      <c r="T21" s="180">
        <v>1510000</v>
      </c>
      <c r="U21" s="2">
        <v>0</v>
      </c>
      <c r="V21" s="2">
        <v>0</v>
      </c>
      <c r="W21" s="180">
        <v>0</v>
      </c>
      <c r="X21" s="96">
        <v>0</v>
      </c>
      <c r="Y21" s="2">
        <v>0</v>
      </c>
      <c r="Z21" s="180">
        <v>0</v>
      </c>
      <c r="AA21" s="2">
        <v>361198</v>
      </c>
      <c r="AB21" s="2">
        <v>362000</v>
      </c>
      <c r="AC21" s="180">
        <v>360000</v>
      </c>
      <c r="AD21" s="2">
        <v>450057</v>
      </c>
      <c r="AE21" s="2">
        <v>404000</v>
      </c>
      <c r="AF21" s="180">
        <v>400000</v>
      </c>
      <c r="AG21" s="2">
        <v>0</v>
      </c>
      <c r="AH21" s="2">
        <v>0</v>
      </c>
      <c r="AI21" s="180">
        <v>0</v>
      </c>
      <c r="AJ21" s="2">
        <v>298862</v>
      </c>
      <c r="AK21" s="2">
        <v>307500</v>
      </c>
      <c r="AL21" s="180">
        <v>376000</v>
      </c>
      <c r="AM21" s="2">
        <v>0</v>
      </c>
      <c r="AN21" s="2">
        <v>0</v>
      </c>
      <c r="AO21" s="180">
        <v>0</v>
      </c>
      <c r="AP21" s="2">
        <v>0</v>
      </c>
      <c r="AQ21" s="2">
        <v>0</v>
      </c>
      <c r="AR21" s="180">
        <v>0</v>
      </c>
      <c r="AS21" s="2">
        <v>57795</v>
      </c>
      <c r="AT21" s="2">
        <v>94300</v>
      </c>
      <c r="AU21" s="180">
        <v>81600</v>
      </c>
      <c r="AV21" s="2">
        <v>2279912</v>
      </c>
      <c r="AW21" s="51">
        <v>2327800</v>
      </c>
      <c r="AX21" s="196">
        <v>2727600</v>
      </c>
      <c r="AY21" s="3"/>
      <c r="AZ21" s="49"/>
      <c r="BA21" s="203">
        <v>1160000</v>
      </c>
      <c r="BB21" s="4">
        <f t="shared" si="10"/>
        <v>0</v>
      </c>
      <c r="BC21" s="214">
        <f t="shared" si="11"/>
        <v>0.7682119205298014</v>
      </c>
      <c r="BD21" s="5">
        <f t="shared" si="22"/>
        <v>-1</v>
      </c>
      <c r="BE21" s="229">
        <f t="shared" si="23"/>
        <v>0</v>
      </c>
      <c r="BF21" s="6"/>
      <c r="BG21" s="7">
        <f t="shared" si="12"/>
        <v>805800</v>
      </c>
      <c r="BH21" s="241">
        <f t="shared" si="13"/>
        <v>2017600</v>
      </c>
      <c r="BI21" s="8">
        <f t="shared" si="18"/>
        <v>0.3534346939706445</v>
      </c>
      <c r="BJ21" s="253">
        <f t="shared" si="19"/>
        <v>0.8667411289629693</v>
      </c>
      <c r="BK21" s="9">
        <f t="shared" si="20"/>
        <v>1474112</v>
      </c>
      <c r="BL21" s="260">
        <f t="shared" si="21"/>
        <v>310200</v>
      </c>
      <c r="BM21" s="10">
        <f t="shared" si="5"/>
        <v>0.34616375977317637</v>
      </c>
      <c r="BN21" s="266">
        <f t="shared" si="5"/>
        <v>0.7396979029183165</v>
      </c>
      <c r="BO21" s="11">
        <f t="shared" si="6"/>
        <v>1522000</v>
      </c>
      <c r="BP21" s="285">
        <f t="shared" si="6"/>
        <v>710000</v>
      </c>
      <c r="BQ21" s="12">
        <f t="shared" si="14"/>
        <v>1112914</v>
      </c>
      <c r="BR21" s="263">
        <f t="shared" si="15"/>
        <v>0</v>
      </c>
      <c r="BT21" s="390">
        <v>0.08</v>
      </c>
      <c r="BU21" s="75">
        <f t="shared" si="16"/>
        <v>74489.6</v>
      </c>
      <c r="BV21" s="391"/>
      <c r="BW21" s="413">
        <v>74000</v>
      </c>
      <c r="BX21" s="393">
        <v>0</v>
      </c>
      <c r="BY21" s="392"/>
      <c r="BZ21" s="364"/>
      <c r="CA21" s="365"/>
      <c r="CB21" s="364"/>
      <c r="CC21" s="364"/>
      <c r="CD21" s="364"/>
      <c r="CE21" s="366" t="s">
        <v>44</v>
      </c>
      <c r="CF21" s="366" t="s">
        <v>45</v>
      </c>
      <c r="CG21" s="367">
        <v>0.36</v>
      </c>
      <c r="CI21" s="406">
        <f t="shared" si="8"/>
        <v>0.8107752956636005</v>
      </c>
      <c r="CJ21" s="13">
        <v>0</v>
      </c>
    </row>
    <row r="22" spans="1:88" ht="20.25" customHeight="1" hidden="1">
      <c r="A22" s="173">
        <v>44990260</v>
      </c>
      <c r="B22" s="50" t="s">
        <v>69</v>
      </c>
      <c r="C22" s="50" t="s">
        <v>41</v>
      </c>
      <c r="D22" s="50" t="s">
        <v>57</v>
      </c>
      <c r="E22" s="50" t="s">
        <v>72</v>
      </c>
      <c r="F22" s="74">
        <v>8981293</v>
      </c>
      <c r="G22" s="74">
        <v>0</v>
      </c>
      <c r="H22" s="74">
        <v>16</v>
      </c>
      <c r="I22" s="74">
        <v>1</v>
      </c>
      <c r="J22" s="74">
        <v>7</v>
      </c>
      <c r="K22" s="74">
        <v>6</v>
      </c>
      <c r="L22" s="74">
        <v>1</v>
      </c>
      <c r="M22" s="74">
        <v>1</v>
      </c>
      <c r="N22" s="74">
        <v>7.2</v>
      </c>
      <c r="O22" s="296">
        <v>8.1</v>
      </c>
      <c r="P22" s="74">
        <v>6.2</v>
      </c>
      <c r="Q22" s="296">
        <v>6.5</v>
      </c>
      <c r="R22" s="2">
        <v>1747000</v>
      </c>
      <c r="S22" s="2">
        <v>1775000</v>
      </c>
      <c r="T22" s="180">
        <v>2273000</v>
      </c>
      <c r="U22" s="2">
        <v>0</v>
      </c>
      <c r="V22" s="2">
        <v>0</v>
      </c>
      <c r="W22" s="180">
        <v>0</v>
      </c>
      <c r="X22" s="96">
        <v>0</v>
      </c>
      <c r="Y22" s="2">
        <v>0</v>
      </c>
      <c r="Z22" s="180">
        <v>0</v>
      </c>
      <c r="AA22" s="2">
        <v>555647</v>
      </c>
      <c r="AB22" s="2">
        <v>595000</v>
      </c>
      <c r="AC22" s="180">
        <v>560000</v>
      </c>
      <c r="AD22" s="2">
        <v>226961</v>
      </c>
      <c r="AE22" s="2">
        <v>148800</v>
      </c>
      <c r="AF22" s="180">
        <v>300000</v>
      </c>
      <c r="AG22" s="2">
        <v>0</v>
      </c>
      <c r="AH22" s="2">
        <v>0</v>
      </c>
      <c r="AI22" s="180">
        <v>0</v>
      </c>
      <c r="AJ22" s="2">
        <v>370494</v>
      </c>
      <c r="AK22" s="2">
        <v>422000</v>
      </c>
      <c r="AL22" s="180">
        <v>483000</v>
      </c>
      <c r="AM22" s="2">
        <v>0</v>
      </c>
      <c r="AN22" s="2">
        <v>0</v>
      </c>
      <c r="AO22" s="180">
        <v>0</v>
      </c>
      <c r="AP22" s="2">
        <v>0</v>
      </c>
      <c r="AQ22" s="2">
        <v>0</v>
      </c>
      <c r="AR22" s="180">
        <v>0</v>
      </c>
      <c r="AS22" s="2">
        <v>114581</v>
      </c>
      <c r="AT22" s="2">
        <v>144500</v>
      </c>
      <c r="AU22" s="180">
        <v>113500</v>
      </c>
      <c r="AV22" s="2">
        <v>3014683</v>
      </c>
      <c r="AW22" s="51">
        <v>3085300</v>
      </c>
      <c r="AX22" s="196">
        <v>3729500</v>
      </c>
      <c r="AY22" s="3"/>
      <c r="AZ22" s="49"/>
      <c r="BA22" s="203">
        <v>1775000</v>
      </c>
      <c r="BB22" s="4">
        <f t="shared" si="10"/>
        <v>0</v>
      </c>
      <c r="BC22" s="214">
        <f t="shared" si="11"/>
        <v>0.7809062912450506</v>
      </c>
      <c r="BD22" s="5">
        <f t="shared" si="22"/>
        <v>-1</v>
      </c>
      <c r="BE22" s="229">
        <f t="shared" si="23"/>
        <v>0</v>
      </c>
      <c r="BF22" s="6"/>
      <c r="BG22" s="7">
        <f t="shared" si="12"/>
        <v>715300</v>
      </c>
      <c r="BH22" s="241">
        <f t="shared" si="13"/>
        <v>2671500</v>
      </c>
      <c r="BI22" s="8">
        <f t="shared" si="18"/>
        <v>0.2372720448551307</v>
      </c>
      <c r="BJ22" s="253">
        <f t="shared" si="19"/>
        <v>0.8658801413152691</v>
      </c>
      <c r="BK22" s="9">
        <f t="shared" si="20"/>
        <v>2299383</v>
      </c>
      <c r="BL22" s="260">
        <f t="shared" si="21"/>
        <v>413800</v>
      </c>
      <c r="BM22" s="10">
        <f t="shared" si="5"/>
        <v>0.23184131202800376</v>
      </c>
      <c r="BN22" s="266">
        <f t="shared" si="5"/>
        <v>0.7163158600348573</v>
      </c>
      <c r="BO22" s="11">
        <f t="shared" si="6"/>
        <v>2370000</v>
      </c>
      <c r="BP22" s="285">
        <f t="shared" si="6"/>
        <v>1058000</v>
      </c>
      <c r="BQ22" s="12">
        <f t="shared" si="14"/>
        <v>1743736</v>
      </c>
      <c r="BR22" s="263">
        <f t="shared" si="15"/>
        <v>0</v>
      </c>
      <c r="BT22" s="390">
        <v>0.08</v>
      </c>
      <c r="BU22" s="75">
        <f t="shared" si="16"/>
        <v>98729.6</v>
      </c>
      <c r="BV22" s="391"/>
      <c r="BW22" s="413">
        <v>98000</v>
      </c>
      <c r="BX22" s="393">
        <v>0</v>
      </c>
      <c r="BY22" s="392"/>
      <c r="BZ22" s="364"/>
      <c r="CA22" s="365"/>
      <c r="CB22" s="364"/>
      <c r="CC22" s="364"/>
      <c r="CD22" s="364"/>
      <c r="CE22" s="366" t="s">
        <v>44</v>
      </c>
      <c r="CF22" s="366" t="s">
        <v>45</v>
      </c>
      <c r="CG22" s="367">
        <v>0.36</v>
      </c>
      <c r="CI22" s="406">
        <f t="shared" si="8"/>
        <v>0.7902953586497891</v>
      </c>
      <c r="CJ22" s="13">
        <v>0</v>
      </c>
    </row>
    <row r="23" spans="1:88" ht="24" hidden="1">
      <c r="A23" s="173">
        <v>60128640</v>
      </c>
      <c r="B23" s="50" t="s">
        <v>73</v>
      </c>
      <c r="C23" s="50" t="s">
        <v>41</v>
      </c>
      <c r="D23" s="50" t="s">
        <v>57</v>
      </c>
      <c r="E23" s="50" t="s">
        <v>74</v>
      </c>
      <c r="F23" s="74">
        <v>7691496</v>
      </c>
      <c r="G23" s="75"/>
      <c r="H23" s="74">
        <v>18</v>
      </c>
      <c r="I23" s="74">
        <v>1</v>
      </c>
      <c r="J23" s="74">
        <v>5</v>
      </c>
      <c r="K23" s="74">
        <v>8</v>
      </c>
      <c r="L23" s="74">
        <v>2</v>
      </c>
      <c r="M23" s="74">
        <v>2</v>
      </c>
      <c r="N23" s="74">
        <v>8.8</v>
      </c>
      <c r="O23" s="296">
        <v>8.7</v>
      </c>
      <c r="P23" s="74">
        <v>5.4</v>
      </c>
      <c r="Q23" s="296">
        <v>5.3</v>
      </c>
      <c r="R23" s="2">
        <v>1614000</v>
      </c>
      <c r="S23" s="2">
        <v>1811000</v>
      </c>
      <c r="T23" s="180">
        <v>2286604</v>
      </c>
      <c r="U23" s="2">
        <v>14900</v>
      </c>
      <c r="V23" s="2">
        <v>17300</v>
      </c>
      <c r="W23" s="180">
        <v>0</v>
      </c>
      <c r="X23" s="2">
        <v>52562</v>
      </c>
      <c r="Y23" s="2">
        <v>48000</v>
      </c>
      <c r="Z23" s="180">
        <v>0</v>
      </c>
      <c r="AA23" s="2">
        <v>459290</v>
      </c>
      <c r="AB23" s="2">
        <v>487253</v>
      </c>
      <c r="AC23" s="180">
        <v>450000</v>
      </c>
      <c r="AD23" s="2">
        <v>198000</v>
      </c>
      <c r="AE23" s="2">
        <v>206000</v>
      </c>
      <c r="AF23" s="180">
        <v>200000</v>
      </c>
      <c r="AG23" s="2">
        <v>0</v>
      </c>
      <c r="AH23" s="2">
        <v>0</v>
      </c>
      <c r="AI23" s="180">
        <v>0</v>
      </c>
      <c r="AJ23" s="2">
        <v>381243</v>
      </c>
      <c r="AK23" s="2">
        <v>400000</v>
      </c>
      <c r="AL23" s="180">
        <v>400000</v>
      </c>
      <c r="AM23" s="2">
        <v>0</v>
      </c>
      <c r="AN23" s="2">
        <v>0</v>
      </c>
      <c r="AO23" s="180">
        <v>0</v>
      </c>
      <c r="AP23" s="2">
        <v>0</v>
      </c>
      <c r="AQ23" s="2">
        <v>0</v>
      </c>
      <c r="AR23" s="180">
        <v>0</v>
      </c>
      <c r="AS23" s="2">
        <v>259043</v>
      </c>
      <c r="AT23" s="2">
        <v>155000</v>
      </c>
      <c r="AU23" s="180">
        <v>88100</v>
      </c>
      <c r="AV23" s="2">
        <v>2979970</v>
      </c>
      <c r="AW23" s="51">
        <v>2941553</v>
      </c>
      <c r="AX23" s="196">
        <v>3424704</v>
      </c>
      <c r="AY23" s="3"/>
      <c r="AZ23" s="49"/>
      <c r="BA23" s="203">
        <v>1628000</v>
      </c>
      <c r="BB23" s="4">
        <f t="shared" si="10"/>
        <v>0</v>
      </c>
      <c r="BC23" s="214">
        <f t="shared" si="11"/>
        <v>0.7119728645624691</v>
      </c>
      <c r="BD23" s="5">
        <f t="shared" si="22"/>
        <v>-1</v>
      </c>
      <c r="BE23" s="229">
        <f t="shared" si="23"/>
        <v>-0.10104914411927113</v>
      </c>
      <c r="BF23" s="6"/>
      <c r="BG23" s="7">
        <f t="shared" si="12"/>
        <v>826300</v>
      </c>
      <c r="BH23" s="241">
        <f t="shared" si="13"/>
        <v>2316100</v>
      </c>
      <c r="BI23" s="8">
        <f t="shared" si="18"/>
        <v>0.27737141990132386</v>
      </c>
      <c r="BJ23" s="253">
        <f t="shared" si="19"/>
        <v>0.7412580295485466</v>
      </c>
      <c r="BK23" s="9">
        <f t="shared" si="20"/>
        <v>2152738</v>
      </c>
      <c r="BL23" s="260">
        <f t="shared" si="21"/>
        <v>808453</v>
      </c>
      <c r="BM23" s="10">
        <f t="shared" si="5"/>
        <v>0.2809060384089629</v>
      </c>
      <c r="BN23" s="266">
        <f t="shared" si="5"/>
        <v>0.6762920240698174</v>
      </c>
      <c r="BO23" s="11">
        <f t="shared" si="6"/>
        <v>2115253</v>
      </c>
      <c r="BP23" s="285">
        <f t="shared" si="6"/>
        <v>1108604</v>
      </c>
      <c r="BQ23" s="12">
        <f t="shared" si="14"/>
        <v>1693448</v>
      </c>
      <c r="BR23" s="263">
        <f t="shared" si="15"/>
        <v>321200</v>
      </c>
      <c r="BT23" s="390">
        <v>0.08</v>
      </c>
      <c r="BU23" s="75">
        <f t="shared" si="16"/>
        <v>94129.696</v>
      </c>
      <c r="BV23" s="391"/>
      <c r="BW23" s="413">
        <v>94000</v>
      </c>
      <c r="BX23" s="393">
        <v>0</v>
      </c>
      <c r="BY23" s="392"/>
      <c r="BZ23" s="364"/>
      <c r="CA23" s="365"/>
      <c r="CB23" s="364"/>
      <c r="CC23" s="364"/>
      <c r="CD23" s="364"/>
      <c r="CE23" s="366" t="s">
        <v>44</v>
      </c>
      <c r="CF23" s="366" t="s">
        <v>50</v>
      </c>
      <c r="CG23" s="367">
        <v>0.36</v>
      </c>
      <c r="CI23" s="406">
        <f t="shared" si="8"/>
        <v>0.7492647676300216</v>
      </c>
      <c r="CJ23" s="13">
        <v>0</v>
      </c>
    </row>
    <row r="24" spans="1:90" ht="60.75" thickBot="1">
      <c r="A24" s="173">
        <v>70188467</v>
      </c>
      <c r="B24" s="50" t="s">
        <v>52</v>
      </c>
      <c r="C24" s="50" t="s">
        <v>53</v>
      </c>
      <c r="D24" s="50" t="s">
        <v>57</v>
      </c>
      <c r="E24" s="50" t="s">
        <v>74</v>
      </c>
      <c r="F24" s="74">
        <v>9869882</v>
      </c>
      <c r="G24" s="74">
        <v>0</v>
      </c>
      <c r="H24" s="74">
        <v>20</v>
      </c>
      <c r="I24" s="74">
        <v>0</v>
      </c>
      <c r="J24" s="74">
        <v>0</v>
      </c>
      <c r="K24" s="74">
        <v>0</v>
      </c>
      <c r="L24" s="74">
        <v>0</v>
      </c>
      <c r="M24" s="74">
        <v>20</v>
      </c>
      <c r="N24" s="74">
        <v>5.5</v>
      </c>
      <c r="O24" s="296">
        <v>3.3</v>
      </c>
      <c r="P24" s="74">
        <v>4</v>
      </c>
      <c r="Q24" s="296">
        <v>2.2</v>
      </c>
      <c r="R24" s="2">
        <v>358000</v>
      </c>
      <c r="S24" s="2">
        <v>200000</v>
      </c>
      <c r="T24" s="180">
        <v>350000</v>
      </c>
      <c r="U24" s="2">
        <v>0</v>
      </c>
      <c r="V24" s="2">
        <v>0</v>
      </c>
      <c r="W24" s="180">
        <v>0</v>
      </c>
      <c r="X24" s="2">
        <v>0</v>
      </c>
      <c r="Y24" s="2">
        <v>0</v>
      </c>
      <c r="Z24" s="180">
        <v>0</v>
      </c>
      <c r="AA24" s="2">
        <v>0</v>
      </c>
      <c r="AB24" s="2">
        <v>0</v>
      </c>
      <c r="AC24" s="180">
        <v>0</v>
      </c>
      <c r="AD24" s="2">
        <v>0</v>
      </c>
      <c r="AE24" s="2">
        <v>0</v>
      </c>
      <c r="AF24" s="180">
        <v>0</v>
      </c>
      <c r="AG24" s="2">
        <v>624800</v>
      </c>
      <c r="AH24" s="2">
        <v>1373400</v>
      </c>
      <c r="AI24" s="180">
        <v>766340</v>
      </c>
      <c r="AJ24" s="2">
        <v>204683</v>
      </c>
      <c r="AK24" s="2">
        <v>180000</v>
      </c>
      <c r="AL24" s="180">
        <v>184100</v>
      </c>
      <c r="AM24" s="2">
        <v>0</v>
      </c>
      <c r="AN24" s="2">
        <v>0</v>
      </c>
      <c r="AO24" s="180">
        <v>0</v>
      </c>
      <c r="AP24" s="2">
        <v>0</v>
      </c>
      <c r="AQ24" s="2">
        <v>0</v>
      </c>
      <c r="AR24" s="180">
        <v>0</v>
      </c>
      <c r="AS24" s="2">
        <v>0</v>
      </c>
      <c r="AT24" s="2">
        <v>0</v>
      </c>
      <c r="AU24" s="180">
        <v>0</v>
      </c>
      <c r="AV24" s="2">
        <v>1187483</v>
      </c>
      <c r="AW24" s="51">
        <v>1753400</v>
      </c>
      <c r="AX24" s="196">
        <v>1300440</v>
      </c>
      <c r="AY24" s="3"/>
      <c r="AZ24" s="49"/>
      <c r="BA24" s="203">
        <v>0</v>
      </c>
      <c r="BB24" s="4">
        <f t="shared" si="10"/>
        <v>0</v>
      </c>
      <c r="BC24" s="214">
        <f t="shared" si="11"/>
        <v>0</v>
      </c>
      <c r="BD24" s="5">
        <f t="shared" si="22"/>
        <v>-1</v>
      </c>
      <c r="BE24" s="229">
        <f t="shared" si="23"/>
        <v>-1</v>
      </c>
      <c r="BF24" s="6"/>
      <c r="BG24" s="7">
        <f t="shared" si="12"/>
        <v>1553400</v>
      </c>
      <c r="BH24" s="241">
        <f t="shared" si="13"/>
        <v>950440</v>
      </c>
      <c r="BI24" s="8">
        <f t="shared" si="18"/>
        <v>1.308145042918509</v>
      </c>
      <c r="BJ24" s="253">
        <f t="shared" si="19"/>
        <v>0.5420554351545569</v>
      </c>
      <c r="BK24" s="9">
        <f t="shared" si="20"/>
        <v>0</v>
      </c>
      <c r="BL24" s="260">
        <f t="shared" si="21"/>
        <v>802960</v>
      </c>
      <c r="BM24" s="10">
        <f t="shared" si="5"/>
        <v>0.8859358959735372</v>
      </c>
      <c r="BN24" s="266">
        <f t="shared" si="5"/>
        <v>0.7308603241979638</v>
      </c>
      <c r="BO24" s="11">
        <f t="shared" si="6"/>
        <v>200000</v>
      </c>
      <c r="BP24" s="285">
        <f t="shared" si="6"/>
        <v>350000</v>
      </c>
      <c r="BQ24" s="12">
        <f t="shared" si="14"/>
        <v>0</v>
      </c>
      <c r="BR24" s="263">
        <f t="shared" si="15"/>
        <v>802960</v>
      </c>
      <c r="BT24" s="390">
        <v>0.08</v>
      </c>
      <c r="BU24" s="75">
        <f t="shared" si="16"/>
        <v>41614.08</v>
      </c>
      <c r="BV24" s="391"/>
      <c r="BW24" s="413">
        <v>41000</v>
      </c>
      <c r="BX24" s="393">
        <v>109000</v>
      </c>
      <c r="BY24" s="392"/>
      <c r="BZ24" s="364"/>
      <c r="CA24" s="365"/>
      <c r="CB24" s="364"/>
      <c r="CC24" s="364"/>
      <c r="CD24" s="364"/>
      <c r="CE24" s="366" t="s">
        <v>44</v>
      </c>
      <c r="CF24" s="366" t="s">
        <v>54</v>
      </c>
      <c r="CG24" s="367">
        <v>0.36</v>
      </c>
      <c r="CI24" s="406">
        <f t="shared" si="8"/>
        <v>0.205</v>
      </c>
      <c r="CJ24" s="13">
        <f>0.65*($S24+$AB24)-$BA24-$BW24</f>
        <v>89000</v>
      </c>
      <c r="CK24" s="13">
        <f>0.7*($S24+$AB24)-$BA24-$BW24</f>
        <v>99000</v>
      </c>
      <c r="CL24" s="16">
        <f>0.75*($S24+$AB24)-$BA24-$BW24</f>
        <v>109000</v>
      </c>
    </row>
    <row r="25" spans="1:88" ht="48" hidden="1">
      <c r="A25" s="173">
        <v>60419148</v>
      </c>
      <c r="B25" s="50" t="s">
        <v>211</v>
      </c>
      <c r="C25" s="50" t="s">
        <v>53</v>
      </c>
      <c r="D25" s="427" t="s">
        <v>57</v>
      </c>
      <c r="E25" s="50" t="s">
        <v>212</v>
      </c>
      <c r="F25" s="75">
        <v>6333498</v>
      </c>
      <c r="G25" s="75"/>
      <c r="H25" s="74">
        <v>29</v>
      </c>
      <c r="I25" s="74">
        <v>1</v>
      </c>
      <c r="J25" s="74">
        <v>5</v>
      </c>
      <c r="K25" s="74">
        <v>12</v>
      </c>
      <c r="L25" s="74">
        <v>8</v>
      </c>
      <c r="M25" s="74">
        <v>3</v>
      </c>
      <c r="N25" s="74">
        <v>17.4</v>
      </c>
      <c r="O25" s="296">
        <v>16</v>
      </c>
      <c r="P25" s="74">
        <v>12.8</v>
      </c>
      <c r="Q25" s="296">
        <v>11.4</v>
      </c>
      <c r="R25" s="2">
        <v>603000</v>
      </c>
      <c r="S25" s="2">
        <v>2295600</v>
      </c>
      <c r="T25" s="180">
        <v>3086715</v>
      </c>
      <c r="U25" s="2">
        <v>0</v>
      </c>
      <c r="V25" s="2">
        <v>0</v>
      </c>
      <c r="W25" s="180">
        <v>0</v>
      </c>
      <c r="X25" s="2">
        <v>0</v>
      </c>
      <c r="Y25" s="2">
        <v>0</v>
      </c>
      <c r="Z25" s="180">
        <v>0</v>
      </c>
      <c r="AA25" s="2">
        <v>120000</v>
      </c>
      <c r="AB25" s="2">
        <v>0</v>
      </c>
      <c r="AC25" s="180">
        <v>120000</v>
      </c>
      <c r="AD25" s="2">
        <v>6200</v>
      </c>
      <c r="AE25" s="2">
        <v>0</v>
      </c>
      <c r="AF25" s="180">
        <v>0</v>
      </c>
      <c r="AG25" s="2">
        <v>4023000</v>
      </c>
      <c r="AH25" s="2">
        <v>4060000</v>
      </c>
      <c r="AI25" s="180">
        <v>2687675</v>
      </c>
      <c r="AJ25" s="2">
        <v>35790</v>
      </c>
      <c r="AK25" s="2">
        <v>55000</v>
      </c>
      <c r="AL25" s="180">
        <v>200000</v>
      </c>
      <c r="AM25" s="2">
        <v>1218067</v>
      </c>
      <c r="AN25" s="2">
        <v>1400000</v>
      </c>
      <c r="AO25" s="180">
        <v>350000</v>
      </c>
      <c r="AP25" s="2">
        <v>0</v>
      </c>
      <c r="AQ25" s="2">
        <v>0</v>
      </c>
      <c r="AR25" s="180">
        <v>0</v>
      </c>
      <c r="AS25" s="2">
        <v>0</v>
      </c>
      <c r="AT25" s="2">
        <v>0</v>
      </c>
      <c r="AU25" s="180">
        <v>0</v>
      </c>
      <c r="AV25" s="2">
        <v>6006057</v>
      </c>
      <c r="AW25" s="51">
        <v>7810600</v>
      </c>
      <c r="AX25" s="196">
        <v>6444390</v>
      </c>
      <c r="AY25" s="3"/>
      <c r="AZ25" s="49"/>
      <c r="BA25" s="203">
        <v>2242000</v>
      </c>
      <c r="BB25" s="4">
        <f t="shared" si="10"/>
        <v>0</v>
      </c>
      <c r="BC25" s="214">
        <f t="shared" si="11"/>
        <v>0.7263385184573243</v>
      </c>
      <c r="BD25" s="5">
        <f t="shared" si="22"/>
        <v>-1</v>
      </c>
      <c r="BE25" s="229">
        <f t="shared" si="23"/>
        <v>-0.023349015507928228</v>
      </c>
      <c r="BF25" s="6"/>
      <c r="BG25" s="7">
        <f t="shared" si="12"/>
        <v>5515000</v>
      </c>
      <c r="BH25" s="241">
        <f t="shared" si="13"/>
        <v>5479675</v>
      </c>
      <c r="BI25" s="8">
        <f t="shared" si="18"/>
        <v>0.9182397036857959</v>
      </c>
      <c r="BJ25" s="253">
        <f t="shared" si="19"/>
        <v>0.7015690215860497</v>
      </c>
      <c r="BK25" s="12">
        <f t="shared" si="20"/>
        <v>491057</v>
      </c>
      <c r="BL25" s="263">
        <f t="shared" si="21"/>
        <v>2330925</v>
      </c>
      <c r="BM25" s="97">
        <f t="shared" si="5"/>
        <v>0.7060917215066704</v>
      </c>
      <c r="BN25" s="269">
        <f t="shared" si="5"/>
        <v>0.8503015801340391</v>
      </c>
      <c r="BO25" s="11">
        <f t="shared" si="6"/>
        <v>2295600</v>
      </c>
      <c r="BP25" s="285">
        <f t="shared" si="6"/>
        <v>964715</v>
      </c>
      <c r="BQ25" s="12">
        <f t="shared" si="14"/>
        <v>371057</v>
      </c>
      <c r="BR25" s="263">
        <f t="shared" si="15"/>
        <v>2330925</v>
      </c>
      <c r="BT25" s="390">
        <v>0.08</v>
      </c>
      <c r="BU25" s="75">
        <f t="shared" si="16"/>
        <v>206220.48</v>
      </c>
      <c r="BV25" s="391"/>
      <c r="BW25" s="413">
        <v>206000</v>
      </c>
      <c r="BX25" s="393">
        <v>0</v>
      </c>
      <c r="BY25" s="392"/>
      <c r="BZ25" s="364"/>
      <c r="CA25" s="365"/>
      <c r="CB25" s="364"/>
      <c r="CC25" s="364"/>
      <c r="CD25" s="364"/>
      <c r="CE25" s="366" t="s">
        <v>44</v>
      </c>
      <c r="CF25" s="366" t="s">
        <v>54</v>
      </c>
      <c r="CG25" s="367">
        <v>0.36</v>
      </c>
      <c r="CI25" s="406">
        <f t="shared" si="8"/>
        <v>1.0663878724516467</v>
      </c>
      <c r="CJ25" s="13">
        <v>0</v>
      </c>
    </row>
    <row r="26" spans="1:88" ht="24.75" hidden="1" thickBot="1">
      <c r="A26" s="175">
        <v>75051630</v>
      </c>
      <c r="B26" s="98" t="s">
        <v>75</v>
      </c>
      <c r="C26" s="98" t="s">
        <v>41</v>
      </c>
      <c r="D26" s="98" t="s">
        <v>57</v>
      </c>
      <c r="E26" s="98" t="s">
        <v>75</v>
      </c>
      <c r="F26" s="99">
        <v>1153271</v>
      </c>
      <c r="G26" s="100"/>
      <c r="H26" s="99">
        <v>25</v>
      </c>
      <c r="I26" s="99">
        <v>1</v>
      </c>
      <c r="J26" s="99">
        <v>11</v>
      </c>
      <c r="K26" s="99">
        <v>9</v>
      </c>
      <c r="L26" s="99">
        <v>2</v>
      </c>
      <c r="M26" s="99">
        <v>2</v>
      </c>
      <c r="N26" s="99">
        <v>7.8</v>
      </c>
      <c r="O26" s="299">
        <v>7.7</v>
      </c>
      <c r="P26" s="99">
        <v>4.9</v>
      </c>
      <c r="Q26" s="299">
        <v>6</v>
      </c>
      <c r="R26" s="39">
        <v>1109000</v>
      </c>
      <c r="S26" s="39">
        <v>1482000</v>
      </c>
      <c r="T26" s="184">
        <v>2140884</v>
      </c>
      <c r="U26" s="39">
        <v>0</v>
      </c>
      <c r="V26" s="39">
        <v>0</v>
      </c>
      <c r="W26" s="184">
        <v>0</v>
      </c>
      <c r="X26" s="39">
        <v>0</v>
      </c>
      <c r="Y26" s="39">
        <v>40000</v>
      </c>
      <c r="Z26" s="184">
        <v>0</v>
      </c>
      <c r="AA26" s="39">
        <v>149065</v>
      </c>
      <c r="AB26" s="39">
        <v>75000</v>
      </c>
      <c r="AC26" s="184">
        <v>100000</v>
      </c>
      <c r="AD26" s="39">
        <v>25000</v>
      </c>
      <c r="AE26" s="39">
        <v>140000</v>
      </c>
      <c r="AF26" s="184">
        <v>100000</v>
      </c>
      <c r="AG26" s="39">
        <v>0</v>
      </c>
      <c r="AH26" s="39">
        <v>50000</v>
      </c>
      <c r="AI26" s="184">
        <v>30000</v>
      </c>
      <c r="AJ26" s="39">
        <v>215865</v>
      </c>
      <c r="AK26" s="39">
        <v>356000</v>
      </c>
      <c r="AL26" s="184">
        <v>360000</v>
      </c>
      <c r="AM26" s="39">
        <v>0</v>
      </c>
      <c r="AN26" s="39">
        <v>0</v>
      </c>
      <c r="AO26" s="184">
        <v>0</v>
      </c>
      <c r="AP26" s="39">
        <v>0</v>
      </c>
      <c r="AQ26" s="39">
        <v>0</v>
      </c>
      <c r="AR26" s="184">
        <v>0</v>
      </c>
      <c r="AS26" s="39">
        <v>477267</v>
      </c>
      <c r="AT26" s="39">
        <v>689963</v>
      </c>
      <c r="AU26" s="184">
        <v>172002</v>
      </c>
      <c r="AV26" s="39">
        <v>1976197</v>
      </c>
      <c r="AW26" s="101">
        <v>2700963</v>
      </c>
      <c r="AX26" s="198">
        <v>2902886</v>
      </c>
      <c r="AY26" s="3"/>
      <c r="AZ26" s="102"/>
      <c r="BA26" s="205">
        <v>1350000</v>
      </c>
      <c r="BB26" s="103">
        <f t="shared" si="10"/>
        <v>0</v>
      </c>
      <c r="BC26" s="218">
        <f t="shared" si="11"/>
        <v>0.6305806386520708</v>
      </c>
      <c r="BD26" s="104">
        <f t="shared" si="22"/>
        <v>-1</v>
      </c>
      <c r="BE26" s="231">
        <f t="shared" si="23"/>
        <v>-0.08906882591093113</v>
      </c>
      <c r="BF26" s="6"/>
      <c r="BG26" s="105">
        <f t="shared" si="12"/>
        <v>1275963</v>
      </c>
      <c r="BH26" s="245">
        <f t="shared" si="13"/>
        <v>2012002</v>
      </c>
      <c r="BI26" s="106">
        <f t="shared" si="18"/>
        <v>0.6456658926210291</v>
      </c>
      <c r="BJ26" s="256">
        <f t="shared" si="19"/>
        <v>0.7102111817203401</v>
      </c>
      <c r="BK26" s="79">
        <f t="shared" si="20"/>
        <v>700234</v>
      </c>
      <c r="BL26" s="261">
        <f t="shared" si="21"/>
        <v>820961</v>
      </c>
      <c r="BM26" s="107">
        <f t="shared" si="5"/>
        <v>0.4724103958477032</v>
      </c>
      <c r="BN26" s="270">
        <f t="shared" si="5"/>
        <v>0.6931040350878401</v>
      </c>
      <c r="BO26" s="108">
        <f t="shared" si="6"/>
        <v>1425000</v>
      </c>
      <c r="BP26" s="286">
        <f t="shared" si="6"/>
        <v>890884</v>
      </c>
      <c r="BQ26" s="109">
        <f t="shared" si="14"/>
        <v>551169</v>
      </c>
      <c r="BR26" s="247">
        <f t="shared" si="15"/>
        <v>745961</v>
      </c>
      <c r="BT26" s="373">
        <v>0.08</v>
      </c>
      <c r="BU26" s="140">
        <f t="shared" si="16"/>
        <v>86430.816</v>
      </c>
      <c r="BV26" s="379"/>
      <c r="BW26" s="414">
        <v>86000</v>
      </c>
      <c r="BX26" s="382">
        <v>0</v>
      </c>
      <c r="BY26" s="381"/>
      <c r="BZ26" s="374"/>
      <c r="CA26" s="375"/>
      <c r="CB26" s="374"/>
      <c r="CC26" s="374"/>
      <c r="CD26" s="374"/>
      <c r="CE26" s="376" t="s">
        <v>44</v>
      </c>
      <c r="CF26" s="376" t="s">
        <v>50</v>
      </c>
      <c r="CG26" s="377">
        <v>0.36</v>
      </c>
      <c r="CI26" s="406">
        <f t="shared" si="8"/>
        <v>0.922286448298009</v>
      </c>
      <c r="CJ26" s="13">
        <v>0</v>
      </c>
    </row>
    <row r="27" spans="1:82" ht="12.75" hidden="1" thickBot="1">
      <c r="A27" s="454" t="s">
        <v>55</v>
      </c>
      <c r="B27" s="455"/>
      <c r="C27" s="455"/>
      <c r="D27" s="455"/>
      <c r="E27" s="455"/>
      <c r="F27" s="82"/>
      <c r="G27" s="82"/>
      <c r="H27" s="82"/>
      <c r="I27" s="82"/>
      <c r="J27" s="82"/>
      <c r="K27" s="82"/>
      <c r="L27" s="82"/>
      <c r="M27" s="82"/>
      <c r="N27" s="82"/>
      <c r="O27" s="298"/>
      <c r="P27" s="82"/>
      <c r="Q27" s="298"/>
      <c r="R27" s="83">
        <f>SUM(R12:R26)</f>
        <v>12412000</v>
      </c>
      <c r="S27" s="83">
        <f aca="true" t="shared" si="24" ref="S27:AX27">SUM(S12:S26)</f>
        <v>17653600</v>
      </c>
      <c r="T27" s="83">
        <f t="shared" si="24"/>
        <v>22632554</v>
      </c>
      <c r="U27" s="83">
        <f t="shared" si="24"/>
        <v>14900</v>
      </c>
      <c r="V27" s="83">
        <f t="shared" si="24"/>
        <v>17300</v>
      </c>
      <c r="W27" s="83">
        <f t="shared" si="24"/>
        <v>0</v>
      </c>
      <c r="X27" s="83">
        <f t="shared" si="24"/>
        <v>340772</v>
      </c>
      <c r="Y27" s="83">
        <f t="shared" si="24"/>
        <v>88000</v>
      </c>
      <c r="Z27" s="83">
        <f t="shared" si="24"/>
        <v>0</v>
      </c>
      <c r="AA27" s="83">
        <f t="shared" si="24"/>
        <v>2778421</v>
      </c>
      <c r="AB27" s="83">
        <f t="shared" si="24"/>
        <v>2566546</v>
      </c>
      <c r="AC27" s="83">
        <f t="shared" si="24"/>
        <v>3271000</v>
      </c>
      <c r="AD27" s="83">
        <f t="shared" si="24"/>
        <v>2251218</v>
      </c>
      <c r="AE27" s="83">
        <f t="shared" si="24"/>
        <v>2319800</v>
      </c>
      <c r="AF27" s="83">
        <f t="shared" si="24"/>
        <v>2110000</v>
      </c>
      <c r="AG27" s="83">
        <f t="shared" si="24"/>
        <v>12229859</v>
      </c>
      <c r="AH27" s="83">
        <f t="shared" si="24"/>
        <v>12974400</v>
      </c>
      <c r="AI27" s="83">
        <f t="shared" si="24"/>
        <v>10401015</v>
      </c>
      <c r="AJ27" s="83">
        <f t="shared" si="24"/>
        <v>4354981</v>
      </c>
      <c r="AK27" s="83">
        <f t="shared" si="24"/>
        <v>5242600</v>
      </c>
      <c r="AL27" s="83">
        <f t="shared" si="24"/>
        <v>6022375</v>
      </c>
      <c r="AM27" s="83">
        <f t="shared" si="24"/>
        <v>1218067</v>
      </c>
      <c r="AN27" s="83">
        <f t="shared" si="24"/>
        <v>1400000</v>
      </c>
      <c r="AO27" s="83">
        <f t="shared" si="24"/>
        <v>350000</v>
      </c>
      <c r="AP27" s="83">
        <f t="shared" si="24"/>
        <v>0</v>
      </c>
      <c r="AQ27" s="83">
        <f t="shared" si="24"/>
        <v>237438</v>
      </c>
      <c r="AR27" s="83">
        <f t="shared" si="24"/>
        <v>0</v>
      </c>
      <c r="AS27" s="83">
        <f t="shared" si="24"/>
        <v>2317235</v>
      </c>
      <c r="AT27" s="83">
        <f t="shared" si="24"/>
        <v>2359434</v>
      </c>
      <c r="AU27" s="83">
        <f t="shared" si="24"/>
        <v>1440968</v>
      </c>
      <c r="AV27" s="83">
        <f t="shared" si="24"/>
        <v>37918276</v>
      </c>
      <c r="AW27" s="83">
        <f t="shared" si="24"/>
        <v>44082618</v>
      </c>
      <c r="AX27" s="83">
        <f t="shared" si="24"/>
        <v>46227912</v>
      </c>
      <c r="AY27" s="19"/>
      <c r="AZ27" s="83"/>
      <c r="BA27" s="185"/>
      <c r="BB27" s="84">
        <f t="shared" si="10"/>
        <v>0</v>
      </c>
      <c r="BC27" s="216">
        <f t="shared" si="11"/>
        <v>0</v>
      </c>
      <c r="BD27" s="84">
        <f t="shared" si="22"/>
        <v>-1</v>
      </c>
      <c r="BE27" s="216">
        <f t="shared" si="23"/>
        <v>-1</v>
      </c>
      <c r="BF27" s="85"/>
      <c r="BG27" s="86">
        <f t="shared" si="12"/>
        <v>24638972</v>
      </c>
      <c r="BH27" s="243">
        <f t="shared" si="13"/>
        <v>20324358</v>
      </c>
      <c r="BI27" s="106">
        <f t="shared" si="18"/>
        <v>0.6498055657905082</v>
      </c>
      <c r="BJ27" s="256">
        <f t="shared" si="19"/>
        <v>0.45307083389379166</v>
      </c>
      <c r="BK27" s="88" t="e">
        <f>SUM(BK11:BK26)</f>
        <v>#DIV/0!</v>
      </c>
      <c r="BL27" s="248">
        <f>SUM(BL11:BL26)</f>
        <v>7969529</v>
      </c>
      <c r="BM27" s="44">
        <f t="shared" si="5"/>
        <v>0.5589271490182366</v>
      </c>
      <c r="BN27" s="271">
        <f t="shared" si="5"/>
        <v>0.43965554836221027</v>
      </c>
      <c r="BO27" s="110">
        <f>SUM(BO12:BO26)</f>
        <v>19443646</v>
      </c>
      <c r="BP27" s="287">
        <f>SUM(BP12:BP26)</f>
        <v>9592554</v>
      </c>
      <c r="BQ27" s="109" t="e">
        <f>SUM(BQ11:BQ26)</f>
        <v>#DIV/0!</v>
      </c>
      <c r="BR27" s="247">
        <f>SUM(BR11:BR26)</f>
        <v>5668771</v>
      </c>
      <c r="BT27" s="13"/>
      <c r="BU27" s="13">
        <f t="shared" si="16"/>
        <v>0</v>
      </c>
      <c r="BV27" s="13"/>
      <c r="BW27" s="24"/>
      <c r="BX27" s="24"/>
      <c r="BY27" s="402"/>
      <c r="BZ27" s="36"/>
      <c r="CA27" s="28"/>
      <c r="CB27" s="33"/>
      <c r="CC27" s="36"/>
      <c r="CD27" s="36"/>
    </row>
    <row r="28" spans="1:76" ht="10.5" customHeight="1" thickBot="1">
      <c r="A28" s="174"/>
      <c r="B28" s="91"/>
      <c r="C28" s="91"/>
      <c r="D28" s="91"/>
      <c r="E28" s="91"/>
      <c r="F28" s="82"/>
      <c r="G28" s="82"/>
      <c r="H28" s="82"/>
      <c r="I28" s="82"/>
      <c r="J28" s="82"/>
      <c r="K28" s="82"/>
      <c r="L28" s="82"/>
      <c r="M28" s="82"/>
      <c r="N28" s="82"/>
      <c r="O28" s="298"/>
      <c r="P28" s="82"/>
      <c r="Q28" s="298"/>
      <c r="R28" s="19"/>
      <c r="S28" s="19"/>
      <c r="T28" s="183"/>
      <c r="U28" s="19"/>
      <c r="V28" s="19"/>
      <c r="W28" s="183"/>
      <c r="X28" s="19"/>
      <c r="Y28" s="19"/>
      <c r="Z28" s="183"/>
      <c r="AA28" s="19"/>
      <c r="AB28" s="19"/>
      <c r="AC28" s="183"/>
      <c r="AD28" s="19"/>
      <c r="AE28" s="19"/>
      <c r="AF28" s="183"/>
      <c r="AG28" s="19"/>
      <c r="AH28" s="19"/>
      <c r="AI28" s="183"/>
      <c r="AJ28" s="19"/>
      <c r="AK28" s="19"/>
      <c r="AL28" s="183"/>
      <c r="AM28" s="19"/>
      <c r="AN28" s="19"/>
      <c r="AO28" s="183"/>
      <c r="AP28" s="19"/>
      <c r="AQ28" s="19"/>
      <c r="AR28" s="183"/>
      <c r="AS28" s="19"/>
      <c r="AT28" s="19"/>
      <c r="AU28" s="183"/>
      <c r="AV28" s="19"/>
      <c r="AW28" s="19"/>
      <c r="AX28" s="183"/>
      <c r="AY28" s="19"/>
      <c r="AZ28" s="19"/>
      <c r="BA28" s="19"/>
      <c r="BB28" s="40"/>
      <c r="BC28" s="217"/>
      <c r="BD28" s="40"/>
      <c r="BE28" s="217"/>
      <c r="BF28" s="40"/>
      <c r="BI28" s="6"/>
      <c r="BJ28" s="219"/>
      <c r="BK28" s="92"/>
      <c r="BL28" s="262"/>
      <c r="BM28" s="111"/>
      <c r="BN28" s="272"/>
      <c r="BQ28" s="92"/>
      <c r="BR28" s="262"/>
      <c r="BT28" s="13"/>
      <c r="BU28" s="13">
        <f t="shared" si="16"/>
        <v>0</v>
      </c>
      <c r="BV28" s="13"/>
      <c r="BW28" s="24"/>
      <c r="BX28" s="24"/>
    </row>
    <row r="29" spans="1:90" ht="48">
      <c r="A29" s="423">
        <v>25918974</v>
      </c>
      <c r="B29" s="424" t="s">
        <v>76</v>
      </c>
      <c r="C29" s="424" t="s">
        <v>41</v>
      </c>
      <c r="D29" s="424" t="s">
        <v>353</v>
      </c>
      <c r="E29" s="424" t="s">
        <v>77</v>
      </c>
      <c r="F29" s="69">
        <v>5387515</v>
      </c>
      <c r="G29" s="69">
        <v>8</v>
      </c>
      <c r="H29" s="69">
        <v>15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1.8</v>
      </c>
      <c r="O29" s="295">
        <v>2.4</v>
      </c>
      <c r="P29" s="69">
        <v>1.5</v>
      </c>
      <c r="Q29" s="295">
        <v>2</v>
      </c>
      <c r="R29" s="17">
        <v>575000</v>
      </c>
      <c r="S29" s="17">
        <v>733000</v>
      </c>
      <c r="T29" s="179">
        <v>1143384</v>
      </c>
      <c r="U29" s="17">
        <v>0</v>
      </c>
      <c r="V29" s="17">
        <v>0</v>
      </c>
      <c r="W29" s="179">
        <v>0</v>
      </c>
      <c r="X29" s="17">
        <v>0</v>
      </c>
      <c r="Y29" s="17">
        <v>0</v>
      </c>
      <c r="Z29" s="179">
        <v>0</v>
      </c>
      <c r="AA29" s="17">
        <v>42854</v>
      </c>
      <c r="AB29" s="17">
        <v>50000</v>
      </c>
      <c r="AC29" s="179">
        <v>150000</v>
      </c>
      <c r="AD29" s="17">
        <v>0</v>
      </c>
      <c r="AE29" s="17">
        <v>0</v>
      </c>
      <c r="AF29" s="179">
        <v>50000</v>
      </c>
      <c r="AG29" s="17">
        <v>0</v>
      </c>
      <c r="AH29" s="17">
        <v>0</v>
      </c>
      <c r="AI29" s="179">
        <v>0</v>
      </c>
      <c r="AJ29" s="17">
        <v>80000</v>
      </c>
      <c r="AK29" s="17">
        <v>50000</v>
      </c>
      <c r="AL29" s="179">
        <v>80000</v>
      </c>
      <c r="AM29" s="17">
        <v>0</v>
      </c>
      <c r="AN29" s="17">
        <v>0</v>
      </c>
      <c r="AO29" s="179">
        <v>0</v>
      </c>
      <c r="AP29" s="17">
        <v>0</v>
      </c>
      <c r="AQ29" s="17">
        <v>0</v>
      </c>
      <c r="AR29" s="179">
        <v>0</v>
      </c>
      <c r="AS29" s="17">
        <v>0</v>
      </c>
      <c r="AT29" s="17">
        <v>90494</v>
      </c>
      <c r="AU29" s="179">
        <v>312520</v>
      </c>
      <c r="AV29" s="17">
        <v>697854</v>
      </c>
      <c r="AW29" s="52">
        <v>923494</v>
      </c>
      <c r="AX29" s="195">
        <v>1735904</v>
      </c>
      <c r="AY29" s="3"/>
      <c r="AZ29" s="53"/>
      <c r="BA29" s="202">
        <v>0</v>
      </c>
      <c r="BB29" s="54">
        <f aca="true" t="shared" si="25" ref="BB29:BC31">AZ29/S29</f>
        <v>0</v>
      </c>
      <c r="BC29" s="213">
        <f t="shared" si="25"/>
        <v>0</v>
      </c>
      <c r="BD29" s="47">
        <f aca="true" t="shared" si="26" ref="BD29:BE31">-1+AZ29/R29</f>
        <v>-1</v>
      </c>
      <c r="BE29" s="228">
        <f t="shared" si="26"/>
        <v>-1</v>
      </c>
      <c r="BF29" s="6"/>
      <c r="BG29" s="72">
        <f aca="true" t="shared" si="27" ref="BG29:BH31">V29+Y29+AE29+AH29+AK29+AN29+AQ29+AT29+AZ29</f>
        <v>140494</v>
      </c>
      <c r="BH29" s="246">
        <f t="shared" si="27"/>
        <v>442520</v>
      </c>
      <c r="BI29" s="45">
        <f aca="true" t="shared" si="28" ref="BI29:BJ31">BG29/(R29+U29+X29+AA29+AD29+AG29+AJ29+AM29+AP29+AS29)</f>
        <v>0.2013229128155746</v>
      </c>
      <c r="BJ29" s="255">
        <f t="shared" si="28"/>
        <v>0.4791801570990174</v>
      </c>
      <c r="BK29" s="72">
        <f>IF(BI29&gt;=100%,0,(R29+U29+X29+AA29+AD29+AG29+AJ29+AM29+AP29+AS29)-(V29+Y29+AE29+AH29+AK29+AN29+AQ29+AT29+AZ29))</f>
        <v>557360</v>
      </c>
      <c r="BL29" s="246">
        <f>IF(BJ29&gt;=100%,0,(S29+V29+Y29+AB29+AE29+AH29+AK29+AN29+AQ29+AT29)-(W29+Z29+AF29+AI29+AL29+AO29+AR29+AU29+BA29))</f>
        <v>480974</v>
      </c>
      <c r="BM29" s="112">
        <f aca="true" t="shared" si="29" ref="BM29:BN31">BG29/AW29</f>
        <v>0.15213309453012147</v>
      </c>
      <c r="BN29" s="273">
        <f t="shared" si="29"/>
        <v>0.2549219311667005</v>
      </c>
      <c r="BO29" s="73">
        <f>IF(BG29&lt;AW29,AW29-BG29,0)</f>
        <v>783000</v>
      </c>
      <c r="BP29" s="281">
        <f>IF(BH29&lt;AX29,AX29-BH29,0)</f>
        <v>1293384</v>
      </c>
      <c r="BQ29" s="72">
        <f>IF(AA29&gt;BK29,0,BK29-AA29)</f>
        <v>514506</v>
      </c>
      <c r="BR29" s="246">
        <f>IF(AB29&gt;BL29,0,BL29-AB29)</f>
        <v>430974</v>
      </c>
      <c r="BS29" s="43"/>
      <c r="BT29" s="368">
        <v>0.093</v>
      </c>
      <c r="BU29" s="128">
        <f t="shared" si="16"/>
        <v>34353.9768</v>
      </c>
      <c r="BV29" s="378"/>
      <c r="BW29" s="412">
        <v>34000</v>
      </c>
      <c r="BX29" s="361">
        <v>553000</v>
      </c>
      <c r="BY29" s="380"/>
      <c r="BZ29" s="369"/>
      <c r="CA29" s="370"/>
      <c r="CB29" s="369"/>
      <c r="CC29" s="369"/>
      <c r="CD29" s="369"/>
      <c r="CE29" s="371" t="s">
        <v>279</v>
      </c>
      <c r="CF29" s="371" t="s">
        <v>48</v>
      </c>
      <c r="CG29" s="372">
        <v>0.63</v>
      </c>
      <c r="CI29" s="406">
        <f t="shared" si="8"/>
        <v>0.04342273307790549</v>
      </c>
      <c r="CJ29" s="13">
        <f>0.65*($S29+$AB29)-$BA29-$BW29</f>
        <v>474950</v>
      </c>
      <c r="CK29" s="13">
        <f>0.7*($S29+$AB29)-$BA29-$BW29</f>
        <v>514100</v>
      </c>
      <c r="CL29" s="16">
        <f>0.75*($S29+$AB29)-$BA29-$BW29</f>
        <v>553250</v>
      </c>
    </row>
    <row r="30" spans="1:90" ht="48.75" thickBot="1">
      <c r="A30" s="175">
        <v>60554665</v>
      </c>
      <c r="B30" s="113" t="s">
        <v>275</v>
      </c>
      <c r="C30" s="98" t="s">
        <v>41</v>
      </c>
      <c r="D30" s="426" t="s">
        <v>353</v>
      </c>
      <c r="E30" s="113" t="s">
        <v>277</v>
      </c>
      <c r="F30" s="99">
        <v>9944950</v>
      </c>
      <c r="G30" s="99">
        <v>4</v>
      </c>
      <c r="H30" s="99">
        <v>5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2.8</v>
      </c>
      <c r="O30" s="299"/>
      <c r="P30" s="99">
        <v>2.1</v>
      </c>
      <c r="Q30" s="299"/>
      <c r="R30" s="39">
        <v>410000</v>
      </c>
      <c r="S30" s="39">
        <v>384000</v>
      </c>
      <c r="T30" s="184"/>
      <c r="U30" s="39">
        <v>0</v>
      </c>
      <c r="V30" s="39">
        <v>0</v>
      </c>
      <c r="W30" s="184"/>
      <c r="X30" s="39">
        <v>0</v>
      </c>
      <c r="Y30" s="39">
        <v>0</v>
      </c>
      <c r="Z30" s="184"/>
      <c r="AA30" s="39">
        <v>198104</v>
      </c>
      <c r="AB30" s="39">
        <v>260140</v>
      </c>
      <c r="AC30" s="184"/>
      <c r="AD30" s="39">
        <v>0</v>
      </c>
      <c r="AE30" s="39">
        <v>0</v>
      </c>
      <c r="AF30" s="184"/>
      <c r="AG30" s="39">
        <v>0</v>
      </c>
      <c r="AH30" s="39">
        <v>0</v>
      </c>
      <c r="AI30" s="184"/>
      <c r="AJ30" s="39">
        <v>120000</v>
      </c>
      <c r="AK30" s="39">
        <v>100769</v>
      </c>
      <c r="AL30" s="184"/>
      <c r="AM30" s="39">
        <v>0</v>
      </c>
      <c r="AN30" s="39">
        <v>0</v>
      </c>
      <c r="AO30" s="184"/>
      <c r="AP30" s="39">
        <v>0</v>
      </c>
      <c r="AQ30" s="39">
        <v>0</v>
      </c>
      <c r="AR30" s="184"/>
      <c r="AS30" s="39">
        <v>121896</v>
      </c>
      <c r="AT30" s="39">
        <v>0</v>
      </c>
      <c r="AU30" s="184"/>
      <c r="AV30" s="39">
        <v>850000</v>
      </c>
      <c r="AW30" s="101">
        <v>1045800</v>
      </c>
      <c r="AX30" s="198"/>
      <c r="AY30" s="3"/>
      <c r="AZ30" s="102"/>
      <c r="BA30" s="205">
        <v>260000</v>
      </c>
      <c r="BB30" s="103">
        <f t="shared" si="25"/>
        <v>0</v>
      </c>
      <c r="BC30" s="218" t="e">
        <f t="shared" si="25"/>
        <v>#DIV/0!</v>
      </c>
      <c r="BD30" s="104">
        <f t="shared" si="26"/>
        <v>-1</v>
      </c>
      <c r="BE30" s="231">
        <f t="shared" si="26"/>
        <v>-0.32291666666666663</v>
      </c>
      <c r="BF30" s="6"/>
      <c r="BG30" s="109">
        <f t="shared" si="27"/>
        <v>100769</v>
      </c>
      <c r="BH30" s="247">
        <f t="shared" si="27"/>
        <v>260000</v>
      </c>
      <c r="BI30" s="106">
        <f t="shared" si="28"/>
        <v>0.11855176470588236</v>
      </c>
      <c r="BJ30" s="256">
        <f t="shared" si="28"/>
        <v>0.3490359225086554</v>
      </c>
      <c r="BK30" s="109">
        <f>IF(BI30&gt;=100%,0,(R30+U30+X30+AA30+AD30+AG30+AJ30+AM30+AP30+AS30)-(V30+Y30+AE30+AH30+AK30+AN30+AQ30+AT30+AZ30))</f>
        <v>749231</v>
      </c>
      <c r="BL30" s="247">
        <f>IF(BJ30&gt;=100%,0,(S30+V30+Y30+AB30+AE30+AH30+AK30+AN30+AQ30+AT30)-(W30+Z30+AF30+AI30+AL30+AO30+AR30+AU30+BA30))</f>
        <v>484909</v>
      </c>
      <c r="BM30" s="107">
        <f t="shared" si="29"/>
        <v>0.09635589978963473</v>
      </c>
      <c r="BN30" s="270" t="e">
        <f t="shared" si="29"/>
        <v>#DIV/0!</v>
      </c>
      <c r="BO30" s="114">
        <f>IF(BG30&lt;AW30,AW30-BG30,0)</f>
        <v>945031</v>
      </c>
      <c r="BP30" s="288">
        <f>IF(BH30&lt;AX30,AX30-BH30,0)</f>
        <v>0</v>
      </c>
      <c r="BQ30" s="109">
        <f>IF(AA30&gt;BK30,0,BK30-AA30)</f>
        <v>551127</v>
      </c>
      <c r="BR30" s="247">
        <f>IF(AB30&gt;BL30,0,BL30-AB30)</f>
        <v>224769</v>
      </c>
      <c r="BS30" s="43"/>
      <c r="BT30" s="373">
        <v>0.093</v>
      </c>
      <c r="BU30" s="140">
        <f t="shared" si="16"/>
        <v>0</v>
      </c>
      <c r="BV30" s="379"/>
      <c r="BW30" s="414">
        <v>39000</v>
      </c>
      <c r="BX30" s="382">
        <v>29500</v>
      </c>
      <c r="BY30" s="381"/>
      <c r="BZ30" s="374"/>
      <c r="CA30" s="375"/>
      <c r="CB30" s="374"/>
      <c r="CC30" s="374"/>
      <c r="CD30" s="374"/>
      <c r="CE30" s="376" t="s">
        <v>279</v>
      </c>
      <c r="CF30" s="376" t="s">
        <v>50</v>
      </c>
      <c r="CG30" s="377">
        <v>0.63</v>
      </c>
      <c r="CI30" s="406">
        <f t="shared" si="8"/>
        <v>0.4641848045455957</v>
      </c>
      <c r="CJ30" s="408">
        <f>0.65*($S30+$AB30)-$BA30-$BW30</f>
        <v>119691</v>
      </c>
      <c r="CK30" s="13">
        <f>0.7*($S30+$AB30)-$BA30-$BW30</f>
        <v>151898</v>
      </c>
      <c r="CL30" s="16">
        <v>119691</v>
      </c>
    </row>
    <row r="31" spans="1:87" ht="12.75" hidden="1" thickBot="1">
      <c r="A31" s="454" t="s">
        <v>55</v>
      </c>
      <c r="B31" s="455"/>
      <c r="C31" s="455"/>
      <c r="D31" s="455"/>
      <c r="E31" s="455"/>
      <c r="F31" s="82"/>
      <c r="G31" s="82"/>
      <c r="H31" s="82"/>
      <c r="I31" s="82"/>
      <c r="J31" s="82"/>
      <c r="K31" s="82"/>
      <c r="L31" s="82"/>
      <c r="M31" s="82"/>
      <c r="N31" s="82"/>
      <c r="O31" s="298"/>
      <c r="P31" s="82"/>
      <c r="Q31" s="298"/>
      <c r="R31" s="83">
        <f>SUM(R29:R30)</f>
        <v>985000</v>
      </c>
      <c r="S31" s="83">
        <f aca="true" t="shared" si="30" ref="S31:AX31">SUM(S29:S30)</f>
        <v>1117000</v>
      </c>
      <c r="T31" s="83">
        <f t="shared" si="30"/>
        <v>1143384</v>
      </c>
      <c r="U31" s="83">
        <f t="shared" si="30"/>
        <v>0</v>
      </c>
      <c r="V31" s="83">
        <f t="shared" si="30"/>
        <v>0</v>
      </c>
      <c r="W31" s="83">
        <f t="shared" si="30"/>
        <v>0</v>
      </c>
      <c r="X31" s="83">
        <f t="shared" si="30"/>
        <v>0</v>
      </c>
      <c r="Y31" s="83">
        <f t="shared" si="30"/>
        <v>0</v>
      </c>
      <c r="Z31" s="83">
        <f t="shared" si="30"/>
        <v>0</v>
      </c>
      <c r="AA31" s="83">
        <f t="shared" si="30"/>
        <v>240958</v>
      </c>
      <c r="AB31" s="83">
        <f t="shared" si="30"/>
        <v>310140</v>
      </c>
      <c r="AC31" s="83">
        <f t="shared" si="30"/>
        <v>150000</v>
      </c>
      <c r="AD31" s="83">
        <f t="shared" si="30"/>
        <v>0</v>
      </c>
      <c r="AE31" s="83">
        <f t="shared" si="30"/>
        <v>0</v>
      </c>
      <c r="AF31" s="83">
        <f t="shared" si="30"/>
        <v>50000</v>
      </c>
      <c r="AG31" s="83">
        <f t="shared" si="30"/>
        <v>0</v>
      </c>
      <c r="AH31" s="83">
        <f t="shared" si="30"/>
        <v>0</v>
      </c>
      <c r="AI31" s="83">
        <f t="shared" si="30"/>
        <v>0</v>
      </c>
      <c r="AJ31" s="83">
        <f t="shared" si="30"/>
        <v>200000</v>
      </c>
      <c r="AK31" s="83">
        <f t="shared" si="30"/>
        <v>150769</v>
      </c>
      <c r="AL31" s="83">
        <f t="shared" si="30"/>
        <v>80000</v>
      </c>
      <c r="AM31" s="83">
        <f t="shared" si="30"/>
        <v>0</v>
      </c>
      <c r="AN31" s="83">
        <f t="shared" si="30"/>
        <v>0</v>
      </c>
      <c r="AO31" s="83">
        <f t="shared" si="30"/>
        <v>0</v>
      </c>
      <c r="AP31" s="83">
        <f t="shared" si="30"/>
        <v>0</v>
      </c>
      <c r="AQ31" s="83">
        <f t="shared" si="30"/>
        <v>0</v>
      </c>
      <c r="AR31" s="83">
        <f t="shared" si="30"/>
        <v>0</v>
      </c>
      <c r="AS31" s="83">
        <f t="shared" si="30"/>
        <v>121896</v>
      </c>
      <c r="AT31" s="83">
        <f t="shared" si="30"/>
        <v>90494</v>
      </c>
      <c r="AU31" s="83">
        <f t="shared" si="30"/>
        <v>312520</v>
      </c>
      <c r="AV31" s="83">
        <f t="shared" si="30"/>
        <v>1547854</v>
      </c>
      <c r="AW31" s="83">
        <f t="shared" si="30"/>
        <v>1969294</v>
      </c>
      <c r="AX31" s="83">
        <f t="shared" si="30"/>
        <v>1735904</v>
      </c>
      <c r="AY31" s="19"/>
      <c r="AZ31" s="83"/>
      <c r="BA31" s="185"/>
      <c r="BB31" s="84">
        <f t="shared" si="25"/>
        <v>0</v>
      </c>
      <c r="BC31" s="216">
        <f t="shared" si="25"/>
        <v>0</v>
      </c>
      <c r="BD31" s="115">
        <f t="shared" si="26"/>
        <v>-1</v>
      </c>
      <c r="BE31" s="232">
        <f t="shared" si="26"/>
        <v>-1</v>
      </c>
      <c r="BF31" s="85"/>
      <c r="BG31" s="88">
        <f t="shared" si="27"/>
        <v>241263</v>
      </c>
      <c r="BH31" s="248">
        <f t="shared" si="27"/>
        <v>442520</v>
      </c>
      <c r="BI31" s="106">
        <f t="shared" si="28"/>
        <v>0.15586935201898888</v>
      </c>
      <c r="BJ31" s="256">
        <f t="shared" si="28"/>
        <v>0.2652356774712105</v>
      </c>
      <c r="BK31" s="88" t="e">
        <f>SUM(BK15:BK30)</f>
        <v>#DIV/0!</v>
      </c>
      <c r="BL31" s="248">
        <f>SUM(BL15:BL30)</f>
        <v>16760941</v>
      </c>
      <c r="BM31" s="44">
        <f t="shared" si="29"/>
        <v>0.12251243338983413</v>
      </c>
      <c r="BN31" s="271">
        <f t="shared" si="29"/>
        <v>0.2549219311667005</v>
      </c>
      <c r="BO31" s="110">
        <f>SUM(BO16:BO30)</f>
        <v>36617823</v>
      </c>
      <c r="BP31" s="287">
        <f>SUM(BP16:BP30)</f>
        <v>18645242</v>
      </c>
      <c r="BQ31" s="109" t="e">
        <f>SUM(BQ15:BQ30)</f>
        <v>#DIV/0!</v>
      </c>
      <c r="BR31" s="247">
        <f>SUM(BR15:BR30)</f>
        <v>11946285</v>
      </c>
      <c r="BT31" s="43"/>
      <c r="BU31" s="43">
        <f t="shared" si="16"/>
        <v>0</v>
      </c>
      <c r="BV31" s="43"/>
      <c r="BW31" s="24"/>
      <c r="BX31" s="24"/>
      <c r="BZ31" s="24"/>
      <c r="CA31" s="24"/>
      <c r="CB31" s="24"/>
      <c r="CC31" s="24"/>
      <c r="CD31" s="24"/>
      <c r="CG31" s="352"/>
      <c r="CI31" s="406">
        <f t="shared" si="8"/>
        <v>0</v>
      </c>
    </row>
    <row r="32" spans="1:90" s="43" customFormat="1" ht="12.75" thickBot="1">
      <c r="A32" s="116"/>
      <c r="B32" s="116"/>
      <c r="C32" s="116"/>
      <c r="D32" s="116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300"/>
      <c r="P32" s="117"/>
      <c r="Q32" s="300"/>
      <c r="R32" s="21"/>
      <c r="S32" s="21"/>
      <c r="T32" s="186"/>
      <c r="U32" s="21"/>
      <c r="V32" s="21"/>
      <c r="W32" s="186"/>
      <c r="X32" s="21"/>
      <c r="Y32" s="21"/>
      <c r="Z32" s="186"/>
      <c r="AA32" s="21"/>
      <c r="AB32" s="21"/>
      <c r="AC32" s="186"/>
      <c r="AD32" s="21"/>
      <c r="AE32" s="21"/>
      <c r="AF32" s="186"/>
      <c r="AG32" s="21"/>
      <c r="AH32" s="21"/>
      <c r="AI32" s="186"/>
      <c r="AJ32" s="21"/>
      <c r="AK32" s="21"/>
      <c r="AL32" s="186"/>
      <c r="AM32" s="21"/>
      <c r="AN32" s="21"/>
      <c r="AO32" s="186"/>
      <c r="AP32" s="21"/>
      <c r="AQ32" s="21"/>
      <c r="AR32" s="186"/>
      <c r="AS32" s="21"/>
      <c r="AT32" s="21"/>
      <c r="AU32" s="186"/>
      <c r="AV32" s="21"/>
      <c r="AW32" s="21"/>
      <c r="AX32" s="186"/>
      <c r="AY32" s="21"/>
      <c r="AZ32" s="21"/>
      <c r="BA32" s="21"/>
      <c r="BB32" s="6"/>
      <c r="BC32" s="219"/>
      <c r="BD32" s="6"/>
      <c r="BE32" s="219"/>
      <c r="BF32" s="6"/>
      <c r="BG32" s="16"/>
      <c r="BH32" s="177"/>
      <c r="BI32" s="6"/>
      <c r="BJ32" s="219"/>
      <c r="BK32" s="92"/>
      <c r="BL32" s="262"/>
      <c r="BM32" s="93"/>
      <c r="BN32" s="268"/>
      <c r="BO32" s="16"/>
      <c r="BP32" s="177"/>
      <c r="BQ32" s="92"/>
      <c r="BR32" s="262"/>
      <c r="BU32" s="13">
        <f t="shared" si="16"/>
        <v>0</v>
      </c>
      <c r="BW32" s="24"/>
      <c r="BX32" s="24"/>
      <c r="BY32" s="24"/>
      <c r="BZ32" s="31"/>
      <c r="CA32" s="25"/>
      <c r="CB32" s="31"/>
      <c r="CC32" s="31"/>
      <c r="CD32" s="31"/>
      <c r="CE32" s="90"/>
      <c r="CF32" s="118"/>
      <c r="CG32" s="352"/>
      <c r="CI32" s="406" t="e">
        <f t="shared" si="8"/>
        <v>#DIV/0!</v>
      </c>
      <c r="CJ32" s="13"/>
      <c r="CK32" s="13"/>
      <c r="CL32" s="16"/>
    </row>
    <row r="33" spans="1:90" ht="48">
      <c r="A33" s="423">
        <v>15060306</v>
      </c>
      <c r="B33" s="424" t="s">
        <v>62</v>
      </c>
      <c r="C33" s="424" t="s">
        <v>41</v>
      </c>
      <c r="D33" s="424" t="s">
        <v>78</v>
      </c>
      <c r="E33" s="424" t="s">
        <v>79</v>
      </c>
      <c r="F33" s="69">
        <v>5646012</v>
      </c>
      <c r="G33" s="69">
        <v>2</v>
      </c>
      <c r="H33" s="69">
        <v>4</v>
      </c>
      <c r="I33" s="69">
        <v>1</v>
      </c>
      <c r="J33" s="69">
        <v>0</v>
      </c>
      <c r="K33" s="69">
        <v>0</v>
      </c>
      <c r="L33" s="69">
        <v>0</v>
      </c>
      <c r="M33" s="69">
        <v>3</v>
      </c>
      <c r="N33" s="69">
        <v>1.1</v>
      </c>
      <c r="O33" s="295">
        <v>1.2</v>
      </c>
      <c r="P33" s="69">
        <v>1</v>
      </c>
      <c r="Q33" s="295">
        <v>1</v>
      </c>
      <c r="R33" s="17">
        <v>169100</v>
      </c>
      <c r="S33" s="17">
        <v>54500</v>
      </c>
      <c r="T33" s="179">
        <v>255000</v>
      </c>
      <c r="U33" s="17">
        <v>0</v>
      </c>
      <c r="V33" s="17">
        <v>0</v>
      </c>
      <c r="W33" s="179">
        <v>0</v>
      </c>
      <c r="X33" s="17">
        <v>6050</v>
      </c>
      <c r="Y33" s="17">
        <v>0</v>
      </c>
      <c r="Z33" s="179">
        <v>0</v>
      </c>
      <c r="AA33" s="17">
        <v>129600</v>
      </c>
      <c r="AB33" s="17">
        <v>90000</v>
      </c>
      <c r="AC33" s="179">
        <v>210000</v>
      </c>
      <c r="AD33" s="17">
        <v>13750</v>
      </c>
      <c r="AE33" s="17">
        <v>65000</v>
      </c>
      <c r="AF33" s="179">
        <v>46000</v>
      </c>
      <c r="AG33" s="17">
        <v>0</v>
      </c>
      <c r="AH33" s="17">
        <v>0</v>
      </c>
      <c r="AI33" s="179">
        <v>0</v>
      </c>
      <c r="AJ33" s="17">
        <v>0</v>
      </c>
      <c r="AK33" s="17">
        <v>25000</v>
      </c>
      <c r="AL33" s="179">
        <v>32000</v>
      </c>
      <c r="AM33" s="17">
        <v>0</v>
      </c>
      <c r="AN33" s="17">
        <v>0</v>
      </c>
      <c r="AO33" s="179">
        <v>0</v>
      </c>
      <c r="AP33" s="17">
        <v>0</v>
      </c>
      <c r="AQ33" s="17">
        <v>0</v>
      </c>
      <c r="AR33" s="179">
        <v>0</v>
      </c>
      <c r="AS33" s="17">
        <v>20000</v>
      </c>
      <c r="AT33" s="17">
        <v>15000</v>
      </c>
      <c r="AU33" s="179">
        <v>15738</v>
      </c>
      <c r="AV33" s="17">
        <v>338500</v>
      </c>
      <c r="AW33" s="52">
        <v>249500</v>
      </c>
      <c r="AX33" s="195">
        <v>558738</v>
      </c>
      <c r="AY33" s="3"/>
      <c r="AZ33" s="53"/>
      <c r="BA33" s="202">
        <v>58000</v>
      </c>
      <c r="BB33" s="54">
        <f aca="true" t="shared" si="31" ref="BB33:BC37">AZ33/S33</f>
        <v>0</v>
      </c>
      <c r="BC33" s="213">
        <f t="shared" si="31"/>
        <v>0.22745098039215686</v>
      </c>
      <c r="BD33" s="47">
        <f>-1+AZ33/R33</f>
        <v>-1</v>
      </c>
      <c r="BE33" s="228">
        <f>-1+BA33/S33</f>
        <v>0.06422018348623859</v>
      </c>
      <c r="BF33" s="6"/>
      <c r="BG33" s="94">
        <f aca="true" t="shared" si="32" ref="BG33:BH39">V33+Y33+AE33+AH33+AK33+AN33+AQ33+AT33+AZ33</f>
        <v>105000</v>
      </c>
      <c r="BH33" s="244">
        <f t="shared" si="32"/>
        <v>151738</v>
      </c>
      <c r="BI33" s="45">
        <f>BG33/(R33+U33+X33+AA33+AD33+AG33+AJ33+AM33+AP33+AS33)</f>
        <v>0.310192023633678</v>
      </c>
      <c r="BJ33" s="255">
        <f>BH33/(S33+V33+Y33+AB33+AE33+AH33+AK33+AN33+AQ33+AT33)</f>
        <v>0.6081683366733467</v>
      </c>
      <c r="BK33" s="72">
        <f>IF(BI33&gt;=100%,0,(R33+U33+X33+AA33+AD33+AG33+AJ33+AM33+AP33+AS33)-(V33+Y33+AE33+AH33+AK33+AN33+AQ33+AT33+AZ33))</f>
        <v>233500</v>
      </c>
      <c r="BL33" s="246">
        <f>IF(BJ33&gt;=100%,0,(S33+V33+Y33+AB33+AE33+AH33+AK33+AN33+AQ33+AT33)-(W33+Z33+AF33+AI33+AL33+AO33+AR33+AU33+BA33))</f>
        <v>97762</v>
      </c>
      <c r="BM33" s="10">
        <f aca="true" t="shared" si="33" ref="BM33:BN81">BG33/AW33</f>
        <v>0.42084168336673344</v>
      </c>
      <c r="BN33" s="266">
        <f t="shared" si="33"/>
        <v>0.2715727228146287</v>
      </c>
      <c r="BO33" s="73">
        <f aca="true" t="shared" si="34" ref="BO33:BP81">IF(BG33&lt;AW33,AW33-BG33,0)</f>
        <v>144500</v>
      </c>
      <c r="BP33" s="281">
        <f t="shared" si="34"/>
        <v>407000</v>
      </c>
      <c r="BQ33" s="72">
        <f aca="true" t="shared" si="35" ref="BQ33:BR38">IF(AA33&gt;BK33,0,BK33-AA33)</f>
        <v>103900</v>
      </c>
      <c r="BR33" s="246">
        <f t="shared" si="35"/>
        <v>7762</v>
      </c>
      <c r="BT33" s="368">
        <v>0.05</v>
      </c>
      <c r="BU33" s="128">
        <f t="shared" si="16"/>
        <v>4990</v>
      </c>
      <c r="BV33" s="378"/>
      <c r="BW33" s="412">
        <v>12500</v>
      </c>
      <c r="BX33" s="361">
        <v>44700</v>
      </c>
      <c r="BY33" s="380"/>
      <c r="BZ33" s="369"/>
      <c r="CA33" s="370"/>
      <c r="CB33" s="369"/>
      <c r="CC33" s="369"/>
      <c r="CD33" s="369"/>
      <c r="CE33" s="371" t="s">
        <v>80</v>
      </c>
      <c r="CF33" s="388" t="s">
        <v>50</v>
      </c>
      <c r="CG33" s="372">
        <v>0.31</v>
      </c>
      <c r="CI33" s="406">
        <f t="shared" si="8"/>
        <v>0.48788927335640137</v>
      </c>
      <c r="CJ33" s="13">
        <f>0.65*($S33+$AB33)-$BA33-$BW33</f>
        <v>23425</v>
      </c>
      <c r="CK33" s="13">
        <f>0.7*($S33+$AB33)-$BA33-$BW33</f>
        <v>30650</v>
      </c>
      <c r="CL33" s="16">
        <f>0.75*($S33+$AB33)-$BA33-$BW33</f>
        <v>37875</v>
      </c>
    </row>
    <row r="34" spans="1:87" ht="24" hidden="1">
      <c r="A34" s="173">
        <v>15060306</v>
      </c>
      <c r="B34" s="50" t="s">
        <v>62</v>
      </c>
      <c r="C34" s="50" t="s">
        <v>41</v>
      </c>
      <c r="D34" s="50" t="s">
        <v>78</v>
      </c>
      <c r="E34" s="50" t="s">
        <v>81</v>
      </c>
      <c r="F34" s="74">
        <v>9737086</v>
      </c>
      <c r="G34" s="74">
        <v>2</v>
      </c>
      <c r="H34" s="74">
        <v>4</v>
      </c>
      <c r="I34" s="74">
        <v>1</v>
      </c>
      <c r="J34" s="74">
        <v>0</v>
      </c>
      <c r="K34" s="74">
        <v>0</v>
      </c>
      <c r="L34" s="74">
        <v>0</v>
      </c>
      <c r="M34" s="74">
        <v>3</v>
      </c>
      <c r="N34" s="74">
        <v>1</v>
      </c>
      <c r="O34" s="296">
        <v>1.2</v>
      </c>
      <c r="P34" s="74">
        <v>0.8</v>
      </c>
      <c r="Q34" s="296">
        <v>1</v>
      </c>
      <c r="R34" s="2">
        <v>105700</v>
      </c>
      <c r="S34" s="2">
        <v>206000</v>
      </c>
      <c r="T34" s="180">
        <v>290000</v>
      </c>
      <c r="U34" s="2">
        <v>0</v>
      </c>
      <c r="V34" s="2">
        <v>0</v>
      </c>
      <c r="W34" s="180">
        <v>0</v>
      </c>
      <c r="X34" s="2">
        <v>0</v>
      </c>
      <c r="Y34" s="2">
        <v>0</v>
      </c>
      <c r="Z34" s="180">
        <v>0</v>
      </c>
      <c r="AA34" s="2">
        <v>170400</v>
      </c>
      <c r="AB34" s="2">
        <v>78601</v>
      </c>
      <c r="AC34" s="180">
        <v>215000</v>
      </c>
      <c r="AD34" s="2">
        <v>8400</v>
      </c>
      <c r="AE34" s="2">
        <v>10000</v>
      </c>
      <c r="AF34" s="180">
        <v>15000</v>
      </c>
      <c r="AG34" s="2">
        <v>0</v>
      </c>
      <c r="AH34" s="2">
        <v>0</v>
      </c>
      <c r="AI34" s="180">
        <v>0</v>
      </c>
      <c r="AJ34" s="2">
        <v>15454</v>
      </c>
      <c r="AK34" s="2">
        <v>20000</v>
      </c>
      <c r="AL34" s="180">
        <v>35000</v>
      </c>
      <c r="AM34" s="2">
        <v>0</v>
      </c>
      <c r="AN34" s="2">
        <v>0</v>
      </c>
      <c r="AO34" s="180">
        <v>0</v>
      </c>
      <c r="AP34" s="2">
        <v>0</v>
      </c>
      <c r="AQ34" s="2">
        <v>0</v>
      </c>
      <c r="AR34" s="180">
        <v>0</v>
      </c>
      <c r="AS34" s="2">
        <v>3000</v>
      </c>
      <c r="AT34" s="2">
        <v>5000</v>
      </c>
      <c r="AU34" s="180">
        <v>5959</v>
      </c>
      <c r="AV34" s="2">
        <v>302954</v>
      </c>
      <c r="AW34" s="51">
        <v>319601</v>
      </c>
      <c r="AX34" s="196">
        <v>560959</v>
      </c>
      <c r="AY34" s="3"/>
      <c r="AZ34" s="49"/>
      <c r="BA34" s="203">
        <v>206000</v>
      </c>
      <c r="BB34" s="4">
        <f t="shared" si="31"/>
        <v>0</v>
      </c>
      <c r="BC34" s="214">
        <f t="shared" si="31"/>
        <v>0.7103448275862069</v>
      </c>
      <c r="BD34" s="5">
        <f>-1+AZ34/R34</f>
        <v>-1</v>
      </c>
      <c r="BE34" s="229">
        <f>-1+BA34/S34</f>
        <v>0</v>
      </c>
      <c r="BF34" s="6"/>
      <c r="BG34" s="7">
        <f t="shared" si="32"/>
        <v>35000</v>
      </c>
      <c r="BH34" s="241">
        <f t="shared" si="32"/>
        <v>261959</v>
      </c>
      <c r="BI34" s="8">
        <f>BG34/(R34+U34+X34+AA34+AD34+AG34+AJ34+AM34+AP34+AS34)</f>
        <v>0.11552909022491864</v>
      </c>
      <c r="BJ34" s="253">
        <f>BH34/(S34+V34+Y34+AB34+AE34+AH34+AK34+AN34+AQ34+AT34)</f>
        <v>0.8196438684484717</v>
      </c>
      <c r="BK34" s="9">
        <f>IF(BI34&gt;=100%,0,(R34+U34+X34+AA34+AD34+AG34+AJ34+AM34+AP34+AS34)-(V34+Y34+AE34+AH34+AK34+AN34+AQ34+AT34+AZ34))</f>
        <v>267954</v>
      </c>
      <c r="BL34" s="260">
        <f>IF(BJ34&gt;=100%,0,(S34+V34+Y34+AB34+AE34+AH34+AK34+AN34+AQ34+AT34)-(W34+Z34+AF34+AI34+AL34+AO34+AR34+AU34+BA34))</f>
        <v>57642</v>
      </c>
      <c r="BM34" s="10">
        <f t="shared" si="33"/>
        <v>0.10951154721042801</v>
      </c>
      <c r="BN34" s="266">
        <f t="shared" si="33"/>
        <v>0.46698421809793583</v>
      </c>
      <c r="BO34" s="76">
        <f t="shared" si="34"/>
        <v>284601</v>
      </c>
      <c r="BP34" s="282">
        <f t="shared" si="34"/>
        <v>299000</v>
      </c>
      <c r="BQ34" s="12">
        <f t="shared" si="35"/>
        <v>97554</v>
      </c>
      <c r="BR34" s="263">
        <f t="shared" si="35"/>
        <v>0</v>
      </c>
      <c r="BT34" s="390">
        <v>0.05</v>
      </c>
      <c r="BU34" s="75">
        <f t="shared" si="16"/>
        <v>6392.02</v>
      </c>
      <c r="BV34" s="391"/>
      <c r="BW34" s="413">
        <v>16000</v>
      </c>
      <c r="BX34" s="393">
        <v>0</v>
      </c>
      <c r="BY34" s="392"/>
      <c r="BZ34" s="364"/>
      <c r="CA34" s="365"/>
      <c r="CB34" s="364"/>
      <c r="CC34" s="364"/>
      <c r="CD34" s="364"/>
      <c r="CE34" s="366" t="s">
        <v>80</v>
      </c>
      <c r="CF34" s="366" t="s">
        <v>50</v>
      </c>
      <c r="CG34" s="367">
        <v>0.31</v>
      </c>
      <c r="CI34" s="406">
        <f t="shared" si="8"/>
        <v>0.7800394236141124</v>
      </c>
    </row>
    <row r="35" spans="1:87" ht="24" hidden="1">
      <c r="A35" s="173">
        <v>28555597</v>
      </c>
      <c r="B35" s="50" t="s">
        <v>82</v>
      </c>
      <c r="C35" s="50" t="s">
        <v>41</v>
      </c>
      <c r="D35" s="50" t="s">
        <v>78</v>
      </c>
      <c r="E35" s="50" t="s">
        <v>83</v>
      </c>
      <c r="F35" s="75"/>
      <c r="G35" s="74">
        <v>15</v>
      </c>
      <c r="H35" s="74">
        <v>15</v>
      </c>
      <c r="I35" s="74">
        <v>0</v>
      </c>
      <c r="J35" s="74">
        <v>0</v>
      </c>
      <c r="K35" s="74">
        <v>0</v>
      </c>
      <c r="L35" s="74">
        <v>0</v>
      </c>
      <c r="M35" s="74">
        <v>15</v>
      </c>
      <c r="N35" s="74">
        <v>4</v>
      </c>
      <c r="O35" s="296">
        <v>4</v>
      </c>
      <c r="P35" s="74">
        <v>4</v>
      </c>
      <c r="Q35" s="296">
        <v>4</v>
      </c>
      <c r="R35" s="2">
        <v>0</v>
      </c>
      <c r="S35" s="2">
        <v>819000</v>
      </c>
      <c r="T35" s="180">
        <v>1383674</v>
      </c>
      <c r="U35" s="2">
        <v>0</v>
      </c>
      <c r="V35" s="2">
        <v>0</v>
      </c>
      <c r="W35" s="180">
        <v>0</v>
      </c>
      <c r="X35" s="2">
        <v>0</v>
      </c>
      <c r="Y35" s="2">
        <v>0</v>
      </c>
      <c r="Z35" s="180">
        <v>0</v>
      </c>
      <c r="AA35" s="2">
        <v>0</v>
      </c>
      <c r="AB35" s="2">
        <v>0</v>
      </c>
      <c r="AC35" s="180">
        <v>0</v>
      </c>
      <c r="AD35" s="2">
        <v>0</v>
      </c>
      <c r="AE35" s="2">
        <v>0</v>
      </c>
      <c r="AF35" s="180">
        <v>0</v>
      </c>
      <c r="AG35" s="2">
        <v>0</v>
      </c>
      <c r="AH35" s="2">
        <v>0</v>
      </c>
      <c r="AI35" s="180">
        <v>0</v>
      </c>
      <c r="AJ35" s="2">
        <v>36000</v>
      </c>
      <c r="AK35" s="2">
        <v>584000</v>
      </c>
      <c r="AL35" s="180">
        <v>730000</v>
      </c>
      <c r="AM35" s="2">
        <v>0</v>
      </c>
      <c r="AN35" s="2">
        <v>0</v>
      </c>
      <c r="AO35" s="180">
        <v>0</v>
      </c>
      <c r="AP35" s="2">
        <v>0</v>
      </c>
      <c r="AQ35" s="2">
        <v>0</v>
      </c>
      <c r="AR35" s="180">
        <v>0</v>
      </c>
      <c r="AS35" s="2">
        <v>0</v>
      </c>
      <c r="AT35" s="2">
        <v>100000</v>
      </c>
      <c r="AU35" s="180">
        <v>184000</v>
      </c>
      <c r="AV35" s="2">
        <v>36000</v>
      </c>
      <c r="AW35" s="51">
        <v>1503000</v>
      </c>
      <c r="AX35" s="196">
        <v>2297674</v>
      </c>
      <c r="AY35" s="3"/>
      <c r="AZ35" s="49"/>
      <c r="BA35" s="203">
        <v>819000</v>
      </c>
      <c r="BB35" s="4">
        <f t="shared" si="31"/>
        <v>0</v>
      </c>
      <c r="BC35" s="214">
        <f t="shared" si="31"/>
        <v>0.5919024278840247</v>
      </c>
      <c r="BD35" s="5"/>
      <c r="BE35" s="229"/>
      <c r="BF35" s="6"/>
      <c r="BG35" s="7">
        <f t="shared" si="32"/>
        <v>684000</v>
      </c>
      <c r="BH35" s="241">
        <f t="shared" si="32"/>
        <v>1733000</v>
      </c>
      <c r="BI35" s="8"/>
      <c r="BJ35" s="253"/>
      <c r="BK35" s="9"/>
      <c r="BL35" s="260"/>
      <c r="BM35" s="10">
        <f t="shared" si="33"/>
        <v>0.4550898203592814</v>
      </c>
      <c r="BN35" s="266">
        <f t="shared" si="33"/>
        <v>0.7542410281005921</v>
      </c>
      <c r="BO35" s="76">
        <f t="shared" si="34"/>
        <v>819000</v>
      </c>
      <c r="BP35" s="282">
        <f t="shared" si="34"/>
        <v>564674</v>
      </c>
      <c r="BQ35" s="12">
        <f t="shared" si="35"/>
        <v>0</v>
      </c>
      <c r="BR35" s="263">
        <f t="shared" si="35"/>
        <v>0</v>
      </c>
      <c r="BT35" s="390">
        <v>0.05</v>
      </c>
      <c r="BU35" s="75">
        <f t="shared" si="16"/>
        <v>30060</v>
      </c>
      <c r="BV35" s="391"/>
      <c r="BW35" s="413">
        <v>75200</v>
      </c>
      <c r="BX35" s="393">
        <v>0</v>
      </c>
      <c r="BY35" s="392"/>
      <c r="BZ35" s="364"/>
      <c r="CA35" s="365"/>
      <c r="CB35" s="364"/>
      <c r="CC35" s="364"/>
      <c r="CD35" s="364"/>
      <c r="CE35" s="366" t="s">
        <v>80</v>
      </c>
      <c r="CF35" s="366" t="s">
        <v>50</v>
      </c>
      <c r="CG35" s="367">
        <v>0.31</v>
      </c>
      <c r="CI35" s="406">
        <f t="shared" si="8"/>
        <v>1.0918192918192917</v>
      </c>
    </row>
    <row r="36" spans="1:87" ht="24" hidden="1">
      <c r="A36" s="173">
        <v>60128640</v>
      </c>
      <c r="B36" s="50" t="s">
        <v>73</v>
      </c>
      <c r="C36" s="50" t="s">
        <v>41</v>
      </c>
      <c r="D36" s="50" t="s">
        <v>78</v>
      </c>
      <c r="E36" s="50" t="s">
        <v>83</v>
      </c>
      <c r="F36" s="74">
        <v>4640855</v>
      </c>
      <c r="G36" s="74">
        <v>2</v>
      </c>
      <c r="H36" s="74">
        <v>2</v>
      </c>
      <c r="I36" s="74">
        <v>0</v>
      </c>
      <c r="J36" s="74">
        <v>0</v>
      </c>
      <c r="K36" s="74">
        <v>1</v>
      </c>
      <c r="L36" s="74">
        <v>1</v>
      </c>
      <c r="M36" s="74">
        <v>0</v>
      </c>
      <c r="N36" s="74">
        <v>0.5</v>
      </c>
      <c r="O36" s="296">
        <v>0.5</v>
      </c>
      <c r="P36" s="74">
        <v>0.5</v>
      </c>
      <c r="Q36" s="296">
        <v>0.5</v>
      </c>
      <c r="R36" s="2">
        <v>48000</v>
      </c>
      <c r="S36" s="2">
        <v>48000</v>
      </c>
      <c r="T36" s="180">
        <v>96300</v>
      </c>
      <c r="U36" s="2">
        <v>0</v>
      </c>
      <c r="V36" s="2">
        <v>0</v>
      </c>
      <c r="W36" s="180">
        <v>0</v>
      </c>
      <c r="X36" s="2">
        <v>0</v>
      </c>
      <c r="Y36" s="2">
        <v>0</v>
      </c>
      <c r="Z36" s="180">
        <v>0</v>
      </c>
      <c r="AA36" s="2">
        <v>27000</v>
      </c>
      <c r="AB36" s="2">
        <v>18900</v>
      </c>
      <c r="AC36" s="180">
        <v>20000</v>
      </c>
      <c r="AD36" s="2">
        <v>0</v>
      </c>
      <c r="AE36" s="2">
        <v>0</v>
      </c>
      <c r="AF36" s="180">
        <v>20000</v>
      </c>
      <c r="AG36" s="2">
        <v>0</v>
      </c>
      <c r="AH36" s="2">
        <v>0</v>
      </c>
      <c r="AI36" s="180">
        <v>0</v>
      </c>
      <c r="AJ36" s="2">
        <v>15925</v>
      </c>
      <c r="AK36" s="2">
        <v>25000</v>
      </c>
      <c r="AL36" s="180">
        <v>25000</v>
      </c>
      <c r="AM36" s="2">
        <v>0</v>
      </c>
      <c r="AN36" s="2">
        <v>0</v>
      </c>
      <c r="AO36" s="180">
        <v>0</v>
      </c>
      <c r="AP36" s="2">
        <v>0</v>
      </c>
      <c r="AQ36" s="2">
        <v>0</v>
      </c>
      <c r="AR36" s="180">
        <v>0</v>
      </c>
      <c r="AS36" s="2">
        <v>0</v>
      </c>
      <c r="AT36" s="2">
        <v>40000</v>
      </c>
      <c r="AU36" s="180">
        <v>13500</v>
      </c>
      <c r="AV36" s="2">
        <v>90925</v>
      </c>
      <c r="AW36" s="51">
        <v>131900</v>
      </c>
      <c r="AX36" s="196">
        <v>174800</v>
      </c>
      <c r="AY36" s="3"/>
      <c r="AZ36" s="49"/>
      <c r="BA36" s="203">
        <v>48000</v>
      </c>
      <c r="BB36" s="4">
        <f t="shared" si="31"/>
        <v>0</v>
      </c>
      <c r="BC36" s="214">
        <f t="shared" si="31"/>
        <v>0.4984423676012461</v>
      </c>
      <c r="BD36" s="5">
        <f>-1+AZ36/R36</f>
        <v>-1</v>
      </c>
      <c r="BE36" s="229">
        <f>-1+BA36/S36</f>
        <v>0</v>
      </c>
      <c r="BF36" s="6"/>
      <c r="BG36" s="7">
        <f t="shared" si="32"/>
        <v>65000</v>
      </c>
      <c r="BH36" s="241">
        <f t="shared" si="32"/>
        <v>106500</v>
      </c>
      <c r="BI36" s="8">
        <f aca="true" t="shared" si="36" ref="BI36:BJ39">BG36/(R36+U36+X36+AA36+AD36+AG36+AJ36+AM36+AP36+AS36)</f>
        <v>0.7148748968930437</v>
      </c>
      <c r="BJ36" s="253">
        <f t="shared" si="36"/>
        <v>0.8074298711144806</v>
      </c>
      <c r="BK36" s="9">
        <f aca="true" t="shared" si="37" ref="BK36:BL38">IF(BI36&gt;=100%,0,(R36+U36+X36+AA36+AD36+AG36+AJ36+AM36+AP36+AS36)-(V36+Y36+AE36+AH36+AK36+AN36+AQ36+AT36+AZ36))</f>
        <v>25925</v>
      </c>
      <c r="BL36" s="260">
        <f t="shared" si="37"/>
        <v>25400</v>
      </c>
      <c r="BM36" s="10">
        <f t="shared" si="33"/>
        <v>0.4927975739196361</v>
      </c>
      <c r="BN36" s="266">
        <f t="shared" si="33"/>
        <v>0.6092677345537757</v>
      </c>
      <c r="BO36" s="76">
        <f t="shared" si="34"/>
        <v>66900</v>
      </c>
      <c r="BP36" s="282">
        <f t="shared" si="34"/>
        <v>68300</v>
      </c>
      <c r="BQ36" s="12">
        <f t="shared" si="35"/>
        <v>0</v>
      </c>
      <c r="BR36" s="263">
        <f t="shared" si="35"/>
        <v>6500</v>
      </c>
      <c r="BT36" s="390">
        <v>0.05</v>
      </c>
      <c r="BU36" s="75">
        <f t="shared" si="16"/>
        <v>2638</v>
      </c>
      <c r="BV36" s="391"/>
      <c r="BW36" s="413">
        <v>6600</v>
      </c>
      <c r="BX36" s="393">
        <v>0</v>
      </c>
      <c r="BY36" s="392"/>
      <c r="BZ36" s="364"/>
      <c r="CA36" s="365"/>
      <c r="CB36" s="364"/>
      <c r="CC36" s="364"/>
      <c r="CD36" s="364"/>
      <c r="CE36" s="366" t="s">
        <v>80</v>
      </c>
      <c r="CF36" s="366" t="s">
        <v>50</v>
      </c>
      <c r="CG36" s="367">
        <v>0.31</v>
      </c>
      <c r="CI36" s="406">
        <f t="shared" si="8"/>
        <v>0.8161434977578476</v>
      </c>
    </row>
    <row r="37" spans="1:87" ht="48" hidden="1">
      <c r="A37" s="173">
        <v>65761979</v>
      </c>
      <c r="B37" s="50" t="s">
        <v>51</v>
      </c>
      <c r="C37" s="50" t="s">
        <v>41</v>
      </c>
      <c r="D37" s="50" t="s">
        <v>78</v>
      </c>
      <c r="E37" s="50" t="s">
        <v>83</v>
      </c>
      <c r="F37" s="74">
        <v>2328357</v>
      </c>
      <c r="G37" s="74">
        <v>3</v>
      </c>
      <c r="H37" s="74">
        <v>5</v>
      </c>
      <c r="I37" s="74">
        <v>0</v>
      </c>
      <c r="J37" s="74">
        <v>0</v>
      </c>
      <c r="K37" s="74">
        <v>0</v>
      </c>
      <c r="L37" s="74">
        <v>0</v>
      </c>
      <c r="M37" s="74">
        <v>5</v>
      </c>
      <c r="N37" s="74">
        <v>1</v>
      </c>
      <c r="O37" s="296">
        <v>1</v>
      </c>
      <c r="P37" s="74">
        <v>0.8</v>
      </c>
      <c r="Q37" s="296">
        <v>0.8</v>
      </c>
      <c r="R37" s="2">
        <v>0</v>
      </c>
      <c r="S37" s="2">
        <v>178000</v>
      </c>
      <c r="T37" s="180">
        <v>300000</v>
      </c>
      <c r="U37" s="2">
        <v>0</v>
      </c>
      <c r="V37" s="2">
        <v>0</v>
      </c>
      <c r="W37" s="180">
        <v>0</v>
      </c>
      <c r="X37" s="2">
        <v>0</v>
      </c>
      <c r="Y37" s="2">
        <v>0</v>
      </c>
      <c r="Z37" s="180">
        <v>0</v>
      </c>
      <c r="AA37" s="2">
        <v>15000</v>
      </c>
      <c r="AB37" s="2">
        <v>0</v>
      </c>
      <c r="AC37" s="180">
        <v>38099</v>
      </c>
      <c r="AD37" s="2">
        <v>0</v>
      </c>
      <c r="AE37" s="2">
        <v>0</v>
      </c>
      <c r="AF37" s="180">
        <v>50000</v>
      </c>
      <c r="AG37" s="2">
        <v>0</v>
      </c>
      <c r="AH37" s="2">
        <v>0</v>
      </c>
      <c r="AI37" s="180">
        <v>0</v>
      </c>
      <c r="AJ37" s="2">
        <v>0</v>
      </c>
      <c r="AK37" s="2">
        <v>0</v>
      </c>
      <c r="AL37" s="180">
        <v>0</v>
      </c>
      <c r="AM37" s="2">
        <v>0</v>
      </c>
      <c r="AN37" s="2">
        <v>0</v>
      </c>
      <c r="AO37" s="180">
        <v>0</v>
      </c>
      <c r="AP37" s="2">
        <v>571914</v>
      </c>
      <c r="AQ37" s="2">
        <v>168237</v>
      </c>
      <c r="AR37" s="180">
        <v>0</v>
      </c>
      <c r="AS37" s="2">
        <v>25570</v>
      </c>
      <c r="AT37" s="2">
        <v>205387</v>
      </c>
      <c r="AU37" s="180">
        <v>186400</v>
      </c>
      <c r="AV37" s="2">
        <v>612484</v>
      </c>
      <c r="AW37" s="51">
        <v>551824</v>
      </c>
      <c r="AX37" s="196">
        <v>574499</v>
      </c>
      <c r="AY37" s="3"/>
      <c r="AZ37" s="49"/>
      <c r="BA37" s="203">
        <v>178000</v>
      </c>
      <c r="BB37" s="4"/>
      <c r="BC37" s="214">
        <f t="shared" si="31"/>
        <v>0.5933333333333334</v>
      </c>
      <c r="BD37" s="5"/>
      <c r="BE37" s="229"/>
      <c r="BF37" s="6"/>
      <c r="BG37" s="7">
        <f t="shared" si="32"/>
        <v>373624</v>
      </c>
      <c r="BH37" s="241">
        <f t="shared" si="32"/>
        <v>414400</v>
      </c>
      <c r="BI37" s="8">
        <f t="shared" si="36"/>
        <v>0.6100143024144304</v>
      </c>
      <c r="BJ37" s="253">
        <f t="shared" si="36"/>
        <v>0.7512363493974157</v>
      </c>
      <c r="BK37" s="9">
        <f t="shared" si="37"/>
        <v>238860</v>
      </c>
      <c r="BL37" s="260">
        <f t="shared" si="37"/>
        <v>137224</v>
      </c>
      <c r="BM37" s="10">
        <f t="shared" si="33"/>
        <v>0.6770709501580214</v>
      </c>
      <c r="BN37" s="266">
        <f t="shared" si="33"/>
        <v>0.7213241450376763</v>
      </c>
      <c r="BO37" s="76">
        <f t="shared" si="34"/>
        <v>178200</v>
      </c>
      <c r="BP37" s="282">
        <f t="shared" si="34"/>
        <v>160099</v>
      </c>
      <c r="BQ37" s="12">
        <f t="shared" si="35"/>
        <v>223860</v>
      </c>
      <c r="BR37" s="263">
        <f t="shared" si="35"/>
        <v>137224</v>
      </c>
      <c r="BT37" s="390">
        <v>0.05</v>
      </c>
      <c r="BU37" s="75">
        <f t="shared" si="16"/>
        <v>11036.480000000001</v>
      </c>
      <c r="BV37" s="391"/>
      <c r="BW37" s="413">
        <v>27600</v>
      </c>
      <c r="BX37" s="393">
        <v>0</v>
      </c>
      <c r="BY37" s="392"/>
      <c r="BZ37" s="364"/>
      <c r="CA37" s="365"/>
      <c r="CB37" s="364"/>
      <c r="CC37" s="364"/>
      <c r="CD37" s="364"/>
      <c r="CE37" s="366" t="s">
        <v>80</v>
      </c>
      <c r="CF37" s="366" t="s">
        <v>50</v>
      </c>
      <c r="CG37" s="367">
        <v>0.31</v>
      </c>
      <c r="CI37" s="406">
        <f t="shared" si="8"/>
        <v>1.155056179775281</v>
      </c>
    </row>
    <row r="38" spans="1:87" ht="60.75" hidden="1" thickBot="1">
      <c r="A38" s="425">
        <v>70659001</v>
      </c>
      <c r="B38" s="426" t="s">
        <v>84</v>
      </c>
      <c r="C38" s="428" t="s">
        <v>85</v>
      </c>
      <c r="D38" s="426" t="s">
        <v>78</v>
      </c>
      <c r="E38" s="426" t="s">
        <v>86</v>
      </c>
      <c r="F38" s="77">
        <v>3127456</v>
      </c>
      <c r="G38" s="77">
        <v>3</v>
      </c>
      <c r="H38" s="77">
        <v>3</v>
      </c>
      <c r="I38" s="77">
        <v>1</v>
      </c>
      <c r="J38" s="77">
        <v>1</v>
      </c>
      <c r="K38" s="77">
        <v>0</v>
      </c>
      <c r="L38" s="77">
        <v>0</v>
      </c>
      <c r="M38" s="77">
        <v>1</v>
      </c>
      <c r="N38" s="77">
        <v>0.9</v>
      </c>
      <c r="O38" s="297">
        <v>0.9</v>
      </c>
      <c r="P38" s="77">
        <v>0.5</v>
      </c>
      <c r="Q38" s="297">
        <v>0.5</v>
      </c>
      <c r="R38" s="15">
        <v>298000</v>
      </c>
      <c r="S38" s="15">
        <v>211600</v>
      </c>
      <c r="T38" s="181">
        <v>280000</v>
      </c>
      <c r="U38" s="15">
        <v>0</v>
      </c>
      <c r="V38" s="15">
        <v>0</v>
      </c>
      <c r="W38" s="181">
        <v>0</v>
      </c>
      <c r="X38" s="15">
        <v>0</v>
      </c>
      <c r="Y38" s="15">
        <v>0</v>
      </c>
      <c r="Z38" s="181">
        <v>0</v>
      </c>
      <c r="AA38" s="15">
        <v>0</v>
      </c>
      <c r="AB38" s="15">
        <v>0</v>
      </c>
      <c r="AC38" s="181">
        <v>0</v>
      </c>
      <c r="AD38" s="15">
        <v>0</v>
      </c>
      <c r="AE38" s="15">
        <v>0</v>
      </c>
      <c r="AF38" s="181">
        <v>0</v>
      </c>
      <c r="AG38" s="15">
        <v>0</v>
      </c>
      <c r="AH38" s="15">
        <v>50000</v>
      </c>
      <c r="AI38" s="181">
        <v>35000</v>
      </c>
      <c r="AJ38" s="15">
        <v>220000</v>
      </c>
      <c r="AK38" s="15">
        <v>267000</v>
      </c>
      <c r="AL38" s="181">
        <v>256000</v>
      </c>
      <c r="AM38" s="15">
        <v>0</v>
      </c>
      <c r="AN38" s="15">
        <v>0</v>
      </c>
      <c r="AO38" s="181">
        <v>0</v>
      </c>
      <c r="AP38" s="119">
        <v>0</v>
      </c>
      <c r="AQ38" s="119">
        <v>0</v>
      </c>
      <c r="AR38" s="192">
        <v>0</v>
      </c>
      <c r="AS38" s="15">
        <v>5000</v>
      </c>
      <c r="AT38" s="15">
        <v>0</v>
      </c>
      <c r="AU38" s="181">
        <v>0</v>
      </c>
      <c r="AV38" s="15">
        <v>523000</v>
      </c>
      <c r="AW38" s="55">
        <v>528600</v>
      </c>
      <c r="AX38" s="197">
        <v>571000</v>
      </c>
      <c r="AY38" s="3"/>
      <c r="AZ38" s="120"/>
      <c r="BA38" s="204">
        <v>211000</v>
      </c>
      <c r="BB38" s="121">
        <f>AZ38/S38</f>
        <v>0</v>
      </c>
      <c r="BC38" s="220">
        <f>BA38/T38</f>
        <v>0.7535714285714286</v>
      </c>
      <c r="BD38" s="122">
        <f>-1+AZ38/R38</f>
        <v>-1</v>
      </c>
      <c r="BE38" s="233">
        <f>-1+BA38/S38</f>
        <v>-0.002835538752362976</v>
      </c>
      <c r="BF38" s="6"/>
      <c r="BG38" s="78">
        <f t="shared" si="32"/>
        <v>317000</v>
      </c>
      <c r="BH38" s="242">
        <f t="shared" si="32"/>
        <v>502000</v>
      </c>
      <c r="BI38" s="123">
        <f t="shared" si="36"/>
        <v>0.6061185468451242</v>
      </c>
      <c r="BJ38" s="257">
        <f t="shared" si="36"/>
        <v>0.9496783957623912</v>
      </c>
      <c r="BK38" s="79">
        <f t="shared" si="37"/>
        <v>206000</v>
      </c>
      <c r="BL38" s="261">
        <f t="shared" si="37"/>
        <v>26600</v>
      </c>
      <c r="BM38" s="124">
        <f t="shared" si="33"/>
        <v>0.5996973136587211</v>
      </c>
      <c r="BN38" s="274">
        <f t="shared" si="33"/>
        <v>0.8791593695271454</v>
      </c>
      <c r="BO38" s="81">
        <f t="shared" si="34"/>
        <v>211600</v>
      </c>
      <c r="BP38" s="283">
        <f t="shared" si="34"/>
        <v>69000</v>
      </c>
      <c r="BQ38" s="125">
        <f t="shared" si="35"/>
        <v>206000</v>
      </c>
      <c r="BR38" s="292">
        <f t="shared" si="35"/>
        <v>26600</v>
      </c>
      <c r="BT38" s="373">
        <v>0.05</v>
      </c>
      <c r="BU38" s="140"/>
      <c r="BV38" s="379"/>
      <c r="BW38" s="414"/>
      <c r="BX38" s="382">
        <v>0</v>
      </c>
      <c r="BY38" s="381"/>
      <c r="BZ38" s="374"/>
      <c r="CA38" s="375"/>
      <c r="CB38" s="374"/>
      <c r="CC38" s="374"/>
      <c r="CD38" s="374"/>
      <c r="CE38" s="376" t="s">
        <v>80</v>
      </c>
      <c r="CF38" s="376"/>
      <c r="CG38" s="377">
        <v>0.31</v>
      </c>
      <c r="CI38" s="406">
        <f t="shared" si="8"/>
        <v>0.997164461247637</v>
      </c>
    </row>
    <row r="39" spans="1:87" ht="12.75" hidden="1" thickBot="1">
      <c r="A39" s="454" t="s">
        <v>55</v>
      </c>
      <c r="B39" s="455"/>
      <c r="C39" s="455"/>
      <c r="D39" s="455"/>
      <c r="E39" s="455"/>
      <c r="F39" s="82"/>
      <c r="G39" s="82"/>
      <c r="H39" s="82"/>
      <c r="I39" s="82"/>
      <c r="J39" s="82"/>
      <c r="K39" s="82"/>
      <c r="L39" s="82"/>
      <c r="M39" s="82"/>
      <c r="N39" s="82"/>
      <c r="O39" s="298"/>
      <c r="P39" s="82"/>
      <c r="Q39" s="298"/>
      <c r="R39" s="18">
        <f>SUM(R33:R38)</f>
        <v>620800</v>
      </c>
      <c r="S39" s="18">
        <f aca="true" t="shared" si="38" ref="S39:AX39">SUM(S33:S38)</f>
        <v>1517100</v>
      </c>
      <c r="T39" s="18">
        <f t="shared" si="38"/>
        <v>2604974</v>
      </c>
      <c r="U39" s="18">
        <f t="shared" si="38"/>
        <v>0</v>
      </c>
      <c r="V39" s="18">
        <f t="shared" si="38"/>
        <v>0</v>
      </c>
      <c r="W39" s="18">
        <f t="shared" si="38"/>
        <v>0</v>
      </c>
      <c r="X39" s="18">
        <f t="shared" si="38"/>
        <v>6050</v>
      </c>
      <c r="Y39" s="18">
        <f t="shared" si="38"/>
        <v>0</v>
      </c>
      <c r="Z39" s="18">
        <f t="shared" si="38"/>
        <v>0</v>
      </c>
      <c r="AA39" s="18">
        <f t="shared" si="38"/>
        <v>342000</v>
      </c>
      <c r="AB39" s="18">
        <f t="shared" si="38"/>
        <v>187501</v>
      </c>
      <c r="AC39" s="18">
        <f t="shared" si="38"/>
        <v>483099</v>
      </c>
      <c r="AD39" s="18">
        <f t="shared" si="38"/>
        <v>22150</v>
      </c>
      <c r="AE39" s="18">
        <f t="shared" si="38"/>
        <v>75000</v>
      </c>
      <c r="AF39" s="18">
        <f t="shared" si="38"/>
        <v>131000</v>
      </c>
      <c r="AG39" s="18">
        <f t="shared" si="38"/>
        <v>0</v>
      </c>
      <c r="AH39" s="18">
        <f t="shared" si="38"/>
        <v>50000</v>
      </c>
      <c r="AI39" s="18">
        <f t="shared" si="38"/>
        <v>35000</v>
      </c>
      <c r="AJ39" s="18">
        <f t="shared" si="38"/>
        <v>287379</v>
      </c>
      <c r="AK39" s="18">
        <f t="shared" si="38"/>
        <v>921000</v>
      </c>
      <c r="AL39" s="18">
        <f t="shared" si="38"/>
        <v>1078000</v>
      </c>
      <c r="AM39" s="18">
        <f t="shared" si="38"/>
        <v>0</v>
      </c>
      <c r="AN39" s="18">
        <f t="shared" si="38"/>
        <v>0</v>
      </c>
      <c r="AO39" s="18">
        <f t="shared" si="38"/>
        <v>0</v>
      </c>
      <c r="AP39" s="18">
        <f t="shared" si="38"/>
        <v>571914</v>
      </c>
      <c r="AQ39" s="18">
        <f t="shared" si="38"/>
        <v>168237</v>
      </c>
      <c r="AR39" s="18">
        <f t="shared" si="38"/>
        <v>0</v>
      </c>
      <c r="AS39" s="18">
        <f t="shared" si="38"/>
        <v>53570</v>
      </c>
      <c r="AT39" s="18">
        <f t="shared" si="38"/>
        <v>365387</v>
      </c>
      <c r="AU39" s="18">
        <f t="shared" si="38"/>
        <v>405597</v>
      </c>
      <c r="AV39" s="18">
        <f t="shared" si="38"/>
        <v>1903863</v>
      </c>
      <c r="AW39" s="18">
        <f t="shared" si="38"/>
        <v>3284425</v>
      </c>
      <c r="AX39" s="18">
        <f t="shared" si="38"/>
        <v>4737670</v>
      </c>
      <c r="AY39" s="19"/>
      <c r="AZ39" s="83"/>
      <c r="BA39" s="185"/>
      <c r="BB39" s="84">
        <f>AZ39/S39</f>
        <v>0</v>
      </c>
      <c r="BC39" s="216">
        <f>BA39/T39</f>
        <v>0</v>
      </c>
      <c r="BD39" s="84">
        <f>-1+AZ39/R39</f>
        <v>-1</v>
      </c>
      <c r="BE39" s="216">
        <f>-1+BA39/S39</f>
        <v>-1</v>
      </c>
      <c r="BF39" s="126"/>
      <c r="BG39" s="86">
        <f t="shared" si="32"/>
        <v>1579624</v>
      </c>
      <c r="BH39" s="243">
        <f t="shared" si="32"/>
        <v>1649597</v>
      </c>
      <c r="BI39" s="87">
        <f t="shared" si="36"/>
        <v>0.8296941534133496</v>
      </c>
      <c r="BJ39" s="223">
        <f t="shared" si="36"/>
        <v>0.5022789242515358</v>
      </c>
      <c r="BK39" s="88">
        <f>SUM(BK36:BK38)</f>
        <v>470785</v>
      </c>
      <c r="BL39" s="248">
        <f>SUM(BL36:BL38)</f>
        <v>189224</v>
      </c>
      <c r="BM39" s="44">
        <f t="shared" si="33"/>
        <v>0.48094384861886025</v>
      </c>
      <c r="BN39" s="271">
        <f t="shared" si="33"/>
        <v>0.34818740013550964</v>
      </c>
      <c r="BO39" s="110">
        <f>SUM(BO33:BO38)</f>
        <v>1704801</v>
      </c>
      <c r="BP39" s="287">
        <f>SUM(BP33:BP38)</f>
        <v>1568073</v>
      </c>
      <c r="BQ39" s="88">
        <f>SUM(BQ36:BQ38)</f>
        <v>429860</v>
      </c>
      <c r="BR39" s="248">
        <f>SUM(BR36:BR38)</f>
        <v>170324</v>
      </c>
      <c r="BS39" s="127"/>
      <c r="BT39" s="43"/>
      <c r="BU39" s="43">
        <f aca="true" t="shared" si="39" ref="BU39:BU63">IF(AW39&lt;AX39,AW39*BT39*0.4,AX39*BT39*0.4)</f>
        <v>0</v>
      </c>
      <c r="BV39" s="43"/>
      <c r="BW39" s="24"/>
      <c r="BX39" s="24"/>
      <c r="CA39" s="24"/>
      <c r="CG39" s="352"/>
      <c r="CI39" s="406">
        <f t="shared" si="8"/>
        <v>0</v>
      </c>
    </row>
    <row r="40" spans="1:87" ht="7.5" customHeight="1" thickBot="1">
      <c r="A40" s="174"/>
      <c r="B40" s="91"/>
      <c r="C40" s="91"/>
      <c r="D40" s="91"/>
      <c r="E40" s="91"/>
      <c r="F40" s="82"/>
      <c r="G40" s="82"/>
      <c r="H40" s="82"/>
      <c r="I40" s="82"/>
      <c r="J40" s="82"/>
      <c r="K40" s="82"/>
      <c r="L40" s="82"/>
      <c r="M40" s="82"/>
      <c r="N40" s="82"/>
      <c r="O40" s="298"/>
      <c r="P40" s="82"/>
      <c r="Q40" s="298"/>
      <c r="R40" s="19"/>
      <c r="S40" s="19"/>
      <c r="T40" s="183"/>
      <c r="U40" s="19"/>
      <c r="V40" s="19"/>
      <c r="W40" s="183"/>
      <c r="X40" s="19"/>
      <c r="Y40" s="19"/>
      <c r="Z40" s="183"/>
      <c r="AA40" s="19"/>
      <c r="AB40" s="19"/>
      <c r="AC40" s="183"/>
      <c r="AD40" s="19"/>
      <c r="AE40" s="19"/>
      <c r="AF40" s="183"/>
      <c r="AG40" s="19"/>
      <c r="AH40" s="19"/>
      <c r="AI40" s="183"/>
      <c r="AJ40" s="19"/>
      <c r="AK40" s="19"/>
      <c r="AL40" s="183"/>
      <c r="AM40" s="19"/>
      <c r="AN40" s="19"/>
      <c r="AO40" s="183"/>
      <c r="AP40" s="19"/>
      <c r="AQ40" s="19"/>
      <c r="AR40" s="183"/>
      <c r="AS40" s="19"/>
      <c r="AT40" s="19"/>
      <c r="AU40" s="183"/>
      <c r="AV40" s="19"/>
      <c r="AW40" s="19"/>
      <c r="AX40" s="183"/>
      <c r="AY40" s="19"/>
      <c r="AZ40" s="19"/>
      <c r="BA40" s="19"/>
      <c r="BB40" s="40"/>
      <c r="BC40" s="217"/>
      <c r="BD40" s="40"/>
      <c r="BE40" s="217"/>
      <c r="BF40" s="40"/>
      <c r="BI40" s="6"/>
      <c r="BJ40" s="219"/>
      <c r="BK40" s="92"/>
      <c r="BL40" s="262"/>
      <c r="BM40" s="93"/>
      <c r="BN40" s="268"/>
      <c r="BQ40" s="92"/>
      <c r="BR40" s="262"/>
      <c r="BT40" s="13"/>
      <c r="BU40" s="13">
        <f t="shared" si="39"/>
        <v>0</v>
      </c>
      <c r="BV40" s="13"/>
      <c r="BW40" s="24"/>
      <c r="BX40" s="24"/>
      <c r="CI40" s="406" t="e">
        <f t="shared" si="8"/>
        <v>#DIV/0!</v>
      </c>
    </row>
    <row r="41" spans="1:90" ht="48">
      <c r="A41" s="423">
        <v>43379729</v>
      </c>
      <c r="B41" s="424" t="s">
        <v>87</v>
      </c>
      <c r="C41" s="424" t="s">
        <v>41</v>
      </c>
      <c r="D41" s="424" t="s">
        <v>88</v>
      </c>
      <c r="E41" s="424" t="s">
        <v>89</v>
      </c>
      <c r="F41" s="69">
        <v>2496890</v>
      </c>
      <c r="G41" s="128"/>
      <c r="H41" s="69">
        <v>90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5.6</v>
      </c>
      <c r="O41" s="295">
        <v>7.5</v>
      </c>
      <c r="P41" s="69">
        <v>4.5</v>
      </c>
      <c r="Q41" s="295">
        <v>6</v>
      </c>
      <c r="R41" s="17">
        <v>393000</v>
      </c>
      <c r="S41" s="17">
        <v>425000</v>
      </c>
      <c r="T41" s="179">
        <v>529000</v>
      </c>
      <c r="U41" s="17">
        <v>478000</v>
      </c>
      <c r="V41" s="17">
        <v>430000</v>
      </c>
      <c r="W41" s="179">
        <v>396000</v>
      </c>
      <c r="X41" s="17">
        <v>0</v>
      </c>
      <c r="Y41" s="17">
        <v>173000</v>
      </c>
      <c r="Z41" s="179">
        <v>200000</v>
      </c>
      <c r="AA41" s="17">
        <v>449074</v>
      </c>
      <c r="AB41" s="17">
        <v>828500</v>
      </c>
      <c r="AC41" s="179">
        <v>750000</v>
      </c>
      <c r="AD41" s="17">
        <v>100000</v>
      </c>
      <c r="AE41" s="17">
        <v>100000</v>
      </c>
      <c r="AF41" s="179">
        <v>160000</v>
      </c>
      <c r="AG41" s="17">
        <v>29180</v>
      </c>
      <c r="AH41" s="17">
        <v>316610</v>
      </c>
      <c r="AI41" s="179">
        <v>521469</v>
      </c>
      <c r="AJ41" s="17">
        <v>0</v>
      </c>
      <c r="AK41" s="17">
        <v>40000</v>
      </c>
      <c r="AL41" s="179">
        <v>70000</v>
      </c>
      <c r="AM41" s="17">
        <v>0</v>
      </c>
      <c r="AN41" s="17">
        <v>0</v>
      </c>
      <c r="AO41" s="179">
        <v>0</v>
      </c>
      <c r="AP41" s="17">
        <v>366784</v>
      </c>
      <c r="AQ41" s="17">
        <v>100000</v>
      </c>
      <c r="AR41" s="179">
        <v>0</v>
      </c>
      <c r="AS41" s="17">
        <v>15582</v>
      </c>
      <c r="AT41" s="17">
        <v>0</v>
      </c>
      <c r="AU41" s="179">
        <v>40000</v>
      </c>
      <c r="AV41" s="17">
        <v>1831620</v>
      </c>
      <c r="AW41" s="52">
        <v>2413110</v>
      </c>
      <c r="AX41" s="195">
        <v>3061969</v>
      </c>
      <c r="AY41" s="3"/>
      <c r="AZ41" s="53"/>
      <c r="BA41" s="202">
        <v>447000</v>
      </c>
      <c r="BB41" s="54">
        <f aca="true" t="shared" si="40" ref="BB41:BC44">AZ41/S41</f>
        <v>0</v>
      </c>
      <c r="BC41" s="213">
        <f t="shared" si="40"/>
        <v>0.8449905482041588</v>
      </c>
      <c r="BD41" s="47">
        <f aca="true" t="shared" si="41" ref="BD41:BE44">-1+AZ41/R41</f>
        <v>-1</v>
      </c>
      <c r="BE41" s="228">
        <f t="shared" si="41"/>
        <v>0.051764705882352935</v>
      </c>
      <c r="BF41" s="6"/>
      <c r="BG41" s="94">
        <f aca="true" t="shared" si="42" ref="BG41:BH44">V41+Y41+AE41+AH41+AK41+AN41+AQ41+AT41+AZ41</f>
        <v>1159610</v>
      </c>
      <c r="BH41" s="244">
        <f t="shared" si="42"/>
        <v>1834469</v>
      </c>
      <c r="BI41" s="45">
        <f aca="true" t="shared" si="43" ref="BI41:BJ44">BG41/(R41+U41+X41+AA41+AD41+AG41+AJ41+AM41+AP41+AS41)</f>
        <v>0.6331062119872026</v>
      </c>
      <c r="BJ41" s="255">
        <f t="shared" si="43"/>
        <v>0.7602094392713138</v>
      </c>
      <c r="BK41" s="72">
        <f aca="true" t="shared" si="44" ref="BK41:BL43">IF(BI41&gt;=100%,0,(R41+U41+X41+AA41+AD41+AG41+AJ41+AM41+AP41+AS41)-(V41+Y41+AE41+AH41+AK41+AN41+AQ41+AT41+AZ41))</f>
        <v>672010</v>
      </c>
      <c r="BL41" s="246">
        <f t="shared" si="44"/>
        <v>578641</v>
      </c>
      <c r="BM41" s="10">
        <f t="shared" si="33"/>
        <v>0.48054585161886526</v>
      </c>
      <c r="BN41" s="266">
        <f t="shared" si="33"/>
        <v>0.5991141647743657</v>
      </c>
      <c r="BO41" s="95">
        <f t="shared" si="34"/>
        <v>1253500</v>
      </c>
      <c r="BP41" s="284">
        <f t="shared" si="34"/>
        <v>1227500</v>
      </c>
      <c r="BQ41" s="72">
        <f aca="true" t="shared" si="45" ref="BQ41:BR43">IF(AA41&gt;BK41,0,BK41-AA41)</f>
        <v>222936</v>
      </c>
      <c r="BR41" s="246">
        <f t="shared" si="45"/>
        <v>0</v>
      </c>
      <c r="BT41" s="368">
        <v>0.24</v>
      </c>
      <c r="BU41" s="128">
        <f t="shared" si="39"/>
        <v>231658.56000000003</v>
      </c>
      <c r="BV41" s="378"/>
      <c r="BW41" s="412">
        <v>231000</v>
      </c>
      <c r="BX41" s="361">
        <v>292000</v>
      </c>
      <c r="BY41" s="380"/>
      <c r="BZ41" s="369"/>
      <c r="CA41" s="370"/>
      <c r="CB41" s="369"/>
      <c r="CC41" s="369"/>
      <c r="CD41" s="369"/>
      <c r="CE41" s="371" t="s">
        <v>91</v>
      </c>
      <c r="CF41" s="371" t="s">
        <v>50</v>
      </c>
      <c r="CG41" s="372">
        <v>0.247</v>
      </c>
      <c r="CI41" s="406">
        <f t="shared" si="8"/>
        <v>0.5408855205424811</v>
      </c>
      <c r="CJ41" s="13">
        <f>0.65*($S41+$AB41)-$BA41-$BW41</f>
        <v>136775</v>
      </c>
      <c r="CK41" s="13">
        <f>0.7*($S41+$AB41)-$BA41-$BW41</f>
        <v>199450</v>
      </c>
      <c r="CL41" s="16">
        <f>0.75*($S41+$AB41)-$BA41-$BW41</f>
        <v>262125</v>
      </c>
    </row>
    <row r="42" spans="1:90" ht="48">
      <c r="A42" s="173">
        <v>44990260</v>
      </c>
      <c r="B42" s="50" t="s">
        <v>69</v>
      </c>
      <c r="C42" s="50" t="s">
        <v>41</v>
      </c>
      <c r="D42" s="50" t="s">
        <v>88</v>
      </c>
      <c r="E42" s="50" t="s">
        <v>90</v>
      </c>
      <c r="F42" s="74">
        <v>7117099</v>
      </c>
      <c r="G42" s="74">
        <v>0</v>
      </c>
      <c r="H42" s="74">
        <v>215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6.1</v>
      </c>
      <c r="O42" s="296">
        <v>5.7</v>
      </c>
      <c r="P42" s="74">
        <v>4.9</v>
      </c>
      <c r="Q42" s="296">
        <v>3.5</v>
      </c>
      <c r="R42" s="2">
        <v>584000</v>
      </c>
      <c r="S42" s="2">
        <v>700000</v>
      </c>
      <c r="T42" s="180">
        <v>800000</v>
      </c>
      <c r="U42" s="2">
        <v>576000</v>
      </c>
      <c r="V42" s="2">
        <v>660000</v>
      </c>
      <c r="W42" s="180">
        <v>354000</v>
      </c>
      <c r="X42" s="2">
        <v>186534</v>
      </c>
      <c r="Y42" s="2">
        <v>30000</v>
      </c>
      <c r="Z42" s="180">
        <v>0</v>
      </c>
      <c r="AA42" s="2">
        <v>426937</v>
      </c>
      <c r="AB42" s="2">
        <v>578000</v>
      </c>
      <c r="AC42" s="180">
        <v>555000</v>
      </c>
      <c r="AD42" s="2">
        <v>175000</v>
      </c>
      <c r="AE42" s="2">
        <v>175000</v>
      </c>
      <c r="AF42" s="180">
        <v>175000</v>
      </c>
      <c r="AG42" s="2">
        <v>0</v>
      </c>
      <c r="AH42" s="2">
        <v>0</v>
      </c>
      <c r="AI42" s="180">
        <v>0</v>
      </c>
      <c r="AJ42" s="2">
        <v>14562</v>
      </c>
      <c r="AK42" s="2">
        <v>12700</v>
      </c>
      <c r="AL42" s="180">
        <v>0</v>
      </c>
      <c r="AM42" s="96">
        <v>0</v>
      </c>
      <c r="AN42" s="2">
        <v>0</v>
      </c>
      <c r="AO42" s="180">
        <v>0</v>
      </c>
      <c r="AP42" s="96">
        <v>0</v>
      </c>
      <c r="AQ42" s="96">
        <v>0</v>
      </c>
      <c r="AR42" s="193">
        <v>0</v>
      </c>
      <c r="AS42" s="2">
        <v>418151</v>
      </c>
      <c r="AT42" s="2">
        <v>214300</v>
      </c>
      <c r="AU42" s="180">
        <v>0</v>
      </c>
      <c r="AV42" s="2">
        <v>2381183</v>
      </c>
      <c r="AW42" s="51">
        <v>2320000</v>
      </c>
      <c r="AX42" s="196">
        <v>2400000</v>
      </c>
      <c r="AY42" s="3"/>
      <c r="AZ42" s="49"/>
      <c r="BA42" s="203">
        <v>429000</v>
      </c>
      <c r="BB42" s="4">
        <f t="shared" si="40"/>
        <v>0</v>
      </c>
      <c r="BC42" s="214">
        <f t="shared" si="40"/>
        <v>0.53625</v>
      </c>
      <c r="BD42" s="5">
        <f t="shared" si="41"/>
        <v>-1</v>
      </c>
      <c r="BE42" s="229">
        <f t="shared" si="41"/>
        <v>-0.3871428571428571</v>
      </c>
      <c r="BF42" s="6"/>
      <c r="BG42" s="7">
        <f t="shared" si="42"/>
        <v>1092000</v>
      </c>
      <c r="BH42" s="241">
        <f t="shared" si="42"/>
        <v>958000</v>
      </c>
      <c r="BI42" s="8">
        <f t="shared" si="43"/>
        <v>0.4585953878406709</v>
      </c>
      <c r="BJ42" s="253">
        <f t="shared" si="43"/>
        <v>0.40421940928270045</v>
      </c>
      <c r="BK42" s="9">
        <f t="shared" si="44"/>
        <v>1289184</v>
      </c>
      <c r="BL42" s="260">
        <f t="shared" si="44"/>
        <v>1412000</v>
      </c>
      <c r="BM42" s="10">
        <f t="shared" si="33"/>
        <v>0.4706896551724138</v>
      </c>
      <c r="BN42" s="266">
        <f t="shared" si="33"/>
        <v>0.39916666666666667</v>
      </c>
      <c r="BO42" s="11">
        <f t="shared" si="34"/>
        <v>1228000</v>
      </c>
      <c r="BP42" s="285">
        <f t="shared" si="34"/>
        <v>1442000</v>
      </c>
      <c r="BQ42" s="12">
        <f t="shared" si="45"/>
        <v>862247</v>
      </c>
      <c r="BR42" s="263">
        <f t="shared" si="45"/>
        <v>834000</v>
      </c>
      <c r="BT42" s="390">
        <v>0.24</v>
      </c>
      <c r="BU42" s="75">
        <f t="shared" si="39"/>
        <v>222720</v>
      </c>
      <c r="BV42" s="391"/>
      <c r="BW42" s="413">
        <v>222000</v>
      </c>
      <c r="BX42" s="393">
        <v>338000</v>
      </c>
      <c r="BY42" s="392"/>
      <c r="BZ42" s="364"/>
      <c r="CA42" s="365"/>
      <c r="CB42" s="364"/>
      <c r="CC42" s="364"/>
      <c r="CD42" s="364"/>
      <c r="CE42" s="366" t="s">
        <v>91</v>
      </c>
      <c r="CF42" s="366" t="s">
        <v>45</v>
      </c>
      <c r="CG42" s="367">
        <v>0.247</v>
      </c>
      <c r="CI42" s="406">
        <f t="shared" si="8"/>
        <v>0.5093896713615024</v>
      </c>
      <c r="CJ42" s="13">
        <f>0.65*($S42+$AB42)-$BA42-$BW42</f>
        <v>179700</v>
      </c>
      <c r="CK42" s="13">
        <f>0.7*($S42+$AB42)-$BA42-$BW42</f>
        <v>243600</v>
      </c>
      <c r="CL42" s="16">
        <f>0.75*($S42+$AB42)-$BA42-$BW42</f>
        <v>307500</v>
      </c>
    </row>
    <row r="43" spans="1:90" ht="48.75" thickBot="1">
      <c r="A43" s="425">
        <v>44990260</v>
      </c>
      <c r="B43" s="426" t="s">
        <v>69</v>
      </c>
      <c r="C43" s="426" t="s">
        <v>41</v>
      </c>
      <c r="D43" s="426" t="s">
        <v>88</v>
      </c>
      <c r="E43" s="426" t="s">
        <v>92</v>
      </c>
      <c r="F43" s="77">
        <v>7736193</v>
      </c>
      <c r="G43" s="77">
        <v>0</v>
      </c>
      <c r="H43" s="77">
        <v>230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4.4</v>
      </c>
      <c r="O43" s="297">
        <v>4.5</v>
      </c>
      <c r="P43" s="77">
        <v>3.3</v>
      </c>
      <c r="Q43" s="297">
        <v>3.6</v>
      </c>
      <c r="R43" s="15">
        <v>797000</v>
      </c>
      <c r="S43" s="15">
        <v>793000</v>
      </c>
      <c r="T43" s="181">
        <v>1015400</v>
      </c>
      <c r="U43" s="15">
        <v>526000</v>
      </c>
      <c r="V43" s="15">
        <v>470000</v>
      </c>
      <c r="W43" s="181">
        <v>414000</v>
      </c>
      <c r="X43" s="119">
        <v>0</v>
      </c>
      <c r="Y43" s="15">
        <v>0</v>
      </c>
      <c r="Z43" s="181">
        <v>0</v>
      </c>
      <c r="AA43" s="15">
        <v>406191</v>
      </c>
      <c r="AB43" s="15">
        <v>464340</v>
      </c>
      <c r="AC43" s="181">
        <v>412000</v>
      </c>
      <c r="AD43" s="15">
        <v>365847</v>
      </c>
      <c r="AE43" s="15">
        <v>278650</v>
      </c>
      <c r="AF43" s="181">
        <v>260000</v>
      </c>
      <c r="AG43" s="15">
        <v>0</v>
      </c>
      <c r="AH43" s="15">
        <v>0</v>
      </c>
      <c r="AI43" s="181">
        <v>0</v>
      </c>
      <c r="AJ43" s="15">
        <v>0</v>
      </c>
      <c r="AK43" s="15">
        <v>0</v>
      </c>
      <c r="AL43" s="181">
        <v>0</v>
      </c>
      <c r="AM43" s="15">
        <v>0</v>
      </c>
      <c r="AN43" s="15">
        <v>0</v>
      </c>
      <c r="AO43" s="181">
        <v>0</v>
      </c>
      <c r="AP43" s="15">
        <v>0</v>
      </c>
      <c r="AQ43" s="15">
        <v>0</v>
      </c>
      <c r="AR43" s="181">
        <v>0</v>
      </c>
      <c r="AS43" s="15">
        <v>84154</v>
      </c>
      <c r="AT43" s="15">
        <v>60180</v>
      </c>
      <c r="AU43" s="181">
        <v>53700</v>
      </c>
      <c r="AV43" s="15">
        <v>2179192</v>
      </c>
      <c r="AW43" s="55">
        <v>2066970</v>
      </c>
      <c r="AX43" s="197">
        <v>2418800</v>
      </c>
      <c r="AY43" s="3"/>
      <c r="AZ43" s="56"/>
      <c r="BA43" s="204">
        <v>382000</v>
      </c>
      <c r="BB43" s="57">
        <f t="shared" si="40"/>
        <v>0</v>
      </c>
      <c r="BC43" s="215">
        <f t="shared" si="40"/>
        <v>0.3762064211148316</v>
      </c>
      <c r="BD43" s="48">
        <f t="shared" si="41"/>
        <v>-1</v>
      </c>
      <c r="BE43" s="230">
        <f t="shared" si="41"/>
        <v>-0.5182849936948297</v>
      </c>
      <c r="BF43" s="6"/>
      <c r="BG43" s="78">
        <f t="shared" si="42"/>
        <v>808830</v>
      </c>
      <c r="BH43" s="242">
        <f t="shared" si="42"/>
        <v>1109700</v>
      </c>
      <c r="BI43" s="46">
        <f t="shared" si="43"/>
        <v>0.37116050352607755</v>
      </c>
      <c r="BJ43" s="254">
        <f t="shared" si="43"/>
        <v>0.5370806855195845</v>
      </c>
      <c r="BK43" s="79">
        <f t="shared" si="44"/>
        <v>1370362</v>
      </c>
      <c r="BL43" s="261">
        <f t="shared" si="44"/>
        <v>956470</v>
      </c>
      <c r="BM43" s="80">
        <f t="shared" si="33"/>
        <v>0.3913119203471748</v>
      </c>
      <c r="BN43" s="267">
        <f t="shared" si="33"/>
        <v>0.4587812138250372</v>
      </c>
      <c r="BO43" s="129">
        <f t="shared" si="34"/>
        <v>1258140</v>
      </c>
      <c r="BP43" s="289">
        <f t="shared" si="34"/>
        <v>1309100</v>
      </c>
      <c r="BQ43" s="130">
        <f t="shared" si="45"/>
        <v>964171</v>
      </c>
      <c r="BR43" s="293">
        <f t="shared" si="45"/>
        <v>492130</v>
      </c>
      <c r="BT43" s="373">
        <v>0.24</v>
      </c>
      <c r="BU43" s="140">
        <f t="shared" si="39"/>
        <v>198429.12</v>
      </c>
      <c r="BV43" s="379"/>
      <c r="BW43" s="414">
        <v>198000</v>
      </c>
      <c r="BX43" s="382">
        <v>393500</v>
      </c>
      <c r="BY43" s="381"/>
      <c r="BZ43" s="374"/>
      <c r="CA43" s="375"/>
      <c r="CB43" s="374"/>
      <c r="CC43" s="374"/>
      <c r="CD43" s="374"/>
      <c r="CE43" s="376" t="s">
        <v>91</v>
      </c>
      <c r="CF43" s="376" t="s">
        <v>45</v>
      </c>
      <c r="CG43" s="377">
        <v>0.247</v>
      </c>
      <c r="CI43" s="406">
        <f t="shared" si="8"/>
        <v>0.46129129750107367</v>
      </c>
      <c r="CJ43" s="13">
        <f>0.65*($S43+$AB43)-$BA43-$BW43</f>
        <v>237271</v>
      </c>
      <c r="CK43" s="13">
        <f>0.7*($S43+$AB43)-$BA43-$BW43</f>
        <v>300138</v>
      </c>
      <c r="CL43" s="16">
        <f>0.75*($S43+$AB43)-$BA43-$BW43</f>
        <v>363005</v>
      </c>
    </row>
    <row r="44" spans="1:82" ht="12.75" hidden="1" thickBot="1">
      <c r="A44" s="454" t="s">
        <v>55</v>
      </c>
      <c r="B44" s="455"/>
      <c r="C44" s="455"/>
      <c r="D44" s="455"/>
      <c r="E44" s="455"/>
      <c r="F44" s="82"/>
      <c r="G44" s="82"/>
      <c r="H44" s="82"/>
      <c r="I44" s="82"/>
      <c r="J44" s="82"/>
      <c r="K44" s="82"/>
      <c r="L44" s="82"/>
      <c r="M44" s="82"/>
      <c r="N44" s="82"/>
      <c r="O44" s="298"/>
      <c r="P44" s="82"/>
      <c r="Q44" s="298"/>
      <c r="R44" s="18">
        <f>SUM(R41:R43)</f>
        <v>1774000</v>
      </c>
      <c r="S44" s="18">
        <f aca="true" t="shared" si="46" ref="S44:AX44">SUM(S41:S43)</f>
        <v>1918000</v>
      </c>
      <c r="T44" s="18">
        <f t="shared" si="46"/>
        <v>2344400</v>
      </c>
      <c r="U44" s="18">
        <f t="shared" si="46"/>
        <v>1580000</v>
      </c>
      <c r="V44" s="18">
        <f t="shared" si="46"/>
        <v>1560000</v>
      </c>
      <c r="W44" s="18">
        <f t="shared" si="46"/>
        <v>1164000</v>
      </c>
      <c r="X44" s="18">
        <f t="shared" si="46"/>
        <v>186534</v>
      </c>
      <c r="Y44" s="18">
        <f t="shared" si="46"/>
        <v>203000</v>
      </c>
      <c r="Z44" s="18">
        <f t="shared" si="46"/>
        <v>200000</v>
      </c>
      <c r="AA44" s="18">
        <f t="shared" si="46"/>
        <v>1282202</v>
      </c>
      <c r="AB44" s="18">
        <f t="shared" si="46"/>
        <v>1870840</v>
      </c>
      <c r="AC44" s="18">
        <f t="shared" si="46"/>
        <v>1717000</v>
      </c>
      <c r="AD44" s="18">
        <f t="shared" si="46"/>
        <v>640847</v>
      </c>
      <c r="AE44" s="18">
        <f t="shared" si="46"/>
        <v>553650</v>
      </c>
      <c r="AF44" s="18">
        <f t="shared" si="46"/>
        <v>595000</v>
      </c>
      <c r="AG44" s="18">
        <f t="shared" si="46"/>
        <v>29180</v>
      </c>
      <c r="AH44" s="18">
        <f t="shared" si="46"/>
        <v>316610</v>
      </c>
      <c r="AI44" s="18">
        <f t="shared" si="46"/>
        <v>521469</v>
      </c>
      <c r="AJ44" s="18">
        <f t="shared" si="46"/>
        <v>14562</v>
      </c>
      <c r="AK44" s="18">
        <f t="shared" si="46"/>
        <v>52700</v>
      </c>
      <c r="AL44" s="18">
        <f t="shared" si="46"/>
        <v>70000</v>
      </c>
      <c r="AM44" s="18">
        <f t="shared" si="46"/>
        <v>0</v>
      </c>
      <c r="AN44" s="18">
        <f t="shared" si="46"/>
        <v>0</v>
      </c>
      <c r="AO44" s="18">
        <f t="shared" si="46"/>
        <v>0</v>
      </c>
      <c r="AP44" s="18">
        <f t="shared" si="46"/>
        <v>366784</v>
      </c>
      <c r="AQ44" s="18">
        <f t="shared" si="46"/>
        <v>100000</v>
      </c>
      <c r="AR44" s="18">
        <f t="shared" si="46"/>
        <v>0</v>
      </c>
      <c r="AS44" s="18">
        <f t="shared" si="46"/>
        <v>517887</v>
      </c>
      <c r="AT44" s="18">
        <f t="shared" si="46"/>
        <v>274480</v>
      </c>
      <c r="AU44" s="18">
        <f t="shared" si="46"/>
        <v>93700</v>
      </c>
      <c r="AV44" s="18">
        <f t="shared" si="46"/>
        <v>6391995</v>
      </c>
      <c r="AW44" s="18">
        <f t="shared" si="46"/>
        <v>6800080</v>
      </c>
      <c r="AX44" s="18">
        <f t="shared" si="46"/>
        <v>7880769</v>
      </c>
      <c r="AY44" s="19"/>
      <c r="AZ44" s="18"/>
      <c r="BA44" s="182"/>
      <c r="BB44" s="84">
        <f t="shared" si="40"/>
        <v>0</v>
      </c>
      <c r="BC44" s="216">
        <f t="shared" si="40"/>
        <v>0</v>
      </c>
      <c r="BD44" s="131">
        <f t="shared" si="41"/>
        <v>-1</v>
      </c>
      <c r="BE44" s="234">
        <f t="shared" si="41"/>
        <v>-1</v>
      </c>
      <c r="BF44" s="85"/>
      <c r="BG44" s="86">
        <f t="shared" si="42"/>
        <v>3060440</v>
      </c>
      <c r="BH44" s="243">
        <f t="shared" si="42"/>
        <v>2644169</v>
      </c>
      <c r="BI44" s="106">
        <f t="shared" si="43"/>
        <v>0.47879253992023774</v>
      </c>
      <c r="BJ44" s="256">
        <f t="shared" si="43"/>
        <v>0.38605065057933097</v>
      </c>
      <c r="BK44" s="88">
        <f>SUM(BK41:BK43)</f>
        <v>3331556</v>
      </c>
      <c r="BL44" s="248">
        <f>SUM(BL41:BL43)</f>
        <v>2947111</v>
      </c>
      <c r="BM44" s="44">
        <f t="shared" si="33"/>
        <v>0.45005941106575215</v>
      </c>
      <c r="BN44" s="271">
        <f t="shared" si="33"/>
        <v>0.33552169845353924</v>
      </c>
      <c r="BO44" s="110">
        <f>SUM(BO41:BO43)</f>
        <v>3739640</v>
      </c>
      <c r="BP44" s="287">
        <f>SUM(BP41:BP43)</f>
        <v>3978600</v>
      </c>
      <c r="BQ44" s="109">
        <f>SUM(BQ41:BQ43)</f>
        <v>2049354</v>
      </c>
      <c r="BR44" s="247">
        <f>SUM(BR41:BR43)</f>
        <v>1326130</v>
      </c>
      <c r="BT44" s="43"/>
      <c r="BU44" s="43">
        <f t="shared" si="39"/>
        <v>0</v>
      </c>
      <c r="BV44" s="43"/>
      <c r="BW44" s="24"/>
      <c r="BX44" s="24"/>
      <c r="BY44" s="402"/>
      <c r="BZ44" s="36"/>
      <c r="CA44" s="28"/>
      <c r="CB44" s="36"/>
      <c r="CC44" s="36"/>
      <c r="CD44" s="36"/>
    </row>
    <row r="45" spans="1:76" ht="9" customHeight="1" thickBot="1">
      <c r="A45" s="174"/>
      <c r="B45" s="91"/>
      <c r="C45" s="91"/>
      <c r="D45" s="91"/>
      <c r="E45" s="91"/>
      <c r="F45" s="82"/>
      <c r="G45" s="82"/>
      <c r="H45" s="82"/>
      <c r="I45" s="82"/>
      <c r="J45" s="82"/>
      <c r="K45" s="82"/>
      <c r="L45" s="82"/>
      <c r="M45" s="82"/>
      <c r="N45" s="82"/>
      <c r="O45" s="298"/>
      <c r="P45" s="82"/>
      <c r="Q45" s="298"/>
      <c r="R45" s="19"/>
      <c r="S45" s="19"/>
      <c r="T45" s="183"/>
      <c r="U45" s="19"/>
      <c r="V45" s="19"/>
      <c r="W45" s="183"/>
      <c r="X45" s="19"/>
      <c r="Y45" s="19"/>
      <c r="Z45" s="183"/>
      <c r="AA45" s="19"/>
      <c r="AB45" s="19"/>
      <c r="AC45" s="183"/>
      <c r="AD45" s="19"/>
      <c r="AE45" s="19"/>
      <c r="AF45" s="183"/>
      <c r="AG45" s="19"/>
      <c r="AH45" s="19"/>
      <c r="AI45" s="183"/>
      <c r="AJ45" s="19"/>
      <c r="AK45" s="19"/>
      <c r="AL45" s="183"/>
      <c r="AM45" s="19"/>
      <c r="AN45" s="19"/>
      <c r="AO45" s="183"/>
      <c r="AP45" s="19"/>
      <c r="AQ45" s="19"/>
      <c r="AR45" s="183"/>
      <c r="AS45" s="19"/>
      <c r="AT45" s="19"/>
      <c r="AU45" s="183"/>
      <c r="AV45" s="19"/>
      <c r="AW45" s="19"/>
      <c r="AX45" s="183"/>
      <c r="AY45" s="19"/>
      <c r="AZ45" s="19"/>
      <c r="BA45" s="19"/>
      <c r="BB45" s="40"/>
      <c r="BC45" s="217"/>
      <c r="BD45" s="40"/>
      <c r="BE45" s="217"/>
      <c r="BF45" s="40"/>
      <c r="BI45" s="6"/>
      <c r="BJ45" s="219"/>
      <c r="BK45" s="92"/>
      <c r="BL45" s="262"/>
      <c r="BM45" s="44"/>
      <c r="BN45" s="271"/>
      <c r="BQ45" s="92"/>
      <c r="BR45" s="262"/>
      <c r="BT45" s="13"/>
      <c r="BU45" s="13">
        <f t="shared" si="39"/>
        <v>0</v>
      </c>
      <c r="BV45" s="13"/>
      <c r="BW45" s="24"/>
      <c r="BX45" s="24"/>
    </row>
    <row r="46" spans="1:82" ht="7.5" customHeight="1" thickBot="1">
      <c r="A46" s="139"/>
      <c r="B46" s="139"/>
      <c r="C46" s="139"/>
      <c r="D46" s="139"/>
      <c r="E46" s="139"/>
      <c r="F46" s="82"/>
      <c r="H46" s="82"/>
      <c r="I46" s="82"/>
      <c r="J46" s="82"/>
      <c r="K46" s="82"/>
      <c r="L46" s="82"/>
      <c r="M46" s="82"/>
      <c r="N46" s="82"/>
      <c r="O46" s="298"/>
      <c r="P46" s="82"/>
      <c r="Q46" s="298"/>
      <c r="R46" s="3"/>
      <c r="S46" s="3"/>
      <c r="T46" s="188"/>
      <c r="U46" s="3"/>
      <c r="V46" s="3"/>
      <c r="W46" s="188"/>
      <c r="X46" s="3"/>
      <c r="Y46" s="3"/>
      <c r="Z46" s="188"/>
      <c r="AA46" s="3"/>
      <c r="AB46" s="3"/>
      <c r="AC46" s="188"/>
      <c r="AD46" s="3"/>
      <c r="AE46" s="3"/>
      <c r="AF46" s="188"/>
      <c r="AG46" s="3"/>
      <c r="AH46" s="3"/>
      <c r="AI46" s="188"/>
      <c r="AJ46" s="3"/>
      <c r="AK46" s="3"/>
      <c r="AL46" s="188"/>
      <c r="AM46" s="3"/>
      <c r="AN46" s="3"/>
      <c r="AO46" s="188"/>
      <c r="AP46" s="3"/>
      <c r="AQ46" s="3"/>
      <c r="AR46" s="188"/>
      <c r="AS46" s="3"/>
      <c r="AT46" s="3"/>
      <c r="AU46" s="188"/>
      <c r="AV46" s="3"/>
      <c r="AW46" s="3"/>
      <c r="AX46" s="188"/>
      <c r="AY46" s="3"/>
      <c r="AZ46" s="3"/>
      <c r="BA46" s="3"/>
      <c r="BB46" s="40"/>
      <c r="BC46" s="217"/>
      <c r="BD46" s="40"/>
      <c r="BE46" s="217"/>
      <c r="BF46" s="40"/>
      <c r="BI46" s="6"/>
      <c r="BJ46" s="219"/>
      <c r="BK46" s="92"/>
      <c r="BL46" s="262"/>
      <c r="BM46" s="44"/>
      <c r="BN46" s="271"/>
      <c r="BQ46" s="92"/>
      <c r="BR46" s="262"/>
      <c r="BT46" s="13"/>
      <c r="BU46" s="13">
        <f t="shared" si="39"/>
        <v>0</v>
      </c>
      <c r="BV46" s="13"/>
      <c r="BW46" s="24"/>
      <c r="BX46" s="24"/>
      <c r="BY46" s="362"/>
      <c r="BZ46" s="37"/>
      <c r="CA46" s="363"/>
      <c r="CB46" s="37"/>
      <c r="CC46" s="37"/>
      <c r="CD46" s="37"/>
    </row>
    <row r="47" spans="1:90" ht="48">
      <c r="A47" s="423">
        <v>15060233</v>
      </c>
      <c r="B47" s="424" t="s">
        <v>40</v>
      </c>
      <c r="C47" s="424" t="s">
        <v>41</v>
      </c>
      <c r="D47" s="424" t="s">
        <v>94</v>
      </c>
      <c r="E47" s="424" t="s">
        <v>95</v>
      </c>
      <c r="F47" s="69">
        <v>1758665</v>
      </c>
      <c r="G47" s="69">
        <v>0</v>
      </c>
      <c r="H47" s="69">
        <v>120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4.6</v>
      </c>
      <c r="O47" s="295">
        <v>3.1</v>
      </c>
      <c r="P47" s="69">
        <v>3.5</v>
      </c>
      <c r="Q47" s="295">
        <v>2</v>
      </c>
      <c r="R47" s="17">
        <v>575000</v>
      </c>
      <c r="S47" s="17">
        <v>710000</v>
      </c>
      <c r="T47" s="179">
        <v>893875</v>
      </c>
      <c r="U47" s="17">
        <v>0</v>
      </c>
      <c r="V47" s="17">
        <v>0</v>
      </c>
      <c r="W47" s="179">
        <v>0</v>
      </c>
      <c r="X47" s="17">
        <v>0</v>
      </c>
      <c r="Y47" s="17">
        <v>0</v>
      </c>
      <c r="Z47" s="179">
        <v>0</v>
      </c>
      <c r="AA47" s="17">
        <v>0</v>
      </c>
      <c r="AB47" s="17">
        <v>0</v>
      </c>
      <c r="AC47" s="179">
        <v>69670</v>
      </c>
      <c r="AD47" s="17">
        <v>330000</v>
      </c>
      <c r="AE47" s="17">
        <v>330000</v>
      </c>
      <c r="AF47" s="179">
        <v>330000</v>
      </c>
      <c r="AG47" s="17">
        <v>0</v>
      </c>
      <c r="AH47" s="17">
        <v>0</v>
      </c>
      <c r="AI47" s="179">
        <v>0</v>
      </c>
      <c r="AJ47" s="17">
        <v>2341</v>
      </c>
      <c r="AK47" s="17">
        <v>3600</v>
      </c>
      <c r="AL47" s="179">
        <v>0</v>
      </c>
      <c r="AM47" s="17">
        <v>0</v>
      </c>
      <c r="AN47" s="17">
        <v>0</v>
      </c>
      <c r="AO47" s="179">
        <v>0</v>
      </c>
      <c r="AP47" s="17">
        <v>0</v>
      </c>
      <c r="AQ47" s="17">
        <v>0</v>
      </c>
      <c r="AR47" s="179">
        <v>0</v>
      </c>
      <c r="AS47" s="17">
        <v>0</v>
      </c>
      <c r="AT47" s="17">
        <v>1000</v>
      </c>
      <c r="AU47" s="179">
        <v>12000</v>
      </c>
      <c r="AV47" s="17">
        <v>907341</v>
      </c>
      <c r="AW47" s="52">
        <v>1234600</v>
      </c>
      <c r="AX47" s="195">
        <v>1305545</v>
      </c>
      <c r="AY47" s="3"/>
      <c r="AZ47" s="53"/>
      <c r="BA47" s="202">
        <v>444000</v>
      </c>
      <c r="BB47" s="54">
        <f aca="true" t="shared" si="47" ref="BB47:BB58">AZ47/S47</f>
        <v>0</v>
      </c>
      <c r="BC47" s="213">
        <f aca="true" t="shared" si="48" ref="BC47:BC58">BA47/T47</f>
        <v>0.49671374632918475</v>
      </c>
      <c r="BD47" s="47">
        <f>-1+AZ47/R47</f>
        <v>-1</v>
      </c>
      <c r="BE47" s="228">
        <f>-1+BA47/S47</f>
        <v>-0.3746478873239436</v>
      </c>
      <c r="BF47" s="6"/>
      <c r="BG47" s="94">
        <f aca="true" t="shared" si="49" ref="BG47:BG58">V47+Y47+AE47+AH47+AK47+AN47+AQ47+AT47+AZ47</f>
        <v>334600</v>
      </c>
      <c r="BH47" s="244">
        <f aca="true" t="shared" si="50" ref="BH47:BH58">W47+Z47+AF47+AI47+AL47+AO47+AR47+AU47+BA47</f>
        <v>786000</v>
      </c>
      <c r="BI47" s="45">
        <f>BG47/(R47+U47+X47+AA47+AD47+AG47+AJ47+AM47+AP47+AS47)</f>
        <v>0.36876984507478444</v>
      </c>
      <c r="BJ47" s="255">
        <f>BH47/(S47+V47+Y47+AB47+AE47+AH47+AK47+AN47+AQ47+AT47)</f>
        <v>0.752441125789776</v>
      </c>
      <c r="BK47" s="72">
        <f>IF(BI47&gt;=100%,0,(R47+U47+X47+AA47+AD47+AG47+AJ47+AM47+AP47+AS47)-(V47+Y47+AE47+AH47+AK47+AN47+AQ47+AT47+AZ47))</f>
        <v>572741</v>
      </c>
      <c r="BL47" s="246">
        <f>IF(BJ47&gt;=100%,0,(S47+V47+Y47+AB47+AE47+AH47+AK47+AN47+AQ47+AT47)-(W47+Z47+AF47+AI47+AL47+AO47+AR47+AU47+BA47))</f>
        <v>258600</v>
      </c>
      <c r="BM47" s="10">
        <f t="shared" si="33"/>
        <v>0.27101895350720884</v>
      </c>
      <c r="BN47" s="266">
        <f t="shared" si="33"/>
        <v>0.6020474208089343</v>
      </c>
      <c r="BO47" s="95">
        <f t="shared" si="34"/>
        <v>900000</v>
      </c>
      <c r="BP47" s="284">
        <f t="shared" si="34"/>
        <v>519545</v>
      </c>
      <c r="BQ47" s="72">
        <f aca="true" t="shared" si="51" ref="BQ47:BQ57">IF(AA47&gt;BK47,0,BK47-AA47)</f>
        <v>572741</v>
      </c>
      <c r="BR47" s="246">
        <f aca="true" t="shared" si="52" ref="BR47:BR57">IF(AB47&gt;BL47,0,BL47-AB47)</f>
        <v>258600</v>
      </c>
      <c r="BT47" s="368">
        <v>0.12</v>
      </c>
      <c r="BU47" s="128">
        <f t="shared" si="39"/>
        <v>59260.8</v>
      </c>
      <c r="BV47" s="378"/>
      <c r="BW47" s="412">
        <v>59000</v>
      </c>
      <c r="BX47" s="361">
        <v>30000</v>
      </c>
      <c r="BY47" s="380"/>
      <c r="BZ47" s="369"/>
      <c r="CA47" s="370"/>
      <c r="CB47" s="369"/>
      <c r="CC47" s="369"/>
      <c r="CD47" s="369"/>
      <c r="CE47" s="371" t="s">
        <v>98</v>
      </c>
      <c r="CF47" s="371" t="s">
        <v>45</v>
      </c>
      <c r="CG47" s="372">
        <v>0.48</v>
      </c>
      <c r="CI47" s="406">
        <f t="shared" si="8"/>
        <v>0.7084507042253522</v>
      </c>
      <c r="CL47" s="16">
        <f>0.75*($S47+$AB47)-$BA47-$BW47</f>
        <v>29500</v>
      </c>
    </row>
    <row r="48" spans="1:87" ht="36" hidden="1">
      <c r="A48" s="173">
        <v>43379168</v>
      </c>
      <c r="B48" s="50" t="s">
        <v>67</v>
      </c>
      <c r="C48" s="50" t="s">
        <v>53</v>
      </c>
      <c r="D48" s="50" t="s">
        <v>94</v>
      </c>
      <c r="E48" s="50" t="s">
        <v>96</v>
      </c>
      <c r="F48" s="74">
        <v>7029718</v>
      </c>
      <c r="G48" s="75"/>
      <c r="H48" s="74">
        <v>30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3.7</v>
      </c>
      <c r="O48" s="296">
        <v>2.9</v>
      </c>
      <c r="P48" s="74">
        <v>3.3</v>
      </c>
      <c r="Q48" s="296">
        <v>2.6</v>
      </c>
      <c r="R48" s="2">
        <v>0</v>
      </c>
      <c r="S48" s="2">
        <v>90000</v>
      </c>
      <c r="T48" s="180">
        <v>150000</v>
      </c>
      <c r="U48" s="2">
        <v>0</v>
      </c>
      <c r="V48" s="2">
        <v>0</v>
      </c>
      <c r="W48" s="180">
        <v>0</v>
      </c>
      <c r="X48" s="2">
        <v>0</v>
      </c>
      <c r="Y48" s="2">
        <v>0</v>
      </c>
      <c r="Z48" s="180">
        <v>0</v>
      </c>
      <c r="AA48" s="2">
        <v>0</v>
      </c>
      <c r="AB48" s="2">
        <v>0</v>
      </c>
      <c r="AC48" s="180">
        <v>0</v>
      </c>
      <c r="AD48" s="2">
        <v>0</v>
      </c>
      <c r="AE48" s="2">
        <v>0</v>
      </c>
      <c r="AF48" s="180">
        <v>0</v>
      </c>
      <c r="AG48" s="2">
        <v>604000</v>
      </c>
      <c r="AH48" s="2">
        <v>811000</v>
      </c>
      <c r="AI48" s="180">
        <v>847000</v>
      </c>
      <c r="AJ48" s="2">
        <v>0</v>
      </c>
      <c r="AK48" s="2">
        <v>0</v>
      </c>
      <c r="AL48" s="180">
        <v>0</v>
      </c>
      <c r="AM48" s="2">
        <v>0</v>
      </c>
      <c r="AN48" s="2">
        <v>0</v>
      </c>
      <c r="AO48" s="180">
        <v>0</v>
      </c>
      <c r="AP48" s="2">
        <v>1031000</v>
      </c>
      <c r="AQ48" s="2">
        <v>480000</v>
      </c>
      <c r="AR48" s="180">
        <v>0</v>
      </c>
      <c r="AS48" s="2">
        <v>0</v>
      </c>
      <c r="AT48" s="2">
        <v>10000</v>
      </c>
      <c r="AU48" s="180">
        <v>10000</v>
      </c>
      <c r="AV48" s="2">
        <v>1635000</v>
      </c>
      <c r="AW48" s="51">
        <v>1391000</v>
      </c>
      <c r="AX48" s="196">
        <v>1007000</v>
      </c>
      <c r="AY48" s="3"/>
      <c r="AZ48" s="49"/>
      <c r="BA48" s="203">
        <v>150000</v>
      </c>
      <c r="BB48" s="4">
        <f t="shared" si="47"/>
        <v>0</v>
      </c>
      <c r="BC48" s="214">
        <f t="shared" si="48"/>
        <v>1</v>
      </c>
      <c r="BD48" s="5"/>
      <c r="BE48" s="229"/>
      <c r="BF48" s="6"/>
      <c r="BG48" s="7">
        <f t="shared" si="49"/>
        <v>1301000</v>
      </c>
      <c r="BH48" s="241">
        <f t="shared" si="50"/>
        <v>1007000</v>
      </c>
      <c r="BI48" s="8">
        <f aca="true" t="shared" si="53" ref="BI48:BI58">BG48/(R48+U48+X48+AA48+AD48+AG48+AJ48+AM48+AP48+AS48)</f>
        <v>0.7957186544342507</v>
      </c>
      <c r="BJ48" s="253">
        <f aca="true" t="shared" si="54" ref="BJ48:BJ58">BH48/(S48+V48+Y48+AB48+AE48+AH48+AK48+AN48+AQ48+AT48)</f>
        <v>0.723939611790079</v>
      </c>
      <c r="BK48" s="9">
        <f aca="true" t="shared" si="55" ref="BK48:BK57">IF(BI48&gt;=100%,0,(R48+U48+X48+AA48+AD48+AG48+AJ48+AM48+AP48+AS48)-(V48+Y48+AE48+AH48+AK48+AN48+AQ48+AT48+AZ48))</f>
        <v>334000</v>
      </c>
      <c r="BL48" s="260">
        <f aca="true" t="shared" si="56" ref="BL48:BL57">IF(BJ48&gt;=100%,0,(S48+V48+Y48+AB48+AE48+AH48+AK48+AN48+AQ48+AT48)-(W48+Z48+AF48+AI48+AL48+AO48+AR48+AU48+BA48))</f>
        <v>384000</v>
      </c>
      <c r="BM48" s="10">
        <f t="shared" si="33"/>
        <v>0.9352983465132998</v>
      </c>
      <c r="BN48" s="266">
        <f t="shared" si="33"/>
        <v>1</v>
      </c>
      <c r="BO48" s="11">
        <f t="shared" si="34"/>
        <v>90000</v>
      </c>
      <c r="BP48" s="285">
        <f t="shared" si="34"/>
        <v>0</v>
      </c>
      <c r="BQ48" s="12">
        <f t="shared" si="51"/>
        <v>334000</v>
      </c>
      <c r="BR48" s="263">
        <f t="shared" si="52"/>
        <v>384000</v>
      </c>
      <c r="BT48" s="390">
        <v>0.12</v>
      </c>
      <c r="BU48" s="75">
        <f t="shared" si="39"/>
        <v>48336</v>
      </c>
      <c r="BV48" s="391"/>
      <c r="BW48" s="413">
        <v>48000</v>
      </c>
      <c r="BX48" s="393">
        <v>0</v>
      </c>
      <c r="BY48" s="392"/>
      <c r="BZ48" s="364"/>
      <c r="CA48" s="365"/>
      <c r="CB48" s="364"/>
      <c r="CC48" s="364"/>
      <c r="CD48" s="364"/>
      <c r="CE48" s="366" t="s">
        <v>98</v>
      </c>
      <c r="CF48" s="366" t="s">
        <v>54</v>
      </c>
      <c r="CG48" s="367">
        <v>0.48</v>
      </c>
      <c r="CI48" s="406">
        <f t="shared" si="8"/>
        <v>2.2</v>
      </c>
    </row>
    <row r="49" spans="1:90" ht="48">
      <c r="A49" s="173">
        <v>44990260</v>
      </c>
      <c r="B49" s="50" t="s">
        <v>69</v>
      </c>
      <c r="C49" s="50" t="s">
        <v>41</v>
      </c>
      <c r="D49" s="50" t="s">
        <v>94</v>
      </c>
      <c r="E49" s="50" t="s">
        <v>97</v>
      </c>
      <c r="F49" s="74">
        <v>7732889</v>
      </c>
      <c r="G49" s="75"/>
      <c r="H49" s="74">
        <v>210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2.6</v>
      </c>
      <c r="O49" s="296">
        <v>4.4</v>
      </c>
      <c r="P49" s="74">
        <v>2.2</v>
      </c>
      <c r="Q49" s="296">
        <v>3.8</v>
      </c>
      <c r="R49" s="2">
        <v>787845</v>
      </c>
      <c r="S49" s="2">
        <v>837000</v>
      </c>
      <c r="T49" s="180">
        <v>928000</v>
      </c>
      <c r="U49" s="2">
        <v>0</v>
      </c>
      <c r="V49" s="2">
        <v>0</v>
      </c>
      <c r="W49" s="180">
        <v>0</v>
      </c>
      <c r="X49" s="2">
        <v>0</v>
      </c>
      <c r="Y49" s="2">
        <v>0</v>
      </c>
      <c r="Z49" s="180">
        <v>0</v>
      </c>
      <c r="AA49" s="2">
        <v>0</v>
      </c>
      <c r="AB49" s="2">
        <v>125500</v>
      </c>
      <c r="AC49" s="180">
        <v>350000</v>
      </c>
      <c r="AD49" s="2">
        <v>180261</v>
      </c>
      <c r="AE49" s="2">
        <v>209000</v>
      </c>
      <c r="AF49" s="180">
        <v>280000</v>
      </c>
      <c r="AG49" s="2">
        <v>0</v>
      </c>
      <c r="AH49" s="2">
        <v>0</v>
      </c>
      <c r="AI49" s="180">
        <v>0</v>
      </c>
      <c r="AJ49" s="2">
        <v>0</v>
      </c>
      <c r="AK49" s="2">
        <v>0</v>
      </c>
      <c r="AL49" s="180">
        <v>0</v>
      </c>
      <c r="AM49" s="2">
        <v>0</v>
      </c>
      <c r="AN49" s="2">
        <v>0</v>
      </c>
      <c r="AO49" s="180">
        <v>0</v>
      </c>
      <c r="AP49" s="2">
        <v>0</v>
      </c>
      <c r="AQ49" s="2">
        <v>0</v>
      </c>
      <c r="AR49" s="180">
        <v>0</v>
      </c>
      <c r="AS49" s="2">
        <v>136768</v>
      </c>
      <c r="AT49" s="2">
        <v>121000</v>
      </c>
      <c r="AU49" s="180">
        <v>158750</v>
      </c>
      <c r="AV49" s="2">
        <v>1104874</v>
      </c>
      <c r="AW49" s="51">
        <v>1292500</v>
      </c>
      <c r="AX49" s="196">
        <v>1716750</v>
      </c>
      <c r="AY49" s="3"/>
      <c r="AZ49" s="49"/>
      <c r="BA49" s="203">
        <v>465000</v>
      </c>
      <c r="BB49" s="4">
        <f t="shared" si="47"/>
        <v>0</v>
      </c>
      <c r="BC49" s="214">
        <f t="shared" si="48"/>
        <v>0.5010775862068966</v>
      </c>
      <c r="BD49" s="5">
        <f aca="true" t="shared" si="57" ref="BD49:BD58">-1+AZ49/R49</f>
        <v>-1</v>
      </c>
      <c r="BE49" s="229">
        <f aca="true" t="shared" si="58" ref="BE49:BE58">-1+BA49/S49</f>
        <v>-0.4444444444444444</v>
      </c>
      <c r="BF49" s="6"/>
      <c r="BG49" s="7">
        <f t="shared" si="49"/>
        <v>330000</v>
      </c>
      <c r="BH49" s="241">
        <f t="shared" si="50"/>
        <v>903750</v>
      </c>
      <c r="BI49" s="8">
        <f t="shared" si="53"/>
        <v>0.2986765911769125</v>
      </c>
      <c r="BJ49" s="253">
        <f t="shared" si="54"/>
        <v>0.6992263056092843</v>
      </c>
      <c r="BK49" s="9">
        <f t="shared" si="55"/>
        <v>774874</v>
      </c>
      <c r="BL49" s="260">
        <f t="shared" si="56"/>
        <v>388750</v>
      </c>
      <c r="BM49" s="10">
        <f t="shared" si="33"/>
        <v>0.2553191489361702</v>
      </c>
      <c r="BN49" s="266">
        <f t="shared" si="33"/>
        <v>0.5264307557885539</v>
      </c>
      <c r="BO49" s="11">
        <f t="shared" si="34"/>
        <v>962500</v>
      </c>
      <c r="BP49" s="285">
        <f t="shared" si="34"/>
        <v>813000</v>
      </c>
      <c r="BQ49" s="12">
        <f t="shared" si="51"/>
        <v>774874</v>
      </c>
      <c r="BR49" s="263">
        <f t="shared" si="52"/>
        <v>263250</v>
      </c>
      <c r="BT49" s="390">
        <v>0.12</v>
      </c>
      <c r="BU49" s="75">
        <f t="shared" si="39"/>
        <v>62040</v>
      </c>
      <c r="BV49" s="391"/>
      <c r="BW49" s="413">
        <v>62000</v>
      </c>
      <c r="BX49" s="393">
        <v>195000</v>
      </c>
      <c r="BY49" s="392"/>
      <c r="BZ49" s="364"/>
      <c r="CA49" s="365"/>
      <c r="CB49" s="364"/>
      <c r="CC49" s="364"/>
      <c r="CD49" s="364"/>
      <c r="CE49" s="366" t="s">
        <v>98</v>
      </c>
      <c r="CF49" s="366" t="s">
        <v>45</v>
      </c>
      <c r="CG49" s="367">
        <v>0.48</v>
      </c>
      <c r="CI49" s="406">
        <f t="shared" si="8"/>
        <v>0.5475324675324675</v>
      </c>
      <c r="CJ49" s="13">
        <f>0.65*($S49+$AB49)-$BA49-$BW49</f>
        <v>98625</v>
      </c>
      <c r="CK49" s="13">
        <f>0.7*($S49+$AB49)-$BA49-$BW49</f>
        <v>146750</v>
      </c>
      <c r="CL49" s="16">
        <f>0.75*($S49+$AB49)-$BA49-$BW49</f>
        <v>194875</v>
      </c>
    </row>
    <row r="50" spans="1:87" ht="36" hidden="1">
      <c r="A50" s="173">
        <v>44990260</v>
      </c>
      <c r="B50" s="50" t="s">
        <v>69</v>
      </c>
      <c r="C50" s="50" t="s">
        <v>41</v>
      </c>
      <c r="D50" s="50" t="s">
        <v>94</v>
      </c>
      <c r="E50" s="50" t="s">
        <v>99</v>
      </c>
      <c r="F50" s="74">
        <v>7018288</v>
      </c>
      <c r="G50" s="75"/>
      <c r="H50" s="74">
        <v>150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6.8</v>
      </c>
      <c r="O50" s="296">
        <v>6.3</v>
      </c>
      <c r="P50" s="74">
        <v>5.5</v>
      </c>
      <c r="Q50" s="296">
        <v>5</v>
      </c>
      <c r="R50" s="2">
        <v>924000</v>
      </c>
      <c r="S50" s="2">
        <v>700000</v>
      </c>
      <c r="T50" s="180">
        <v>1100000</v>
      </c>
      <c r="U50" s="2">
        <v>150000</v>
      </c>
      <c r="V50" s="2">
        <v>286000</v>
      </c>
      <c r="W50" s="180">
        <v>350000</v>
      </c>
      <c r="X50" s="2">
        <v>269517</v>
      </c>
      <c r="Y50" s="2">
        <v>113600</v>
      </c>
      <c r="Z50" s="180">
        <v>0</v>
      </c>
      <c r="AA50" s="2">
        <v>581523</v>
      </c>
      <c r="AB50" s="2">
        <v>507066</v>
      </c>
      <c r="AC50" s="180">
        <v>600000</v>
      </c>
      <c r="AD50" s="2">
        <v>175000</v>
      </c>
      <c r="AE50" s="2">
        <v>150000</v>
      </c>
      <c r="AF50" s="180">
        <v>150000</v>
      </c>
      <c r="AG50" s="2">
        <v>0</v>
      </c>
      <c r="AH50" s="2">
        <v>0</v>
      </c>
      <c r="AI50" s="180">
        <v>0</v>
      </c>
      <c r="AJ50" s="2">
        <v>0</v>
      </c>
      <c r="AK50" s="2">
        <v>0</v>
      </c>
      <c r="AL50" s="180">
        <v>0</v>
      </c>
      <c r="AM50" s="2">
        <v>0</v>
      </c>
      <c r="AN50" s="2">
        <v>0</v>
      </c>
      <c r="AO50" s="180">
        <v>0</v>
      </c>
      <c r="AP50" s="2">
        <v>0</v>
      </c>
      <c r="AQ50" s="2">
        <v>0</v>
      </c>
      <c r="AR50" s="180">
        <v>0</v>
      </c>
      <c r="AS50" s="2">
        <v>446396</v>
      </c>
      <c r="AT50" s="2">
        <v>743334</v>
      </c>
      <c r="AU50" s="180">
        <v>556100</v>
      </c>
      <c r="AV50" s="2">
        <v>2546435</v>
      </c>
      <c r="AW50" s="51">
        <v>2500000</v>
      </c>
      <c r="AX50" s="196">
        <v>2756100</v>
      </c>
      <c r="AY50" s="3"/>
      <c r="AZ50" s="49"/>
      <c r="BA50" s="203">
        <v>900000</v>
      </c>
      <c r="BB50" s="4">
        <f t="shared" si="47"/>
        <v>0</v>
      </c>
      <c r="BC50" s="214">
        <f t="shared" si="48"/>
        <v>0.8181818181818182</v>
      </c>
      <c r="BD50" s="5">
        <f t="shared" si="57"/>
        <v>-1</v>
      </c>
      <c r="BE50" s="229">
        <f t="shared" si="58"/>
        <v>0.2857142857142858</v>
      </c>
      <c r="BF50" s="6"/>
      <c r="BG50" s="7">
        <f t="shared" si="49"/>
        <v>1292934</v>
      </c>
      <c r="BH50" s="241">
        <f t="shared" si="50"/>
        <v>1956100</v>
      </c>
      <c r="BI50" s="8">
        <f t="shared" si="53"/>
        <v>0.5077425861085847</v>
      </c>
      <c r="BJ50" s="253">
        <f t="shared" si="54"/>
        <v>0.78244</v>
      </c>
      <c r="BK50" s="9">
        <f t="shared" si="55"/>
        <v>1253502</v>
      </c>
      <c r="BL50" s="260">
        <f t="shared" si="56"/>
        <v>543900</v>
      </c>
      <c r="BM50" s="10">
        <f t="shared" si="33"/>
        <v>0.5171736</v>
      </c>
      <c r="BN50" s="266">
        <f t="shared" si="33"/>
        <v>0.7097347701462211</v>
      </c>
      <c r="BO50" s="11">
        <f t="shared" si="34"/>
        <v>1207066</v>
      </c>
      <c r="BP50" s="285">
        <f t="shared" si="34"/>
        <v>800000</v>
      </c>
      <c r="BQ50" s="12">
        <f t="shared" si="51"/>
        <v>671979</v>
      </c>
      <c r="BR50" s="263">
        <f t="shared" si="52"/>
        <v>36834</v>
      </c>
      <c r="BT50" s="390">
        <v>0.12</v>
      </c>
      <c r="BU50" s="75">
        <f t="shared" si="39"/>
        <v>120000</v>
      </c>
      <c r="BV50" s="391"/>
      <c r="BW50" s="413">
        <v>120000</v>
      </c>
      <c r="BX50" s="393">
        <v>0</v>
      </c>
      <c r="BY50" s="392"/>
      <c r="BZ50" s="364"/>
      <c r="CA50" s="365"/>
      <c r="CB50" s="364"/>
      <c r="CC50" s="364"/>
      <c r="CD50" s="364"/>
      <c r="CE50" s="366" t="s">
        <v>98</v>
      </c>
      <c r="CF50" s="366" t="s">
        <v>45</v>
      </c>
      <c r="CG50" s="367">
        <v>0.48</v>
      </c>
      <c r="CI50" s="406">
        <f t="shared" si="8"/>
        <v>0.8450242157429668</v>
      </c>
    </row>
    <row r="51" spans="1:90" ht="48">
      <c r="A51" s="173">
        <v>44990260</v>
      </c>
      <c r="B51" s="50" t="s">
        <v>69</v>
      </c>
      <c r="C51" s="50" t="s">
        <v>41</v>
      </c>
      <c r="D51" s="50" t="s">
        <v>94</v>
      </c>
      <c r="E51" s="427" t="s">
        <v>325</v>
      </c>
      <c r="F51" s="74">
        <v>1817641</v>
      </c>
      <c r="G51" s="74">
        <v>0</v>
      </c>
      <c r="H51" s="74">
        <v>120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3.9</v>
      </c>
      <c r="O51" s="296">
        <v>7.8</v>
      </c>
      <c r="P51" s="74">
        <v>3.3</v>
      </c>
      <c r="Q51" s="296">
        <v>6</v>
      </c>
      <c r="R51" s="2">
        <v>861600</v>
      </c>
      <c r="S51" s="2">
        <v>572000</v>
      </c>
      <c r="T51" s="180">
        <v>1450000</v>
      </c>
      <c r="U51" s="2">
        <v>0</v>
      </c>
      <c r="V51" s="2">
        <v>430000</v>
      </c>
      <c r="W51" s="180">
        <v>50000</v>
      </c>
      <c r="X51" s="2">
        <v>0</v>
      </c>
      <c r="Y51" s="2">
        <v>0</v>
      </c>
      <c r="Z51" s="180">
        <v>0</v>
      </c>
      <c r="AA51" s="2">
        <v>240000</v>
      </c>
      <c r="AB51" s="2">
        <v>382400</v>
      </c>
      <c r="AC51" s="180">
        <v>720000</v>
      </c>
      <c r="AD51" s="2">
        <v>90000</v>
      </c>
      <c r="AE51" s="2">
        <v>150000</v>
      </c>
      <c r="AF51" s="180">
        <v>480000</v>
      </c>
      <c r="AG51" s="2">
        <v>0</v>
      </c>
      <c r="AH51" s="2">
        <v>0</v>
      </c>
      <c r="AI51" s="180">
        <v>0</v>
      </c>
      <c r="AJ51" s="2">
        <v>0</v>
      </c>
      <c r="AK51" s="2">
        <v>0</v>
      </c>
      <c r="AL51" s="180">
        <v>0</v>
      </c>
      <c r="AM51" s="96">
        <v>0</v>
      </c>
      <c r="AN51" s="2">
        <v>0</v>
      </c>
      <c r="AO51" s="180">
        <v>0</v>
      </c>
      <c r="AP51" s="96">
        <v>0</v>
      </c>
      <c r="AQ51" s="96">
        <v>0</v>
      </c>
      <c r="AR51" s="193">
        <v>0</v>
      </c>
      <c r="AS51" s="2">
        <v>145000</v>
      </c>
      <c r="AT51" s="2">
        <v>0</v>
      </c>
      <c r="AU51" s="180">
        <v>100000</v>
      </c>
      <c r="AV51" s="2">
        <v>1336600</v>
      </c>
      <c r="AW51" s="51">
        <v>1684400</v>
      </c>
      <c r="AX51" s="196">
        <v>2800000</v>
      </c>
      <c r="AY51" s="3"/>
      <c r="AZ51" s="49"/>
      <c r="BA51" s="203">
        <v>606000</v>
      </c>
      <c r="BB51" s="4">
        <f t="shared" si="47"/>
        <v>0</v>
      </c>
      <c r="BC51" s="214">
        <f t="shared" si="48"/>
        <v>0.41793103448275865</v>
      </c>
      <c r="BD51" s="5">
        <f t="shared" si="57"/>
        <v>-1</v>
      </c>
      <c r="BE51" s="229">
        <f t="shared" si="58"/>
        <v>0.05944055944055937</v>
      </c>
      <c r="BF51" s="6"/>
      <c r="BG51" s="7">
        <f t="shared" si="49"/>
        <v>580000</v>
      </c>
      <c r="BH51" s="241">
        <f t="shared" si="50"/>
        <v>1236000</v>
      </c>
      <c r="BI51" s="8">
        <f t="shared" si="53"/>
        <v>0.4339368547059704</v>
      </c>
      <c r="BJ51" s="253">
        <f t="shared" si="54"/>
        <v>0.805526590198123</v>
      </c>
      <c r="BK51" s="9">
        <f t="shared" si="55"/>
        <v>756600</v>
      </c>
      <c r="BL51" s="260">
        <f t="shared" si="56"/>
        <v>298400</v>
      </c>
      <c r="BM51" s="10">
        <f t="shared" si="33"/>
        <v>0.34433626217050584</v>
      </c>
      <c r="BN51" s="266">
        <f t="shared" si="33"/>
        <v>0.44142857142857145</v>
      </c>
      <c r="BO51" s="11">
        <f t="shared" si="34"/>
        <v>1104400</v>
      </c>
      <c r="BP51" s="285">
        <f t="shared" si="34"/>
        <v>1564000</v>
      </c>
      <c r="BQ51" s="12">
        <f t="shared" si="51"/>
        <v>516600</v>
      </c>
      <c r="BR51" s="263">
        <f t="shared" si="52"/>
        <v>0</v>
      </c>
      <c r="BT51" s="390">
        <v>0.12</v>
      </c>
      <c r="BU51" s="75">
        <f t="shared" si="39"/>
        <v>80851.20000000001</v>
      </c>
      <c r="BV51" s="391"/>
      <c r="BW51" s="413">
        <v>80000</v>
      </c>
      <c r="BX51" s="393">
        <v>30000</v>
      </c>
      <c r="BY51" s="392"/>
      <c r="BZ51" s="364"/>
      <c r="CA51" s="365"/>
      <c r="CB51" s="364"/>
      <c r="CC51" s="364"/>
      <c r="CD51" s="364"/>
      <c r="CE51" s="366" t="s">
        <v>98</v>
      </c>
      <c r="CF51" s="366" t="s">
        <v>45</v>
      </c>
      <c r="CG51" s="367">
        <v>0.48</v>
      </c>
      <c r="CI51" s="406">
        <f t="shared" si="8"/>
        <v>0.7187761944677284</v>
      </c>
      <c r="CL51" s="16">
        <f>0.75*($S51+$AB51)-$BA51-$BW51</f>
        <v>29800</v>
      </c>
    </row>
    <row r="52" spans="1:90" ht="48">
      <c r="A52" s="173">
        <v>44990260</v>
      </c>
      <c r="B52" s="50" t="s">
        <v>69</v>
      </c>
      <c r="C52" s="50" t="s">
        <v>41</v>
      </c>
      <c r="D52" s="50" t="s">
        <v>94</v>
      </c>
      <c r="E52" s="50" t="s">
        <v>100</v>
      </c>
      <c r="F52" s="74">
        <v>5434121</v>
      </c>
      <c r="G52" s="74">
        <v>0</v>
      </c>
      <c r="H52" s="74">
        <v>205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2.2</v>
      </c>
      <c r="O52" s="296">
        <v>2.9</v>
      </c>
      <c r="P52" s="74">
        <v>1.9</v>
      </c>
      <c r="Q52" s="296">
        <v>2.4</v>
      </c>
      <c r="R52" s="2">
        <v>359000</v>
      </c>
      <c r="S52" s="2">
        <v>450000</v>
      </c>
      <c r="T52" s="180">
        <v>739000</v>
      </c>
      <c r="U52" s="2">
        <v>0</v>
      </c>
      <c r="V52" s="2">
        <v>0</v>
      </c>
      <c r="W52" s="180">
        <v>0</v>
      </c>
      <c r="X52" s="2">
        <v>5000</v>
      </c>
      <c r="Y52" s="2">
        <v>773000</v>
      </c>
      <c r="Z52" s="180">
        <v>0</v>
      </c>
      <c r="AA52" s="2">
        <v>150000</v>
      </c>
      <c r="AB52" s="2">
        <v>110500</v>
      </c>
      <c r="AC52" s="180">
        <v>300000</v>
      </c>
      <c r="AD52" s="2">
        <v>158242</v>
      </c>
      <c r="AE52" s="2">
        <v>310500</v>
      </c>
      <c r="AF52" s="180">
        <v>190000</v>
      </c>
      <c r="AG52" s="2">
        <v>0</v>
      </c>
      <c r="AH52" s="2">
        <v>0</v>
      </c>
      <c r="AI52" s="180">
        <v>0</v>
      </c>
      <c r="AJ52" s="2">
        <v>0</v>
      </c>
      <c r="AK52" s="2">
        <v>0</v>
      </c>
      <c r="AL52" s="180">
        <v>0</v>
      </c>
      <c r="AM52" s="2">
        <v>0</v>
      </c>
      <c r="AN52" s="2">
        <v>0</v>
      </c>
      <c r="AO52" s="180">
        <v>0</v>
      </c>
      <c r="AP52" s="2">
        <v>0</v>
      </c>
      <c r="AQ52" s="96">
        <v>0</v>
      </c>
      <c r="AR52" s="193">
        <v>0</v>
      </c>
      <c r="AS52" s="2">
        <v>231759</v>
      </c>
      <c r="AT52" s="2">
        <v>52000</v>
      </c>
      <c r="AU52" s="180">
        <v>32000</v>
      </c>
      <c r="AV52" s="2">
        <v>904001</v>
      </c>
      <c r="AW52" s="51">
        <v>996000</v>
      </c>
      <c r="AX52" s="196">
        <v>1261000</v>
      </c>
      <c r="AY52" s="3"/>
      <c r="AZ52" s="49"/>
      <c r="BA52" s="203">
        <v>358000</v>
      </c>
      <c r="BB52" s="4">
        <f t="shared" si="47"/>
        <v>0</v>
      </c>
      <c r="BC52" s="214">
        <f t="shared" si="48"/>
        <v>0.4844384303112314</v>
      </c>
      <c r="BD52" s="5">
        <f t="shared" si="57"/>
        <v>-1</v>
      </c>
      <c r="BE52" s="229">
        <f t="shared" si="58"/>
        <v>-0.20444444444444443</v>
      </c>
      <c r="BF52" s="6"/>
      <c r="BG52" s="7">
        <f t="shared" si="49"/>
        <v>1135500</v>
      </c>
      <c r="BH52" s="241">
        <f t="shared" si="50"/>
        <v>580000</v>
      </c>
      <c r="BI52" s="8">
        <f t="shared" si="53"/>
        <v>1.2560826813244677</v>
      </c>
      <c r="BJ52" s="253">
        <f t="shared" si="54"/>
        <v>0.3419811320754717</v>
      </c>
      <c r="BK52" s="9">
        <f t="shared" si="55"/>
        <v>0</v>
      </c>
      <c r="BL52" s="260">
        <f t="shared" si="56"/>
        <v>1116000</v>
      </c>
      <c r="BM52" s="10">
        <f t="shared" si="33"/>
        <v>1.1400602409638554</v>
      </c>
      <c r="BN52" s="266">
        <f t="shared" si="33"/>
        <v>0.4599524187153053</v>
      </c>
      <c r="BO52" s="11">
        <f t="shared" si="34"/>
        <v>0</v>
      </c>
      <c r="BP52" s="285">
        <f t="shared" si="34"/>
        <v>681000</v>
      </c>
      <c r="BQ52" s="12">
        <f t="shared" si="51"/>
        <v>0</v>
      </c>
      <c r="BR52" s="263">
        <f t="shared" si="52"/>
        <v>1005500</v>
      </c>
      <c r="BT52" s="390">
        <v>0.12</v>
      </c>
      <c r="BU52" s="75">
        <f t="shared" si="39"/>
        <v>47808</v>
      </c>
      <c r="BV52" s="391"/>
      <c r="BW52" s="413">
        <v>47000</v>
      </c>
      <c r="BX52" s="393">
        <v>15000</v>
      </c>
      <c r="BY52" s="392"/>
      <c r="BZ52" s="364"/>
      <c r="CA52" s="365"/>
      <c r="CB52" s="364"/>
      <c r="CC52" s="364"/>
      <c r="CD52" s="364"/>
      <c r="CE52" s="366" t="s">
        <v>98</v>
      </c>
      <c r="CF52" s="366" t="s">
        <v>45</v>
      </c>
      <c r="CG52" s="367">
        <v>0.48</v>
      </c>
      <c r="CI52" s="406">
        <f t="shared" si="8"/>
        <v>0.7225691347011597</v>
      </c>
      <c r="CL52" s="16">
        <f>0.75*($S52+$AB52)-$BA52-$BW52</f>
        <v>15375</v>
      </c>
    </row>
    <row r="53" spans="1:90" ht="48">
      <c r="A53" s="173">
        <v>44990260</v>
      </c>
      <c r="B53" s="50" t="s">
        <v>69</v>
      </c>
      <c r="C53" s="50" t="s">
        <v>41</v>
      </c>
      <c r="D53" s="50" t="s">
        <v>94</v>
      </c>
      <c r="E53" s="50" t="s">
        <v>101</v>
      </c>
      <c r="F53" s="74">
        <v>1824210</v>
      </c>
      <c r="G53" s="74">
        <v>0</v>
      </c>
      <c r="H53" s="74">
        <v>270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6.5</v>
      </c>
      <c r="O53" s="296">
        <v>6.3</v>
      </c>
      <c r="P53" s="74">
        <v>5</v>
      </c>
      <c r="Q53" s="296">
        <v>5.1</v>
      </c>
      <c r="R53" s="2">
        <v>1473000</v>
      </c>
      <c r="S53" s="2">
        <v>1575000</v>
      </c>
      <c r="T53" s="180">
        <v>1825000</v>
      </c>
      <c r="U53" s="2">
        <v>0</v>
      </c>
      <c r="V53" s="2">
        <v>0</v>
      </c>
      <c r="W53" s="180">
        <v>0</v>
      </c>
      <c r="X53" s="96">
        <v>0</v>
      </c>
      <c r="Y53" s="2">
        <v>0</v>
      </c>
      <c r="Z53" s="180">
        <v>0</v>
      </c>
      <c r="AA53" s="2">
        <v>318131</v>
      </c>
      <c r="AB53" s="2">
        <v>341000</v>
      </c>
      <c r="AC53" s="180">
        <v>350000</v>
      </c>
      <c r="AD53" s="2">
        <v>610600</v>
      </c>
      <c r="AE53" s="2">
        <v>310000</v>
      </c>
      <c r="AF53" s="180">
        <v>350000</v>
      </c>
      <c r="AG53" s="2">
        <v>0</v>
      </c>
      <c r="AH53" s="2">
        <v>0</v>
      </c>
      <c r="AI53" s="180">
        <v>0</v>
      </c>
      <c r="AJ53" s="2">
        <v>46091</v>
      </c>
      <c r="AK53" s="2">
        <v>25000</v>
      </c>
      <c r="AL53" s="180">
        <v>0</v>
      </c>
      <c r="AM53" s="2">
        <v>0</v>
      </c>
      <c r="AN53" s="2">
        <v>0</v>
      </c>
      <c r="AO53" s="180">
        <v>0</v>
      </c>
      <c r="AP53" s="2">
        <v>0</v>
      </c>
      <c r="AQ53" s="2">
        <v>0</v>
      </c>
      <c r="AR53" s="180">
        <v>0</v>
      </c>
      <c r="AS53" s="2">
        <v>355012</v>
      </c>
      <c r="AT53" s="2">
        <v>414600</v>
      </c>
      <c r="AU53" s="180">
        <v>122000</v>
      </c>
      <c r="AV53" s="2">
        <v>2802834</v>
      </c>
      <c r="AW53" s="51">
        <v>2665600</v>
      </c>
      <c r="AX53" s="196">
        <v>2647000</v>
      </c>
      <c r="AY53" s="3"/>
      <c r="AZ53" s="49"/>
      <c r="BA53" s="203">
        <v>1270000</v>
      </c>
      <c r="BB53" s="4">
        <f t="shared" si="47"/>
        <v>0</v>
      </c>
      <c r="BC53" s="214">
        <f t="shared" si="48"/>
        <v>0.6958904109589041</v>
      </c>
      <c r="BD53" s="5">
        <f t="shared" si="57"/>
        <v>-1</v>
      </c>
      <c r="BE53" s="229">
        <f t="shared" si="58"/>
        <v>-0.19365079365079363</v>
      </c>
      <c r="BF53" s="6"/>
      <c r="BG53" s="7">
        <f t="shared" si="49"/>
        <v>749600</v>
      </c>
      <c r="BH53" s="241">
        <f t="shared" si="50"/>
        <v>1742000</v>
      </c>
      <c r="BI53" s="8">
        <f t="shared" si="53"/>
        <v>0.2674435945903325</v>
      </c>
      <c r="BJ53" s="253">
        <f t="shared" si="54"/>
        <v>0.6535114045618248</v>
      </c>
      <c r="BK53" s="9">
        <f t="shared" si="55"/>
        <v>2053234</v>
      </c>
      <c r="BL53" s="260">
        <f t="shared" si="56"/>
        <v>923600</v>
      </c>
      <c r="BM53" s="10">
        <f t="shared" si="33"/>
        <v>0.2812124849939976</v>
      </c>
      <c r="BN53" s="266">
        <f t="shared" si="33"/>
        <v>0.6581035134114092</v>
      </c>
      <c r="BO53" s="11">
        <f t="shared" si="34"/>
        <v>1916000</v>
      </c>
      <c r="BP53" s="285">
        <f t="shared" si="34"/>
        <v>905000</v>
      </c>
      <c r="BQ53" s="12">
        <f t="shared" si="51"/>
        <v>1735103</v>
      </c>
      <c r="BR53" s="263">
        <f t="shared" si="52"/>
        <v>582600</v>
      </c>
      <c r="BT53" s="390">
        <v>0.12</v>
      </c>
      <c r="BU53" s="75">
        <f t="shared" si="39"/>
        <v>127056</v>
      </c>
      <c r="BV53" s="391"/>
      <c r="BW53" s="413">
        <v>127000</v>
      </c>
      <c r="BX53" s="393">
        <v>40000</v>
      </c>
      <c r="BY53" s="392"/>
      <c r="BZ53" s="364"/>
      <c r="CA53" s="365"/>
      <c r="CB53" s="364"/>
      <c r="CC53" s="364"/>
      <c r="CD53" s="364"/>
      <c r="CE53" s="366" t="s">
        <v>98</v>
      </c>
      <c r="CF53" s="366" t="s">
        <v>45</v>
      </c>
      <c r="CG53" s="367">
        <v>0.48</v>
      </c>
      <c r="CI53" s="406">
        <f t="shared" si="8"/>
        <v>0.7291231732776617</v>
      </c>
      <c r="CL53" s="16">
        <f>0.75*($S53+$AB53)-$BA53-$BW53</f>
        <v>40000</v>
      </c>
    </row>
    <row r="54" spans="1:87" ht="36" hidden="1">
      <c r="A54" s="173">
        <v>44990260</v>
      </c>
      <c r="B54" s="50" t="s">
        <v>69</v>
      </c>
      <c r="C54" s="50" t="s">
        <v>41</v>
      </c>
      <c r="D54" s="50" t="s">
        <v>94</v>
      </c>
      <c r="E54" s="50" t="s">
        <v>102</v>
      </c>
      <c r="F54" s="74">
        <v>6521044</v>
      </c>
      <c r="G54" s="74">
        <v>0</v>
      </c>
      <c r="H54" s="74">
        <v>80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4.6</v>
      </c>
      <c r="O54" s="296">
        <v>5</v>
      </c>
      <c r="P54" s="74">
        <v>3.8</v>
      </c>
      <c r="Q54" s="296">
        <v>4</v>
      </c>
      <c r="R54" s="2">
        <v>643000</v>
      </c>
      <c r="S54" s="2">
        <v>494000</v>
      </c>
      <c r="T54" s="180">
        <v>1311000</v>
      </c>
      <c r="U54" s="2">
        <v>160000</v>
      </c>
      <c r="V54" s="2">
        <v>161500</v>
      </c>
      <c r="W54" s="180">
        <v>0</v>
      </c>
      <c r="X54" s="96">
        <v>0</v>
      </c>
      <c r="Y54" s="2">
        <v>22700</v>
      </c>
      <c r="Z54" s="180">
        <v>0</v>
      </c>
      <c r="AA54" s="2">
        <v>169766</v>
      </c>
      <c r="AB54" s="2">
        <v>318860</v>
      </c>
      <c r="AC54" s="180">
        <v>270000</v>
      </c>
      <c r="AD54" s="2">
        <v>417000</v>
      </c>
      <c r="AE54" s="2">
        <v>563300</v>
      </c>
      <c r="AF54" s="180">
        <v>420000</v>
      </c>
      <c r="AG54" s="2">
        <v>0</v>
      </c>
      <c r="AH54" s="2">
        <v>0</v>
      </c>
      <c r="AI54" s="180">
        <v>0</v>
      </c>
      <c r="AJ54" s="2">
        <v>2130</v>
      </c>
      <c r="AK54" s="2">
        <v>2000</v>
      </c>
      <c r="AL54" s="180">
        <v>1000</v>
      </c>
      <c r="AM54" s="2">
        <v>0</v>
      </c>
      <c r="AN54" s="2">
        <v>0</v>
      </c>
      <c r="AO54" s="180">
        <v>0</v>
      </c>
      <c r="AP54" s="2">
        <v>0</v>
      </c>
      <c r="AQ54" s="2">
        <v>0</v>
      </c>
      <c r="AR54" s="180">
        <v>0</v>
      </c>
      <c r="AS54" s="2">
        <v>40062</v>
      </c>
      <c r="AT54" s="2">
        <v>29140</v>
      </c>
      <c r="AU54" s="180">
        <v>28600</v>
      </c>
      <c r="AV54" s="2">
        <v>1431958</v>
      </c>
      <c r="AW54" s="51">
        <v>1591500</v>
      </c>
      <c r="AX54" s="196">
        <v>2030600</v>
      </c>
      <c r="AY54" s="3"/>
      <c r="AZ54" s="49"/>
      <c r="BA54" s="203">
        <v>572000</v>
      </c>
      <c r="BB54" s="4">
        <f t="shared" si="47"/>
        <v>0</v>
      </c>
      <c r="BC54" s="214">
        <f t="shared" si="48"/>
        <v>0.43630816170861936</v>
      </c>
      <c r="BD54" s="5">
        <f t="shared" si="57"/>
        <v>-1</v>
      </c>
      <c r="BE54" s="229">
        <f t="shared" si="58"/>
        <v>0.1578947368421053</v>
      </c>
      <c r="BF54" s="6"/>
      <c r="BG54" s="7">
        <f t="shared" si="49"/>
        <v>778640</v>
      </c>
      <c r="BH54" s="241">
        <f t="shared" si="50"/>
        <v>1021600</v>
      </c>
      <c r="BI54" s="8">
        <f t="shared" si="53"/>
        <v>0.5437589649975767</v>
      </c>
      <c r="BJ54" s="253">
        <f t="shared" si="54"/>
        <v>0.6419101476594408</v>
      </c>
      <c r="BK54" s="9">
        <f t="shared" si="55"/>
        <v>653318</v>
      </c>
      <c r="BL54" s="260">
        <f t="shared" si="56"/>
        <v>569900</v>
      </c>
      <c r="BM54" s="10">
        <f t="shared" si="33"/>
        <v>0.48924913603518694</v>
      </c>
      <c r="BN54" s="266">
        <f t="shared" si="33"/>
        <v>0.5031025312715454</v>
      </c>
      <c r="BO54" s="11">
        <f t="shared" si="34"/>
        <v>812860</v>
      </c>
      <c r="BP54" s="285">
        <f t="shared" si="34"/>
        <v>1009000</v>
      </c>
      <c r="BQ54" s="12">
        <f t="shared" si="51"/>
        <v>483552</v>
      </c>
      <c r="BR54" s="263">
        <f t="shared" si="52"/>
        <v>251040</v>
      </c>
      <c r="BT54" s="390">
        <v>0.12</v>
      </c>
      <c r="BU54" s="75">
        <f t="shared" si="39"/>
        <v>76392</v>
      </c>
      <c r="BV54" s="391"/>
      <c r="BW54" s="413">
        <v>76000</v>
      </c>
      <c r="BX54" s="393"/>
      <c r="BY54" s="392"/>
      <c r="BZ54" s="364"/>
      <c r="CA54" s="365"/>
      <c r="CB54" s="364"/>
      <c r="CC54" s="364"/>
      <c r="CD54" s="364"/>
      <c r="CE54" s="366" t="s">
        <v>98</v>
      </c>
      <c r="CF54" s="366" t="s">
        <v>45</v>
      </c>
      <c r="CG54" s="367">
        <v>0.48</v>
      </c>
      <c r="CI54" s="406">
        <f t="shared" si="8"/>
        <v>0.7971852471520311</v>
      </c>
    </row>
    <row r="55" spans="1:90" ht="48">
      <c r="A55" s="173">
        <v>45659028</v>
      </c>
      <c r="B55" s="50" t="s">
        <v>103</v>
      </c>
      <c r="C55" s="50" t="s">
        <v>41</v>
      </c>
      <c r="D55" s="50" t="s">
        <v>94</v>
      </c>
      <c r="E55" s="50" t="s">
        <v>104</v>
      </c>
      <c r="F55" s="74">
        <v>9401897</v>
      </c>
      <c r="G55" s="75"/>
      <c r="H55" s="74">
        <v>115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5.1</v>
      </c>
      <c r="O55" s="296">
        <v>5.2</v>
      </c>
      <c r="P55" s="74">
        <v>4.4</v>
      </c>
      <c r="Q55" s="296">
        <v>3.9</v>
      </c>
      <c r="R55" s="2">
        <v>760000</v>
      </c>
      <c r="S55" s="2">
        <v>1120000</v>
      </c>
      <c r="T55" s="180">
        <v>1405000</v>
      </c>
      <c r="U55" s="2">
        <v>0</v>
      </c>
      <c r="V55" s="2">
        <v>100000</v>
      </c>
      <c r="W55" s="180">
        <v>0</v>
      </c>
      <c r="X55" s="2">
        <v>99180</v>
      </c>
      <c r="Y55" s="2">
        <v>60150</v>
      </c>
      <c r="Z55" s="180">
        <v>19440</v>
      </c>
      <c r="AA55" s="2">
        <v>161898</v>
      </c>
      <c r="AB55" s="2">
        <v>153749</v>
      </c>
      <c r="AC55" s="180">
        <v>161439</v>
      </c>
      <c r="AD55" s="2">
        <v>129000</v>
      </c>
      <c r="AE55" s="2">
        <v>50000</v>
      </c>
      <c r="AF55" s="180">
        <v>80000</v>
      </c>
      <c r="AG55" s="2">
        <v>0</v>
      </c>
      <c r="AH55" s="2">
        <v>0</v>
      </c>
      <c r="AI55" s="180">
        <v>0</v>
      </c>
      <c r="AJ55" s="2">
        <v>0</v>
      </c>
      <c r="AK55" s="2">
        <v>0</v>
      </c>
      <c r="AL55" s="180">
        <v>0</v>
      </c>
      <c r="AM55" s="2">
        <v>0</v>
      </c>
      <c r="AN55" s="2">
        <v>0</v>
      </c>
      <c r="AO55" s="180">
        <v>0</v>
      </c>
      <c r="AP55" s="2">
        <v>0</v>
      </c>
      <c r="AQ55" s="2">
        <v>0</v>
      </c>
      <c r="AR55" s="180">
        <v>0</v>
      </c>
      <c r="AS55" s="2">
        <v>403627</v>
      </c>
      <c r="AT55" s="2">
        <v>344000</v>
      </c>
      <c r="AU55" s="180">
        <v>300000</v>
      </c>
      <c r="AV55" s="2">
        <v>1553705</v>
      </c>
      <c r="AW55" s="51">
        <v>1707899</v>
      </c>
      <c r="AX55" s="196">
        <v>1965879</v>
      </c>
      <c r="AY55" s="3"/>
      <c r="AZ55" s="49"/>
      <c r="BA55" s="203">
        <v>614000</v>
      </c>
      <c r="BB55" s="4">
        <f t="shared" si="47"/>
        <v>0</v>
      </c>
      <c r="BC55" s="214">
        <f t="shared" si="48"/>
        <v>0.4370106761565836</v>
      </c>
      <c r="BD55" s="5">
        <f t="shared" si="57"/>
        <v>-1</v>
      </c>
      <c r="BE55" s="229">
        <f t="shared" si="58"/>
        <v>-0.45178571428571423</v>
      </c>
      <c r="BF55" s="6"/>
      <c r="BG55" s="7">
        <f t="shared" si="49"/>
        <v>554150</v>
      </c>
      <c r="BH55" s="241">
        <f t="shared" si="50"/>
        <v>1013440</v>
      </c>
      <c r="BI55" s="8">
        <f t="shared" si="53"/>
        <v>0.3566635880041578</v>
      </c>
      <c r="BJ55" s="253">
        <f t="shared" si="54"/>
        <v>0.5544288825586097</v>
      </c>
      <c r="BK55" s="9">
        <f t="shared" si="55"/>
        <v>999555</v>
      </c>
      <c r="BL55" s="260">
        <f t="shared" si="56"/>
        <v>814459</v>
      </c>
      <c r="BM55" s="10">
        <f t="shared" si="33"/>
        <v>0.3244629805392473</v>
      </c>
      <c r="BN55" s="266">
        <f t="shared" si="33"/>
        <v>0.5155149426795851</v>
      </c>
      <c r="BO55" s="11">
        <f t="shared" si="34"/>
        <v>1153749</v>
      </c>
      <c r="BP55" s="285">
        <f t="shared" si="34"/>
        <v>952439</v>
      </c>
      <c r="BQ55" s="12">
        <f t="shared" si="51"/>
        <v>837657</v>
      </c>
      <c r="BR55" s="263">
        <f t="shared" si="52"/>
        <v>660710</v>
      </c>
      <c r="BT55" s="390">
        <v>0.12</v>
      </c>
      <c r="BU55" s="75">
        <f t="shared" si="39"/>
        <v>81979.152</v>
      </c>
      <c r="BV55" s="391"/>
      <c r="BW55" s="413">
        <v>81000</v>
      </c>
      <c r="BX55" s="393">
        <v>260000</v>
      </c>
      <c r="BY55" s="392"/>
      <c r="BZ55" s="364"/>
      <c r="CA55" s="365"/>
      <c r="CB55" s="364"/>
      <c r="CC55" s="364"/>
      <c r="CD55" s="364"/>
      <c r="CE55" s="366" t="s">
        <v>98</v>
      </c>
      <c r="CF55" s="366" t="s">
        <v>50</v>
      </c>
      <c r="CG55" s="367">
        <v>0.48</v>
      </c>
      <c r="CI55" s="406">
        <f t="shared" si="8"/>
        <v>0.5456334018711693</v>
      </c>
      <c r="CJ55" s="13">
        <f>0.65*($S55+$AB55)-$BA55-$BW55</f>
        <v>132936.84999999998</v>
      </c>
      <c r="CK55" s="13">
        <f>0.7*($S55+$AB55)-$BA55-$BW55</f>
        <v>196624.29999999993</v>
      </c>
      <c r="CL55" s="16">
        <f>0.75*($S55+$AB55)-$BA55-$BW55</f>
        <v>260311.75</v>
      </c>
    </row>
    <row r="56" spans="1:90" ht="48">
      <c r="A56" s="173">
        <v>47224444</v>
      </c>
      <c r="B56" s="50" t="s">
        <v>105</v>
      </c>
      <c r="C56" s="50" t="s">
        <v>41</v>
      </c>
      <c r="D56" s="50" t="s">
        <v>94</v>
      </c>
      <c r="E56" s="427" t="s">
        <v>309</v>
      </c>
      <c r="F56" s="74">
        <v>3940857</v>
      </c>
      <c r="G56" s="75"/>
      <c r="H56" s="74">
        <v>80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3</v>
      </c>
      <c r="O56" s="296">
        <v>2.8</v>
      </c>
      <c r="P56" s="74">
        <v>2.5</v>
      </c>
      <c r="Q56" s="296">
        <v>2.3</v>
      </c>
      <c r="R56" s="2">
        <v>537000</v>
      </c>
      <c r="S56" s="2">
        <v>537000</v>
      </c>
      <c r="T56" s="180">
        <v>670000</v>
      </c>
      <c r="U56" s="2">
        <v>100000</v>
      </c>
      <c r="V56" s="2">
        <v>0</v>
      </c>
      <c r="W56" s="180">
        <v>50000</v>
      </c>
      <c r="X56" s="2">
        <v>0</v>
      </c>
      <c r="Y56" s="2">
        <v>0</v>
      </c>
      <c r="Z56" s="180">
        <v>0</v>
      </c>
      <c r="AA56" s="2">
        <v>44546</v>
      </c>
      <c r="AB56" s="2">
        <v>150000</v>
      </c>
      <c r="AC56" s="180">
        <v>150000</v>
      </c>
      <c r="AD56" s="2">
        <v>0</v>
      </c>
      <c r="AE56" s="2">
        <v>50000</v>
      </c>
      <c r="AF56" s="180">
        <v>50000</v>
      </c>
      <c r="AG56" s="2">
        <v>0</v>
      </c>
      <c r="AH56" s="2">
        <v>0</v>
      </c>
      <c r="AI56" s="180">
        <v>0</v>
      </c>
      <c r="AJ56" s="2">
        <v>0</v>
      </c>
      <c r="AK56" s="2">
        <v>0</v>
      </c>
      <c r="AL56" s="180">
        <v>0</v>
      </c>
      <c r="AM56" s="2">
        <v>0</v>
      </c>
      <c r="AN56" s="2">
        <v>0</v>
      </c>
      <c r="AO56" s="180">
        <v>0</v>
      </c>
      <c r="AP56" s="2">
        <v>0</v>
      </c>
      <c r="AQ56" s="2">
        <v>0</v>
      </c>
      <c r="AR56" s="180">
        <v>0</v>
      </c>
      <c r="AS56" s="2">
        <v>265164</v>
      </c>
      <c r="AT56" s="2">
        <v>84000</v>
      </c>
      <c r="AU56" s="180">
        <v>30000</v>
      </c>
      <c r="AV56" s="2">
        <v>946710</v>
      </c>
      <c r="AW56" s="51">
        <v>821000</v>
      </c>
      <c r="AX56" s="196">
        <v>950000</v>
      </c>
      <c r="AY56" s="3"/>
      <c r="AZ56" s="49"/>
      <c r="BA56" s="203">
        <v>295000</v>
      </c>
      <c r="BB56" s="4">
        <f t="shared" si="47"/>
        <v>0</v>
      </c>
      <c r="BC56" s="214">
        <f t="shared" si="48"/>
        <v>0.44029850746268656</v>
      </c>
      <c r="BD56" s="5">
        <f t="shared" si="57"/>
        <v>-1</v>
      </c>
      <c r="BE56" s="229">
        <f t="shared" si="58"/>
        <v>-0.45065176908752325</v>
      </c>
      <c r="BF56" s="6"/>
      <c r="BG56" s="7">
        <f t="shared" si="49"/>
        <v>134000</v>
      </c>
      <c r="BH56" s="241">
        <f t="shared" si="50"/>
        <v>425000</v>
      </c>
      <c r="BI56" s="8">
        <f t="shared" si="53"/>
        <v>0.14154281670205238</v>
      </c>
      <c r="BJ56" s="253">
        <f t="shared" si="54"/>
        <v>0.5176613885505481</v>
      </c>
      <c r="BK56" s="9">
        <f t="shared" si="55"/>
        <v>812710</v>
      </c>
      <c r="BL56" s="260">
        <f t="shared" si="56"/>
        <v>396000</v>
      </c>
      <c r="BM56" s="10">
        <f t="shared" si="33"/>
        <v>0.16321559074299635</v>
      </c>
      <c r="BN56" s="266">
        <f t="shared" si="33"/>
        <v>0.4473684210526316</v>
      </c>
      <c r="BO56" s="11">
        <f t="shared" si="34"/>
        <v>687000</v>
      </c>
      <c r="BP56" s="285">
        <f t="shared" si="34"/>
        <v>525000</v>
      </c>
      <c r="BQ56" s="12">
        <f t="shared" si="51"/>
        <v>768164</v>
      </c>
      <c r="BR56" s="263">
        <f t="shared" si="52"/>
        <v>246000</v>
      </c>
      <c r="BT56" s="390">
        <v>0.12</v>
      </c>
      <c r="BU56" s="75">
        <f t="shared" si="39"/>
        <v>39408</v>
      </c>
      <c r="BV56" s="391"/>
      <c r="BW56" s="413">
        <v>39000</v>
      </c>
      <c r="BX56" s="393">
        <v>181000</v>
      </c>
      <c r="BY56" s="392"/>
      <c r="BZ56" s="364"/>
      <c r="CA56" s="365"/>
      <c r="CB56" s="364"/>
      <c r="CC56" s="364"/>
      <c r="CD56" s="364"/>
      <c r="CE56" s="366" t="s">
        <v>98</v>
      </c>
      <c r="CF56" s="366" t="s">
        <v>45</v>
      </c>
      <c r="CG56" s="367">
        <v>0.48</v>
      </c>
      <c r="CI56" s="406">
        <f t="shared" si="8"/>
        <v>0.4861717612809316</v>
      </c>
      <c r="CJ56" s="13">
        <f>0.65*($S56+$AB56)-$BA56-$BW56</f>
        <v>112550</v>
      </c>
      <c r="CK56" s="13">
        <f>0.7*($S56+$AB56)-$BA56-$BW56</f>
        <v>146899.99999999994</v>
      </c>
      <c r="CL56" s="16">
        <f>0.75*($S56+$AB56)-$BA56-$BW56</f>
        <v>181250</v>
      </c>
    </row>
    <row r="57" spans="1:90" ht="48.75" thickBot="1">
      <c r="A57" s="425">
        <v>70870896</v>
      </c>
      <c r="B57" s="426" t="s">
        <v>106</v>
      </c>
      <c r="C57" s="426" t="s">
        <v>41</v>
      </c>
      <c r="D57" s="426" t="s">
        <v>94</v>
      </c>
      <c r="E57" s="426" t="s">
        <v>107</v>
      </c>
      <c r="F57" s="77">
        <v>9671151</v>
      </c>
      <c r="G57" s="140"/>
      <c r="H57" s="77">
        <v>600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4.7</v>
      </c>
      <c r="O57" s="297">
        <v>4.8</v>
      </c>
      <c r="P57" s="77">
        <v>3</v>
      </c>
      <c r="Q57" s="297">
        <v>3.5</v>
      </c>
      <c r="R57" s="15">
        <v>495000</v>
      </c>
      <c r="S57" s="15">
        <v>862000</v>
      </c>
      <c r="T57" s="181">
        <v>1468388</v>
      </c>
      <c r="U57" s="15">
        <v>0</v>
      </c>
      <c r="V57" s="15">
        <v>100000</v>
      </c>
      <c r="W57" s="181">
        <v>100000</v>
      </c>
      <c r="X57" s="15">
        <v>0</v>
      </c>
      <c r="Y57" s="15">
        <v>0</v>
      </c>
      <c r="Z57" s="181">
        <v>0</v>
      </c>
      <c r="AA57" s="15">
        <v>41163</v>
      </c>
      <c r="AB57" s="15">
        <v>50000</v>
      </c>
      <c r="AC57" s="181">
        <v>50000</v>
      </c>
      <c r="AD57" s="15">
        <v>30000</v>
      </c>
      <c r="AE57" s="15">
        <v>87000</v>
      </c>
      <c r="AF57" s="181">
        <v>90000</v>
      </c>
      <c r="AG57" s="15">
        <v>0</v>
      </c>
      <c r="AH57" s="15">
        <v>0</v>
      </c>
      <c r="AI57" s="181">
        <v>0</v>
      </c>
      <c r="AJ57" s="15">
        <v>0</v>
      </c>
      <c r="AK57" s="15">
        <v>0</v>
      </c>
      <c r="AL57" s="181">
        <v>0</v>
      </c>
      <c r="AM57" s="15">
        <v>0</v>
      </c>
      <c r="AN57" s="15">
        <v>0</v>
      </c>
      <c r="AO57" s="181">
        <v>0</v>
      </c>
      <c r="AP57" s="15">
        <v>471303</v>
      </c>
      <c r="AQ57" s="15">
        <v>800000</v>
      </c>
      <c r="AR57" s="181">
        <v>763260</v>
      </c>
      <c r="AS57" s="15">
        <v>19590</v>
      </c>
      <c r="AT57" s="15">
        <v>11000</v>
      </c>
      <c r="AU57" s="181">
        <v>0</v>
      </c>
      <c r="AV57" s="15">
        <v>1057056</v>
      </c>
      <c r="AW57" s="55">
        <v>1495000</v>
      </c>
      <c r="AX57" s="197">
        <v>2471648</v>
      </c>
      <c r="AY57" s="3"/>
      <c r="AZ57" s="56"/>
      <c r="BA57" s="204">
        <v>538000</v>
      </c>
      <c r="BB57" s="57">
        <f t="shared" si="47"/>
        <v>0</v>
      </c>
      <c r="BC57" s="215">
        <f t="shared" si="48"/>
        <v>0.3663881753324053</v>
      </c>
      <c r="BD57" s="48">
        <f t="shared" si="57"/>
        <v>-1</v>
      </c>
      <c r="BE57" s="230">
        <f t="shared" si="58"/>
        <v>-0.37587006960556846</v>
      </c>
      <c r="BF57" s="6"/>
      <c r="BG57" s="78">
        <f t="shared" si="49"/>
        <v>998000</v>
      </c>
      <c r="BH57" s="242">
        <f t="shared" si="50"/>
        <v>1491260</v>
      </c>
      <c r="BI57" s="46">
        <f t="shared" si="53"/>
        <v>0.9441316259498078</v>
      </c>
      <c r="BJ57" s="254">
        <f t="shared" si="54"/>
        <v>0.7807643979057591</v>
      </c>
      <c r="BK57" s="79">
        <f t="shared" si="55"/>
        <v>59056</v>
      </c>
      <c r="BL57" s="261">
        <f t="shared" si="56"/>
        <v>418740</v>
      </c>
      <c r="BM57" s="80">
        <f t="shared" si="33"/>
        <v>0.6675585284280936</v>
      </c>
      <c r="BN57" s="267">
        <f t="shared" si="33"/>
        <v>0.6033464312070327</v>
      </c>
      <c r="BO57" s="129">
        <f t="shared" si="34"/>
        <v>497000</v>
      </c>
      <c r="BP57" s="289">
        <f t="shared" si="34"/>
        <v>980388</v>
      </c>
      <c r="BQ57" s="130">
        <f t="shared" si="51"/>
        <v>17893</v>
      </c>
      <c r="BR57" s="293">
        <f t="shared" si="52"/>
        <v>368740</v>
      </c>
      <c r="BT57" s="373">
        <v>0.12</v>
      </c>
      <c r="BU57" s="140">
        <f t="shared" si="39"/>
        <v>71760</v>
      </c>
      <c r="BV57" s="379"/>
      <c r="BW57" s="414">
        <v>71000</v>
      </c>
      <c r="BX57" s="382">
        <v>75000</v>
      </c>
      <c r="BY57" s="381"/>
      <c r="BZ57" s="374"/>
      <c r="CA57" s="375"/>
      <c r="CB57" s="374"/>
      <c r="CC57" s="374"/>
      <c r="CD57" s="374"/>
      <c r="CE57" s="376" t="s">
        <v>98</v>
      </c>
      <c r="CF57" s="376" t="s">
        <v>50</v>
      </c>
      <c r="CG57" s="377">
        <v>0.48</v>
      </c>
      <c r="CI57" s="406">
        <f t="shared" si="8"/>
        <v>0.6677631578947368</v>
      </c>
      <c r="CK57" s="13">
        <f>0.7*($S57+$AB57)-$BA57-$BW57</f>
        <v>29400</v>
      </c>
      <c r="CL57" s="16">
        <f>0.75*($S57+$AB57)-$BA57-$BW57</f>
        <v>75000</v>
      </c>
    </row>
    <row r="58" spans="1:87" ht="12.75" hidden="1" thickBot="1">
      <c r="A58" s="454" t="s">
        <v>55</v>
      </c>
      <c r="B58" s="455"/>
      <c r="C58" s="455"/>
      <c r="D58" s="455"/>
      <c r="E58" s="455"/>
      <c r="F58" s="82"/>
      <c r="G58" s="82"/>
      <c r="H58" s="82"/>
      <c r="I58" s="82"/>
      <c r="J58" s="82"/>
      <c r="K58" s="82"/>
      <c r="L58" s="82"/>
      <c r="M58" s="82"/>
      <c r="N58" s="82"/>
      <c r="O58" s="298"/>
      <c r="P58" s="82"/>
      <c r="Q58" s="298"/>
      <c r="R58" s="18">
        <f>SUM(R47:R57)</f>
        <v>7415445</v>
      </c>
      <c r="S58" s="18">
        <f aca="true" t="shared" si="59" ref="S58:AX58">SUM(S47:S57)</f>
        <v>7947000</v>
      </c>
      <c r="T58" s="18">
        <f t="shared" si="59"/>
        <v>11940263</v>
      </c>
      <c r="U58" s="18">
        <f t="shared" si="59"/>
        <v>410000</v>
      </c>
      <c r="V58" s="18">
        <f t="shared" si="59"/>
        <v>1077500</v>
      </c>
      <c r="W58" s="18">
        <f t="shared" si="59"/>
        <v>550000</v>
      </c>
      <c r="X58" s="18">
        <f t="shared" si="59"/>
        <v>373697</v>
      </c>
      <c r="Y58" s="18">
        <f t="shared" si="59"/>
        <v>969450</v>
      </c>
      <c r="Z58" s="18">
        <f t="shared" si="59"/>
        <v>19440</v>
      </c>
      <c r="AA58" s="18">
        <f t="shared" si="59"/>
        <v>1707027</v>
      </c>
      <c r="AB58" s="18">
        <f t="shared" si="59"/>
        <v>2139075</v>
      </c>
      <c r="AC58" s="18">
        <f t="shared" si="59"/>
        <v>3021109</v>
      </c>
      <c r="AD58" s="18">
        <f t="shared" si="59"/>
        <v>2120103</v>
      </c>
      <c r="AE58" s="18">
        <f t="shared" si="59"/>
        <v>2209800</v>
      </c>
      <c r="AF58" s="18">
        <f t="shared" si="59"/>
        <v>2420000</v>
      </c>
      <c r="AG58" s="18">
        <f t="shared" si="59"/>
        <v>604000</v>
      </c>
      <c r="AH58" s="18">
        <f t="shared" si="59"/>
        <v>811000</v>
      </c>
      <c r="AI58" s="18">
        <f t="shared" si="59"/>
        <v>847000</v>
      </c>
      <c r="AJ58" s="18">
        <f t="shared" si="59"/>
        <v>50562</v>
      </c>
      <c r="AK58" s="18">
        <f t="shared" si="59"/>
        <v>30600</v>
      </c>
      <c r="AL58" s="18">
        <f t="shared" si="59"/>
        <v>1000</v>
      </c>
      <c r="AM58" s="18">
        <f t="shared" si="59"/>
        <v>0</v>
      </c>
      <c r="AN58" s="18">
        <f t="shared" si="59"/>
        <v>0</v>
      </c>
      <c r="AO58" s="18">
        <f t="shared" si="59"/>
        <v>0</v>
      </c>
      <c r="AP58" s="18">
        <f t="shared" si="59"/>
        <v>1502303</v>
      </c>
      <c r="AQ58" s="18">
        <f t="shared" si="59"/>
        <v>1280000</v>
      </c>
      <c r="AR58" s="18">
        <f t="shared" si="59"/>
        <v>763260</v>
      </c>
      <c r="AS58" s="18">
        <f t="shared" si="59"/>
        <v>2043378</v>
      </c>
      <c r="AT58" s="18">
        <f t="shared" si="59"/>
        <v>1810074</v>
      </c>
      <c r="AU58" s="18">
        <f t="shared" si="59"/>
        <v>1349450</v>
      </c>
      <c r="AV58" s="18">
        <f t="shared" si="59"/>
        <v>16226514</v>
      </c>
      <c r="AW58" s="18">
        <f t="shared" si="59"/>
        <v>17379499</v>
      </c>
      <c r="AX58" s="18">
        <f t="shared" si="59"/>
        <v>20911522</v>
      </c>
      <c r="AY58" s="19"/>
      <c r="AZ58" s="83"/>
      <c r="BA58" s="185"/>
      <c r="BB58" s="84">
        <f t="shared" si="47"/>
        <v>0</v>
      </c>
      <c r="BC58" s="216">
        <f t="shared" si="48"/>
        <v>0</v>
      </c>
      <c r="BD58" s="84">
        <f t="shared" si="57"/>
        <v>-1</v>
      </c>
      <c r="BE58" s="216">
        <f t="shared" si="58"/>
        <v>-1</v>
      </c>
      <c r="BF58" s="85"/>
      <c r="BG58" s="86">
        <f t="shared" si="49"/>
        <v>8188424</v>
      </c>
      <c r="BH58" s="243">
        <f t="shared" si="50"/>
        <v>5950150</v>
      </c>
      <c r="BI58" s="106">
        <f t="shared" si="53"/>
        <v>0.5046323255486468</v>
      </c>
      <c r="BJ58" s="256">
        <f t="shared" si="54"/>
        <v>0.3255985294042808</v>
      </c>
      <c r="BK58" s="88">
        <f>SUM(BK47:BK57)</f>
        <v>8269590</v>
      </c>
      <c r="BL58" s="248">
        <f>SUM(BL47:BL57)</f>
        <v>6112349</v>
      </c>
      <c r="BM58" s="44">
        <f t="shared" si="33"/>
        <v>0.47115420300665745</v>
      </c>
      <c r="BN58" s="271">
        <f t="shared" si="33"/>
        <v>0.28453930804271443</v>
      </c>
      <c r="BO58" s="110">
        <f>SUM(BO47:BO57)</f>
        <v>9330575</v>
      </c>
      <c r="BP58" s="287">
        <f>SUM(BP47:BP57)</f>
        <v>8749372</v>
      </c>
      <c r="BQ58" s="109">
        <f>SUM(BQ47:BQ57)</f>
        <v>6712563</v>
      </c>
      <c r="BR58" s="247">
        <f>SUM(BR47:BR57)</f>
        <v>4057274</v>
      </c>
      <c r="BT58" s="43"/>
      <c r="BU58" s="43">
        <f t="shared" si="39"/>
        <v>0</v>
      </c>
      <c r="BV58" s="43"/>
      <c r="BW58" s="24"/>
      <c r="BX58" s="24"/>
      <c r="CA58" s="24"/>
      <c r="CG58" s="352"/>
      <c r="CI58" s="406">
        <f t="shared" si="8"/>
        <v>0</v>
      </c>
    </row>
    <row r="59" spans="1:87" ht="8.25" customHeight="1" thickBot="1">
      <c r="A59" s="174"/>
      <c r="B59" s="91"/>
      <c r="C59" s="91"/>
      <c r="D59" s="91"/>
      <c r="E59" s="91"/>
      <c r="F59" s="82"/>
      <c r="G59" s="82"/>
      <c r="H59" s="82"/>
      <c r="I59" s="82"/>
      <c r="J59" s="82"/>
      <c r="K59" s="82"/>
      <c r="L59" s="82"/>
      <c r="M59" s="82"/>
      <c r="N59" s="82"/>
      <c r="O59" s="298"/>
      <c r="P59" s="82"/>
      <c r="Q59" s="298"/>
      <c r="R59" s="19"/>
      <c r="S59" s="19"/>
      <c r="T59" s="183"/>
      <c r="U59" s="19"/>
      <c r="V59" s="19"/>
      <c r="W59" s="183"/>
      <c r="X59" s="19"/>
      <c r="Y59" s="19"/>
      <c r="Z59" s="183"/>
      <c r="AA59" s="19"/>
      <c r="AB59" s="19"/>
      <c r="AC59" s="183"/>
      <c r="AD59" s="19"/>
      <c r="AE59" s="19"/>
      <c r="AF59" s="183"/>
      <c r="AG59" s="19"/>
      <c r="AH59" s="19"/>
      <c r="AI59" s="183"/>
      <c r="AJ59" s="19"/>
      <c r="AK59" s="19"/>
      <c r="AL59" s="183"/>
      <c r="AM59" s="19"/>
      <c r="AN59" s="19"/>
      <c r="AO59" s="183"/>
      <c r="AP59" s="19"/>
      <c r="AQ59" s="19"/>
      <c r="AR59" s="183"/>
      <c r="AS59" s="19"/>
      <c r="AT59" s="19"/>
      <c r="AU59" s="183"/>
      <c r="AV59" s="19"/>
      <c r="AW59" s="19"/>
      <c r="AX59" s="183"/>
      <c r="AY59" s="19"/>
      <c r="AZ59" s="19"/>
      <c r="BA59" s="19"/>
      <c r="BB59" s="40"/>
      <c r="BC59" s="217"/>
      <c r="BD59" s="40"/>
      <c r="BE59" s="217"/>
      <c r="BF59" s="40"/>
      <c r="BI59" s="6"/>
      <c r="BJ59" s="219"/>
      <c r="BK59" s="92"/>
      <c r="BL59" s="262"/>
      <c r="BM59" s="44"/>
      <c r="BN59" s="271"/>
      <c r="BQ59" s="92"/>
      <c r="BR59" s="262"/>
      <c r="BT59" s="13"/>
      <c r="BU59" s="13">
        <f t="shared" si="39"/>
        <v>0</v>
      </c>
      <c r="BV59" s="13"/>
      <c r="BW59" s="24"/>
      <c r="BX59" s="24"/>
      <c r="CI59" s="406" t="e">
        <f t="shared" si="8"/>
        <v>#DIV/0!</v>
      </c>
    </row>
    <row r="60" spans="1:87" ht="24" hidden="1">
      <c r="A60" s="423">
        <v>394190</v>
      </c>
      <c r="B60" s="424" t="s">
        <v>56</v>
      </c>
      <c r="C60" s="424" t="s">
        <v>41</v>
      </c>
      <c r="D60" s="424" t="s">
        <v>108</v>
      </c>
      <c r="E60" s="424" t="s">
        <v>109</v>
      </c>
      <c r="F60" s="69">
        <v>7526673</v>
      </c>
      <c r="G60" s="69">
        <v>3</v>
      </c>
      <c r="H60" s="69">
        <v>3</v>
      </c>
      <c r="I60" s="69">
        <v>1</v>
      </c>
      <c r="J60" s="69">
        <v>1</v>
      </c>
      <c r="K60" s="69">
        <v>0</v>
      </c>
      <c r="L60" s="69">
        <v>0</v>
      </c>
      <c r="M60" s="69">
        <v>1</v>
      </c>
      <c r="N60" s="69">
        <v>1.2</v>
      </c>
      <c r="O60" s="295">
        <v>1.9</v>
      </c>
      <c r="P60" s="69">
        <v>0.9</v>
      </c>
      <c r="Q60" s="295">
        <v>1.4</v>
      </c>
      <c r="R60" s="17">
        <v>0</v>
      </c>
      <c r="S60" s="17">
        <v>109000</v>
      </c>
      <c r="T60" s="179">
        <v>339100</v>
      </c>
      <c r="U60" s="17">
        <v>0</v>
      </c>
      <c r="V60" s="17">
        <v>0</v>
      </c>
      <c r="W60" s="179">
        <v>0</v>
      </c>
      <c r="X60" s="17">
        <v>0</v>
      </c>
      <c r="Y60" s="17">
        <v>0</v>
      </c>
      <c r="Z60" s="179">
        <v>0</v>
      </c>
      <c r="AA60" s="17">
        <v>0</v>
      </c>
      <c r="AB60" s="17">
        <v>0</v>
      </c>
      <c r="AC60" s="179">
        <v>0</v>
      </c>
      <c r="AD60" s="17">
        <v>0</v>
      </c>
      <c r="AE60" s="17">
        <v>0</v>
      </c>
      <c r="AF60" s="179">
        <v>0</v>
      </c>
      <c r="AG60" s="17">
        <v>0</v>
      </c>
      <c r="AH60" s="17">
        <v>0</v>
      </c>
      <c r="AI60" s="179">
        <v>0</v>
      </c>
      <c r="AJ60" s="17">
        <v>0</v>
      </c>
      <c r="AK60" s="17">
        <v>200000</v>
      </c>
      <c r="AL60" s="179">
        <v>372000</v>
      </c>
      <c r="AM60" s="17">
        <v>0</v>
      </c>
      <c r="AN60" s="17">
        <v>0</v>
      </c>
      <c r="AO60" s="179">
        <v>0</v>
      </c>
      <c r="AP60" s="17">
        <v>0</v>
      </c>
      <c r="AQ60" s="17">
        <v>0</v>
      </c>
      <c r="AR60" s="179">
        <v>0</v>
      </c>
      <c r="AS60" s="17">
        <v>0</v>
      </c>
      <c r="AT60" s="17">
        <v>52454</v>
      </c>
      <c r="AU60" s="179">
        <v>20354</v>
      </c>
      <c r="AV60" s="17">
        <v>0</v>
      </c>
      <c r="AW60" s="52">
        <v>361454</v>
      </c>
      <c r="AX60" s="195">
        <v>731454</v>
      </c>
      <c r="AY60" s="3"/>
      <c r="AZ60" s="53"/>
      <c r="BA60" s="202">
        <v>109000</v>
      </c>
      <c r="BB60" s="54">
        <f aca="true" t="shared" si="60" ref="BB60:BC68">AZ60/S60</f>
        <v>0</v>
      </c>
      <c r="BC60" s="213">
        <f t="shared" si="60"/>
        <v>0.3214391035092893</v>
      </c>
      <c r="BD60" s="47"/>
      <c r="BE60" s="228"/>
      <c r="BF60" s="6"/>
      <c r="BG60" s="94">
        <f aca="true" t="shared" si="61" ref="BG60:BG71">V60+Y60+AE60+AH60+AK60+AN60+AQ60+AT60+AZ60</f>
        <v>252454</v>
      </c>
      <c r="BH60" s="244">
        <f aca="true" t="shared" si="62" ref="BH60:BH71">W60+Z60+AF60+AI60+AL60+AO60+AR60+AU60+BA60</f>
        <v>501354</v>
      </c>
      <c r="BI60" s="45"/>
      <c r="BJ60" s="255"/>
      <c r="BK60" s="72"/>
      <c r="BL60" s="246"/>
      <c r="BM60" s="10">
        <f t="shared" si="33"/>
        <v>0.6984401887930415</v>
      </c>
      <c r="BN60" s="266">
        <f t="shared" si="33"/>
        <v>0.6854210927823212</v>
      </c>
      <c r="BO60" s="95">
        <f t="shared" si="34"/>
        <v>109000</v>
      </c>
      <c r="BP60" s="284">
        <f t="shared" si="34"/>
        <v>230100</v>
      </c>
      <c r="BQ60" s="72">
        <f aca="true" t="shared" si="63" ref="BQ60:BQ70">IF(AA60&gt;BK60,0,BK60-AA60)</f>
        <v>0</v>
      </c>
      <c r="BR60" s="246">
        <f aca="true" t="shared" si="64" ref="BR60:BR70">IF(AB60&gt;BL60,0,BL60-AB60)</f>
        <v>0</v>
      </c>
      <c r="BT60" s="368">
        <v>0.029</v>
      </c>
      <c r="BU60" s="128">
        <f t="shared" si="39"/>
        <v>4192.866400000001</v>
      </c>
      <c r="BV60" s="378"/>
      <c r="BW60" s="412">
        <v>10500</v>
      </c>
      <c r="BX60" s="361">
        <v>0</v>
      </c>
      <c r="BY60" s="380"/>
      <c r="BZ60" s="369"/>
      <c r="CA60" s="370"/>
      <c r="CB60" s="369"/>
      <c r="CC60" s="369"/>
      <c r="CD60" s="369"/>
      <c r="CE60" s="371" t="s">
        <v>233</v>
      </c>
      <c r="CF60" s="371" t="s">
        <v>45</v>
      </c>
      <c r="CG60" s="372">
        <v>0.27</v>
      </c>
      <c r="CI60" s="406">
        <f t="shared" si="8"/>
        <v>1.0963302752293578</v>
      </c>
    </row>
    <row r="61" spans="1:87" ht="60" hidden="1">
      <c r="A61" s="173">
        <v>511676</v>
      </c>
      <c r="B61" s="50" t="s">
        <v>110</v>
      </c>
      <c r="C61" s="50" t="s">
        <v>85</v>
      </c>
      <c r="D61" s="50" t="s">
        <v>108</v>
      </c>
      <c r="E61" s="50" t="s">
        <v>110</v>
      </c>
      <c r="F61" s="74">
        <v>2930462</v>
      </c>
      <c r="G61" s="74">
        <v>4</v>
      </c>
      <c r="H61" s="74">
        <v>13</v>
      </c>
      <c r="I61" s="74">
        <v>0</v>
      </c>
      <c r="J61" s="74">
        <v>0</v>
      </c>
      <c r="K61" s="74">
        <v>0</v>
      </c>
      <c r="L61" s="74">
        <v>0</v>
      </c>
      <c r="M61" s="74">
        <v>13</v>
      </c>
      <c r="N61" s="74">
        <v>4.7</v>
      </c>
      <c r="O61" s="296">
        <v>2.6</v>
      </c>
      <c r="P61" s="74">
        <v>3.3</v>
      </c>
      <c r="Q61" s="296">
        <v>2.6</v>
      </c>
      <c r="R61" s="2">
        <v>485000</v>
      </c>
      <c r="S61" s="2">
        <v>329200</v>
      </c>
      <c r="T61" s="180">
        <v>681810</v>
      </c>
      <c r="U61" s="2">
        <v>0</v>
      </c>
      <c r="V61" s="2">
        <v>0</v>
      </c>
      <c r="W61" s="180">
        <v>0</v>
      </c>
      <c r="X61" s="2">
        <v>0</v>
      </c>
      <c r="Y61" s="2">
        <v>0</v>
      </c>
      <c r="Z61" s="180">
        <v>0</v>
      </c>
      <c r="AA61" s="2">
        <v>0</v>
      </c>
      <c r="AB61" s="2">
        <v>0</v>
      </c>
      <c r="AC61" s="180">
        <v>0</v>
      </c>
      <c r="AD61" s="2">
        <v>0</v>
      </c>
      <c r="AE61" s="2">
        <v>0</v>
      </c>
      <c r="AF61" s="180">
        <v>0</v>
      </c>
      <c r="AG61" s="2">
        <v>0</v>
      </c>
      <c r="AH61" s="2">
        <v>0</v>
      </c>
      <c r="AI61" s="180">
        <v>0</v>
      </c>
      <c r="AJ61" s="2">
        <v>83000</v>
      </c>
      <c r="AK61" s="2">
        <v>42000</v>
      </c>
      <c r="AL61" s="180">
        <v>93900</v>
      </c>
      <c r="AM61" s="2">
        <v>0</v>
      </c>
      <c r="AN61" s="2">
        <v>0</v>
      </c>
      <c r="AO61" s="180">
        <v>0</v>
      </c>
      <c r="AP61" s="2">
        <v>0</v>
      </c>
      <c r="AQ61" s="2">
        <v>0</v>
      </c>
      <c r="AR61" s="180">
        <v>0</v>
      </c>
      <c r="AS61" s="2">
        <v>0</v>
      </c>
      <c r="AT61" s="2">
        <v>0</v>
      </c>
      <c r="AU61" s="180">
        <v>0</v>
      </c>
      <c r="AV61" s="2">
        <v>568000</v>
      </c>
      <c r="AW61" s="51">
        <v>371000</v>
      </c>
      <c r="AX61" s="196">
        <v>775710</v>
      </c>
      <c r="AY61" s="3"/>
      <c r="AZ61" s="49"/>
      <c r="BA61" s="203">
        <v>329000</v>
      </c>
      <c r="BB61" s="4">
        <f t="shared" si="60"/>
        <v>0</v>
      </c>
      <c r="BC61" s="214">
        <f t="shared" si="60"/>
        <v>0.482539123802819</v>
      </c>
      <c r="BD61" s="5"/>
      <c r="BE61" s="229"/>
      <c r="BF61" s="6"/>
      <c r="BG61" s="7">
        <f t="shared" si="61"/>
        <v>42000</v>
      </c>
      <c r="BH61" s="241">
        <f t="shared" si="62"/>
        <v>422900</v>
      </c>
      <c r="BI61" s="8">
        <f aca="true" t="shared" si="65" ref="BI61:BI71">BG61/(R61+U61+X61+AA61+AD61+AG61+AJ61+AM61+AP61+AS61)</f>
        <v>0.07394366197183098</v>
      </c>
      <c r="BJ61" s="253">
        <f aca="true" t="shared" si="66" ref="BJ61:BJ71">BH61/(S61+V61+Y61+AB61+AE61+AH61+AK61+AN61+AQ61+AT61)</f>
        <v>1.1392780172413792</v>
      </c>
      <c r="BK61" s="9">
        <f aca="true" t="shared" si="67" ref="BK61:BL70">IF(BI61&gt;=100%,0,(R61+U61+X61+AA61+AD61+AG61+AJ61+AM61+AP61+AS61)-(V61+Y61+AE61+AH61+AK61+AN61+AQ61+AT61+AZ61))</f>
        <v>526000</v>
      </c>
      <c r="BL61" s="260">
        <f t="shared" si="67"/>
        <v>0</v>
      </c>
      <c r="BM61" s="10">
        <f t="shared" si="33"/>
        <v>0.11320754716981132</v>
      </c>
      <c r="BN61" s="266">
        <f t="shared" si="33"/>
        <v>0.5451779659924456</v>
      </c>
      <c r="BO61" s="11">
        <f t="shared" si="34"/>
        <v>329000</v>
      </c>
      <c r="BP61" s="285">
        <f t="shared" si="34"/>
        <v>352810</v>
      </c>
      <c r="BQ61" s="12">
        <f t="shared" si="63"/>
        <v>526000</v>
      </c>
      <c r="BR61" s="263">
        <f t="shared" si="64"/>
        <v>0</v>
      </c>
      <c r="BT61" s="390">
        <v>0.029</v>
      </c>
      <c r="BU61" s="75">
        <f t="shared" si="39"/>
        <v>4303.6</v>
      </c>
      <c r="BV61" s="391"/>
      <c r="BW61" s="413"/>
      <c r="BX61" s="393">
        <v>0</v>
      </c>
      <c r="BY61" s="392"/>
      <c r="BZ61" s="364"/>
      <c r="CA61" s="365"/>
      <c r="CB61" s="364"/>
      <c r="CC61" s="364"/>
      <c r="CD61" s="364"/>
      <c r="CE61" s="366" t="s">
        <v>233</v>
      </c>
      <c r="CF61" s="366"/>
      <c r="CG61" s="367">
        <v>0.27</v>
      </c>
      <c r="CI61" s="406">
        <f t="shared" si="8"/>
        <v>0.9993924665856622</v>
      </c>
    </row>
    <row r="62" spans="1:90" ht="41.25" customHeight="1">
      <c r="A62" s="173">
        <v>839345</v>
      </c>
      <c r="B62" s="50" t="s">
        <v>111</v>
      </c>
      <c r="C62" s="50" t="s">
        <v>41</v>
      </c>
      <c r="D62" s="50" t="s">
        <v>108</v>
      </c>
      <c r="E62" s="50" t="s">
        <v>112</v>
      </c>
      <c r="F62" s="74">
        <v>6380698</v>
      </c>
      <c r="G62" s="74">
        <v>3</v>
      </c>
      <c r="H62" s="74">
        <v>3</v>
      </c>
      <c r="I62" s="74">
        <v>0</v>
      </c>
      <c r="J62" s="74">
        <v>0</v>
      </c>
      <c r="K62" s="74">
        <v>0</v>
      </c>
      <c r="L62" s="74">
        <v>0</v>
      </c>
      <c r="M62" s="74">
        <v>3</v>
      </c>
      <c r="N62" s="74">
        <v>2.6</v>
      </c>
      <c r="O62" s="296">
        <v>1</v>
      </c>
      <c r="P62" s="74">
        <v>1.4</v>
      </c>
      <c r="Q62" s="296">
        <v>0.3</v>
      </c>
      <c r="R62" s="2">
        <v>0</v>
      </c>
      <c r="S62" s="2">
        <v>196000</v>
      </c>
      <c r="T62" s="180">
        <v>191687</v>
      </c>
      <c r="U62" s="2">
        <v>0</v>
      </c>
      <c r="V62" s="2">
        <v>0</v>
      </c>
      <c r="W62" s="180">
        <v>0</v>
      </c>
      <c r="X62" s="2">
        <v>19125</v>
      </c>
      <c r="Y62" s="2">
        <v>20000</v>
      </c>
      <c r="Z62" s="180">
        <v>0</v>
      </c>
      <c r="AA62" s="2">
        <v>0</v>
      </c>
      <c r="AB62" s="2">
        <v>148819</v>
      </c>
      <c r="AC62" s="180">
        <v>27000</v>
      </c>
      <c r="AD62" s="2">
        <v>1508</v>
      </c>
      <c r="AE62" s="2">
        <v>1000</v>
      </c>
      <c r="AF62" s="180">
        <v>1000</v>
      </c>
      <c r="AG62" s="2">
        <v>0</v>
      </c>
      <c r="AH62" s="2">
        <v>0</v>
      </c>
      <c r="AI62" s="180">
        <v>0</v>
      </c>
      <c r="AJ62" s="2">
        <v>330783</v>
      </c>
      <c r="AK62" s="2">
        <v>360000</v>
      </c>
      <c r="AL62" s="180">
        <v>360000</v>
      </c>
      <c r="AM62" s="2">
        <v>18043</v>
      </c>
      <c r="AN62" s="2">
        <v>17500</v>
      </c>
      <c r="AO62" s="180">
        <v>20000</v>
      </c>
      <c r="AP62" s="2">
        <v>23006</v>
      </c>
      <c r="AQ62" s="2">
        <v>93988</v>
      </c>
      <c r="AR62" s="180">
        <v>14772</v>
      </c>
      <c r="AS62" s="2">
        <v>46887</v>
      </c>
      <c r="AT62" s="2">
        <v>32977</v>
      </c>
      <c r="AU62" s="180">
        <v>29378</v>
      </c>
      <c r="AV62" s="2">
        <v>439352</v>
      </c>
      <c r="AW62" s="51">
        <v>870284</v>
      </c>
      <c r="AX62" s="196">
        <v>643837</v>
      </c>
      <c r="AY62" s="3"/>
      <c r="AZ62" s="49"/>
      <c r="BA62" s="203">
        <v>190000</v>
      </c>
      <c r="BB62" s="4">
        <f t="shared" si="60"/>
        <v>0</v>
      </c>
      <c r="BC62" s="214">
        <f t="shared" si="60"/>
        <v>0.9911991945202335</v>
      </c>
      <c r="BD62" s="5"/>
      <c r="BE62" s="229"/>
      <c r="BF62" s="6"/>
      <c r="BG62" s="7">
        <f t="shared" si="61"/>
        <v>525465</v>
      </c>
      <c r="BH62" s="241">
        <f t="shared" si="62"/>
        <v>615150</v>
      </c>
      <c r="BI62" s="8">
        <f t="shared" si="65"/>
        <v>1.1960000182086346</v>
      </c>
      <c r="BJ62" s="253">
        <f t="shared" si="66"/>
        <v>0.706838227521131</v>
      </c>
      <c r="BK62" s="9">
        <f t="shared" si="67"/>
        <v>0</v>
      </c>
      <c r="BL62" s="260">
        <f t="shared" si="67"/>
        <v>255134</v>
      </c>
      <c r="BM62" s="10">
        <f t="shared" si="33"/>
        <v>0.6037856607728052</v>
      </c>
      <c r="BN62" s="266">
        <f t="shared" si="33"/>
        <v>0.9554436914933438</v>
      </c>
      <c r="BO62" s="11">
        <f t="shared" si="34"/>
        <v>344819</v>
      </c>
      <c r="BP62" s="285">
        <f t="shared" si="34"/>
        <v>28687</v>
      </c>
      <c r="BQ62" s="12">
        <f t="shared" si="63"/>
        <v>0</v>
      </c>
      <c r="BR62" s="263">
        <f t="shared" si="64"/>
        <v>106315</v>
      </c>
      <c r="BT62" s="390">
        <v>0.029</v>
      </c>
      <c r="BU62" s="75">
        <f t="shared" si="39"/>
        <v>7468.5092</v>
      </c>
      <c r="BV62" s="391"/>
      <c r="BW62" s="413">
        <v>18700</v>
      </c>
      <c r="BX62" s="393">
        <v>50000</v>
      </c>
      <c r="BY62" s="392"/>
      <c r="BZ62" s="364"/>
      <c r="CA62" s="365"/>
      <c r="CB62" s="364"/>
      <c r="CC62" s="364"/>
      <c r="CD62" s="364"/>
      <c r="CE62" s="366" t="s">
        <v>233</v>
      </c>
      <c r="CF62" s="366" t="s">
        <v>45</v>
      </c>
      <c r="CG62" s="367">
        <v>0.27</v>
      </c>
      <c r="CI62" s="406">
        <f t="shared" si="8"/>
        <v>0.605245070602258</v>
      </c>
      <c r="CJ62" s="13">
        <f>0.65*($S62+$AB62)-$BA62-$BW62</f>
        <v>15432.350000000006</v>
      </c>
      <c r="CK62" s="13">
        <f>0.7*($S62+$AB62)-$BA62-$BW62</f>
        <v>32673.29999999999</v>
      </c>
      <c r="CL62" s="16">
        <f>0.75*($S62+$AB62)-$BA62-$BW62</f>
        <v>49914.25</v>
      </c>
    </row>
    <row r="63" spans="1:87" ht="60" hidden="1">
      <c r="A63" s="173">
        <v>70659001</v>
      </c>
      <c r="B63" s="50" t="s">
        <v>84</v>
      </c>
      <c r="C63" s="427" t="s">
        <v>85</v>
      </c>
      <c r="D63" s="50" t="s">
        <v>108</v>
      </c>
      <c r="E63" s="50" t="s">
        <v>114</v>
      </c>
      <c r="F63" s="74">
        <v>4746463</v>
      </c>
      <c r="G63" s="74">
        <v>10</v>
      </c>
      <c r="H63" s="74">
        <v>10</v>
      </c>
      <c r="I63" s="74">
        <v>0</v>
      </c>
      <c r="J63" s="74">
        <v>0</v>
      </c>
      <c r="K63" s="74">
        <v>0</v>
      </c>
      <c r="L63" s="74">
        <v>0</v>
      </c>
      <c r="M63" s="74">
        <v>10</v>
      </c>
      <c r="N63" s="74">
        <v>1.2</v>
      </c>
      <c r="O63" s="296">
        <v>1.2</v>
      </c>
      <c r="P63" s="74">
        <v>0.9</v>
      </c>
      <c r="Q63" s="296">
        <v>0.9</v>
      </c>
      <c r="R63" s="2">
        <v>266000</v>
      </c>
      <c r="S63" s="2">
        <v>250000</v>
      </c>
      <c r="T63" s="180">
        <v>250000</v>
      </c>
      <c r="U63" s="2">
        <v>0</v>
      </c>
      <c r="V63" s="2">
        <v>0</v>
      </c>
      <c r="W63" s="180">
        <v>0</v>
      </c>
      <c r="X63" s="2">
        <v>0</v>
      </c>
      <c r="Y63" s="2">
        <v>0</v>
      </c>
      <c r="Z63" s="180">
        <v>0</v>
      </c>
      <c r="AA63" s="2">
        <v>0</v>
      </c>
      <c r="AB63" s="2">
        <v>0</v>
      </c>
      <c r="AC63" s="180">
        <v>0</v>
      </c>
      <c r="AD63" s="2">
        <v>0</v>
      </c>
      <c r="AE63" s="2">
        <v>0</v>
      </c>
      <c r="AF63" s="180">
        <v>0</v>
      </c>
      <c r="AG63" s="2">
        <v>244000</v>
      </c>
      <c r="AH63" s="2">
        <v>57000</v>
      </c>
      <c r="AI63" s="180">
        <v>92000</v>
      </c>
      <c r="AJ63" s="2">
        <v>102000</v>
      </c>
      <c r="AK63" s="2">
        <v>370000</v>
      </c>
      <c r="AL63" s="180">
        <v>370000</v>
      </c>
      <c r="AM63" s="2">
        <v>0</v>
      </c>
      <c r="AN63" s="2">
        <v>47000</v>
      </c>
      <c r="AO63" s="180">
        <v>47000</v>
      </c>
      <c r="AP63" s="2">
        <v>0</v>
      </c>
      <c r="AQ63" s="2">
        <v>0</v>
      </c>
      <c r="AR63" s="180">
        <v>0</v>
      </c>
      <c r="AS63" s="2">
        <v>3000</v>
      </c>
      <c r="AT63" s="2">
        <v>0</v>
      </c>
      <c r="AU63" s="180">
        <v>0</v>
      </c>
      <c r="AV63" s="2">
        <v>615000</v>
      </c>
      <c r="AW63" s="51">
        <v>724000</v>
      </c>
      <c r="AX63" s="196">
        <v>759000</v>
      </c>
      <c r="AY63" s="3"/>
      <c r="AZ63" s="49"/>
      <c r="BA63" s="203">
        <v>250000</v>
      </c>
      <c r="BB63" s="4">
        <f t="shared" si="60"/>
        <v>0</v>
      </c>
      <c r="BC63" s="214">
        <f t="shared" si="60"/>
        <v>1</v>
      </c>
      <c r="BD63" s="5">
        <f>-1+AZ63/R63</f>
        <v>-1</v>
      </c>
      <c r="BE63" s="229">
        <f>-1+BA63/S63</f>
        <v>0</v>
      </c>
      <c r="BF63" s="6"/>
      <c r="BG63" s="7">
        <f t="shared" si="61"/>
        <v>474000</v>
      </c>
      <c r="BH63" s="241">
        <f t="shared" si="62"/>
        <v>759000</v>
      </c>
      <c r="BI63" s="8">
        <f t="shared" si="65"/>
        <v>0.7707317073170732</v>
      </c>
      <c r="BJ63" s="253">
        <f t="shared" si="66"/>
        <v>1.048342541436464</v>
      </c>
      <c r="BK63" s="9">
        <f t="shared" si="67"/>
        <v>141000</v>
      </c>
      <c r="BL63" s="260">
        <f t="shared" si="67"/>
        <v>0</v>
      </c>
      <c r="BM63" s="10">
        <f t="shared" si="33"/>
        <v>0.6546961325966851</v>
      </c>
      <c r="BN63" s="266">
        <f t="shared" si="33"/>
        <v>1</v>
      </c>
      <c r="BO63" s="11">
        <f t="shared" si="34"/>
        <v>250000</v>
      </c>
      <c r="BP63" s="285">
        <f t="shared" si="34"/>
        <v>0</v>
      </c>
      <c r="BQ63" s="12">
        <f t="shared" si="63"/>
        <v>141000</v>
      </c>
      <c r="BR63" s="263">
        <f t="shared" si="64"/>
        <v>0</v>
      </c>
      <c r="BT63" s="390">
        <v>0.029</v>
      </c>
      <c r="BU63" s="75">
        <f t="shared" si="39"/>
        <v>8398.4</v>
      </c>
      <c r="BV63" s="391"/>
      <c r="BW63" s="413"/>
      <c r="BX63" s="393">
        <v>0</v>
      </c>
      <c r="BY63" s="392"/>
      <c r="BZ63" s="364"/>
      <c r="CA63" s="365"/>
      <c r="CB63" s="364"/>
      <c r="CC63" s="364"/>
      <c r="CD63" s="364"/>
      <c r="CE63" s="366" t="s">
        <v>233</v>
      </c>
      <c r="CF63" s="366"/>
      <c r="CG63" s="367">
        <v>0.27</v>
      </c>
      <c r="CI63" s="406">
        <f t="shared" si="8"/>
        <v>1</v>
      </c>
    </row>
    <row r="64" spans="1:87" ht="30.75" customHeight="1" hidden="1">
      <c r="A64" s="429">
        <v>44990260</v>
      </c>
      <c r="B64" s="430" t="s">
        <v>69</v>
      </c>
      <c r="C64" s="430" t="s">
        <v>41</v>
      </c>
      <c r="D64" s="430" t="s">
        <v>108</v>
      </c>
      <c r="E64" s="430" t="s">
        <v>328</v>
      </c>
      <c r="F64" s="74">
        <v>8756952</v>
      </c>
      <c r="G64" s="75"/>
      <c r="H64" s="74">
        <v>4</v>
      </c>
      <c r="I64" s="74">
        <v>0</v>
      </c>
      <c r="J64" s="74">
        <v>0</v>
      </c>
      <c r="K64" s="74">
        <v>2</v>
      </c>
      <c r="L64" s="74">
        <v>2</v>
      </c>
      <c r="M64" s="74">
        <v>0</v>
      </c>
      <c r="N64" s="74"/>
      <c r="O64" s="296">
        <v>5</v>
      </c>
      <c r="P64" s="74"/>
      <c r="Q64" s="296">
        <v>4</v>
      </c>
      <c r="R64" s="2">
        <v>0</v>
      </c>
      <c r="S64" s="2">
        <v>0</v>
      </c>
      <c r="T64" s="180">
        <v>1400000</v>
      </c>
      <c r="U64" s="2">
        <v>0</v>
      </c>
      <c r="V64" s="2">
        <v>0</v>
      </c>
      <c r="W64" s="180">
        <v>0</v>
      </c>
      <c r="X64" s="2">
        <v>0</v>
      </c>
      <c r="Y64" s="2">
        <v>0</v>
      </c>
      <c r="Z64" s="180">
        <v>0</v>
      </c>
      <c r="AA64" s="2">
        <v>0</v>
      </c>
      <c r="AB64" s="2">
        <v>0</v>
      </c>
      <c r="AC64" s="180">
        <v>900000</v>
      </c>
      <c r="AD64" s="2">
        <v>0</v>
      </c>
      <c r="AE64" s="2">
        <v>0</v>
      </c>
      <c r="AF64" s="180">
        <v>60000</v>
      </c>
      <c r="AG64" s="2">
        <v>0</v>
      </c>
      <c r="AH64" s="2">
        <v>0</v>
      </c>
      <c r="AI64" s="180">
        <v>0</v>
      </c>
      <c r="AJ64" s="2">
        <v>0</v>
      </c>
      <c r="AK64" s="2">
        <v>0</v>
      </c>
      <c r="AL64" s="180">
        <v>144000</v>
      </c>
      <c r="AM64" s="2">
        <v>0</v>
      </c>
      <c r="AN64" s="2">
        <v>0</v>
      </c>
      <c r="AO64" s="180">
        <v>0</v>
      </c>
      <c r="AP64" s="2">
        <v>0</v>
      </c>
      <c r="AQ64" s="2">
        <v>0</v>
      </c>
      <c r="AR64" s="180">
        <v>0</v>
      </c>
      <c r="AS64" s="2">
        <v>0</v>
      </c>
      <c r="AT64" s="2">
        <v>0</v>
      </c>
      <c r="AU64" s="180">
        <v>3000</v>
      </c>
      <c r="AV64" s="2">
        <v>0</v>
      </c>
      <c r="AW64" s="51">
        <v>0</v>
      </c>
      <c r="AX64" s="196">
        <v>2507000</v>
      </c>
      <c r="AY64" s="3"/>
      <c r="AZ64" s="141"/>
      <c r="BA64" s="206">
        <v>400000</v>
      </c>
      <c r="BB64" s="4"/>
      <c r="BC64" s="214">
        <f t="shared" si="60"/>
        <v>0.2857142857142857</v>
      </c>
      <c r="BD64" s="5"/>
      <c r="BE64" s="229"/>
      <c r="BF64" s="6"/>
      <c r="BG64" s="7"/>
      <c r="BH64" s="241">
        <f t="shared" si="62"/>
        <v>607000</v>
      </c>
      <c r="BI64" s="8"/>
      <c r="BJ64" s="253" t="e">
        <f t="shared" si="66"/>
        <v>#DIV/0!</v>
      </c>
      <c r="BK64" s="9"/>
      <c r="BL64" s="260" t="e">
        <f t="shared" si="67"/>
        <v>#DIV/0!</v>
      </c>
      <c r="BM64" s="10"/>
      <c r="BN64" s="266">
        <f t="shared" si="33"/>
        <v>0.24212205823693658</v>
      </c>
      <c r="BO64" s="11"/>
      <c r="BP64" s="285">
        <f t="shared" si="34"/>
        <v>1900000</v>
      </c>
      <c r="BQ64" s="12"/>
      <c r="BR64" s="263" t="e">
        <f t="shared" si="64"/>
        <v>#DIV/0!</v>
      </c>
      <c r="BT64" s="390">
        <v>0.029</v>
      </c>
      <c r="BU64" s="75">
        <f>AX64*BT64*0.4</f>
        <v>29081.2</v>
      </c>
      <c r="BV64" s="391"/>
      <c r="BW64" s="413">
        <v>300000</v>
      </c>
      <c r="BX64" s="393">
        <v>0</v>
      </c>
      <c r="BY64" s="392"/>
      <c r="BZ64" s="364"/>
      <c r="CA64" s="365"/>
      <c r="CB64" s="364"/>
      <c r="CC64" s="364"/>
      <c r="CD64" s="364"/>
      <c r="CE64" s="366" t="s">
        <v>233</v>
      </c>
      <c r="CF64" s="366" t="s">
        <v>45</v>
      </c>
      <c r="CG64" s="367">
        <v>0.27</v>
      </c>
      <c r="CI64" s="406" t="e">
        <f t="shared" si="8"/>
        <v>#DIV/0!</v>
      </c>
    </row>
    <row r="65" spans="1:87" ht="30.75" customHeight="1" hidden="1">
      <c r="A65" s="429">
        <v>44990260</v>
      </c>
      <c r="B65" s="430" t="s">
        <v>69</v>
      </c>
      <c r="C65" s="430" t="s">
        <v>41</v>
      </c>
      <c r="D65" s="430" t="s">
        <v>108</v>
      </c>
      <c r="E65" s="430" t="s">
        <v>326</v>
      </c>
      <c r="F65" s="74">
        <v>4578503</v>
      </c>
      <c r="G65" s="75"/>
      <c r="H65" s="74">
        <v>4</v>
      </c>
      <c r="I65" s="74">
        <v>0</v>
      </c>
      <c r="J65" s="74">
        <v>0</v>
      </c>
      <c r="K65" s="74">
        <v>2</v>
      </c>
      <c r="L65" s="74">
        <v>2</v>
      </c>
      <c r="M65" s="74">
        <v>0</v>
      </c>
      <c r="N65" s="74"/>
      <c r="O65" s="296">
        <v>6.2</v>
      </c>
      <c r="P65" s="74"/>
      <c r="Q65" s="296">
        <v>4.8</v>
      </c>
      <c r="R65" s="2">
        <v>0</v>
      </c>
      <c r="S65" s="2">
        <v>0</v>
      </c>
      <c r="T65" s="180">
        <v>1428000</v>
      </c>
      <c r="U65" s="2">
        <v>0</v>
      </c>
      <c r="V65" s="2">
        <v>0</v>
      </c>
      <c r="W65" s="180">
        <v>0</v>
      </c>
      <c r="X65" s="2">
        <v>0</v>
      </c>
      <c r="Y65" s="2">
        <v>0</v>
      </c>
      <c r="Z65" s="180">
        <v>0</v>
      </c>
      <c r="AA65" s="2">
        <v>0</v>
      </c>
      <c r="AB65" s="2">
        <v>0</v>
      </c>
      <c r="AC65" s="180">
        <v>821200</v>
      </c>
      <c r="AD65" s="2">
        <v>0</v>
      </c>
      <c r="AE65" s="2">
        <v>0</v>
      </c>
      <c r="AF65" s="180">
        <v>68000</v>
      </c>
      <c r="AG65" s="2">
        <v>0</v>
      </c>
      <c r="AH65" s="2">
        <v>0</v>
      </c>
      <c r="AI65" s="180">
        <v>0</v>
      </c>
      <c r="AJ65" s="2">
        <v>0</v>
      </c>
      <c r="AK65" s="2">
        <v>0</v>
      </c>
      <c r="AL65" s="180">
        <v>144000</v>
      </c>
      <c r="AM65" s="2">
        <v>0</v>
      </c>
      <c r="AN65" s="2">
        <v>0</v>
      </c>
      <c r="AO65" s="180">
        <v>0</v>
      </c>
      <c r="AP65" s="2">
        <v>0</v>
      </c>
      <c r="AQ65" s="2">
        <v>0</v>
      </c>
      <c r="AR65" s="180">
        <v>0</v>
      </c>
      <c r="AS65" s="2">
        <v>0</v>
      </c>
      <c r="AT65" s="2">
        <v>0</v>
      </c>
      <c r="AU65" s="180">
        <v>0</v>
      </c>
      <c r="AV65" s="2">
        <v>0</v>
      </c>
      <c r="AW65" s="51">
        <v>0</v>
      </c>
      <c r="AX65" s="196">
        <v>2461200</v>
      </c>
      <c r="AY65" s="3"/>
      <c r="AZ65" s="141"/>
      <c r="BA65" s="206">
        <v>400000</v>
      </c>
      <c r="BB65" s="4"/>
      <c r="BC65" s="214">
        <f t="shared" si="60"/>
        <v>0.2801120448179272</v>
      </c>
      <c r="BD65" s="5"/>
      <c r="BE65" s="229"/>
      <c r="BF65" s="6"/>
      <c r="BG65" s="7"/>
      <c r="BH65" s="241">
        <f t="shared" si="62"/>
        <v>612000</v>
      </c>
      <c r="BI65" s="8"/>
      <c r="BJ65" s="253" t="e">
        <f t="shared" si="66"/>
        <v>#DIV/0!</v>
      </c>
      <c r="BK65" s="9"/>
      <c r="BL65" s="260" t="e">
        <f t="shared" si="67"/>
        <v>#DIV/0!</v>
      </c>
      <c r="BM65" s="10"/>
      <c r="BN65" s="266">
        <f t="shared" si="33"/>
        <v>0.24865919063871283</v>
      </c>
      <c r="BO65" s="11"/>
      <c r="BP65" s="285">
        <f t="shared" si="34"/>
        <v>1849200</v>
      </c>
      <c r="BQ65" s="12"/>
      <c r="BR65" s="263" t="e">
        <f t="shared" si="64"/>
        <v>#DIV/0!</v>
      </c>
      <c r="BT65" s="390">
        <v>0.029</v>
      </c>
      <c r="BU65" s="75">
        <f>AX65*BT65*0.4</f>
        <v>28549.920000000002</v>
      </c>
      <c r="BV65" s="391"/>
      <c r="BW65" s="413">
        <v>300000</v>
      </c>
      <c r="BX65" s="393">
        <v>0</v>
      </c>
      <c r="BY65" s="392"/>
      <c r="BZ65" s="364"/>
      <c r="CA65" s="365"/>
      <c r="CB65" s="364"/>
      <c r="CC65" s="364"/>
      <c r="CD65" s="364"/>
      <c r="CE65" s="366" t="s">
        <v>233</v>
      </c>
      <c r="CF65" s="366" t="s">
        <v>45</v>
      </c>
      <c r="CG65" s="367">
        <v>0.27</v>
      </c>
      <c r="CI65" s="406" t="e">
        <f t="shared" si="8"/>
        <v>#DIV/0!</v>
      </c>
    </row>
    <row r="66" spans="1:87" ht="30.75" customHeight="1" hidden="1" thickBot="1">
      <c r="A66" s="429">
        <v>44990260</v>
      </c>
      <c r="B66" s="430" t="s">
        <v>69</v>
      </c>
      <c r="C66" s="430" t="s">
        <v>41</v>
      </c>
      <c r="D66" s="430" t="s">
        <v>108</v>
      </c>
      <c r="E66" s="430" t="s">
        <v>327</v>
      </c>
      <c r="F66" s="74">
        <v>7981302</v>
      </c>
      <c r="G66" s="75"/>
      <c r="H66" s="74">
        <v>4</v>
      </c>
      <c r="I66" s="74">
        <v>0</v>
      </c>
      <c r="J66" s="74">
        <v>0</v>
      </c>
      <c r="K66" s="74">
        <v>2</v>
      </c>
      <c r="L66" s="74">
        <v>2</v>
      </c>
      <c r="M66" s="74">
        <v>0</v>
      </c>
      <c r="N66" s="74"/>
      <c r="O66" s="296">
        <v>5.8</v>
      </c>
      <c r="P66" s="74"/>
      <c r="Q66" s="296">
        <v>4.7</v>
      </c>
      <c r="R66" s="2">
        <v>0</v>
      </c>
      <c r="S66" s="2">
        <v>0</v>
      </c>
      <c r="T66" s="180">
        <v>1375000</v>
      </c>
      <c r="U66" s="2">
        <v>0</v>
      </c>
      <c r="V66" s="2">
        <v>0</v>
      </c>
      <c r="W66" s="180">
        <v>0</v>
      </c>
      <c r="X66" s="2">
        <v>0</v>
      </c>
      <c r="Y66" s="2">
        <v>0</v>
      </c>
      <c r="Z66" s="180">
        <v>0</v>
      </c>
      <c r="AA66" s="2">
        <v>0</v>
      </c>
      <c r="AB66" s="2">
        <v>500000</v>
      </c>
      <c r="AC66" s="180">
        <v>921500</v>
      </c>
      <c r="AD66" s="2">
        <v>0</v>
      </c>
      <c r="AE66" s="2">
        <v>0</v>
      </c>
      <c r="AF66" s="180">
        <v>0</v>
      </c>
      <c r="AG66" s="2">
        <v>0</v>
      </c>
      <c r="AH66" s="2">
        <v>0</v>
      </c>
      <c r="AI66" s="180">
        <v>0</v>
      </c>
      <c r="AJ66" s="2">
        <v>0</v>
      </c>
      <c r="AK66" s="2">
        <v>12000</v>
      </c>
      <c r="AL66" s="180">
        <v>145000</v>
      </c>
      <c r="AM66" s="2">
        <v>0</v>
      </c>
      <c r="AN66" s="2">
        <v>0</v>
      </c>
      <c r="AO66" s="180">
        <v>0</v>
      </c>
      <c r="AP66" s="2">
        <v>0</v>
      </c>
      <c r="AQ66" s="2">
        <v>0</v>
      </c>
      <c r="AR66" s="180">
        <v>0</v>
      </c>
      <c r="AS66" s="2">
        <v>0</v>
      </c>
      <c r="AT66" s="2">
        <v>0</v>
      </c>
      <c r="AU66" s="180">
        <v>2000</v>
      </c>
      <c r="AV66" s="2">
        <v>0</v>
      </c>
      <c r="AW66" s="51">
        <v>512000</v>
      </c>
      <c r="AX66" s="196">
        <v>2443500</v>
      </c>
      <c r="AY66" s="3"/>
      <c r="AZ66" s="141"/>
      <c r="BA66" s="206">
        <v>400000</v>
      </c>
      <c r="BB66" s="4"/>
      <c r="BC66" s="214">
        <f t="shared" si="60"/>
        <v>0.2909090909090909</v>
      </c>
      <c r="BD66" s="5"/>
      <c r="BE66" s="229"/>
      <c r="BF66" s="6"/>
      <c r="BG66" s="7"/>
      <c r="BH66" s="241">
        <f t="shared" si="62"/>
        <v>547000</v>
      </c>
      <c r="BI66" s="8"/>
      <c r="BJ66" s="253">
        <f t="shared" si="66"/>
        <v>1.068359375</v>
      </c>
      <c r="BK66" s="9"/>
      <c r="BL66" s="260">
        <f t="shared" si="67"/>
        <v>0</v>
      </c>
      <c r="BM66" s="10"/>
      <c r="BN66" s="266">
        <f t="shared" si="33"/>
        <v>0.22385921833435646</v>
      </c>
      <c r="BO66" s="11"/>
      <c r="BP66" s="285">
        <f t="shared" si="34"/>
        <v>1896500</v>
      </c>
      <c r="BQ66" s="12"/>
      <c r="BR66" s="263">
        <f t="shared" si="64"/>
        <v>0</v>
      </c>
      <c r="BT66" s="390">
        <v>0.029</v>
      </c>
      <c r="BU66" s="75">
        <f aca="true" t="shared" si="68" ref="BU66:BU73">IF(AW66&lt;AX66,AW66*BT66*0.4,AX66*BT66*0.4)</f>
        <v>5939.200000000001</v>
      </c>
      <c r="BV66" s="391"/>
      <c r="BW66" s="413">
        <v>300000</v>
      </c>
      <c r="BX66" s="393">
        <v>0</v>
      </c>
      <c r="BY66" s="392"/>
      <c r="BZ66" s="364"/>
      <c r="CA66" s="365"/>
      <c r="CB66" s="364"/>
      <c r="CC66" s="364"/>
      <c r="CD66" s="364"/>
      <c r="CE66" s="366" t="s">
        <v>233</v>
      </c>
      <c r="CF66" s="366" t="s">
        <v>45</v>
      </c>
      <c r="CG66" s="367">
        <v>0.27</v>
      </c>
      <c r="CI66" s="406">
        <f t="shared" si="8"/>
        <v>1.4</v>
      </c>
    </row>
    <row r="67" spans="1:87" ht="30.75" customHeight="1" hidden="1">
      <c r="A67" s="173">
        <v>15060233</v>
      </c>
      <c r="B67" s="50" t="s">
        <v>40</v>
      </c>
      <c r="C67" s="50" t="s">
        <v>41</v>
      </c>
      <c r="D67" s="50" t="s">
        <v>108</v>
      </c>
      <c r="E67" s="427" t="s">
        <v>324</v>
      </c>
      <c r="F67" s="74">
        <v>6314482</v>
      </c>
      <c r="G67" s="75"/>
      <c r="H67" s="74">
        <v>10</v>
      </c>
      <c r="I67" s="74">
        <v>1</v>
      </c>
      <c r="J67" s="74">
        <v>2</v>
      </c>
      <c r="K67" s="74">
        <v>2</v>
      </c>
      <c r="L67" s="74">
        <v>3</v>
      </c>
      <c r="M67" s="74">
        <v>2</v>
      </c>
      <c r="N67" s="74"/>
      <c r="O67" s="296">
        <v>6.9</v>
      </c>
      <c r="P67" s="74"/>
      <c r="Q67" s="296">
        <v>6.3</v>
      </c>
      <c r="R67" s="2">
        <v>0</v>
      </c>
      <c r="S67" s="2">
        <v>0</v>
      </c>
      <c r="T67" s="180">
        <v>1537750</v>
      </c>
      <c r="U67" s="2">
        <v>0</v>
      </c>
      <c r="V67" s="2">
        <v>0</v>
      </c>
      <c r="W67" s="180">
        <v>0</v>
      </c>
      <c r="X67" s="2">
        <v>0</v>
      </c>
      <c r="Y67" s="2">
        <v>0</v>
      </c>
      <c r="Z67" s="180">
        <v>0</v>
      </c>
      <c r="AA67" s="2">
        <v>0</v>
      </c>
      <c r="AB67" s="2">
        <v>510000</v>
      </c>
      <c r="AC67" s="180">
        <v>510000</v>
      </c>
      <c r="AD67" s="2">
        <v>0</v>
      </c>
      <c r="AE67" s="2">
        <v>0</v>
      </c>
      <c r="AF67" s="180">
        <v>100000</v>
      </c>
      <c r="AG67" s="2">
        <v>0</v>
      </c>
      <c r="AH67" s="2">
        <v>0</v>
      </c>
      <c r="AI67" s="180">
        <v>0</v>
      </c>
      <c r="AJ67" s="2">
        <v>0</v>
      </c>
      <c r="AK67" s="2">
        <v>15000</v>
      </c>
      <c r="AL67" s="180">
        <v>392250</v>
      </c>
      <c r="AM67" s="2">
        <v>0</v>
      </c>
      <c r="AN67" s="2">
        <v>0</v>
      </c>
      <c r="AO67" s="180">
        <v>0</v>
      </c>
      <c r="AP67" s="2">
        <v>0</v>
      </c>
      <c r="AQ67" s="2">
        <v>0</v>
      </c>
      <c r="AR67" s="180">
        <v>0</v>
      </c>
      <c r="AS67" s="2">
        <v>0</v>
      </c>
      <c r="AT67" s="2">
        <v>300000</v>
      </c>
      <c r="AU67" s="180">
        <v>126575</v>
      </c>
      <c r="AV67" s="2">
        <v>0</v>
      </c>
      <c r="AW67" s="51">
        <v>825000</v>
      </c>
      <c r="AX67" s="196">
        <v>2666575</v>
      </c>
      <c r="AY67" s="3"/>
      <c r="AZ67" s="141"/>
      <c r="BA67" s="206">
        <v>400000</v>
      </c>
      <c r="BB67" s="4"/>
      <c r="BC67" s="214">
        <f t="shared" si="60"/>
        <v>0.26012030564135913</v>
      </c>
      <c r="BD67" s="5"/>
      <c r="BE67" s="229"/>
      <c r="BF67" s="6"/>
      <c r="BG67" s="7"/>
      <c r="BH67" s="241">
        <f t="shared" si="62"/>
        <v>1018825</v>
      </c>
      <c r="BI67" s="8"/>
      <c r="BJ67" s="253">
        <f t="shared" si="66"/>
        <v>1.234939393939394</v>
      </c>
      <c r="BK67" s="9"/>
      <c r="BL67" s="260">
        <f t="shared" si="67"/>
        <v>0</v>
      </c>
      <c r="BM67" s="10"/>
      <c r="BN67" s="266">
        <f t="shared" si="33"/>
        <v>0.38207250874248805</v>
      </c>
      <c r="BO67" s="11"/>
      <c r="BP67" s="285">
        <f t="shared" si="34"/>
        <v>1647750</v>
      </c>
      <c r="BQ67" s="12"/>
      <c r="BR67" s="263">
        <f t="shared" si="64"/>
        <v>0</v>
      </c>
      <c r="BT67" s="390">
        <v>0.029</v>
      </c>
      <c r="BU67" s="75">
        <f t="shared" si="68"/>
        <v>9570</v>
      </c>
      <c r="BV67" s="391"/>
      <c r="BW67" s="413">
        <v>300000</v>
      </c>
      <c r="BX67" s="393">
        <v>0</v>
      </c>
      <c r="BY67" s="392"/>
      <c r="BZ67" s="364"/>
      <c r="CA67" s="365"/>
      <c r="CB67" s="364"/>
      <c r="CC67" s="364"/>
      <c r="CD67" s="364"/>
      <c r="CE67" s="366" t="s">
        <v>233</v>
      </c>
      <c r="CF67" s="371" t="s">
        <v>45</v>
      </c>
      <c r="CG67" s="367">
        <v>0.27</v>
      </c>
      <c r="CI67" s="406">
        <f t="shared" si="8"/>
        <v>1.3725490196078431</v>
      </c>
    </row>
    <row r="68" spans="1:87" ht="30.75" customHeight="1" hidden="1">
      <c r="A68" s="173">
        <v>47224541</v>
      </c>
      <c r="B68" s="50" t="s">
        <v>124</v>
      </c>
      <c r="C68" s="50" t="s">
        <v>41</v>
      </c>
      <c r="D68" s="50" t="s">
        <v>108</v>
      </c>
      <c r="E68" s="427" t="s">
        <v>321</v>
      </c>
      <c r="F68" s="74">
        <v>6500338</v>
      </c>
      <c r="G68" s="75">
        <v>0</v>
      </c>
      <c r="H68" s="74">
        <v>10</v>
      </c>
      <c r="I68" s="74">
        <v>2</v>
      </c>
      <c r="J68" s="74">
        <v>2</v>
      </c>
      <c r="K68" s="74">
        <v>2</v>
      </c>
      <c r="L68" s="74">
        <v>2</v>
      </c>
      <c r="M68" s="74">
        <v>2</v>
      </c>
      <c r="N68" s="74"/>
      <c r="O68" s="296">
        <v>1.6</v>
      </c>
      <c r="P68" s="74"/>
      <c r="Q68" s="296">
        <v>1.5</v>
      </c>
      <c r="R68" s="2">
        <v>0</v>
      </c>
      <c r="S68" s="2">
        <v>0</v>
      </c>
      <c r="T68" s="180">
        <v>279775</v>
      </c>
      <c r="U68" s="2">
        <v>0</v>
      </c>
      <c r="V68" s="2">
        <v>0</v>
      </c>
      <c r="W68" s="180">
        <v>0</v>
      </c>
      <c r="X68" s="2">
        <v>0</v>
      </c>
      <c r="Y68" s="2">
        <v>0</v>
      </c>
      <c r="Z68" s="180">
        <v>0</v>
      </c>
      <c r="AA68" s="2">
        <v>0</v>
      </c>
      <c r="AB68" s="2">
        <v>510000</v>
      </c>
      <c r="AC68" s="180">
        <v>300000</v>
      </c>
      <c r="AD68" s="2">
        <v>0</v>
      </c>
      <c r="AE68" s="2">
        <v>0</v>
      </c>
      <c r="AF68" s="180">
        <v>50000</v>
      </c>
      <c r="AG68" s="2">
        <v>0</v>
      </c>
      <c r="AH68" s="2">
        <v>0</v>
      </c>
      <c r="AI68" s="180">
        <v>0</v>
      </c>
      <c r="AJ68" s="2">
        <v>0</v>
      </c>
      <c r="AK68" s="2">
        <v>0</v>
      </c>
      <c r="AL68" s="180">
        <v>40000</v>
      </c>
      <c r="AM68" s="2">
        <v>0</v>
      </c>
      <c r="AN68" s="2">
        <v>0</v>
      </c>
      <c r="AO68" s="180">
        <v>0</v>
      </c>
      <c r="AP68" s="2">
        <v>0</v>
      </c>
      <c r="AQ68" s="2">
        <v>0</v>
      </c>
      <c r="AR68" s="180">
        <v>0</v>
      </c>
      <c r="AS68" s="2">
        <v>0</v>
      </c>
      <c r="AT68" s="2">
        <v>0</v>
      </c>
      <c r="AU68" s="180">
        <v>4255</v>
      </c>
      <c r="AV68" s="2">
        <v>0</v>
      </c>
      <c r="AW68" s="51">
        <v>510000</v>
      </c>
      <c r="AX68" s="196">
        <v>674030</v>
      </c>
      <c r="AY68" s="3"/>
      <c r="AZ68" s="141"/>
      <c r="BA68" s="206">
        <v>103000</v>
      </c>
      <c r="BB68" s="4"/>
      <c r="BC68" s="214">
        <f t="shared" si="60"/>
        <v>0.3681529800732732</v>
      </c>
      <c r="BD68" s="5"/>
      <c r="BE68" s="229"/>
      <c r="BF68" s="6"/>
      <c r="BG68" s="7"/>
      <c r="BH68" s="241">
        <f t="shared" si="62"/>
        <v>197255</v>
      </c>
      <c r="BI68" s="8"/>
      <c r="BJ68" s="253">
        <f t="shared" si="66"/>
        <v>0.3867745098039216</v>
      </c>
      <c r="BK68" s="9"/>
      <c r="BL68" s="260">
        <f t="shared" si="67"/>
        <v>312745</v>
      </c>
      <c r="BM68" s="10"/>
      <c r="BN68" s="266">
        <f t="shared" si="33"/>
        <v>0.29265017877542543</v>
      </c>
      <c r="BO68" s="11"/>
      <c r="BP68" s="285">
        <f t="shared" si="34"/>
        <v>476775</v>
      </c>
      <c r="BQ68" s="12"/>
      <c r="BR68" s="263">
        <f t="shared" si="64"/>
        <v>0</v>
      </c>
      <c r="BT68" s="390">
        <v>0.029</v>
      </c>
      <c r="BU68" s="75">
        <f t="shared" si="68"/>
        <v>5916</v>
      </c>
      <c r="BV68" s="391"/>
      <c r="BW68" s="413">
        <v>300000</v>
      </c>
      <c r="BX68" s="393">
        <v>0</v>
      </c>
      <c r="BY68" s="392"/>
      <c r="BZ68" s="364"/>
      <c r="CA68" s="365"/>
      <c r="CB68" s="364"/>
      <c r="CC68" s="364"/>
      <c r="CD68" s="364"/>
      <c r="CE68" s="366" t="s">
        <v>233</v>
      </c>
      <c r="CF68" s="366" t="s">
        <v>45</v>
      </c>
      <c r="CG68" s="367">
        <v>0.27</v>
      </c>
      <c r="CI68" s="406">
        <f t="shared" si="8"/>
        <v>0.7901960784313725</v>
      </c>
    </row>
    <row r="69" spans="1:90" ht="48.75" thickBot="1">
      <c r="A69" s="173">
        <v>70868832</v>
      </c>
      <c r="B69" s="50" t="s">
        <v>116</v>
      </c>
      <c r="C69" s="50" t="s">
        <v>41</v>
      </c>
      <c r="D69" s="50" t="s">
        <v>108</v>
      </c>
      <c r="E69" s="50" t="s">
        <v>117</v>
      </c>
      <c r="F69" s="74">
        <v>2028787</v>
      </c>
      <c r="G69" s="75"/>
      <c r="H69" s="74">
        <v>17</v>
      </c>
      <c r="I69" s="74">
        <v>2</v>
      </c>
      <c r="J69" s="74">
        <v>0</v>
      </c>
      <c r="K69" s="74">
        <v>1</v>
      </c>
      <c r="L69" s="74">
        <v>14</v>
      </c>
      <c r="M69" s="74">
        <v>0</v>
      </c>
      <c r="N69" s="74">
        <v>5.7</v>
      </c>
      <c r="O69" s="296">
        <v>8.1</v>
      </c>
      <c r="P69" s="74">
        <v>3.8</v>
      </c>
      <c r="Q69" s="296">
        <v>4.5</v>
      </c>
      <c r="R69" s="2">
        <v>0</v>
      </c>
      <c r="S69" s="2">
        <v>1430000</v>
      </c>
      <c r="T69" s="180">
        <v>2838000</v>
      </c>
      <c r="U69" s="2">
        <v>0</v>
      </c>
      <c r="V69" s="2">
        <v>90000</v>
      </c>
      <c r="W69" s="180">
        <v>0</v>
      </c>
      <c r="X69" s="2">
        <v>0</v>
      </c>
      <c r="Y69" s="2">
        <v>28500</v>
      </c>
      <c r="Z69" s="180">
        <v>20000</v>
      </c>
      <c r="AA69" s="2">
        <v>0</v>
      </c>
      <c r="AB69" s="2">
        <v>49000</v>
      </c>
      <c r="AC69" s="180">
        <v>95000</v>
      </c>
      <c r="AD69" s="2">
        <v>10000</v>
      </c>
      <c r="AE69" s="2">
        <v>10000</v>
      </c>
      <c r="AF69" s="180">
        <v>10000</v>
      </c>
      <c r="AG69" s="2">
        <v>0</v>
      </c>
      <c r="AH69" s="2">
        <v>0</v>
      </c>
      <c r="AI69" s="180">
        <v>0</v>
      </c>
      <c r="AJ69" s="2">
        <v>0</v>
      </c>
      <c r="AK69" s="2">
        <v>115000</v>
      </c>
      <c r="AL69" s="180">
        <v>210000</v>
      </c>
      <c r="AM69" s="2">
        <v>0</v>
      </c>
      <c r="AN69" s="2">
        <v>0</v>
      </c>
      <c r="AO69" s="180">
        <v>0</v>
      </c>
      <c r="AP69" s="2">
        <v>1439734</v>
      </c>
      <c r="AQ69" s="2">
        <v>704913</v>
      </c>
      <c r="AR69" s="180">
        <v>0</v>
      </c>
      <c r="AS69" s="2">
        <v>55000</v>
      </c>
      <c r="AT69" s="2">
        <v>170000</v>
      </c>
      <c r="AU69" s="180">
        <v>75000</v>
      </c>
      <c r="AV69" s="2">
        <v>1504734</v>
      </c>
      <c r="AW69" s="51">
        <v>1707413</v>
      </c>
      <c r="AX69" s="196">
        <v>3248000</v>
      </c>
      <c r="AY69" s="3"/>
      <c r="AZ69" s="49"/>
      <c r="BA69" s="203">
        <v>540000</v>
      </c>
      <c r="BB69" s="4">
        <f aca="true" t="shared" si="69" ref="BB69:BC71">AZ69/S69</f>
        <v>0</v>
      </c>
      <c r="BC69" s="214">
        <f t="shared" si="69"/>
        <v>0.19027484143763213</v>
      </c>
      <c r="BD69" s="5"/>
      <c r="BE69" s="229"/>
      <c r="BF69" s="6"/>
      <c r="BG69" s="7">
        <f t="shared" si="61"/>
        <v>1118413</v>
      </c>
      <c r="BH69" s="241">
        <f t="shared" si="62"/>
        <v>855000</v>
      </c>
      <c r="BI69" s="8">
        <f t="shared" si="65"/>
        <v>0.7432629288631745</v>
      </c>
      <c r="BJ69" s="253">
        <f t="shared" si="66"/>
        <v>0.32917368165940497</v>
      </c>
      <c r="BK69" s="9">
        <f t="shared" si="67"/>
        <v>386321</v>
      </c>
      <c r="BL69" s="260">
        <f t="shared" si="67"/>
        <v>1742413</v>
      </c>
      <c r="BM69" s="10">
        <f t="shared" si="33"/>
        <v>0.6550336678940596</v>
      </c>
      <c r="BN69" s="266">
        <f t="shared" si="33"/>
        <v>0.26323891625615764</v>
      </c>
      <c r="BO69" s="11">
        <f t="shared" si="34"/>
        <v>589000</v>
      </c>
      <c r="BP69" s="285">
        <f t="shared" si="34"/>
        <v>2393000</v>
      </c>
      <c r="BQ69" s="12">
        <f t="shared" si="63"/>
        <v>386321</v>
      </c>
      <c r="BR69" s="263">
        <f t="shared" si="64"/>
        <v>1693413</v>
      </c>
      <c r="BT69" s="390">
        <v>0.029</v>
      </c>
      <c r="BU69" s="75">
        <f t="shared" si="68"/>
        <v>19805.9908</v>
      </c>
      <c r="BV69" s="391"/>
      <c r="BW69" s="413">
        <v>49500</v>
      </c>
      <c r="BX69" s="393">
        <v>520000</v>
      </c>
      <c r="BY69" s="392"/>
      <c r="BZ69" s="364"/>
      <c r="CA69" s="365"/>
      <c r="CB69" s="364"/>
      <c r="CC69" s="364"/>
      <c r="CD69" s="364"/>
      <c r="CE69" s="366" t="s">
        <v>233</v>
      </c>
      <c r="CF69" s="366" t="s">
        <v>50</v>
      </c>
      <c r="CG69" s="367">
        <v>0.27</v>
      </c>
      <c r="CI69" s="406">
        <f t="shared" si="8"/>
        <v>0.39858012170385393</v>
      </c>
      <c r="CJ69" s="13">
        <f>0.65*($S69+$AB69)-$BA69-$BW69</f>
        <v>371850</v>
      </c>
      <c r="CK69" s="13">
        <f>0.7*($S69+$AB69)-$BA69-$BW69</f>
        <v>445799.9999999999</v>
      </c>
      <c r="CL69" s="16">
        <f>0.75*($S69+$AB69)-$BA69-$BW69</f>
        <v>519750</v>
      </c>
    </row>
    <row r="70" spans="1:87" ht="60.75" hidden="1" thickBot="1">
      <c r="A70" s="425">
        <v>71184562</v>
      </c>
      <c r="B70" s="426" t="s">
        <v>118</v>
      </c>
      <c r="C70" s="426" t="s">
        <v>85</v>
      </c>
      <c r="D70" s="426" t="s">
        <v>108</v>
      </c>
      <c r="E70" s="426" t="s">
        <v>113</v>
      </c>
      <c r="F70" s="77">
        <v>5326682</v>
      </c>
      <c r="G70" s="77">
        <v>2</v>
      </c>
      <c r="H70" s="77">
        <v>2</v>
      </c>
      <c r="I70" s="77">
        <v>1</v>
      </c>
      <c r="J70" s="77">
        <v>0</v>
      </c>
      <c r="K70" s="77">
        <v>1</v>
      </c>
      <c r="L70" s="77">
        <v>0</v>
      </c>
      <c r="M70" s="77">
        <v>0</v>
      </c>
      <c r="N70" s="77">
        <v>9.9</v>
      </c>
      <c r="O70" s="297">
        <v>1.1</v>
      </c>
      <c r="P70" s="77">
        <v>6.3</v>
      </c>
      <c r="Q70" s="297">
        <v>0.7</v>
      </c>
      <c r="R70" s="15">
        <v>0</v>
      </c>
      <c r="S70" s="15">
        <v>164600</v>
      </c>
      <c r="T70" s="181">
        <v>175000</v>
      </c>
      <c r="U70" s="15">
        <v>0</v>
      </c>
      <c r="V70" s="15">
        <v>0</v>
      </c>
      <c r="W70" s="181">
        <v>0</v>
      </c>
      <c r="X70" s="15">
        <v>0</v>
      </c>
      <c r="Y70" s="15">
        <v>0</v>
      </c>
      <c r="Z70" s="181">
        <v>0</v>
      </c>
      <c r="AA70" s="15">
        <v>0</v>
      </c>
      <c r="AB70" s="15">
        <v>0</v>
      </c>
      <c r="AC70" s="181">
        <v>0</v>
      </c>
      <c r="AD70" s="15">
        <v>0</v>
      </c>
      <c r="AE70" s="15">
        <v>0</v>
      </c>
      <c r="AF70" s="181">
        <v>0</v>
      </c>
      <c r="AG70" s="15">
        <v>226000</v>
      </c>
      <c r="AH70" s="15">
        <v>42000</v>
      </c>
      <c r="AI70" s="181">
        <v>70000</v>
      </c>
      <c r="AJ70" s="15">
        <v>156000</v>
      </c>
      <c r="AK70" s="15">
        <v>179400</v>
      </c>
      <c r="AL70" s="181">
        <v>180000</v>
      </c>
      <c r="AM70" s="15">
        <v>6000</v>
      </c>
      <c r="AN70" s="15">
        <v>14000</v>
      </c>
      <c r="AO70" s="181">
        <v>15000</v>
      </c>
      <c r="AP70" s="15">
        <v>0</v>
      </c>
      <c r="AQ70" s="15">
        <v>0</v>
      </c>
      <c r="AR70" s="181">
        <v>0</v>
      </c>
      <c r="AS70" s="15">
        <v>0</v>
      </c>
      <c r="AT70" s="15">
        <v>0</v>
      </c>
      <c r="AU70" s="181">
        <v>0</v>
      </c>
      <c r="AV70" s="15">
        <v>388000</v>
      </c>
      <c r="AW70" s="55">
        <v>400000</v>
      </c>
      <c r="AX70" s="197">
        <v>440000</v>
      </c>
      <c r="AY70" s="3"/>
      <c r="AZ70" s="56"/>
      <c r="BA70" s="204">
        <v>164000</v>
      </c>
      <c r="BB70" s="57">
        <f t="shared" si="69"/>
        <v>0</v>
      </c>
      <c r="BC70" s="215">
        <f t="shared" si="69"/>
        <v>0.9371428571428572</v>
      </c>
      <c r="BD70" s="48"/>
      <c r="BE70" s="230"/>
      <c r="BF70" s="6"/>
      <c r="BG70" s="78">
        <f t="shared" si="61"/>
        <v>235400</v>
      </c>
      <c r="BH70" s="242">
        <f t="shared" si="62"/>
        <v>429000</v>
      </c>
      <c r="BI70" s="46">
        <f t="shared" si="65"/>
        <v>0.606701030927835</v>
      </c>
      <c r="BJ70" s="254">
        <f t="shared" si="66"/>
        <v>1.0725</v>
      </c>
      <c r="BK70" s="79">
        <f t="shared" si="67"/>
        <v>152600</v>
      </c>
      <c r="BL70" s="261">
        <f t="shared" si="67"/>
        <v>0</v>
      </c>
      <c r="BM70" s="80">
        <f t="shared" si="33"/>
        <v>0.5885</v>
      </c>
      <c r="BN70" s="267">
        <f t="shared" si="33"/>
        <v>0.975</v>
      </c>
      <c r="BO70" s="129">
        <f t="shared" si="34"/>
        <v>164600</v>
      </c>
      <c r="BP70" s="289">
        <f t="shared" si="34"/>
        <v>11000</v>
      </c>
      <c r="BQ70" s="130">
        <f t="shared" si="63"/>
        <v>152600</v>
      </c>
      <c r="BR70" s="293">
        <f t="shared" si="64"/>
        <v>0</v>
      </c>
      <c r="BT70" s="373">
        <v>0.029</v>
      </c>
      <c r="BU70" s="140">
        <f t="shared" si="68"/>
        <v>4640</v>
      </c>
      <c r="BV70" s="379"/>
      <c r="BW70" s="414"/>
      <c r="BX70" s="382">
        <v>0</v>
      </c>
      <c r="BY70" s="381"/>
      <c r="BZ70" s="374"/>
      <c r="CA70" s="375"/>
      <c r="CB70" s="374"/>
      <c r="CC70" s="374"/>
      <c r="CD70" s="374"/>
      <c r="CE70" s="376" t="s">
        <v>233</v>
      </c>
      <c r="CF70" s="376"/>
      <c r="CG70" s="377">
        <v>0.27</v>
      </c>
      <c r="CI70" s="406">
        <f t="shared" si="8"/>
        <v>0.9963547995139733</v>
      </c>
    </row>
    <row r="71" spans="1:85" ht="12.75" hidden="1" thickBot="1">
      <c r="A71" s="454" t="s">
        <v>55</v>
      </c>
      <c r="B71" s="455"/>
      <c r="C71" s="455"/>
      <c r="D71" s="455"/>
      <c r="E71" s="455"/>
      <c r="F71" s="82"/>
      <c r="G71" s="82"/>
      <c r="H71" s="82"/>
      <c r="I71" s="82"/>
      <c r="J71" s="82"/>
      <c r="K71" s="82"/>
      <c r="L71" s="82"/>
      <c r="M71" s="82"/>
      <c r="N71" s="82"/>
      <c r="O71" s="298"/>
      <c r="P71" s="82"/>
      <c r="Q71" s="298"/>
      <c r="R71" s="18">
        <f>SUM(R60:R70)</f>
        <v>751000</v>
      </c>
      <c r="S71" s="18">
        <f aca="true" t="shared" si="70" ref="S71:AX71">SUM(S60:S70)</f>
        <v>2478800</v>
      </c>
      <c r="T71" s="18">
        <f t="shared" si="70"/>
        <v>10496122</v>
      </c>
      <c r="U71" s="18">
        <f t="shared" si="70"/>
        <v>0</v>
      </c>
      <c r="V71" s="18">
        <f t="shared" si="70"/>
        <v>90000</v>
      </c>
      <c r="W71" s="18">
        <f t="shared" si="70"/>
        <v>0</v>
      </c>
      <c r="X71" s="18">
        <f t="shared" si="70"/>
        <v>19125</v>
      </c>
      <c r="Y71" s="18">
        <f t="shared" si="70"/>
        <v>48500</v>
      </c>
      <c r="Z71" s="18">
        <f t="shared" si="70"/>
        <v>20000</v>
      </c>
      <c r="AA71" s="18">
        <f t="shared" si="70"/>
        <v>0</v>
      </c>
      <c r="AB71" s="18">
        <f t="shared" si="70"/>
        <v>1717819</v>
      </c>
      <c r="AC71" s="18">
        <f t="shared" si="70"/>
        <v>3574700</v>
      </c>
      <c r="AD71" s="18">
        <f t="shared" si="70"/>
        <v>11508</v>
      </c>
      <c r="AE71" s="18">
        <f t="shared" si="70"/>
        <v>11000</v>
      </c>
      <c r="AF71" s="18">
        <f t="shared" si="70"/>
        <v>289000</v>
      </c>
      <c r="AG71" s="18">
        <f t="shared" si="70"/>
        <v>470000</v>
      </c>
      <c r="AH71" s="18">
        <f t="shared" si="70"/>
        <v>99000</v>
      </c>
      <c r="AI71" s="18">
        <f t="shared" si="70"/>
        <v>162000</v>
      </c>
      <c r="AJ71" s="18">
        <f t="shared" si="70"/>
        <v>671783</v>
      </c>
      <c r="AK71" s="18">
        <f t="shared" si="70"/>
        <v>1293400</v>
      </c>
      <c r="AL71" s="18">
        <f t="shared" si="70"/>
        <v>2451150</v>
      </c>
      <c r="AM71" s="18">
        <f t="shared" si="70"/>
        <v>24043</v>
      </c>
      <c r="AN71" s="18">
        <f t="shared" si="70"/>
        <v>78500</v>
      </c>
      <c r="AO71" s="18">
        <f t="shared" si="70"/>
        <v>82000</v>
      </c>
      <c r="AP71" s="18">
        <f t="shared" si="70"/>
        <v>1462740</v>
      </c>
      <c r="AQ71" s="18">
        <f t="shared" si="70"/>
        <v>798901</v>
      </c>
      <c r="AR71" s="18">
        <f t="shared" si="70"/>
        <v>14772</v>
      </c>
      <c r="AS71" s="18">
        <f t="shared" si="70"/>
        <v>104887</v>
      </c>
      <c r="AT71" s="18">
        <f t="shared" si="70"/>
        <v>555431</v>
      </c>
      <c r="AU71" s="18">
        <f t="shared" si="70"/>
        <v>260562</v>
      </c>
      <c r="AV71" s="18">
        <f t="shared" si="70"/>
        <v>3515086</v>
      </c>
      <c r="AW71" s="18">
        <f t="shared" si="70"/>
        <v>6281151</v>
      </c>
      <c r="AX71" s="18">
        <f t="shared" si="70"/>
        <v>17350306</v>
      </c>
      <c r="AY71" s="19"/>
      <c r="AZ71" s="83"/>
      <c r="BA71" s="185"/>
      <c r="BB71" s="84">
        <f t="shared" si="69"/>
        <v>0</v>
      </c>
      <c r="BC71" s="216">
        <f t="shared" si="69"/>
        <v>0</v>
      </c>
      <c r="BD71" s="84">
        <f>-1+AZ71/R71</f>
        <v>-1</v>
      </c>
      <c r="BE71" s="216">
        <f>-1+BA71/S71</f>
        <v>-1</v>
      </c>
      <c r="BF71" s="85"/>
      <c r="BG71" s="86">
        <f t="shared" si="61"/>
        <v>2974732</v>
      </c>
      <c r="BH71" s="243">
        <f t="shared" si="62"/>
        <v>3279484</v>
      </c>
      <c r="BI71" s="106">
        <f t="shared" si="65"/>
        <v>0.8462757383460888</v>
      </c>
      <c r="BJ71" s="256">
        <f t="shared" si="66"/>
        <v>0.45730351226707494</v>
      </c>
      <c r="BK71" s="88">
        <f>SUM(BK60:BK70)</f>
        <v>1205921</v>
      </c>
      <c r="BL71" s="248" t="e">
        <f>SUM(BL60:BL70)</f>
        <v>#DIV/0!</v>
      </c>
      <c r="BM71" s="44">
        <f t="shared" si="33"/>
        <v>0.47359663857786577</v>
      </c>
      <c r="BN71" s="271">
        <f t="shared" si="33"/>
        <v>0.18901591706797563</v>
      </c>
      <c r="BO71" s="110">
        <f>SUM(BO60:BO70)</f>
        <v>1786419</v>
      </c>
      <c r="BP71" s="287">
        <f>SUM(BP60:BP70)</f>
        <v>10785822</v>
      </c>
      <c r="BQ71" s="109">
        <f>SUM(BQ60:BQ70)</f>
        <v>1205921</v>
      </c>
      <c r="BR71" s="247" t="e">
        <f>SUM(BR60:BR70)</f>
        <v>#DIV/0!</v>
      </c>
      <c r="BT71" s="43"/>
      <c r="BU71" s="43">
        <f t="shared" si="68"/>
        <v>0</v>
      </c>
      <c r="BV71" s="43"/>
      <c r="BW71" s="24"/>
      <c r="BX71" s="24"/>
      <c r="CA71" s="24"/>
      <c r="CG71" s="352"/>
    </row>
    <row r="72" spans="1:76" ht="7.5" customHeight="1" thickBot="1">
      <c r="A72" s="174"/>
      <c r="B72" s="91"/>
      <c r="C72" s="91"/>
      <c r="D72" s="91"/>
      <c r="E72" s="91"/>
      <c r="F72" s="82"/>
      <c r="G72" s="82"/>
      <c r="H72" s="82"/>
      <c r="I72" s="82"/>
      <c r="J72" s="82"/>
      <c r="K72" s="82"/>
      <c r="L72" s="82"/>
      <c r="M72" s="82"/>
      <c r="N72" s="82"/>
      <c r="O72" s="298"/>
      <c r="P72" s="82"/>
      <c r="Q72" s="298"/>
      <c r="R72" s="19"/>
      <c r="S72" s="19"/>
      <c r="T72" s="183"/>
      <c r="U72" s="19"/>
      <c r="V72" s="19"/>
      <c r="W72" s="183"/>
      <c r="X72" s="19"/>
      <c r="Y72" s="19"/>
      <c r="Z72" s="183"/>
      <c r="AA72" s="19"/>
      <c r="AB72" s="19"/>
      <c r="AC72" s="183"/>
      <c r="AD72" s="19"/>
      <c r="AE72" s="19"/>
      <c r="AF72" s="183"/>
      <c r="AG72" s="19"/>
      <c r="AH72" s="19"/>
      <c r="AI72" s="183"/>
      <c r="AJ72" s="19"/>
      <c r="AK72" s="19"/>
      <c r="AL72" s="183"/>
      <c r="AM72" s="19"/>
      <c r="AN72" s="19"/>
      <c r="AO72" s="183"/>
      <c r="AP72" s="19"/>
      <c r="AQ72" s="19"/>
      <c r="AR72" s="183"/>
      <c r="AS72" s="19"/>
      <c r="AT72" s="19"/>
      <c r="AU72" s="183"/>
      <c r="AV72" s="19"/>
      <c r="AW72" s="19"/>
      <c r="AX72" s="183"/>
      <c r="AY72" s="19"/>
      <c r="AZ72" s="19"/>
      <c r="BA72" s="183"/>
      <c r="BB72" s="40"/>
      <c r="BC72" s="217"/>
      <c r="BD72" s="40"/>
      <c r="BE72" s="217"/>
      <c r="BF72" s="40"/>
      <c r="BI72" s="6"/>
      <c r="BJ72" s="219"/>
      <c r="BK72" s="92"/>
      <c r="BL72" s="262"/>
      <c r="BM72" s="44"/>
      <c r="BN72" s="271"/>
      <c r="BQ72" s="92"/>
      <c r="BR72" s="262"/>
      <c r="BT72" s="13"/>
      <c r="BU72" s="13">
        <f t="shared" si="68"/>
        <v>0</v>
      </c>
      <c r="BV72" s="13"/>
      <c r="BW72" s="24"/>
      <c r="BX72" s="24"/>
    </row>
    <row r="73" spans="1:87" ht="30.75" customHeight="1" hidden="1" thickBot="1">
      <c r="A73" s="423">
        <v>15060233</v>
      </c>
      <c r="B73" s="424" t="s">
        <v>40</v>
      </c>
      <c r="C73" s="424" t="s">
        <v>41</v>
      </c>
      <c r="D73" s="424" t="s">
        <v>119</v>
      </c>
      <c r="E73" s="424" t="s">
        <v>120</v>
      </c>
      <c r="F73" s="69">
        <v>6254782</v>
      </c>
      <c r="G73" s="69">
        <v>0</v>
      </c>
      <c r="H73" s="69">
        <v>19</v>
      </c>
      <c r="I73" s="69">
        <v>4</v>
      </c>
      <c r="J73" s="69">
        <v>4</v>
      </c>
      <c r="K73" s="69">
        <v>7</v>
      </c>
      <c r="L73" s="69">
        <v>3</v>
      </c>
      <c r="M73" s="69">
        <v>1</v>
      </c>
      <c r="N73" s="69">
        <v>6</v>
      </c>
      <c r="O73" s="295">
        <v>6.75</v>
      </c>
      <c r="P73" s="69">
        <v>4.8</v>
      </c>
      <c r="Q73" s="295">
        <v>6</v>
      </c>
      <c r="R73" s="17">
        <v>675000</v>
      </c>
      <c r="S73" s="17">
        <v>1080000</v>
      </c>
      <c r="T73" s="179">
        <v>976050</v>
      </c>
      <c r="U73" s="17">
        <v>0</v>
      </c>
      <c r="V73" s="17">
        <v>0</v>
      </c>
      <c r="W73" s="179">
        <v>0</v>
      </c>
      <c r="X73" s="17">
        <v>21250</v>
      </c>
      <c r="Y73" s="17">
        <v>0</v>
      </c>
      <c r="Z73" s="179">
        <v>0</v>
      </c>
      <c r="AA73" s="17">
        <v>275208</v>
      </c>
      <c r="AB73" s="17">
        <v>0</v>
      </c>
      <c r="AC73" s="179">
        <v>300000</v>
      </c>
      <c r="AD73" s="17">
        <v>306989</v>
      </c>
      <c r="AE73" s="17">
        <v>100000</v>
      </c>
      <c r="AF73" s="179">
        <v>80000</v>
      </c>
      <c r="AG73" s="17">
        <v>0</v>
      </c>
      <c r="AH73" s="17">
        <v>0</v>
      </c>
      <c r="AI73" s="179">
        <v>0</v>
      </c>
      <c r="AJ73" s="17">
        <v>890065</v>
      </c>
      <c r="AK73" s="17">
        <v>540000</v>
      </c>
      <c r="AL73" s="179">
        <v>690000</v>
      </c>
      <c r="AM73" s="17">
        <v>0</v>
      </c>
      <c r="AN73" s="17">
        <v>0</v>
      </c>
      <c r="AO73" s="179">
        <v>0</v>
      </c>
      <c r="AP73" s="17">
        <v>0</v>
      </c>
      <c r="AQ73" s="17">
        <v>0</v>
      </c>
      <c r="AR73" s="179">
        <v>0</v>
      </c>
      <c r="AS73" s="17">
        <v>26000</v>
      </c>
      <c r="AT73" s="17">
        <v>10000</v>
      </c>
      <c r="AU73" s="179">
        <v>10000</v>
      </c>
      <c r="AV73" s="17">
        <v>2194512</v>
      </c>
      <c r="AW73" s="52">
        <v>1730000</v>
      </c>
      <c r="AX73" s="195">
        <v>2056050</v>
      </c>
      <c r="AY73" s="3"/>
      <c r="AZ73" s="53"/>
      <c r="BA73" s="202">
        <v>976000</v>
      </c>
      <c r="BB73" s="54">
        <f>AZ73/S73</f>
        <v>0</v>
      </c>
      <c r="BC73" s="213">
        <f>BA73/T73</f>
        <v>0.9999487731161314</v>
      </c>
      <c r="BD73" s="47">
        <f>-1+AZ73/R73</f>
        <v>-1</v>
      </c>
      <c r="BE73" s="228">
        <f>-1+BA73/S73</f>
        <v>-0.09629629629629632</v>
      </c>
      <c r="BF73" s="6"/>
      <c r="BG73" s="94">
        <f>V73+Y73+AE73+AH73+AK73+AN73+AQ73+AT73+AZ73</f>
        <v>650000</v>
      </c>
      <c r="BH73" s="244">
        <f>W73+Z73+AF73+AI73+AL73+AO73+AR73+AU73+BA73</f>
        <v>1756000</v>
      </c>
      <c r="BI73" s="45">
        <f>BG73/(R73+U73+X73+AA73+AD73+AG73+AJ73+AM73+AP73+AS73)</f>
        <v>0.29619341338757776</v>
      </c>
      <c r="BJ73" s="255">
        <f>BH73/(S73+V73+Y73+AB73+AE73+AH73+AK73+AN73+AQ73+AT73)</f>
        <v>1.015028901734104</v>
      </c>
      <c r="BK73" s="72">
        <f>IF(BI73&gt;=100%,0,(R73+U73+X73+AA73+AD73+AG73+AJ73+AM73+AP73+AS73)-(V73+Y73+AE73+AH73+AK73+AN73+AQ73+AT73+AZ73))</f>
        <v>1544512</v>
      </c>
      <c r="BL73" s="246">
        <f>IF(BJ73&gt;=100%,0,(S73+V73+Y73+AB73+AE73+AH73+AK73+AN73+AQ73+AT73)-(W73+Z73+AF73+AI73+AL73+AO73+AR73+AU73+BA73))</f>
        <v>0</v>
      </c>
      <c r="BM73" s="10">
        <f t="shared" si="33"/>
        <v>0.37572254335260113</v>
      </c>
      <c r="BN73" s="266">
        <f t="shared" si="33"/>
        <v>0.8540648330536709</v>
      </c>
      <c r="BO73" s="95">
        <f t="shared" si="34"/>
        <v>1080000</v>
      </c>
      <c r="BP73" s="284">
        <f t="shared" si="34"/>
        <v>300050</v>
      </c>
      <c r="BQ73" s="72">
        <f>IF(AA73&gt;BK73,0,BK73-AA73)</f>
        <v>1269304</v>
      </c>
      <c r="BR73" s="246">
        <f>IF(AB73&gt;BL73,0,BL73-AB73)</f>
        <v>0</v>
      </c>
      <c r="BT73" s="368">
        <v>0.174</v>
      </c>
      <c r="BU73" s="128">
        <f t="shared" si="68"/>
        <v>120408</v>
      </c>
      <c r="BV73" s="378"/>
      <c r="BW73" s="412">
        <v>120000</v>
      </c>
      <c r="BX73" s="361">
        <v>0</v>
      </c>
      <c r="BY73" s="380"/>
      <c r="BZ73" s="369"/>
      <c r="CA73" s="370"/>
      <c r="CB73" s="369"/>
      <c r="CC73" s="369"/>
      <c r="CD73" s="369"/>
      <c r="CE73" s="371" t="s">
        <v>122</v>
      </c>
      <c r="CF73" s="371" t="s">
        <v>45</v>
      </c>
      <c r="CG73" s="372">
        <v>0.365</v>
      </c>
      <c r="CI73" s="406">
        <f aca="true" t="shared" si="71" ref="CI73:CI134">(BW73+BA73)/(S73+AB73)</f>
        <v>1.0148148148148148</v>
      </c>
    </row>
    <row r="74" spans="1:90" ht="30.75" customHeight="1" thickBot="1">
      <c r="A74" s="431">
        <v>47224444</v>
      </c>
      <c r="B74" s="432" t="s">
        <v>105</v>
      </c>
      <c r="C74" s="432" t="s">
        <v>41</v>
      </c>
      <c r="D74" s="432" t="s">
        <v>119</v>
      </c>
      <c r="E74" s="432" t="s">
        <v>121</v>
      </c>
      <c r="F74" s="303">
        <v>5310191</v>
      </c>
      <c r="G74" s="303"/>
      <c r="H74" s="303">
        <v>18</v>
      </c>
      <c r="I74" s="303">
        <v>0</v>
      </c>
      <c r="J74" s="303">
        <v>13</v>
      </c>
      <c r="K74" s="303">
        <v>4</v>
      </c>
      <c r="L74" s="303">
        <v>1</v>
      </c>
      <c r="M74" s="303">
        <v>0</v>
      </c>
      <c r="N74" s="303"/>
      <c r="O74" s="304">
        <v>1</v>
      </c>
      <c r="P74" s="303"/>
      <c r="Q74" s="304">
        <v>0.8</v>
      </c>
      <c r="R74" s="305"/>
      <c r="S74" s="305"/>
      <c r="T74" s="306">
        <v>240000</v>
      </c>
      <c r="U74" s="305"/>
      <c r="V74" s="305"/>
      <c r="W74" s="306">
        <v>0</v>
      </c>
      <c r="X74" s="305"/>
      <c r="Y74" s="305"/>
      <c r="Z74" s="306">
        <v>0</v>
      </c>
      <c r="AA74" s="305"/>
      <c r="AB74" s="305"/>
      <c r="AC74" s="306">
        <v>50000</v>
      </c>
      <c r="AD74" s="305"/>
      <c r="AE74" s="305"/>
      <c r="AF74" s="306">
        <v>0</v>
      </c>
      <c r="AG74" s="305"/>
      <c r="AH74" s="305"/>
      <c r="AI74" s="306">
        <v>0</v>
      </c>
      <c r="AJ74" s="305"/>
      <c r="AK74" s="305"/>
      <c r="AL74" s="306">
        <v>60000</v>
      </c>
      <c r="AM74" s="305"/>
      <c r="AN74" s="305"/>
      <c r="AO74" s="306">
        <v>0</v>
      </c>
      <c r="AP74" s="305"/>
      <c r="AQ74" s="305"/>
      <c r="AR74" s="306">
        <v>0</v>
      </c>
      <c r="AS74" s="305"/>
      <c r="AT74" s="305"/>
      <c r="AU74" s="306">
        <v>0</v>
      </c>
      <c r="AV74" s="305"/>
      <c r="AW74" s="307"/>
      <c r="AX74" s="308">
        <v>350000</v>
      </c>
      <c r="AY74" s="3"/>
      <c r="AZ74" s="309"/>
      <c r="BA74" s="310">
        <v>0</v>
      </c>
      <c r="BB74" s="157"/>
      <c r="BC74" s="224">
        <f>BA74/T74</f>
        <v>0</v>
      </c>
      <c r="BD74" s="311"/>
      <c r="BE74" s="312"/>
      <c r="BF74" s="6"/>
      <c r="BG74" s="70"/>
      <c r="BH74" s="240">
        <f>W74+Z74+AF74+AI74+AL74+AO74+AR74+AU74+BA74</f>
        <v>60000</v>
      </c>
      <c r="BI74" s="71"/>
      <c r="BJ74" s="252"/>
      <c r="BK74" s="9"/>
      <c r="BL74" s="260"/>
      <c r="BM74" s="10"/>
      <c r="BN74" s="266">
        <f t="shared" si="33"/>
        <v>0.17142857142857143</v>
      </c>
      <c r="BO74" s="313"/>
      <c r="BP74" s="314"/>
      <c r="BQ74" s="9"/>
      <c r="BR74" s="260"/>
      <c r="BT74" s="390">
        <v>0.174</v>
      </c>
      <c r="BU74" s="75">
        <f>AX74*BT74*0.4</f>
        <v>24360</v>
      </c>
      <c r="BV74" s="391"/>
      <c r="BW74" s="413">
        <v>24000</v>
      </c>
      <c r="BX74" s="393">
        <v>37000</v>
      </c>
      <c r="BY74" s="392"/>
      <c r="BZ74" s="364"/>
      <c r="CA74" s="365"/>
      <c r="CB74" s="364"/>
      <c r="CC74" s="364"/>
      <c r="CD74" s="364"/>
      <c r="CE74" s="371" t="s">
        <v>122</v>
      </c>
      <c r="CF74" s="366" t="s">
        <v>45</v>
      </c>
      <c r="CG74" s="367">
        <v>0.365</v>
      </c>
      <c r="CI74" s="406" t="e">
        <f t="shared" si="71"/>
        <v>#DIV/0!</v>
      </c>
      <c r="CJ74" s="13">
        <v>36900</v>
      </c>
      <c r="CL74" s="16">
        <v>36900</v>
      </c>
    </row>
    <row r="75" spans="1:90" ht="30.75" customHeight="1">
      <c r="A75" s="173">
        <v>15060306</v>
      </c>
      <c r="B75" s="50" t="s">
        <v>62</v>
      </c>
      <c r="C75" s="50" t="s">
        <v>41</v>
      </c>
      <c r="D75" s="432" t="s">
        <v>119</v>
      </c>
      <c r="E75" s="427" t="s">
        <v>332</v>
      </c>
      <c r="F75" s="303">
        <v>6019022</v>
      </c>
      <c r="G75" s="303">
        <v>0</v>
      </c>
      <c r="H75" s="303">
        <v>12</v>
      </c>
      <c r="I75" s="303">
        <v>0</v>
      </c>
      <c r="J75" s="303">
        <v>0</v>
      </c>
      <c r="K75" s="303">
        <v>0</v>
      </c>
      <c r="L75" s="303">
        <v>0</v>
      </c>
      <c r="M75" s="303">
        <v>0</v>
      </c>
      <c r="N75" s="303"/>
      <c r="O75" s="304">
        <v>1.9</v>
      </c>
      <c r="P75" s="303"/>
      <c r="Q75" s="304">
        <v>1.5</v>
      </c>
      <c r="R75" s="305">
        <v>0</v>
      </c>
      <c r="S75" s="305">
        <v>0</v>
      </c>
      <c r="T75" s="306">
        <v>300000</v>
      </c>
      <c r="U75" s="305">
        <v>0</v>
      </c>
      <c r="V75" s="305">
        <v>0</v>
      </c>
      <c r="W75" s="306">
        <v>0</v>
      </c>
      <c r="X75" s="305">
        <v>0</v>
      </c>
      <c r="Y75" s="305">
        <v>0</v>
      </c>
      <c r="Z75" s="306">
        <v>0</v>
      </c>
      <c r="AA75" s="305">
        <v>0</v>
      </c>
      <c r="AB75" s="305">
        <v>0</v>
      </c>
      <c r="AC75" s="306">
        <v>150000</v>
      </c>
      <c r="AD75" s="305">
        <v>0</v>
      </c>
      <c r="AE75" s="305">
        <v>50000</v>
      </c>
      <c r="AF75" s="306">
        <v>50000</v>
      </c>
      <c r="AG75" s="305">
        <v>0</v>
      </c>
      <c r="AH75" s="305">
        <v>0</v>
      </c>
      <c r="AI75" s="306">
        <v>0</v>
      </c>
      <c r="AJ75" s="305">
        <v>0</v>
      </c>
      <c r="AK75" s="305">
        <v>30000</v>
      </c>
      <c r="AL75" s="306">
        <v>70000</v>
      </c>
      <c r="AM75" s="305">
        <v>0</v>
      </c>
      <c r="AN75" s="305">
        <v>0</v>
      </c>
      <c r="AO75" s="306">
        <v>0</v>
      </c>
      <c r="AP75" s="305">
        <v>0</v>
      </c>
      <c r="AQ75" s="305">
        <v>0</v>
      </c>
      <c r="AR75" s="306">
        <v>0</v>
      </c>
      <c r="AS75" s="305">
        <v>0</v>
      </c>
      <c r="AT75" s="305">
        <v>10000</v>
      </c>
      <c r="AU75" s="306">
        <v>11729</v>
      </c>
      <c r="AV75" s="305">
        <v>0</v>
      </c>
      <c r="AW75" s="307">
        <v>90000</v>
      </c>
      <c r="AX75" s="308">
        <v>581729</v>
      </c>
      <c r="AY75" s="3"/>
      <c r="AZ75" s="309"/>
      <c r="BA75" s="310">
        <v>100000</v>
      </c>
      <c r="BB75" s="157"/>
      <c r="BC75" s="224">
        <f>BA75/T75</f>
        <v>0.3333333333333333</v>
      </c>
      <c r="BD75" s="311"/>
      <c r="BE75" s="312"/>
      <c r="BF75" s="6"/>
      <c r="BG75" s="70"/>
      <c r="BH75" s="240">
        <f>W75+Z75+AF75+AI75+AL75+AO75+AR75+AU75+BA75</f>
        <v>231729</v>
      </c>
      <c r="BI75" s="71"/>
      <c r="BJ75" s="252"/>
      <c r="BK75" s="9"/>
      <c r="BL75" s="260"/>
      <c r="BM75" s="10"/>
      <c r="BN75" s="266">
        <f t="shared" si="33"/>
        <v>0.398345277612084</v>
      </c>
      <c r="BO75" s="313"/>
      <c r="BP75" s="314"/>
      <c r="BQ75" s="9"/>
      <c r="BR75" s="260"/>
      <c r="BT75" s="390">
        <v>0.174</v>
      </c>
      <c r="BU75" s="75">
        <f aca="true" t="shared" si="72" ref="BU75:BU108">IF(AW75&lt;AX75,AW75*BT75*0.4,AX75*BT75*0.4)</f>
        <v>6264</v>
      </c>
      <c r="BV75" s="391"/>
      <c r="BW75" s="413">
        <v>6000</v>
      </c>
      <c r="BX75" s="393">
        <v>95000</v>
      </c>
      <c r="BY75" s="392"/>
      <c r="BZ75" s="364"/>
      <c r="CA75" s="365"/>
      <c r="CB75" s="364"/>
      <c r="CC75" s="364"/>
      <c r="CD75" s="364"/>
      <c r="CE75" s="371" t="s">
        <v>122</v>
      </c>
      <c r="CF75" s="366" t="s">
        <v>50</v>
      </c>
      <c r="CG75" s="367">
        <v>0.365</v>
      </c>
      <c r="CI75" s="406" t="e">
        <f t="shared" si="71"/>
        <v>#DIV/0!</v>
      </c>
      <c r="CJ75" s="13">
        <v>95220</v>
      </c>
      <c r="CL75" s="16">
        <v>95220</v>
      </c>
    </row>
    <row r="76" spans="1:90" ht="30.75" customHeight="1">
      <c r="A76" s="173">
        <v>26304856</v>
      </c>
      <c r="B76" s="50" t="s">
        <v>46</v>
      </c>
      <c r="C76" s="50" t="s">
        <v>41</v>
      </c>
      <c r="D76" s="50" t="s">
        <v>119</v>
      </c>
      <c r="E76" s="50" t="s">
        <v>121</v>
      </c>
      <c r="F76" s="74">
        <v>6379403</v>
      </c>
      <c r="G76" s="74">
        <v>0</v>
      </c>
      <c r="H76" s="74">
        <v>45</v>
      </c>
      <c r="I76" s="74">
        <v>17</v>
      </c>
      <c r="J76" s="74">
        <v>20</v>
      </c>
      <c r="K76" s="74">
        <v>8</v>
      </c>
      <c r="L76" s="74">
        <v>0</v>
      </c>
      <c r="M76" s="74">
        <v>0</v>
      </c>
      <c r="N76" s="74">
        <v>1.4</v>
      </c>
      <c r="O76" s="296">
        <v>2</v>
      </c>
      <c r="P76" s="74">
        <v>1</v>
      </c>
      <c r="Q76" s="296">
        <v>1.5</v>
      </c>
      <c r="R76" s="2">
        <v>62000</v>
      </c>
      <c r="S76" s="2">
        <v>88000</v>
      </c>
      <c r="T76" s="180">
        <v>382060</v>
      </c>
      <c r="U76" s="2">
        <v>0</v>
      </c>
      <c r="V76" s="2">
        <v>0</v>
      </c>
      <c r="W76" s="180">
        <v>0</v>
      </c>
      <c r="X76" s="2">
        <v>159625</v>
      </c>
      <c r="Y76" s="2">
        <v>54000</v>
      </c>
      <c r="Z76" s="180">
        <v>0</v>
      </c>
      <c r="AA76" s="2">
        <v>96107</v>
      </c>
      <c r="AB76" s="2">
        <v>80275</v>
      </c>
      <c r="AC76" s="180">
        <v>80000</v>
      </c>
      <c r="AD76" s="2">
        <v>0</v>
      </c>
      <c r="AE76" s="2">
        <v>1000</v>
      </c>
      <c r="AF76" s="180">
        <v>1000</v>
      </c>
      <c r="AG76" s="2">
        <v>0</v>
      </c>
      <c r="AH76" s="2">
        <v>0</v>
      </c>
      <c r="AI76" s="180">
        <v>0</v>
      </c>
      <c r="AJ76" s="2">
        <v>114791</v>
      </c>
      <c r="AK76" s="2">
        <v>50000</v>
      </c>
      <c r="AL76" s="180">
        <v>65000</v>
      </c>
      <c r="AM76" s="2">
        <v>0</v>
      </c>
      <c r="AN76" s="2">
        <v>0</v>
      </c>
      <c r="AO76" s="180">
        <v>0</v>
      </c>
      <c r="AP76" s="2">
        <v>0</v>
      </c>
      <c r="AQ76" s="2">
        <v>0</v>
      </c>
      <c r="AR76" s="180">
        <v>0</v>
      </c>
      <c r="AS76" s="2">
        <v>0</v>
      </c>
      <c r="AT76" s="2">
        <v>0</v>
      </c>
      <c r="AU76" s="180">
        <v>17740</v>
      </c>
      <c r="AV76" s="2">
        <v>370523</v>
      </c>
      <c r="AW76" s="51">
        <v>263275</v>
      </c>
      <c r="AX76" s="196">
        <v>545800</v>
      </c>
      <c r="AY76" s="3"/>
      <c r="AZ76" s="49"/>
      <c r="BA76" s="203">
        <v>78000</v>
      </c>
      <c r="BB76" s="4">
        <f aca="true" t="shared" si="73" ref="BB76:BB84">AZ76/S76</f>
        <v>0</v>
      </c>
      <c r="BC76" s="214">
        <f aca="true" t="shared" si="74" ref="BC76:BC84">BA76/T76</f>
        <v>0.2041564152227399</v>
      </c>
      <c r="BD76" s="5">
        <f aca="true" t="shared" si="75" ref="BD76:BE81">-1+AZ76/R76</f>
        <v>-1</v>
      </c>
      <c r="BE76" s="229">
        <f t="shared" si="75"/>
        <v>-0.11363636363636365</v>
      </c>
      <c r="BF76" s="6"/>
      <c r="BG76" s="7">
        <f aca="true" t="shared" si="76" ref="BG76:BG84">V76+Y76+AE76+AH76+AK76+AN76+AQ76+AT76+AZ76</f>
        <v>105000</v>
      </c>
      <c r="BH76" s="241">
        <f aca="true" t="shared" si="77" ref="BH76:BH84">W76+Z76+AF76+AI76+AL76+AO76+AR76+AU76+BA76</f>
        <v>161740</v>
      </c>
      <c r="BI76" s="8">
        <f aca="true" t="shared" si="78" ref="BI76:BI84">BG76/(R76+U76+X76+AA76+AD76+AG76+AJ76+AM76+AP76+AS76)</f>
        <v>0.2427616566055447</v>
      </c>
      <c r="BJ76" s="253">
        <f aca="true" t="shared" si="79" ref="BJ76:BJ84">BH76/(S76+V76+Y76+AB76+AE76+AH76+AK76+AN76+AQ76+AT76)</f>
        <v>0.5918580184795535</v>
      </c>
      <c r="BK76" s="9">
        <f aca="true" t="shared" si="80" ref="BK76:BL83">IF(BI76&gt;=100%,0,(R76+U76+X76+AA76+AD76+AG76+AJ76+AM76+AP76+AS76)-(V76+Y76+AE76+AH76+AK76+AN76+AQ76+AT76+AZ76))</f>
        <v>327523</v>
      </c>
      <c r="BL76" s="260">
        <f t="shared" si="80"/>
        <v>111535</v>
      </c>
      <c r="BM76" s="10">
        <f t="shared" si="33"/>
        <v>0.3988225239768303</v>
      </c>
      <c r="BN76" s="266">
        <f t="shared" si="33"/>
        <v>0.2963356540857457</v>
      </c>
      <c r="BO76" s="11">
        <f t="shared" si="34"/>
        <v>158275</v>
      </c>
      <c r="BP76" s="285">
        <f t="shared" si="34"/>
        <v>384060</v>
      </c>
      <c r="BQ76" s="12">
        <f aca="true" t="shared" si="81" ref="BQ76:BR83">IF(AA76&gt;BK76,0,BK76-AA76)</f>
        <v>231416</v>
      </c>
      <c r="BR76" s="263">
        <f t="shared" si="81"/>
        <v>31260</v>
      </c>
      <c r="BT76" s="390">
        <v>0.174</v>
      </c>
      <c r="BU76" s="75">
        <f t="shared" si="72"/>
        <v>18323.94</v>
      </c>
      <c r="BV76" s="391"/>
      <c r="BW76" s="413">
        <v>18000</v>
      </c>
      <c r="BX76" s="393">
        <v>30000</v>
      </c>
      <c r="BY76" s="392"/>
      <c r="BZ76" s="364"/>
      <c r="CA76" s="365"/>
      <c r="CB76" s="364"/>
      <c r="CC76" s="364"/>
      <c r="CD76" s="364"/>
      <c r="CE76" s="366" t="s">
        <v>122</v>
      </c>
      <c r="CF76" s="366" t="s">
        <v>48</v>
      </c>
      <c r="CG76" s="367">
        <v>0.365</v>
      </c>
      <c r="CI76" s="406">
        <f t="shared" si="71"/>
        <v>0.5704947258951122</v>
      </c>
      <c r="CJ76" s="13">
        <f>0.65*($S76+$AB76)-$BA76-$BW76</f>
        <v>13378.75</v>
      </c>
      <c r="CK76" s="13">
        <f>0.7*($S76+$AB76)-$BA76-$BW76</f>
        <v>21792.499999999985</v>
      </c>
      <c r="CL76" s="16">
        <f>0.75*($S76+$AB76)-$BA76-$BW76</f>
        <v>30206.25</v>
      </c>
    </row>
    <row r="77" spans="1:87" ht="24" hidden="1">
      <c r="A77" s="173">
        <v>44990260</v>
      </c>
      <c r="B77" s="50" t="s">
        <v>69</v>
      </c>
      <c r="C77" s="50" t="s">
        <v>41</v>
      </c>
      <c r="D77" s="50" t="s">
        <v>119</v>
      </c>
      <c r="E77" s="50" t="s">
        <v>123</v>
      </c>
      <c r="F77" s="74">
        <v>5595277</v>
      </c>
      <c r="G77" s="74">
        <v>0</v>
      </c>
      <c r="H77" s="74">
        <v>16</v>
      </c>
      <c r="I77" s="74">
        <v>1</v>
      </c>
      <c r="J77" s="74">
        <v>4</v>
      </c>
      <c r="K77" s="74">
        <v>8</v>
      </c>
      <c r="L77" s="74">
        <v>0</v>
      </c>
      <c r="M77" s="74">
        <v>3</v>
      </c>
      <c r="N77" s="74">
        <v>5.2</v>
      </c>
      <c r="O77" s="296">
        <v>6.9</v>
      </c>
      <c r="P77" s="74">
        <v>4.3</v>
      </c>
      <c r="Q77" s="296">
        <v>6</v>
      </c>
      <c r="R77" s="2">
        <v>887000</v>
      </c>
      <c r="S77" s="2">
        <v>981700</v>
      </c>
      <c r="T77" s="180">
        <v>1461000</v>
      </c>
      <c r="U77" s="2">
        <v>0</v>
      </c>
      <c r="V77" s="2">
        <v>0</v>
      </c>
      <c r="W77" s="180">
        <v>0</v>
      </c>
      <c r="X77" s="96">
        <v>0</v>
      </c>
      <c r="Y77" s="2">
        <v>0</v>
      </c>
      <c r="Z77" s="180">
        <v>0</v>
      </c>
      <c r="AA77" s="2">
        <v>165915</v>
      </c>
      <c r="AB77" s="2">
        <v>348000</v>
      </c>
      <c r="AC77" s="180">
        <v>350000</v>
      </c>
      <c r="AD77" s="2">
        <v>223137</v>
      </c>
      <c r="AE77" s="2">
        <v>305000</v>
      </c>
      <c r="AF77" s="180">
        <v>350000</v>
      </c>
      <c r="AG77" s="2">
        <v>0</v>
      </c>
      <c r="AH77" s="2">
        <v>0</v>
      </c>
      <c r="AI77" s="180">
        <v>0</v>
      </c>
      <c r="AJ77" s="2">
        <v>352942</v>
      </c>
      <c r="AK77" s="2">
        <v>610000</v>
      </c>
      <c r="AL77" s="180">
        <v>660000</v>
      </c>
      <c r="AM77" s="2">
        <v>0</v>
      </c>
      <c r="AN77" s="2">
        <v>0</v>
      </c>
      <c r="AO77" s="180">
        <v>0</v>
      </c>
      <c r="AP77" s="2">
        <v>0</v>
      </c>
      <c r="AQ77" s="2">
        <v>0</v>
      </c>
      <c r="AR77" s="180">
        <v>0</v>
      </c>
      <c r="AS77" s="2">
        <v>15301</v>
      </c>
      <c r="AT77" s="2">
        <v>101160</v>
      </c>
      <c r="AU77" s="180">
        <v>10000</v>
      </c>
      <c r="AV77" s="2">
        <v>1644295</v>
      </c>
      <c r="AW77" s="51">
        <v>2446060</v>
      </c>
      <c r="AX77" s="196">
        <v>2831000</v>
      </c>
      <c r="AY77" s="3"/>
      <c r="AZ77" s="49"/>
      <c r="BA77" s="203">
        <v>981000</v>
      </c>
      <c r="BB77" s="4">
        <f t="shared" si="73"/>
        <v>0</v>
      </c>
      <c r="BC77" s="214">
        <f t="shared" si="74"/>
        <v>0.6714579055441479</v>
      </c>
      <c r="BD77" s="5">
        <f t="shared" si="75"/>
        <v>-1</v>
      </c>
      <c r="BE77" s="229">
        <f t="shared" si="75"/>
        <v>-0.0007130487929102314</v>
      </c>
      <c r="BF77" s="6"/>
      <c r="BG77" s="7">
        <f t="shared" si="76"/>
        <v>1016160</v>
      </c>
      <c r="BH77" s="241">
        <f t="shared" si="77"/>
        <v>2001000</v>
      </c>
      <c r="BI77" s="8">
        <f t="shared" si="78"/>
        <v>0.617991297182075</v>
      </c>
      <c r="BJ77" s="253">
        <f t="shared" si="79"/>
        <v>0.852992079663748</v>
      </c>
      <c r="BK77" s="9">
        <f t="shared" si="80"/>
        <v>628135</v>
      </c>
      <c r="BL77" s="260">
        <f t="shared" si="80"/>
        <v>344860</v>
      </c>
      <c r="BM77" s="10">
        <f t="shared" si="33"/>
        <v>0.41542725853004425</v>
      </c>
      <c r="BN77" s="266">
        <f t="shared" si="33"/>
        <v>0.7068173790180149</v>
      </c>
      <c r="BO77" s="11">
        <f t="shared" si="34"/>
        <v>1429900</v>
      </c>
      <c r="BP77" s="285">
        <f t="shared" si="34"/>
        <v>830000</v>
      </c>
      <c r="BQ77" s="12">
        <f t="shared" si="81"/>
        <v>462220</v>
      </c>
      <c r="BR77" s="263">
        <f t="shared" si="81"/>
        <v>0</v>
      </c>
      <c r="BT77" s="390">
        <v>0.174</v>
      </c>
      <c r="BU77" s="75">
        <f t="shared" si="72"/>
        <v>170245.77599999998</v>
      </c>
      <c r="BV77" s="391"/>
      <c r="BW77" s="413">
        <v>170000</v>
      </c>
      <c r="BX77" s="393">
        <v>0</v>
      </c>
      <c r="BY77" s="392"/>
      <c r="BZ77" s="364"/>
      <c r="CA77" s="365"/>
      <c r="CB77" s="364"/>
      <c r="CC77" s="364"/>
      <c r="CD77" s="364"/>
      <c r="CE77" s="366" t="s">
        <v>122</v>
      </c>
      <c r="CF77" s="366" t="s">
        <v>45</v>
      </c>
      <c r="CG77" s="367">
        <v>0.365</v>
      </c>
      <c r="CI77" s="406">
        <f t="shared" si="71"/>
        <v>0.8656087839362262</v>
      </c>
    </row>
    <row r="78" spans="1:90" ht="48">
      <c r="A78" s="173">
        <v>45659028</v>
      </c>
      <c r="B78" s="50" t="s">
        <v>103</v>
      </c>
      <c r="C78" s="50" t="s">
        <v>41</v>
      </c>
      <c r="D78" s="50" t="s">
        <v>119</v>
      </c>
      <c r="E78" s="50" t="s">
        <v>121</v>
      </c>
      <c r="F78" s="74">
        <v>5078660</v>
      </c>
      <c r="G78" s="75"/>
      <c r="H78" s="74">
        <v>1</v>
      </c>
      <c r="I78" s="74">
        <v>0</v>
      </c>
      <c r="J78" s="74">
        <v>0</v>
      </c>
      <c r="K78" s="74">
        <v>0</v>
      </c>
      <c r="L78" s="74">
        <v>1</v>
      </c>
      <c r="M78" s="74">
        <v>0</v>
      </c>
      <c r="N78" s="74">
        <v>6</v>
      </c>
      <c r="O78" s="296">
        <v>4.7</v>
      </c>
      <c r="P78" s="74">
        <v>5</v>
      </c>
      <c r="Q78" s="296">
        <v>4.5</v>
      </c>
      <c r="R78" s="2">
        <v>602000</v>
      </c>
      <c r="S78" s="2">
        <v>343000</v>
      </c>
      <c r="T78" s="180">
        <v>557000</v>
      </c>
      <c r="U78" s="2">
        <v>0</v>
      </c>
      <c r="V78" s="2">
        <v>0</v>
      </c>
      <c r="W78" s="180">
        <v>0</v>
      </c>
      <c r="X78" s="2">
        <v>322588</v>
      </c>
      <c r="Y78" s="2">
        <v>184255</v>
      </c>
      <c r="Z78" s="180">
        <v>32400</v>
      </c>
      <c r="AA78" s="2">
        <v>127621</v>
      </c>
      <c r="AB78" s="2">
        <v>656635</v>
      </c>
      <c r="AC78" s="180">
        <v>133501</v>
      </c>
      <c r="AD78" s="2">
        <v>100000</v>
      </c>
      <c r="AE78" s="2">
        <v>150000</v>
      </c>
      <c r="AF78" s="180">
        <v>150000</v>
      </c>
      <c r="AG78" s="2">
        <v>0</v>
      </c>
      <c r="AH78" s="2">
        <v>0</v>
      </c>
      <c r="AI78" s="180">
        <v>0</v>
      </c>
      <c r="AJ78" s="2">
        <v>132000</v>
      </c>
      <c r="AK78" s="2">
        <v>132000</v>
      </c>
      <c r="AL78" s="180">
        <v>132000</v>
      </c>
      <c r="AM78" s="2">
        <v>0</v>
      </c>
      <c r="AN78" s="2">
        <v>0</v>
      </c>
      <c r="AO78" s="180">
        <v>0</v>
      </c>
      <c r="AP78" s="2">
        <v>0</v>
      </c>
      <c r="AQ78" s="2">
        <v>0</v>
      </c>
      <c r="AR78" s="180">
        <v>0</v>
      </c>
      <c r="AS78" s="2">
        <v>0</v>
      </c>
      <c r="AT78" s="2">
        <v>0</v>
      </c>
      <c r="AU78" s="180">
        <v>0</v>
      </c>
      <c r="AV78" s="2">
        <v>1284209</v>
      </c>
      <c r="AW78" s="51">
        <v>1197890</v>
      </c>
      <c r="AX78" s="196">
        <v>1004901</v>
      </c>
      <c r="AY78" s="3"/>
      <c r="AZ78" s="49"/>
      <c r="BA78" s="203">
        <v>366000</v>
      </c>
      <c r="BB78" s="4">
        <f t="shared" si="73"/>
        <v>0</v>
      </c>
      <c r="BC78" s="214">
        <f t="shared" si="74"/>
        <v>0.6570915619389587</v>
      </c>
      <c r="BD78" s="5">
        <f t="shared" si="75"/>
        <v>-1</v>
      </c>
      <c r="BE78" s="229">
        <f t="shared" si="75"/>
        <v>0.06705539358600587</v>
      </c>
      <c r="BF78" s="6"/>
      <c r="BG78" s="7">
        <f t="shared" si="76"/>
        <v>466255</v>
      </c>
      <c r="BH78" s="241">
        <f t="shared" si="77"/>
        <v>680400</v>
      </c>
      <c r="BI78" s="8">
        <f t="shared" si="78"/>
        <v>0.363067849547854</v>
      </c>
      <c r="BJ78" s="253">
        <f t="shared" si="79"/>
        <v>0.4641548820170681</v>
      </c>
      <c r="BK78" s="9">
        <f t="shared" si="80"/>
        <v>817954</v>
      </c>
      <c r="BL78" s="260">
        <f t="shared" si="80"/>
        <v>785490</v>
      </c>
      <c r="BM78" s="10">
        <f t="shared" si="33"/>
        <v>0.38923022982076816</v>
      </c>
      <c r="BN78" s="266">
        <f t="shared" si="33"/>
        <v>0.6770816229658444</v>
      </c>
      <c r="BO78" s="11">
        <f t="shared" si="34"/>
        <v>731635</v>
      </c>
      <c r="BP78" s="285">
        <f t="shared" si="34"/>
        <v>324501</v>
      </c>
      <c r="BQ78" s="12">
        <f t="shared" si="81"/>
        <v>690333</v>
      </c>
      <c r="BR78" s="263">
        <f t="shared" si="81"/>
        <v>128855</v>
      </c>
      <c r="BT78" s="390">
        <v>0.174</v>
      </c>
      <c r="BU78" s="75">
        <f t="shared" si="72"/>
        <v>69941.1096</v>
      </c>
      <c r="BV78" s="391"/>
      <c r="BW78" s="413">
        <v>70000</v>
      </c>
      <c r="BX78" s="393">
        <v>314000</v>
      </c>
      <c r="BY78" s="392"/>
      <c r="BZ78" s="364"/>
      <c r="CA78" s="365"/>
      <c r="CB78" s="364"/>
      <c r="CC78" s="364"/>
      <c r="CD78" s="364"/>
      <c r="CE78" s="366" t="s">
        <v>122</v>
      </c>
      <c r="CF78" s="366" t="s">
        <v>50</v>
      </c>
      <c r="CG78" s="367">
        <v>0.365</v>
      </c>
      <c r="CI78" s="406">
        <f t="shared" si="71"/>
        <v>0.4361591981073092</v>
      </c>
      <c r="CJ78" s="13">
        <f>0.65*($S78+$AB78)-$BA78-$BW78</f>
        <v>213762.75</v>
      </c>
      <c r="CK78" s="13">
        <f>0.7*($S78+$AB78)-$BA78-$BW78</f>
        <v>263744.5</v>
      </c>
      <c r="CL78" s="16">
        <f>0.75*($S78+$AB78)-$BA78-$BW78</f>
        <v>313726.25</v>
      </c>
    </row>
    <row r="79" spans="1:90" ht="48">
      <c r="A79" s="173">
        <v>47224541</v>
      </c>
      <c r="B79" s="50" t="s">
        <v>124</v>
      </c>
      <c r="C79" s="50" t="s">
        <v>41</v>
      </c>
      <c r="D79" s="50" t="s">
        <v>119</v>
      </c>
      <c r="E79" s="50" t="s">
        <v>125</v>
      </c>
      <c r="F79" s="74">
        <v>4632272</v>
      </c>
      <c r="G79" s="75"/>
      <c r="H79" s="74">
        <v>16</v>
      </c>
      <c r="I79" s="74">
        <v>6</v>
      </c>
      <c r="J79" s="74">
        <v>5</v>
      </c>
      <c r="K79" s="74">
        <v>2</v>
      </c>
      <c r="L79" s="74">
        <v>0</v>
      </c>
      <c r="M79" s="74">
        <v>3</v>
      </c>
      <c r="N79" s="74">
        <v>4.8</v>
      </c>
      <c r="O79" s="296">
        <v>4.4</v>
      </c>
      <c r="P79" s="74">
        <v>4.5</v>
      </c>
      <c r="Q79" s="296">
        <v>4.3</v>
      </c>
      <c r="R79" s="2">
        <v>61800</v>
      </c>
      <c r="S79" s="2">
        <v>418000</v>
      </c>
      <c r="T79" s="180">
        <v>721195</v>
      </c>
      <c r="U79" s="2">
        <v>0</v>
      </c>
      <c r="V79" s="2">
        <v>0</v>
      </c>
      <c r="W79" s="180">
        <v>0</v>
      </c>
      <c r="X79" s="2">
        <v>0</v>
      </c>
      <c r="Y79" s="2">
        <v>0</v>
      </c>
      <c r="Z79" s="180">
        <v>0</v>
      </c>
      <c r="AA79" s="2">
        <v>61357</v>
      </c>
      <c r="AB79" s="2">
        <v>200000</v>
      </c>
      <c r="AC79" s="180">
        <v>200000</v>
      </c>
      <c r="AD79" s="2">
        <v>200000</v>
      </c>
      <c r="AE79" s="2">
        <v>200000</v>
      </c>
      <c r="AF79" s="180">
        <v>250000</v>
      </c>
      <c r="AG79" s="2">
        <v>0</v>
      </c>
      <c r="AH79" s="2">
        <v>0</v>
      </c>
      <c r="AI79" s="180">
        <v>0</v>
      </c>
      <c r="AJ79" s="2">
        <v>83247</v>
      </c>
      <c r="AK79" s="2">
        <v>168000</v>
      </c>
      <c r="AL79" s="180">
        <v>250000</v>
      </c>
      <c r="AM79" s="2">
        <v>0</v>
      </c>
      <c r="AN79" s="2">
        <v>0</v>
      </c>
      <c r="AO79" s="180">
        <v>0</v>
      </c>
      <c r="AP79" s="2">
        <v>0</v>
      </c>
      <c r="AQ79" s="2">
        <v>0</v>
      </c>
      <c r="AR79" s="180">
        <v>0</v>
      </c>
      <c r="AS79" s="2">
        <v>9102</v>
      </c>
      <c r="AT79" s="2">
        <v>0</v>
      </c>
      <c r="AU79" s="180">
        <v>5497</v>
      </c>
      <c r="AV79" s="2">
        <v>415506</v>
      </c>
      <c r="AW79" s="51">
        <v>609800</v>
      </c>
      <c r="AX79" s="196">
        <v>1426692</v>
      </c>
      <c r="AY79" s="3"/>
      <c r="AZ79" s="49"/>
      <c r="BA79" s="203">
        <v>166000</v>
      </c>
      <c r="BB79" s="4">
        <f t="shared" si="73"/>
        <v>0</v>
      </c>
      <c r="BC79" s="214">
        <f t="shared" si="74"/>
        <v>0.23017353143047303</v>
      </c>
      <c r="BD79" s="5">
        <f t="shared" si="75"/>
        <v>-1</v>
      </c>
      <c r="BE79" s="229">
        <f t="shared" si="75"/>
        <v>-0.6028708133971292</v>
      </c>
      <c r="BF79" s="6"/>
      <c r="BG79" s="7">
        <f t="shared" si="76"/>
        <v>368000</v>
      </c>
      <c r="BH79" s="241">
        <f t="shared" si="77"/>
        <v>671497</v>
      </c>
      <c r="BI79" s="8">
        <f t="shared" si="78"/>
        <v>0.8856671143136321</v>
      </c>
      <c r="BJ79" s="253">
        <f t="shared" si="79"/>
        <v>0.6810314401622718</v>
      </c>
      <c r="BK79" s="9">
        <f t="shared" si="80"/>
        <v>47506</v>
      </c>
      <c r="BL79" s="260">
        <f t="shared" si="80"/>
        <v>314503</v>
      </c>
      <c r="BM79" s="10">
        <f t="shared" si="33"/>
        <v>0.6034765496884225</v>
      </c>
      <c r="BN79" s="266">
        <f t="shared" si="33"/>
        <v>0.4706671096494548</v>
      </c>
      <c r="BO79" s="11">
        <f t="shared" si="34"/>
        <v>241800</v>
      </c>
      <c r="BP79" s="285">
        <f t="shared" si="34"/>
        <v>755195</v>
      </c>
      <c r="BQ79" s="12">
        <f t="shared" si="81"/>
        <v>0</v>
      </c>
      <c r="BR79" s="263">
        <f t="shared" si="81"/>
        <v>114503</v>
      </c>
      <c r="BT79" s="390">
        <v>0.174</v>
      </c>
      <c r="BU79" s="75">
        <f t="shared" si="72"/>
        <v>42442.08</v>
      </c>
      <c r="BV79" s="391"/>
      <c r="BW79" s="413">
        <v>42000</v>
      </c>
      <c r="BX79" s="393">
        <v>256000</v>
      </c>
      <c r="BY79" s="392"/>
      <c r="BZ79" s="364"/>
      <c r="CA79" s="365"/>
      <c r="CB79" s="364"/>
      <c r="CC79" s="364"/>
      <c r="CD79" s="364"/>
      <c r="CE79" s="366" t="s">
        <v>122</v>
      </c>
      <c r="CF79" s="366" t="s">
        <v>45</v>
      </c>
      <c r="CG79" s="367">
        <v>0.365</v>
      </c>
      <c r="CI79" s="406">
        <f t="shared" si="71"/>
        <v>0.3365695792880259</v>
      </c>
      <c r="CJ79" s="13">
        <f>0.65*($S79+$AB79)-$BA79-$BW79</f>
        <v>193700</v>
      </c>
      <c r="CK79" s="13">
        <f>0.7*($S79+$AB79)-$BA79-$BW79</f>
        <v>224600</v>
      </c>
      <c r="CL79" s="16">
        <f>0.75*($S79+$AB79)-$BA79-$BW79</f>
        <v>255500</v>
      </c>
    </row>
    <row r="80" spans="1:87" ht="24" hidden="1">
      <c r="A80" s="173">
        <v>62797549</v>
      </c>
      <c r="B80" s="50" t="s">
        <v>126</v>
      </c>
      <c r="C80" s="50" t="s">
        <v>41</v>
      </c>
      <c r="D80" s="50" t="s">
        <v>119</v>
      </c>
      <c r="E80" s="50" t="s">
        <v>121</v>
      </c>
      <c r="F80" s="74">
        <v>4753623</v>
      </c>
      <c r="G80" s="75"/>
      <c r="H80" s="74">
        <v>40</v>
      </c>
      <c r="I80" s="74">
        <v>4</v>
      </c>
      <c r="J80" s="74">
        <v>5</v>
      </c>
      <c r="K80" s="74">
        <v>8</v>
      </c>
      <c r="L80" s="74">
        <v>23</v>
      </c>
      <c r="M80" s="74">
        <v>0</v>
      </c>
      <c r="N80" s="74">
        <v>33.1</v>
      </c>
      <c r="O80" s="296">
        <v>44.1</v>
      </c>
      <c r="P80" s="74">
        <v>12.6</v>
      </c>
      <c r="Q80" s="296">
        <v>13.6</v>
      </c>
      <c r="R80" s="2">
        <v>368000</v>
      </c>
      <c r="S80" s="2">
        <v>750000</v>
      </c>
      <c r="T80" s="180">
        <v>953856</v>
      </c>
      <c r="U80" s="2">
        <v>0</v>
      </c>
      <c r="V80" s="2">
        <v>0</v>
      </c>
      <c r="W80" s="180">
        <v>0</v>
      </c>
      <c r="X80" s="2">
        <v>757998</v>
      </c>
      <c r="Y80" s="2">
        <v>1140000</v>
      </c>
      <c r="Z80" s="180">
        <v>1300000</v>
      </c>
      <c r="AA80" s="2">
        <v>196075</v>
      </c>
      <c r="AB80" s="2">
        <v>187253</v>
      </c>
      <c r="AC80" s="180">
        <v>180000</v>
      </c>
      <c r="AD80" s="2">
        <v>131165</v>
      </c>
      <c r="AE80" s="2">
        <v>100000</v>
      </c>
      <c r="AF80" s="180">
        <v>100000</v>
      </c>
      <c r="AG80" s="2">
        <v>0</v>
      </c>
      <c r="AH80" s="2">
        <v>0</v>
      </c>
      <c r="AI80" s="180">
        <v>0</v>
      </c>
      <c r="AJ80" s="2">
        <v>214618</v>
      </c>
      <c r="AK80" s="2">
        <v>260000</v>
      </c>
      <c r="AL80" s="180">
        <v>300000</v>
      </c>
      <c r="AM80" s="2">
        <v>0</v>
      </c>
      <c r="AN80" s="2">
        <v>0</v>
      </c>
      <c r="AO80" s="180">
        <v>0</v>
      </c>
      <c r="AP80" s="2">
        <v>0</v>
      </c>
      <c r="AQ80" s="2">
        <v>0</v>
      </c>
      <c r="AR80" s="180">
        <v>0</v>
      </c>
      <c r="AS80" s="2">
        <v>15013</v>
      </c>
      <c r="AT80" s="2">
        <v>247747</v>
      </c>
      <c r="AU80" s="180">
        <v>6144</v>
      </c>
      <c r="AV80" s="2">
        <v>1682869</v>
      </c>
      <c r="AW80" s="51">
        <v>2485000</v>
      </c>
      <c r="AX80" s="196">
        <v>2840000</v>
      </c>
      <c r="AY80" s="3"/>
      <c r="AZ80" s="49"/>
      <c r="BA80" s="203">
        <v>680000</v>
      </c>
      <c r="BB80" s="4">
        <f t="shared" si="73"/>
        <v>0</v>
      </c>
      <c r="BC80" s="214">
        <f t="shared" si="74"/>
        <v>0.7128958668813741</v>
      </c>
      <c r="BD80" s="5">
        <f t="shared" si="75"/>
        <v>-1</v>
      </c>
      <c r="BE80" s="229">
        <f t="shared" si="75"/>
        <v>-0.09333333333333338</v>
      </c>
      <c r="BF80" s="6"/>
      <c r="BG80" s="7">
        <f t="shared" si="76"/>
        <v>1747747</v>
      </c>
      <c r="BH80" s="241">
        <f t="shared" si="77"/>
        <v>2386144</v>
      </c>
      <c r="BI80" s="8">
        <f t="shared" si="78"/>
        <v>1.0385520203889904</v>
      </c>
      <c r="BJ80" s="253">
        <f t="shared" si="79"/>
        <v>0.8886942271880819</v>
      </c>
      <c r="BK80" s="9">
        <f t="shared" si="80"/>
        <v>0</v>
      </c>
      <c r="BL80" s="260">
        <f t="shared" si="80"/>
        <v>298856</v>
      </c>
      <c r="BM80" s="10">
        <f t="shared" si="33"/>
        <v>0.7033187122736418</v>
      </c>
      <c r="BN80" s="266">
        <f t="shared" si="33"/>
        <v>0.8401915492957747</v>
      </c>
      <c r="BO80" s="11">
        <f t="shared" si="34"/>
        <v>737253</v>
      </c>
      <c r="BP80" s="285">
        <f t="shared" si="34"/>
        <v>453856</v>
      </c>
      <c r="BQ80" s="12">
        <f t="shared" si="81"/>
        <v>0</v>
      </c>
      <c r="BR80" s="263">
        <f t="shared" si="81"/>
        <v>111603</v>
      </c>
      <c r="BT80" s="390">
        <v>0.174</v>
      </c>
      <c r="BU80" s="75">
        <f t="shared" si="72"/>
        <v>172956</v>
      </c>
      <c r="BV80" s="391"/>
      <c r="BW80" s="413">
        <v>172000</v>
      </c>
      <c r="BX80" s="393">
        <v>0</v>
      </c>
      <c r="BY80" s="392"/>
      <c r="BZ80" s="364"/>
      <c r="CA80" s="365"/>
      <c r="CB80" s="364"/>
      <c r="CC80" s="364"/>
      <c r="CD80" s="364"/>
      <c r="CE80" s="366" t="s">
        <v>122</v>
      </c>
      <c r="CF80" s="366" t="s">
        <v>50</v>
      </c>
      <c r="CG80" s="367">
        <v>0.365</v>
      </c>
      <c r="CI80" s="406">
        <f t="shared" si="71"/>
        <v>0.9090395016073568</v>
      </c>
    </row>
    <row r="81" spans="1:90" ht="60">
      <c r="A81" s="173">
        <v>70188467</v>
      </c>
      <c r="B81" s="50" t="s">
        <v>52</v>
      </c>
      <c r="C81" s="50" t="s">
        <v>53</v>
      </c>
      <c r="D81" s="50" t="s">
        <v>119</v>
      </c>
      <c r="E81" s="50" t="s">
        <v>121</v>
      </c>
      <c r="F81" s="74">
        <v>6338017</v>
      </c>
      <c r="G81" s="74">
        <v>0</v>
      </c>
      <c r="H81" s="74">
        <v>2</v>
      </c>
      <c r="I81" s="74">
        <v>0</v>
      </c>
      <c r="J81" s="74">
        <v>0</v>
      </c>
      <c r="K81" s="74">
        <v>0</v>
      </c>
      <c r="L81" s="74">
        <v>0</v>
      </c>
      <c r="M81" s="74">
        <v>2</v>
      </c>
      <c r="N81" s="74">
        <v>1.4</v>
      </c>
      <c r="O81" s="296">
        <v>0.7</v>
      </c>
      <c r="P81" s="74">
        <v>1.4</v>
      </c>
      <c r="Q81" s="296">
        <v>0.6</v>
      </c>
      <c r="R81" s="2">
        <v>0</v>
      </c>
      <c r="S81" s="2">
        <v>32000</v>
      </c>
      <c r="T81" s="180">
        <v>32000</v>
      </c>
      <c r="U81" s="2">
        <v>0</v>
      </c>
      <c r="V81" s="2">
        <v>0</v>
      </c>
      <c r="W81" s="180">
        <v>0</v>
      </c>
      <c r="X81" s="2">
        <v>0</v>
      </c>
      <c r="Y81" s="2">
        <v>0</v>
      </c>
      <c r="Z81" s="180">
        <v>0</v>
      </c>
      <c r="AA81" s="2">
        <v>0</v>
      </c>
      <c r="AB81" s="2">
        <v>40000</v>
      </c>
      <c r="AC81" s="180">
        <v>40000</v>
      </c>
      <c r="AD81" s="2">
        <v>0</v>
      </c>
      <c r="AE81" s="2">
        <v>0</v>
      </c>
      <c r="AF81" s="180">
        <v>0</v>
      </c>
      <c r="AG81" s="2">
        <v>236000</v>
      </c>
      <c r="AH81" s="2">
        <v>173000</v>
      </c>
      <c r="AI81" s="180">
        <v>130000</v>
      </c>
      <c r="AJ81" s="2">
        <v>20295</v>
      </c>
      <c r="AK81" s="2">
        <v>25000</v>
      </c>
      <c r="AL81" s="180">
        <v>26820</v>
      </c>
      <c r="AM81" s="2">
        <v>0</v>
      </c>
      <c r="AN81" s="2">
        <v>0</v>
      </c>
      <c r="AO81" s="180">
        <v>0</v>
      </c>
      <c r="AP81" s="2">
        <v>0</v>
      </c>
      <c r="AQ81" s="2">
        <v>0</v>
      </c>
      <c r="AR81" s="180">
        <v>0</v>
      </c>
      <c r="AS81" s="2">
        <v>0</v>
      </c>
      <c r="AT81" s="2">
        <v>0</v>
      </c>
      <c r="AU81" s="180">
        <v>0</v>
      </c>
      <c r="AV81" s="2">
        <v>256295</v>
      </c>
      <c r="AW81" s="51">
        <v>270000</v>
      </c>
      <c r="AX81" s="196">
        <v>228820</v>
      </c>
      <c r="AY81" s="3"/>
      <c r="AZ81" s="49"/>
      <c r="BA81" s="203">
        <v>0</v>
      </c>
      <c r="BB81" s="4">
        <f t="shared" si="73"/>
        <v>0</v>
      </c>
      <c r="BC81" s="214">
        <f t="shared" si="74"/>
        <v>0</v>
      </c>
      <c r="BD81" s="5" t="e">
        <f t="shared" si="75"/>
        <v>#DIV/0!</v>
      </c>
      <c r="BE81" s="229">
        <f t="shared" si="75"/>
        <v>-1</v>
      </c>
      <c r="BF81" s="6"/>
      <c r="BG81" s="7">
        <f t="shared" si="76"/>
        <v>198000</v>
      </c>
      <c r="BH81" s="241">
        <f t="shared" si="77"/>
        <v>156820</v>
      </c>
      <c r="BI81" s="8">
        <f t="shared" si="78"/>
        <v>0.772547259993367</v>
      </c>
      <c r="BJ81" s="253">
        <f t="shared" si="79"/>
        <v>0.5808148148148148</v>
      </c>
      <c r="BK81" s="9">
        <f t="shared" si="80"/>
        <v>58295</v>
      </c>
      <c r="BL81" s="260">
        <f t="shared" si="80"/>
        <v>113180</v>
      </c>
      <c r="BM81" s="10">
        <f t="shared" si="33"/>
        <v>0.7333333333333333</v>
      </c>
      <c r="BN81" s="266">
        <f t="shared" si="33"/>
        <v>0.6853421903679748</v>
      </c>
      <c r="BO81" s="11">
        <f t="shared" si="34"/>
        <v>72000</v>
      </c>
      <c r="BP81" s="285">
        <f t="shared" si="34"/>
        <v>72000</v>
      </c>
      <c r="BQ81" s="12">
        <f t="shared" si="81"/>
        <v>58295</v>
      </c>
      <c r="BR81" s="263">
        <f t="shared" si="81"/>
        <v>73180</v>
      </c>
      <c r="BT81" s="390">
        <v>0.174</v>
      </c>
      <c r="BU81" s="75">
        <f t="shared" si="72"/>
        <v>15925.872000000001</v>
      </c>
      <c r="BV81" s="391"/>
      <c r="BW81" s="413">
        <v>16000</v>
      </c>
      <c r="BX81" s="393">
        <v>38000</v>
      </c>
      <c r="BY81" s="392"/>
      <c r="BZ81" s="364"/>
      <c r="CA81" s="365"/>
      <c r="CB81" s="364"/>
      <c r="CC81" s="364"/>
      <c r="CD81" s="364"/>
      <c r="CE81" s="366" t="s">
        <v>122</v>
      </c>
      <c r="CF81" s="366" t="s">
        <v>54</v>
      </c>
      <c r="CG81" s="367">
        <v>0.365</v>
      </c>
      <c r="CI81" s="406">
        <f t="shared" si="71"/>
        <v>0.2222222222222222</v>
      </c>
      <c r="CJ81" s="13">
        <f>0.65*($S81+$AB81)-$BA81-$BW81</f>
        <v>30800</v>
      </c>
      <c r="CK81" s="13">
        <f>0.7*($S81+$AB81)-$BA81-$BW81</f>
        <v>34400</v>
      </c>
      <c r="CL81" s="16">
        <f>0.75*($S81+$AB81)-$BA81-$BW81</f>
        <v>38000</v>
      </c>
    </row>
    <row r="82" spans="1:87" ht="36" hidden="1">
      <c r="A82" s="173">
        <v>70632596</v>
      </c>
      <c r="B82" s="50" t="s">
        <v>127</v>
      </c>
      <c r="C82" s="50" t="s">
        <v>41</v>
      </c>
      <c r="D82" s="50" t="s">
        <v>119</v>
      </c>
      <c r="E82" s="50" t="s">
        <v>128</v>
      </c>
      <c r="F82" s="75"/>
      <c r="G82" s="75"/>
      <c r="H82" s="74">
        <v>1</v>
      </c>
      <c r="I82" s="74">
        <v>0</v>
      </c>
      <c r="J82" s="74">
        <v>0</v>
      </c>
      <c r="K82" s="74">
        <v>0</v>
      </c>
      <c r="L82" s="74">
        <v>1</v>
      </c>
      <c r="M82" s="74">
        <v>0</v>
      </c>
      <c r="N82" s="74">
        <v>1</v>
      </c>
      <c r="O82" s="296"/>
      <c r="P82" s="74">
        <v>1</v>
      </c>
      <c r="Q82" s="296"/>
      <c r="R82" s="2">
        <v>0</v>
      </c>
      <c r="S82" s="2">
        <v>84630</v>
      </c>
      <c r="T82" s="180"/>
      <c r="U82" s="2">
        <v>0</v>
      </c>
      <c r="V82" s="2">
        <v>0</v>
      </c>
      <c r="W82" s="180"/>
      <c r="X82" s="2">
        <v>0</v>
      </c>
      <c r="Y82" s="2">
        <v>0</v>
      </c>
      <c r="Z82" s="180"/>
      <c r="AA82" s="2">
        <v>0</v>
      </c>
      <c r="AB82" s="2">
        <v>0</v>
      </c>
      <c r="AC82" s="180"/>
      <c r="AD82" s="2">
        <v>0</v>
      </c>
      <c r="AE82" s="2">
        <v>0</v>
      </c>
      <c r="AF82" s="180"/>
      <c r="AG82" s="2">
        <v>0</v>
      </c>
      <c r="AH82" s="2">
        <v>0</v>
      </c>
      <c r="AI82" s="180"/>
      <c r="AJ82" s="2">
        <v>127140</v>
      </c>
      <c r="AK82" s="2">
        <v>125000</v>
      </c>
      <c r="AL82" s="180"/>
      <c r="AM82" s="2">
        <v>0</v>
      </c>
      <c r="AN82" s="2">
        <v>0</v>
      </c>
      <c r="AO82" s="180"/>
      <c r="AP82" s="2">
        <v>0</v>
      </c>
      <c r="AQ82" s="2">
        <v>0</v>
      </c>
      <c r="AR82" s="180"/>
      <c r="AS82" s="2">
        <v>53771</v>
      </c>
      <c r="AT82" s="2">
        <v>0</v>
      </c>
      <c r="AU82" s="180"/>
      <c r="AV82" s="2">
        <v>180911</v>
      </c>
      <c r="AW82" s="51">
        <v>209630</v>
      </c>
      <c r="AX82" s="196"/>
      <c r="AY82" s="3"/>
      <c r="AZ82" s="49"/>
      <c r="BA82" s="203"/>
      <c r="BB82" s="4">
        <f t="shared" si="73"/>
        <v>0</v>
      </c>
      <c r="BC82" s="214" t="e">
        <f t="shared" si="74"/>
        <v>#DIV/0!</v>
      </c>
      <c r="BD82" s="5"/>
      <c r="BE82" s="229"/>
      <c r="BF82" s="6"/>
      <c r="BG82" s="7">
        <f t="shared" si="76"/>
        <v>125000</v>
      </c>
      <c r="BH82" s="241">
        <f t="shared" si="77"/>
        <v>0</v>
      </c>
      <c r="BI82" s="8">
        <f t="shared" si="78"/>
        <v>0.6909474824637529</v>
      </c>
      <c r="BJ82" s="253">
        <f t="shared" si="79"/>
        <v>0</v>
      </c>
      <c r="BK82" s="9">
        <f t="shared" si="80"/>
        <v>55911</v>
      </c>
      <c r="BL82" s="260">
        <f t="shared" si="80"/>
        <v>209630</v>
      </c>
      <c r="BM82" s="10">
        <f aca="true" t="shared" si="82" ref="BM82:BN84">BG82/AW82</f>
        <v>0.596288699136574</v>
      </c>
      <c r="BN82" s="266" t="e">
        <f t="shared" si="82"/>
        <v>#DIV/0!</v>
      </c>
      <c r="BO82" s="11">
        <f>IF(BG82&lt;AW82,AW82-BG82,0)</f>
        <v>84630</v>
      </c>
      <c r="BP82" s="285">
        <f>IF(BH82&lt;AX82,AX82-BH82,0)</f>
        <v>0</v>
      </c>
      <c r="BQ82" s="12">
        <f t="shared" si="81"/>
        <v>55911</v>
      </c>
      <c r="BR82" s="263">
        <f t="shared" si="81"/>
        <v>209630</v>
      </c>
      <c r="BT82" s="390">
        <v>0.174</v>
      </c>
      <c r="BU82" s="75">
        <f t="shared" si="72"/>
        <v>0</v>
      </c>
      <c r="BV82" s="391"/>
      <c r="BW82" s="413"/>
      <c r="BX82" s="393">
        <v>0</v>
      </c>
      <c r="BY82" s="392"/>
      <c r="BZ82" s="364"/>
      <c r="CA82" s="365"/>
      <c r="CB82" s="364"/>
      <c r="CC82" s="364"/>
      <c r="CD82" s="364"/>
      <c r="CE82" s="366" t="s">
        <v>122</v>
      </c>
      <c r="CF82" s="366" t="s">
        <v>50</v>
      </c>
      <c r="CG82" s="367">
        <v>0.365</v>
      </c>
      <c r="CI82" s="406">
        <f t="shared" si="71"/>
        <v>0</v>
      </c>
    </row>
    <row r="83" spans="1:90" ht="48.75" thickBot="1">
      <c r="A83" s="425">
        <v>70868832</v>
      </c>
      <c r="B83" s="426" t="s">
        <v>116</v>
      </c>
      <c r="C83" s="426" t="s">
        <v>41</v>
      </c>
      <c r="D83" s="426" t="s">
        <v>119</v>
      </c>
      <c r="E83" s="426" t="s">
        <v>129</v>
      </c>
      <c r="F83" s="77">
        <v>7979330</v>
      </c>
      <c r="G83" s="140"/>
      <c r="H83" s="77">
        <v>6</v>
      </c>
      <c r="I83" s="77">
        <v>0</v>
      </c>
      <c r="J83" s="77">
        <v>0</v>
      </c>
      <c r="K83" s="77">
        <v>0</v>
      </c>
      <c r="L83" s="77">
        <v>6</v>
      </c>
      <c r="M83" s="77">
        <v>0</v>
      </c>
      <c r="N83" s="77">
        <v>3.2</v>
      </c>
      <c r="O83" s="297">
        <v>4.4</v>
      </c>
      <c r="P83" s="77">
        <v>2.7</v>
      </c>
      <c r="Q83" s="297">
        <v>3.3</v>
      </c>
      <c r="R83" s="15">
        <v>474000</v>
      </c>
      <c r="S83" s="15">
        <v>914000</v>
      </c>
      <c r="T83" s="181">
        <v>1667000</v>
      </c>
      <c r="U83" s="15">
        <v>0</v>
      </c>
      <c r="V83" s="15">
        <v>0</v>
      </c>
      <c r="W83" s="181">
        <v>0</v>
      </c>
      <c r="X83" s="15">
        <v>0</v>
      </c>
      <c r="Y83" s="15">
        <v>85500</v>
      </c>
      <c r="Z83" s="181">
        <v>20000</v>
      </c>
      <c r="AA83" s="15">
        <v>201073</v>
      </c>
      <c r="AB83" s="15">
        <v>140751</v>
      </c>
      <c r="AC83" s="181">
        <v>120000</v>
      </c>
      <c r="AD83" s="15">
        <v>50000</v>
      </c>
      <c r="AE83" s="15">
        <v>50000</v>
      </c>
      <c r="AF83" s="181">
        <v>50000</v>
      </c>
      <c r="AG83" s="15">
        <v>0</v>
      </c>
      <c r="AH83" s="15">
        <v>0</v>
      </c>
      <c r="AI83" s="181">
        <v>0</v>
      </c>
      <c r="AJ83" s="15">
        <v>112675</v>
      </c>
      <c r="AK83" s="15">
        <v>160000</v>
      </c>
      <c r="AL83" s="181">
        <v>180000</v>
      </c>
      <c r="AM83" s="15">
        <v>0</v>
      </c>
      <c r="AN83" s="15">
        <v>0</v>
      </c>
      <c r="AO83" s="181">
        <v>0</v>
      </c>
      <c r="AP83" s="15">
        <v>0</v>
      </c>
      <c r="AQ83" s="15">
        <v>0</v>
      </c>
      <c r="AR83" s="181">
        <v>0</v>
      </c>
      <c r="AS83" s="15">
        <v>12000</v>
      </c>
      <c r="AT83" s="15">
        <v>15000</v>
      </c>
      <c r="AU83" s="181">
        <v>15000</v>
      </c>
      <c r="AV83" s="15">
        <v>849748</v>
      </c>
      <c r="AW83" s="55">
        <v>925251</v>
      </c>
      <c r="AX83" s="197">
        <v>2052000</v>
      </c>
      <c r="AY83" s="3"/>
      <c r="AZ83" s="56"/>
      <c r="BA83" s="204">
        <v>474000</v>
      </c>
      <c r="BB83" s="57">
        <f t="shared" si="73"/>
        <v>0</v>
      </c>
      <c r="BC83" s="215">
        <f t="shared" si="74"/>
        <v>0.28434313137372524</v>
      </c>
      <c r="BD83" s="48">
        <f>-1+AZ83/R83</f>
        <v>-1</v>
      </c>
      <c r="BE83" s="230">
        <f>-1+BA83/S83</f>
        <v>-0.48140043763676144</v>
      </c>
      <c r="BF83" s="6"/>
      <c r="BG83" s="78">
        <f t="shared" si="76"/>
        <v>310500</v>
      </c>
      <c r="BH83" s="242">
        <f t="shared" si="77"/>
        <v>739000</v>
      </c>
      <c r="BI83" s="46">
        <f t="shared" si="78"/>
        <v>0.3654024487259752</v>
      </c>
      <c r="BJ83" s="254">
        <f t="shared" si="79"/>
        <v>0.5412924070372408</v>
      </c>
      <c r="BK83" s="79">
        <f t="shared" si="80"/>
        <v>539248</v>
      </c>
      <c r="BL83" s="261">
        <f t="shared" si="80"/>
        <v>626251</v>
      </c>
      <c r="BM83" s="80">
        <f t="shared" si="82"/>
        <v>0.3355846143370826</v>
      </c>
      <c r="BN83" s="267">
        <f t="shared" si="82"/>
        <v>0.3601364522417154</v>
      </c>
      <c r="BO83" s="129">
        <f>IF(BG83&lt;AW83,AW83-BG83,0)</f>
        <v>614751</v>
      </c>
      <c r="BP83" s="289">
        <f>IF(BH83&lt;AX83,AX83-BH83,0)</f>
        <v>1313000</v>
      </c>
      <c r="BQ83" s="130">
        <f t="shared" si="81"/>
        <v>338175</v>
      </c>
      <c r="BR83" s="293">
        <f t="shared" si="81"/>
        <v>485500</v>
      </c>
      <c r="BT83" s="373">
        <v>0.174</v>
      </c>
      <c r="BU83" s="140">
        <f t="shared" si="72"/>
        <v>64397.469600000004</v>
      </c>
      <c r="BV83" s="379"/>
      <c r="BW83" s="414">
        <v>64000</v>
      </c>
      <c r="BX83" s="382">
        <v>253000</v>
      </c>
      <c r="BY83" s="381"/>
      <c r="BZ83" s="374"/>
      <c r="CA83" s="375"/>
      <c r="CB83" s="374"/>
      <c r="CC83" s="374"/>
      <c r="CD83" s="374"/>
      <c r="CE83" s="376" t="s">
        <v>122</v>
      </c>
      <c r="CF83" s="376" t="s">
        <v>50</v>
      </c>
      <c r="CG83" s="377">
        <v>0.365</v>
      </c>
      <c r="CI83" s="406">
        <f t="shared" si="71"/>
        <v>0.5100729935311746</v>
      </c>
      <c r="CJ83" s="13">
        <f>0.65*($S83+$AB83)-$BA83-$BW83</f>
        <v>147588.15000000002</v>
      </c>
      <c r="CK83" s="13">
        <f>0.7*($S83+$AB83)-$BA83-$BW83</f>
        <v>200325.69999999995</v>
      </c>
      <c r="CL83" s="16">
        <f>0.75*($S83+$AB83)-$BA83-$BW83</f>
        <v>253063.25</v>
      </c>
    </row>
    <row r="84" spans="1:82" ht="12.75" hidden="1" thickBot="1">
      <c r="A84" s="454" t="s">
        <v>55</v>
      </c>
      <c r="B84" s="455"/>
      <c r="C84" s="455"/>
      <c r="D84" s="455"/>
      <c r="E84" s="455"/>
      <c r="F84" s="82"/>
      <c r="G84" s="82"/>
      <c r="H84" s="82"/>
      <c r="I84" s="82"/>
      <c r="J84" s="82"/>
      <c r="K84" s="82"/>
      <c r="L84" s="82"/>
      <c r="M84" s="82"/>
      <c r="N84" s="82"/>
      <c r="O84" s="298"/>
      <c r="P84" s="82"/>
      <c r="Q84" s="298"/>
      <c r="R84" s="83">
        <f>SUM(R73:R83)</f>
        <v>3129800</v>
      </c>
      <c r="S84" s="83">
        <f aca="true" t="shared" si="83" ref="S84:AX84">SUM(S73:S83)</f>
        <v>4691330</v>
      </c>
      <c r="T84" s="83">
        <f t="shared" si="83"/>
        <v>7290161</v>
      </c>
      <c r="U84" s="83">
        <f t="shared" si="83"/>
        <v>0</v>
      </c>
      <c r="V84" s="83">
        <f t="shared" si="83"/>
        <v>0</v>
      </c>
      <c r="W84" s="83">
        <f t="shared" si="83"/>
        <v>0</v>
      </c>
      <c r="X84" s="83">
        <f t="shared" si="83"/>
        <v>1261461</v>
      </c>
      <c r="Y84" s="83">
        <f t="shared" si="83"/>
        <v>1463755</v>
      </c>
      <c r="Z84" s="83">
        <f t="shared" si="83"/>
        <v>1352400</v>
      </c>
      <c r="AA84" s="83">
        <f t="shared" si="83"/>
        <v>1123356</v>
      </c>
      <c r="AB84" s="83">
        <f t="shared" si="83"/>
        <v>1652914</v>
      </c>
      <c r="AC84" s="83">
        <f t="shared" si="83"/>
        <v>1603501</v>
      </c>
      <c r="AD84" s="83">
        <f t="shared" si="83"/>
        <v>1011291</v>
      </c>
      <c r="AE84" s="83">
        <f t="shared" si="83"/>
        <v>956000</v>
      </c>
      <c r="AF84" s="83">
        <f t="shared" si="83"/>
        <v>1031000</v>
      </c>
      <c r="AG84" s="83">
        <f t="shared" si="83"/>
        <v>236000</v>
      </c>
      <c r="AH84" s="83">
        <f t="shared" si="83"/>
        <v>173000</v>
      </c>
      <c r="AI84" s="83">
        <f t="shared" si="83"/>
        <v>130000</v>
      </c>
      <c r="AJ84" s="83">
        <f t="shared" si="83"/>
        <v>2047773</v>
      </c>
      <c r="AK84" s="83">
        <f t="shared" si="83"/>
        <v>2100000</v>
      </c>
      <c r="AL84" s="83">
        <f t="shared" si="83"/>
        <v>2433820</v>
      </c>
      <c r="AM84" s="83">
        <f t="shared" si="83"/>
        <v>0</v>
      </c>
      <c r="AN84" s="83">
        <f t="shared" si="83"/>
        <v>0</v>
      </c>
      <c r="AO84" s="83">
        <f t="shared" si="83"/>
        <v>0</v>
      </c>
      <c r="AP84" s="83">
        <f t="shared" si="83"/>
        <v>0</v>
      </c>
      <c r="AQ84" s="83">
        <f t="shared" si="83"/>
        <v>0</v>
      </c>
      <c r="AR84" s="83">
        <f t="shared" si="83"/>
        <v>0</v>
      </c>
      <c r="AS84" s="83">
        <f t="shared" si="83"/>
        <v>131187</v>
      </c>
      <c r="AT84" s="83">
        <f t="shared" si="83"/>
        <v>383907</v>
      </c>
      <c r="AU84" s="83">
        <f t="shared" si="83"/>
        <v>76110</v>
      </c>
      <c r="AV84" s="83">
        <f t="shared" si="83"/>
        <v>8878868</v>
      </c>
      <c r="AW84" s="83">
        <f t="shared" si="83"/>
        <v>10226906</v>
      </c>
      <c r="AX84" s="83">
        <f t="shared" si="83"/>
        <v>13916992</v>
      </c>
      <c r="AY84" s="19"/>
      <c r="AZ84" s="83"/>
      <c r="BA84" s="185"/>
      <c r="BB84" s="84">
        <f t="shared" si="73"/>
        <v>0</v>
      </c>
      <c r="BC84" s="216">
        <f t="shared" si="74"/>
        <v>0</v>
      </c>
      <c r="BD84" s="84">
        <f>-1+AZ84/R84</f>
        <v>-1</v>
      </c>
      <c r="BE84" s="216">
        <f>-1+BA84/S84</f>
        <v>-1</v>
      </c>
      <c r="BF84" s="85"/>
      <c r="BG84" s="86">
        <f t="shared" si="76"/>
        <v>5076662</v>
      </c>
      <c r="BH84" s="243">
        <f t="shared" si="77"/>
        <v>5023330</v>
      </c>
      <c r="BI84" s="106">
        <f t="shared" si="78"/>
        <v>0.5678041550328223</v>
      </c>
      <c r="BJ84" s="256">
        <f t="shared" si="79"/>
        <v>0.439836384258832</v>
      </c>
      <c r="BK84" s="88">
        <f>SUM(BK73:BK83)</f>
        <v>4019084</v>
      </c>
      <c r="BL84" s="248">
        <f>SUM(BL73:BL83)</f>
        <v>2804305</v>
      </c>
      <c r="BM84" s="44">
        <f t="shared" si="82"/>
        <v>0.4964025287804542</v>
      </c>
      <c r="BN84" s="271">
        <f t="shared" si="82"/>
        <v>0.36094940630848965</v>
      </c>
      <c r="BO84" s="110">
        <f>SUM(BO73:BO83)</f>
        <v>5150244</v>
      </c>
      <c r="BP84" s="287">
        <f>SUM(BP73:BP83)</f>
        <v>4432662</v>
      </c>
      <c r="BQ84" s="109">
        <f>SUM(BQ73:BQ83)</f>
        <v>3105654</v>
      </c>
      <c r="BR84" s="247">
        <f>SUM(BR73:BR83)</f>
        <v>1154531</v>
      </c>
      <c r="BT84" s="43"/>
      <c r="BU84" s="43">
        <f t="shared" si="72"/>
        <v>0</v>
      </c>
      <c r="BV84" s="43"/>
      <c r="BW84" s="24"/>
      <c r="BX84" s="24"/>
      <c r="BY84" s="402"/>
      <c r="BZ84" s="36"/>
      <c r="CA84" s="28"/>
      <c r="CB84" s="36"/>
      <c r="CC84" s="36"/>
      <c r="CD84" s="36"/>
    </row>
    <row r="85" spans="1:82" ht="8.25" customHeight="1" thickBot="1">
      <c r="A85" s="174"/>
      <c r="B85" s="91"/>
      <c r="C85" s="91"/>
      <c r="D85" s="91"/>
      <c r="E85" s="91"/>
      <c r="F85" s="82"/>
      <c r="G85" s="82"/>
      <c r="H85" s="82"/>
      <c r="I85" s="82"/>
      <c r="J85" s="82"/>
      <c r="K85" s="82"/>
      <c r="L85" s="82"/>
      <c r="M85" s="82"/>
      <c r="N85" s="82"/>
      <c r="O85" s="298"/>
      <c r="P85" s="82"/>
      <c r="Q85" s="298"/>
      <c r="R85" s="19"/>
      <c r="S85" s="19"/>
      <c r="T85" s="183"/>
      <c r="U85" s="19"/>
      <c r="V85" s="19"/>
      <c r="W85" s="183"/>
      <c r="X85" s="19"/>
      <c r="Y85" s="19"/>
      <c r="Z85" s="183"/>
      <c r="AA85" s="19"/>
      <c r="AB85" s="19"/>
      <c r="AC85" s="183"/>
      <c r="AD85" s="19"/>
      <c r="AE85" s="19"/>
      <c r="AF85" s="183"/>
      <c r="AG85" s="19"/>
      <c r="AH85" s="19"/>
      <c r="AI85" s="183"/>
      <c r="AJ85" s="19"/>
      <c r="AK85" s="19"/>
      <c r="AL85" s="183"/>
      <c r="AM85" s="19"/>
      <c r="AN85" s="19"/>
      <c r="AO85" s="183"/>
      <c r="AP85" s="19"/>
      <c r="AQ85" s="19"/>
      <c r="AR85" s="183"/>
      <c r="AS85" s="19"/>
      <c r="AT85" s="19"/>
      <c r="AU85" s="183"/>
      <c r="AV85" s="19"/>
      <c r="AW85" s="19"/>
      <c r="AX85" s="183"/>
      <c r="AY85" s="19"/>
      <c r="AZ85" s="19"/>
      <c r="BA85" s="19"/>
      <c r="BB85" s="40"/>
      <c r="BC85" s="217"/>
      <c r="BD85" s="40"/>
      <c r="BE85" s="217"/>
      <c r="BF85" s="40"/>
      <c r="BI85" s="6"/>
      <c r="BJ85" s="219"/>
      <c r="BK85" s="92"/>
      <c r="BL85" s="262"/>
      <c r="BM85" s="44"/>
      <c r="BN85" s="271"/>
      <c r="BQ85" s="92"/>
      <c r="BR85" s="262"/>
      <c r="BT85" s="13"/>
      <c r="BU85" s="13">
        <f t="shared" si="72"/>
        <v>0</v>
      </c>
      <c r="BV85" s="13"/>
      <c r="BW85" s="24"/>
      <c r="BX85" s="24"/>
      <c r="BY85" s="362"/>
      <c r="BZ85" s="37"/>
      <c r="CA85" s="363"/>
      <c r="CB85" s="37"/>
      <c r="CC85" s="37"/>
      <c r="CD85" s="37"/>
    </row>
    <row r="86" spans="1:90" ht="48">
      <c r="A86" s="423">
        <v>26304856</v>
      </c>
      <c r="B86" s="424" t="s">
        <v>46</v>
      </c>
      <c r="C86" s="424" t="s">
        <v>41</v>
      </c>
      <c r="D86" s="424" t="s">
        <v>130</v>
      </c>
      <c r="E86" s="424" t="s">
        <v>131</v>
      </c>
      <c r="F86" s="69">
        <v>7481318</v>
      </c>
      <c r="G86" s="69">
        <v>0</v>
      </c>
      <c r="H86" s="69">
        <v>160</v>
      </c>
      <c r="I86" s="69">
        <v>70</v>
      </c>
      <c r="J86" s="69">
        <v>65</v>
      </c>
      <c r="K86" s="69">
        <v>25</v>
      </c>
      <c r="L86" s="69">
        <v>0</v>
      </c>
      <c r="M86" s="69">
        <v>0</v>
      </c>
      <c r="N86" s="69">
        <v>0.7</v>
      </c>
      <c r="O86" s="295">
        <v>3.8</v>
      </c>
      <c r="P86" s="69">
        <v>0.5</v>
      </c>
      <c r="Q86" s="295">
        <v>3</v>
      </c>
      <c r="R86" s="17">
        <v>43000</v>
      </c>
      <c r="S86" s="17">
        <v>110000</v>
      </c>
      <c r="T86" s="179">
        <v>632625</v>
      </c>
      <c r="U86" s="17">
        <v>0</v>
      </c>
      <c r="V86" s="17">
        <v>0</v>
      </c>
      <c r="W86" s="179">
        <v>0</v>
      </c>
      <c r="X86" s="17">
        <v>24000</v>
      </c>
      <c r="Y86" s="17">
        <v>54000</v>
      </c>
      <c r="Z86" s="179">
        <v>15000</v>
      </c>
      <c r="AA86" s="17">
        <v>19100</v>
      </c>
      <c r="AB86" s="17">
        <v>13370</v>
      </c>
      <c r="AC86" s="179">
        <v>15000</v>
      </c>
      <c r="AD86" s="17">
        <v>2000</v>
      </c>
      <c r="AE86" s="17">
        <v>1000</v>
      </c>
      <c r="AF86" s="179">
        <v>1000</v>
      </c>
      <c r="AG86" s="17">
        <v>0</v>
      </c>
      <c r="AH86" s="17">
        <v>0</v>
      </c>
      <c r="AI86" s="179">
        <v>0</v>
      </c>
      <c r="AJ86" s="17">
        <v>23400</v>
      </c>
      <c r="AK86" s="17">
        <v>36000</v>
      </c>
      <c r="AL86" s="179">
        <v>138320</v>
      </c>
      <c r="AM86" s="17">
        <v>0</v>
      </c>
      <c r="AN86" s="17">
        <v>0</v>
      </c>
      <c r="AO86" s="179">
        <v>0</v>
      </c>
      <c r="AP86" s="17">
        <v>0</v>
      </c>
      <c r="AQ86" s="17">
        <v>0</v>
      </c>
      <c r="AR86" s="179">
        <v>0</v>
      </c>
      <c r="AS86" s="17">
        <v>84500</v>
      </c>
      <c r="AT86" s="17">
        <v>70000</v>
      </c>
      <c r="AU86" s="179">
        <v>101805</v>
      </c>
      <c r="AV86" s="17">
        <v>196000</v>
      </c>
      <c r="AW86" s="52">
        <v>260370</v>
      </c>
      <c r="AX86" s="195">
        <v>903750</v>
      </c>
      <c r="AY86" s="3"/>
      <c r="AZ86" s="53"/>
      <c r="BA86" s="202">
        <v>0</v>
      </c>
      <c r="BB86" s="54">
        <f aca="true" t="shared" si="84" ref="BB86:BC89">AZ86/S86</f>
        <v>0</v>
      </c>
      <c r="BC86" s="213">
        <f t="shared" si="84"/>
        <v>0</v>
      </c>
      <c r="BD86" s="47">
        <f aca="true" t="shared" si="85" ref="BD86:BE89">-1+AZ86/R86</f>
        <v>-1</v>
      </c>
      <c r="BE86" s="228">
        <f t="shared" si="85"/>
        <v>-1</v>
      </c>
      <c r="BF86" s="6"/>
      <c r="BG86" s="94">
        <f aca="true" t="shared" si="86" ref="BG86:BH89">V86+Y86+AE86+AH86+AK86+AN86+AQ86+AT86+AZ86</f>
        <v>161000</v>
      </c>
      <c r="BH86" s="244">
        <f t="shared" si="86"/>
        <v>256125</v>
      </c>
      <c r="BI86" s="45">
        <f aca="true" t="shared" si="87" ref="BI86:BJ89">BG86/(R86+U86+X86+AA86+AD86+AG86+AJ86+AM86+AP86+AS86)</f>
        <v>0.8214285714285714</v>
      </c>
      <c r="BJ86" s="255">
        <f t="shared" si="87"/>
        <v>0.9006751767064036</v>
      </c>
      <c r="BK86" s="72">
        <f aca="true" t="shared" si="88" ref="BK86:BL88">IF(BI86&gt;=100%,0,(R86+U86+X86+AA86+AD86+AG86+AJ86+AM86+AP86+AS86)-(V86+Y86+AE86+AH86+AK86+AN86+AQ86+AT86+AZ86))</f>
        <v>35000</v>
      </c>
      <c r="BL86" s="246">
        <f t="shared" si="88"/>
        <v>28245</v>
      </c>
      <c r="BM86" s="10">
        <f>BG86/AW86</f>
        <v>0.6183508084648769</v>
      </c>
      <c r="BN86" s="266">
        <f>BH86/AX86</f>
        <v>0.283402489626556</v>
      </c>
      <c r="BO86" s="95">
        <f>IF(BG86&lt;AW86,AW86-BG86,0)</f>
        <v>99370</v>
      </c>
      <c r="BP86" s="284">
        <f>IF(BH86&lt;AX86,AX86-BH86,0)</f>
        <v>647625</v>
      </c>
      <c r="BQ86" s="72">
        <f aca="true" t="shared" si="89" ref="BQ86:BR88">IF(AA86&gt;BK86,0,BK86-AA86)</f>
        <v>15900</v>
      </c>
      <c r="BR86" s="246">
        <f t="shared" si="89"/>
        <v>14875</v>
      </c>
      <c r="BT86" s="368">
        <v>0.055</v>
      </c>
      <c r="BU86" s="128">
        <f t="shared" si="72"/>
        <v>5728.14</v>
      </c>
      <c r="BV86" s="378"/>
      <c r="BW86" s="412">
        <v>14300</v>
      </c>
      <c r="BX86" s="361">
        <v>66000</v>
      </c>
      <c r="BY86" s="380"/>
      <c r="BZ86" s="369"/>
      <c r="CA86" s="370"/>
      <c r="CB86" s="369"/>
      <c r="CC86" s="369"/>
      <c r="CD86" s="369"/>
      <c r="CE86" s="371" t="s">
        <v>132</v>
      </c>
      <c r="CF86" s="371" t="s">
        <v>48</v>
      </c>
      <c r="CG86" s="372">
        <v>0.408</v>
      </c>
      <c r="CI86" s="406">
        <f t="shared" si="71"/>
        <v>0.11591148577449947</v>
      </c>
      <c r="CJ86" s="409">
        <f>0.65*($S86+$AB86)-$BA86-$BW86</f>
        <v>65890.5</v>
      </c>
      <c r="CK86" s="13">
        <v>65890</v>
      </c>
      <c r="CL86" s="16">
        <v>65890</v>
      </c>
    </row>
    <row r="87" spans="1:87" ht="48" hidden="1">
      <c r="A87" s="173">
        <v>26908042</v>
      </c>
      <c r="B87" s="50" t="s">
        <v>133</v>
      </c>
      <c r="C87" s="50" t="s">
        <v>41</v>
      </c>
      <c r="D87" s="50" t="s">
        <v>130</v>
      </c>
      <c r="E87" s="50" t="s">
        <v>131</v>
      </c>
      <c r="F87" s="74">
        <v>4534408</v>
      </c>
      <c r="G87" s="75"/>
      <c r="H87" s="74">
        <v>25</v>
      </c>
      <c r="I87" s="74">
        <v>0</v>
      </c>
      <c r="J87" s="74">
        <v>0</v>
      </c>
      <c r="K87" s="74">
        <v>0</v>
      </c>
      <c r="L87" s="74">
        <v>0</v>
      </c>
      <c r="M87" s="74">
        <v>23</v>
      </c>
      <c r="N87" s="74">
        <v>1</v>
      </c>
      <c r="O87" s="296">
        <v>1</v>
      </c>
      <c r="P87" s="74">
        <v>1</v>
      </c>
      <c r="Q87" s="296">
        <v>1</v>
      </c>
      <c r="R87" s="2">
        <v>89000</v>
      </c>
      <c r="S87" s="2">
        <v>96000</v>
      </c>
      <c r="T87" s="180">
        <v>223000</v>
      </c>
      <c r="U87" s="2">
        <v>0</v>
      </c>
      <c r="V87" s="2">
        <v>0</v>
      </c>
      <c r="W87" s="180">
        <v>0</v>
      </c>
      <c r="X87" s="2">
        <v>0</v>
      </c>
      <c r="Y87" s="2">
        <v>0</v>
      </c>
      <c r="Z87" s="180">
        <v>0</v>
      </c>
      <c r="AA87" s="2">
        <v>0</v>
      </c>
      <c r="AB87" s="2">
        <v>13935</v>
      </c>
      <c r="AC87" s="180">
        <v>0</v>
      </c>
      <c r="AD87" s="2">
        <v>0</v>
      </c>
      <c r="AE87" s="2">
        <v>0</v>
      </c>
      <c r="AF87" s="180">
        <v>0</v>
      </c>
      <c r="AG87" s="2">
        <v>0</v>
      </c>
      <c r="AH87" s="2">
        <v>0</v>
      </c>
      <c r="AI87" s="180">
        <v>0</v>
      </c>
      <c r="AJ87" s="2">
        <v>0</v>
      </c>
      <c r="AK87" s="2">
        <v>6000</v>
      </c>
      <c r="AL87" s="180">
        <v>6000</v>
      </c>
      <c r="AM87" s="2">
        <v>0</v>
      </c>
      <c r="AN87" s="2">
        <v>0</v>
      </c>
      <c r="AO87" s="180">
        <v>0</v>
      </c>
      <c r="AP87" s="2">
        <v>198000</v>
      </c>
      <c r="AQ87" s="2">
        <v>0</v>
      </c>
      <c r="AR87" s="180">
        <v>0</v>
      </c>
      <c r="AS87" s="2">
        <v>0</v>
      </c>
      <c r="AT87" s="2">
        <v>14065</v>
      </c>
      <c r="AU87" s="180">
        <v>0</v>
      </c>
      <c r="AV87" s="2">
        <v>287000</v>
      </c>
      <c r="AW87" s="51">
        <v>130000</v>
      </c>
      <c r="AX87" s="196">
        <v>229000</v>
      </c>
      <c r="AY87" s="3"/>
      <c r="AZ87" s="49"/>
      <c r="BA87" s="203">
        <v>75000</v>
      </c>
      <c r="BB87" s="4">
        <f t="shared" si="84"/>
        <v>0</v>
      </c>
      <c r="BC87" s="214">
        <f t="shared" si="84"/>
        <v>0.336322869955157</v>
      </c>
      <c r="BD87" s="5">
        <f t="shared" si="85"/>
        <v>-1</v>
      </c>
      <c r="BE87" s="229">
        <f t="shared" si="85"/>
        <v>-0.21875</v>
      </c>
      <c r="BF87" s="6"/>
      <c r="BG87" s="7">
        <f t="shared" si="86"/>
        <v>20065</v>
      </c>
      <c r="BH87" s="241">
        <f t="shared" si="86"/>
        <v>81000</v>
      </c>
      <c r="BI87" s="8">
        <f t="shared" si="87"/>
        <v>0.06991289198606272</v>
      </c>
      <c r="BJ87" s="253">
        <f t="shared" si="87"/>
        <v>0.6230769230769231</v>
      </c>
      <c r="BK87" s="9">
        <f t="shared" si="88"/>
        <v>266935</v>
      </c>
      <c r="BL87" s="260">
        <f t="shared" si="88"/>
        <v>49000</v>
      </c>
      <c r="BM87" s="10">
        <f aca="true" t="shared" si="90" ref="BM87:BN137">BG87/AW87</f>
        <v>0.15434615384615386</v>
      </c>
      <c r="BN87" s="266">
        <f t="shared" si="90"/>
        <v>0.3537117903930131</v>
      </c>
      <c r="BO87" s="11">
        <f aca="true" t="shared" si="91" ref="BO87:BP137">IF(BG87&lt;AW87,AW87-BG87,0)</f>
        <v>109935</v>
      </c>
      <c r="BP87" s="285">
        <f t="shared" si="91"/>
        <v>148000</v>
      </c>
      <c r="BQ87" s="12">
        <f t="shared" si="89"/>
        <v>266935</v>
      </c>
      <c r="BR87" s="263">
        <f t="shared" si="89"/>
        <v>35065</v>
      </c>
      <c r="BT87" s="390">
        <v>0.055</v>
      </c>
      <c r="BU87" s="75">
        <f t="shared" si="72"/>
        <v>2860</v>
      </c>
      <c r="BV87" s="391"/>
      <c r="BW87" s="413">
        <v>7200</v>
      </c>
      <c r="BX87" s="393">
        <v>0</v>
      </c>
      <c r="BY87" s="392"/>
      <c r="BZ87" s="364"/>
      <c r="CA87" s="365"/>
      <c r="CB87" s="364"/>
      <c r="CC87" s="364"/>
      <c r="CD87" s="364"/>
      <c r="CE87" s="366" t="s">
        <v>132</v>
      </c>
      <c r="CF87" s="366" t="s">
        <v>48</v>
      </c>
      <c r="CG87" s="367">
        <v>0.408</v>
      </c>
      <c r="CI87" s="406">
        <f t="shared" si="71"/>
        <v>0.7477145586028108</v>
      </c>
    </row>
    <row r="88" spans="1:90" ht="60.75" thickBot="1">
      <c r="A88" s="425">
        <v>70188467</v>
      </c>
      <c r="B88" s="426" t="s">
        <v>52</v>
      </c>
      <c r="C88" s="426" t="s">
        <v>53</v>
      </c>
      <c r="D88" s="426" t="s">
        <v>130</v>
      </c>
      <c r="E88" s="426" t="s">
        <v>131</v>
      </c>
      <c r="F88" s="77">
        <v>6733377</v>
      </c>
      <c r="G88" s="77">
        <v>0</v>
      </c>
      <c r="H88" s="77">
        <v>10</v>
      </c>
      <c r="I88" s="77">
        <v>0</v>
      </c>
      <c r="J88" s="77">
        <v>0</v>
      </c>
      <c r="K88" s="77">
        <v>0</v>
      </c>
      <c r="L88" s="77">
        <v>0</v>
      </c>
      <c r="M88" s="77">
        <v>10</v>
      </c>
      <c r="N88" s="77">
        <v>0.6</v>
      </c>
      <c r="O88" s="297">
        <v>0.4</v>
      </c>
      <c r="P88" s="77">
        <v>0.6</v>
      </c>
      <c r="Q88" s="297">
        <v>0.3</v>
      </c>
      <c r="R88" s="15">
        <v>0</v>
      </c>
      <c r="S88" s="15">
        <v>20000</v>
      </c>
      <c r="T88" s="181">
        <v>20000</v>
      </c>
      <c r="U88" s="15">
        <v>0</v>
      </c>
      <c r="V88" s="15">
        <v>0</v>
      </c>
      <c r="W88" s="181">
        <v>0</v>
      </c>
      <c r="X88" s="15">
        <v>0</v>
      </c>
      <c r="Y88" s="15">
        <v>0</v>
      </c>
      <c r="Z88" s="181">
        <v>0</v>
      </c>
      <c r="AA88" s="15">
        <v>0</v>
      </c>
      <c r="AB88" s="15">
        <v>0</v>
      </c>
      <c r="AC88" s="181">
        <v>0</v>
      </c>
      <c r="AD88" s="15">
        <v>0</v>
      </c>
      <c r="AE88" s="15">
        <v>0</v>
      </c>
      <c r="AF88" s="181">
        <v>0</v>
      </c>
      <c r="AG88" s="15">
        <v>22000</v>
      </c>
      <c r="AH88" s="15">
        <v>127700</v>
      </c>
      <c r="AI88" s="181">
        <v>84000</v>
      </c>
      <c r="AJ88" s="15">
        <v>1000</v>
      </c>
      <c r="AK88" s="15">
        <v>5000</v>
      </c>
      <c r="AL88" s="181">
        <v>2700</v>
      </c>
      <c r="AM88" s="15">
        <v>0</v>
      </c>
      <c r="AN88" s="15">
        <v>0</v>
      </c>
      <c r="AO88" s="181">
        <v>0</v>
      </c>
      <c r="AP88" s="15">
        <v>0</v>
      </c>
      <c r="AQ88" s="15">
        <v>0</v>
      </c>
      <c r="AR88" s="181">
        <v>0</v>
      </c>
      <c r="AS88" s="15">
        <v>0</v>
      </c>
      <c r="AT88" s="15">
        <v>0</v>
      </c>
      <c r="AU88" s="181">
        <v>0</v>
      </c>
      <c r="AV88" s="15">
        <v>23000</v>
      </c>
      <c r="AW88" s="55">
        <v>152700</v>
      </c>
      <c r="AX88" s="197">
        <v>106700</v>
      </c>
      <c r="AY88" s="3"/>
      <c r="AZ88" s="56"/>
      <c r="BA88" s="204">
        <v>0</v>
      </c>
      <c r="BB88" s="57">
        <f t="shared" si="84"/>
        <v>0</v>
      </c>
      <c r="BC88" s="215">
        <f t="shared" si="84"/>
        <v>0</v>
      </c>
      <c r="BD88" s="48" t="e">
        <f t="shared" si="85"/>
        <v>#DIV/0!</v>
      </c>
      <c r="BE88" s="230">
        <f t="shared" si="85"/>
        <v>-1</v>
      </c>
      <c r="BF88" s="6"/>
      <c r="BG88" s="78">
        <f t="shared" si="86"/>
        <v>132700</v>
      </c>
      <c r="BH88" s="242">
        <f t="shared" si="86"/>
        <v>86700</v>
      </c>
      <c r="BI88" s="46">
        <f t="shared" si="87"/>
        <v>5.769565217391304</v>
      </c>
      <c r="BJ88" s="254">
        <f t="shared" si="87"/>
        <v>0.5677799607072691</v>
      </c>
      <c r="BK88" s="79">
        <f t="shared" si="88"/>
        <v>0</v>
      </c>
      <c r="BL88" s="261">
        <f t="shared" si="88"/>
        <v>66000</v>
      </c>
      <c r="BM88" s="80">
        <f t="shared" si="90"/>
        <v>0.8690242305173543</v>
      </c>
      <c r="BN88" s="267">
        <f t="shared" si="90"/>
        <v>0.8125585754451734</v>
      </c>
      <c r="BO88" s="129">
        <f t="shared" si="91"/>
        <v>20000</v>
      </c>
      <c r="BP88" s="289">
        <f t="shared" si="91"/>
        <v>20000</v>
      </c>
      <c r="BQ88" s="130">
        <f t="shared" si="89"/>
        <v>0</v>
      </c>
      <c r="BR88" s="293">
        <f t="shared" si="89"/>
        <v>66000</v>
      </c>
      <c r="BT88" s="373">
        <v>0.055</v>
      </c>
      <c r="BU88" s="140">
        <f t="shared" si="72"/>
        <v>2347.4</v>
      </c>
      <c r="BV88" s="379"/>
      <c r="BW88" s="414">
        <v>5900</v>
      </c>
      <c r="BX88" s="382">
        <v>9000</v>
      </c>
      <c r="BY88" s="381"/>
      <c r="BZ88" s="374"/>
      <c r="CA88" s="375"/>
      <c r="CB88" s="374"/>
      <c r="CC88" s="374"/>
      <c r="CD88" s="374"/>
      <c r="CE88" s="376" t="s">
        <v>132</v>
      </c>
      <c r="CF88" s="376" t="s">
        <v>54</v>
      </c>
      <c r="CG88" s="377">
        <v>0.408</v>
      </c>
      <c r="CI88" s="406">
        <f t="shared" si="71"/>
        <v>0.295</v>
      </c>
      <c r="CJ88" s="13">
        <f>0.65*($S88+$AB88)-$BA88-$BW88</f>
        <v>7100</v>
      </c>
      <c r="CK88" s="13">
        <f>0.7*($S88+$AB88)-$BA88-$BW88</f>
        <v>8100</v>
      </c>
      <c r="CL88" s="16">
        <f>0.75*($S88+$AB88)-$BA88-$BW88</f>
        <v>9100</v>
      </c>
    </row>
    <row r="89" spans="1:87" ht="12.75" hidden="1" thickBot="1">
      <c r="A89" s="454" t="s">
        <v>55</v>
      </c>
      <c r="B89" s="455"/>
      <c r="C89" s="455"/>
      <c r="D89" s="455"/>
      <c r="E89" s="455"/>
      <c r="F89" s="82"/>
      <c r="G89" s="82"/>
      <c r="H89" s="82"/>
      <c r="I89" s="82"/>
      <c r="J89" s="82"/>
      <c r="K89" s="82"/>
      <c r="L89" s="82"/>
      <c r="M89" s="82"/>
      <c r="N89" s="82"/>
      <c r="O89" s="298"/>
      <c r="P89" s="82"/>
      <c r="Q89" s="298"/>
      <c r="R89" s="18">
        <f>SUM(R86:R88)</f>
        <v>132000</v>
      </c>
      <c r="S89" s="18">
        <f aca="true" t="shared" si="92" ref="S89:AX89">SUM(S86:S88)</f>
        <v>226000</v>
      </c>
      <c r="T89" s="18">
        <f t="shared" si="92"/>
        <v>875625</v>
      </c>
      <c r="U89" s="18">
        <f t="shared" si="92"/>
        <v>0</v>
      </c>
      <c r="V89" s="18">
        <f t="shared" si="92"/>
        <v>0</v>
      </c>
      <c r="W89" s="18">
        <f t="shared" si="92"/>
        <v>0</v>
      </c>
      <c r="X89" s="18">
        <f t="shared" si="92"/>
        <v>24000</v>
      </c>
      <c r="Y89" s="18">
        <f t="shared" si="92"/>
        <v>54000</v>
      </c>
      <c r="Z89" s="18">
        <f t="shared" si="92"/>
        <v>15000</v>
      </c>
      <c r="AA89" s="18">
        <f t="shared" si="92"/>
        <v>19100</v>
      </c>
      <c r="AB89" s="18">
        <f t="shared" si="92"/>
        <v>27305</v>
      </c>
      <c r="AC89" s="18">
        <f t="shared" si="92"/>
        <v>15000</v>
      </c>
      <c r="AD89" s="18">
        <f t="shared" si="92"/>
        <v>2000</v>
      </c>
      <c r="AE89" s="18">
        <f t="shared" si="92"/>
        <v>1000</v>
      </c>
      <c r="AF89" s="18">
        <f t="shared" si="92"/>
        <v>1000</v>
      </c>
      <c r="AG89" s="18">
        <f t="shared" si="92"/>
        <v>22000</v>
      </c>
      <c r="AH89" s="18">
        <f t="shared" si="92"/>
        <v>127700</v>
      </c>
      <c r="AI89" s="18">
        <f t="shared" si="92"/>
        <v>84000</v>
      </c>
      <c r="AJ89" s="18">
        <f t="shared" si="92"/>
        <v>24400</v>
      </c>
      <c r="AK89" s="18">
        <f t="shared" si="92"/>
        <v>47000</v>
      </c>
      <c r="AL89" s="18">
        <f t="shared" si="92"/>
        <v>147020</v>
      </c>
      <c r="AM89" s="18">
        <f t="shared" si="92"/>
        <v>0</v>
      </c>
      <c r="AN89" s="18">
        <f t="shared" si="92"/>
        <v>0</v>
      </c>
      <c r="AO89" s="18">
        <f t="shared" si="92"/>
        <v>0</v>
      </c>
      <c r="AP89" s="18">
        <f t="shared" si="92"/>
        <v>198000</v>
      </c>
      <c r="AQ89" s="18">
        <f t="shared" si="92"/>
        <v>0</v>
      </c>
      <c r="AR89" s="18">
        <f t="shared" si="92"/>
        <v>0</v>
      </c>
      <c r="AS89" s="18">
        <f t="shared" si="92"/>
        <v>84500</v>
      </c>
      <c r="AT89" s="18">
        <f t="shared" si="92"/>
        <v>84065</v>
      </c>
      <c r="AU89" s="18">
        <f t="shared" si="92"/>
        <v>101805</v>
      </c>
      <c r="AV89" s="18">
        <f t="shared" si="92"/>
        <v>506000</v>
      </c>
      <c r="AW89" s="18">
        <f t="shared" si="92"/>
        <v>543070</v>
      </c>
      <c r="AX89" s="18">
        <f t="shared" si="92"/>
        <v>1239450</v>
      </c>
      <c r="AY89" s="19"/>
      <c r="AZ89" s="83"/>
      <c r="BA89" s="185"/>
      <c r="BB89" s="84">
        <f t="shared" si="84"/>
        <v>0</v>
      </c>
      <c r="BC89" s="216">
        <f t="shared" si="84"/>
        <v>0</v>
      </c>
      <c r="BD89" s="84">
        <f t="shared" si="85"/>
        <v>-1</v>
      </c>
      <c r="BE89" s="216">
        <f t="shared" si="85"/>
        <v>-1</v>
      </c>
      <c r="BF89" s="85"/>
      <c r="BG89" s="86">
        <f t="shared" si="86"/>
        <v>313765</v>
      </c>
      <c r="BH89" s="243">
        <f t="shared" si="86"/>
        <v>348825</v>
      </c>
      <c r="BI89" s="106">
        <f t="shared" si="87"/>
        <v>0.6200889328063242</v>
      </c>
      <c r="BJ89" s="256">
        <f t="shared" si="87"/>
        <v>0.6151356975329324</v>
      </c>
      <c r="BK89" s="88">
        <f>SUM(BK86:BK88)</f>
        <v>301935</v>
      </c>
      <c r="BL89" s="248">
        <f>SUM(BL86:BL88)</f>
        <v>143245</v>
      </c>
      <c r="BM89" s="44">
        <f t="shared" si="90"/>
        <v>0.5777616145248311</v>
      </c>
      <c r="BN89" s="271">
        <f t="shared" si="90"/>
        <v>0.28143531405058697</v>
      </c>
      <c r="BO89" s="110">
        <f>SUM(BO86:BO88)</f>
        <v>229305</v>
      </c>
      <c r="BP89" s="287">
        <f>SUM(BP86:BP88)</f>
        <v>815625</v>
      </c>
      <c r="BQ89" s="109">
        <f>SUM(BQ86:BQ88)</f>
        <v>282835</v>
      </c>
      <c r="BR89" s="247">
        <f>SUM(BR86:BR88)</f>
        <v>115940</v>
      </c>
      <c r="BT89" s="43"/>
      <c r="BU89" s="43">
        <f t="shared" si="72"/>
        <v>0</v>
      </c>
      <c r="BV89" s="43"/>
      <c r="BW89" s="24"/>
      <c r="BX89" s="24"/>
      <c r="CA89" s="24"/>
      <c r="CG89" s="352"/>
      <c r="CI89" s="406">
        <f t="shared" si="71"/>
        <v>0</v>
      </c>
    </row>
    <row r="90" spans="1:87" ht="7.5" customHeight="1" thickBot="1">
      <c r="A90" s="174"/>
      <c r="B90" s="91"/>
      <c r="C90" s="91"/>
      <c r="D90" s="91"/>
      <c r="E90" s="91"/>
      <c r="F90" s="82"/>
      <c r="G90" s="82"/>
      <c r="H90" s="82"/>
      <c r="I90" s="82"/>
      <c r="J90" s="82"/>
      <c r="K90" s="82"/>
      <c r="L90" s="82"/>
      <c r="M90" s="82"/>
      <c r="N90" s="82"/>
      <c r="O90" s="298"/>
      <c r="P90" s="82"/>
      <c r="Q90" s="298"/>
      <c r="R90" s="19"/>
      <c r="S90" s="19"/>
      <c r="T90" s="183"/>
      <c r="U90" s="19"/>
      <c r="V90" s="19"/>
      <c r="W90" s="183"/>
      <c r="X90" s="19"/>
      <c r="Y90" s="19"/>
      <c r="Z90" s="183"/>
      <c r="AA90" s="19"/>
      <c r="AB90" s="19"/>
      <c r="AC90" s="183"/>
      <c r="AD90" s="19"/>
      <c r="AE90" s="19"/>
      <c r="AF90" s="183"/>
      <c r="AG90" s="19"/>
      <c r="AH90" s="19"/>
      <c r="AI90" s="183"/>
      <c r="AJ90" s="19"/>
      <c r="AK90" s="19"/>
      <c r="AL90" s="183"/>
      <c r="AM90" s="19"/>
      <c r="AN90" s="19"/>
      <c r="AO90" s="183"/>
      <c r="AP90" s="19"/>
      <c r="AQ90" s="19"/>
      <c r="AR90" s="183"/>
      <c r="AS90" s="19"/>
      <c r="AT90" s="19"/>
      <c r="AU90" s="183"/>
      <c r="AV90" s="19"/>
      <c r="AW90" s="19"/>
      <c r="AX90" s="183"/>
      <c r="AY90" s="19"/>
      <c r="AZ90" s="19"/>
      <c r="BA90" s="19"/>
      <c r="BB90" s="40"/>
      <c r="BC90" s="217"/>
      <c r="BD90" s="40"/>
      <c r="BE90" s="217"/>
      <c r="BF90" s="40"/>
      <c r="BI90" s="6"/>
      <c r="BJ90" s="219"/>
      <c r="BK90" s="92"/>
      <c r="BL90" s="262"/>
      <c r="BM90" s="44"/>
      <c r="BN90" s="271"/>
      <c r="BQ90" s="92"/>
      <c r="BR90" s="262"/>
      <c r="BT90" s="13"/>
      <c r="BU90" s="13">
        <f t="shared" si="72"/>
        <v>0</v>
      </c>
      <c r="BV90" s="13"/>
      <c r="BW90" s="24"/>
      <c r="BX90" s="24"/>
      <c r="CI90" s="406" t="e">
        <f t="shared" si="71"/>
        <v>#DIV/0!</v>
      </c>
    </row>
    <row r="91" spans="1:90" ht="48.75" thickBot="1">
      <c r="A91" s="423">
        <v>15060233</v>
      </c>
      <c r="B91" s="424" t="s">
        <v>40</v>
      </c>
      <c r="C91" s="424" t="s">
        <v>41</v>
      </c>
      <c r="D91" s="424" t="s">
        <v>134</v>
      </c>
      <c r="E91" s="424" t="s">
        <v>135</v>
      </c>
      <c r="F91" s="69">
        <v>8307350</v>
      </c>
      <c r="G91" s="69">
        <v>0</v>
      </c>
      <c r="H91" s="69">
        <v>55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4.1</v>
      </c>
      <c r="O91" s="295">
        <v>3.3</v>
      </c>
      <c r="P91" s="69">
        <v>3.3</v>
      </c>
      <c r="Q91" s="295">
        <v>2.5</v>
      </c>
      <c r="R91" s="17">
        <v>815000</v>
      </c>
      <c r="S91" s="17">
        <v>1322000</v>
      </c>
      <c r="T91" s="179">
        <v>1155338</v>
      </c>
      <c r="U91" s="17">
        <v>0</v>
      </c>
      <c r="V91" s="17">
        <v>0</v>
      </c>
      <c r="W91" s="179">
        <v>0</v>
      </c>
      <c r="X91" s="17">
        <v>0</v>
      </c>
      <c r="Y91" s="17">
        <v>0</v>
      </c>
      <c r="Z91" s="179">
        <v>0</v>
      </c>
      <c r="AA91" s="17">
        <v>243386</v>
      </c>
      <c r="AB91" s="17">
        <v>0</v>
      </c>
      <c r="AC91" s="179">
        <v>250000</v>
      </c>
      <c r="AD91" s="17">
        <v>98000</v>
      </c>
      <c r="AE91" s="17">
        <v>150000</v>
      </c>
      <c r="AF91" s="179">
        <v>265062</v>
      </c>
      <c r="AG91" s="17">
        <v>0</v>
      </c>
      <c r="AH91" s="17">
        <v>0</v>
      </c>
      <c r="AI91" s="179">
        <v>0</v>
      </c>
      <c r="AJ91" s="17">
        <v>0</v>
      </c>
      <c r="AK91" s="17">
        <v>0</v>
      </c>
      <c r="AL91" s="179">
        <v>0</v>
      </c>
      <c r="AM91" s="17">
        <v>0</v>
      </c>
      <c r="AN91" s="17">
        <v>0</v>
      </c>
      <c r="AO91" s="179">
        <v>0</v>
      </c>
      <c r="AP91" s="17">
        <v>0</v>
      </c>
      <c r="AQ91" s="17">
        <v>0</v>
      </c>
      <c r="AR91" s="179">
        <v>0</v>
      </c>
      <c r="AS91" s="17">
        <v>11000</v>
      </c>
      <c r="AT91" s="17">
        <v>2000</v>
      </c>
      <c r="AU91" s="179">
        <v>20000</v>
      </c>
      <c r="AV91" s="17">
        <v>1167386</v>
      </c>
      <c r="AW91" s="52">
        <v>1474000</v>
      </c>
      <c r="AX91" s="195">
        <v>1690400</v>
      </c>
      <c r="AY91" s="3"/>
      <c r="AZ91" s="53"/>
      <c r="BA91" s="202">
        <v>910000</v>
      </c>
      <c r="BB91" s="54">
        <f aca="true" t="shared" si="93" ref="BB91:BC96">AZ91/S91</f>
        <v>0</v>
      </c>
      <c r="BC91" s="213">
        <f t="shared" si="93"/>
        <v>0.7876482899376632</v>
      </c>
      <c r="BD91" s="47">
        <f aca="true" t="shared" si="94" ref="BD91:BE96">-1+AZ91/R91</f>
        <v>-1</v>
      </c>
      <c r="BE91" s="228">
        <f t="shared" si="94"/>
        <v>-0.3116490166414524</v>
      </c>
      <c r="BF91" s="6"/>
      <c r="BG91" s="94">
        <f aca="true" t="shared" si="95" ref="BG91:BH96">V91+Y91+AE91+AH91+AK91+AN91+AQ91+AT91+AZ91</f>
        <v>152000</v>
      </c>
      <c r="BH91" s="244">
        <f t="shared" si="95"/>
        <v>1195062</v>
      </c>
      <c r="BI91" s="45">
        <f aca="true" t="shared" si="96" ref="BI91:BJ96">BG91/(R91+U91+X91+AA91+AD91+AG91+AJ91+AM91+AP91+AS91)</f>
        <v>0.13020543333567475</v>
      </c>
      <c r="BJ91" s="255">
        <f t="shared" si="96"/>
        <v>0.8107611940298507</v>
      </c>
      <c r="BK91" s="72">
        <f aca="true" t="shared" si="97" ref="BK91:BL95">IF(BI91&gt;=100%,0,(R91+U91+X91+AA91+AD91+AG91+AJ91+AM91+AP91+AS91)-(V91+Y91+AE91+AH91+AK91+AN91+AQ91+AT91+AZ91))</f>
        <v>1015386</v>
      </c>
      <c r="BL91" s="246">
        <f t="shared" si="97"/>
        <v>278938</v>
      </c>
      <c r="BM91" s="10">
        <f t="shared" si="90"/>
        <v>0.10312075983717775</v>
      </c>
      <c r="BN91" s="266">
        <f t="shared" si="90"/>
        <v>0.7069699479413156</v>
      </c>
      <c r="BO91" s="95">
        <f t="shared" si="91"/>
        <v>1322000</v>
      </c>
      <c r="BP91" s="284">
        <f t="shared" si="91"/>
        <v>495338</v>
      </c>
      <c r="BQ91" s="72">
        <f aca="true" t="shared" si="98" ref="BQ91:BR95">IF(AA91&gt;BK91,0,BK91-AA91)</f>
        <v>772000</v>
      </c>
      <c r="BR91" s="246">
        <f t="shared" si="98"/>
        <v>278938</v>
      </c>
      <c r="BT91" s="368">
        <v>0.035</v>
      </c>
      <c r="BU91" s="128">
        <f t="shared" si="72"/>
        <v>20636.000000000004</v>
      </c>
      <c r="BV91" s="378"/>
      <c r="BW91" s="412">
        <v>51600</v>
      </c>
      <c r="BX91" s="361">
        <v>30000</v>
      </c>
      <c r="BY91" s="380"/>
      <c r="BZ91" s="369"/>
      <c r="CA91" s="370"/>
      <c r="CB91" s="369"/>
      <c r="CC91" s="369"/>
      <c r="CD91" s="369"/>
      <c r="CE91" s="371" t="s">
        <v>156</v>
      </c>
      <c r="CF91" s="371" t="s">
        <v>45</v>
      </c>
      <c r="CG91" s="372">
        <v>0.83</v>
      </c>
      <c r="CI91" s="406">
        <f t="shared" si="71"/>
        <v>0.7273827534039334</v>
      </c>
      <c r="CL91" s="16">
        <f>0.75*($S91+$AB91)-$BA91-$BW91</f>
        <v>29900</v>
      </c>
    </row>
    <row r="92" spans="1:87" ht="18" customHeight="1" hidden="1">
      <c r="A92" s="173">
        <v>44990260</v>
      </c>
      <c r="B92" s="50" t="s">
        <v>69</v>
      </c>
      <c r="C92" s="50" t="s">
        <v>41</v>
      </c>
      <c r="D92" s="50" t="s">
        <v>134</v>
      </c>
      <c r="E92" s="50" t="s">
        <v>136</v>
      </c>
      <c r="F92" s="74">
        <v>9920262</v>
      </c>
      <c r="G92" s="74">
        <v>0</v>
      </c>
      <c r="H92" s="74">
        <v>31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1.6</v>
      </c>
      <c r="O92" s="296">
        <v>2.3</v>
      </c>
      <c r="P92" s="74">
        <v>1.2</v>
      </c>
      <c r="Q92" s="296">
        <v>1.5</v>
      </c>
      <c r="R92" s="2">
        <v>381000</v>
      </c>
      <c r="S92" s="2">
        <v>462000</v>
      </c>
      <c r="T92" s="180">
        <v>938000</v>
      </c>
      <c r="U92" s="2">
        <v>0</v>
      </c>
      <c r="V92" s="2">
        <v>0</v>
      </c>
      <c r="W92" s="180">
        <v>0</v>
      </c>
      <c r="X92" s="96">
        <v>0</v>
      </c>
      <c r="Y92" s="2">
        <v>0</v>
      </c>
      <c r="Z92" s="180">
        <v>0</v>
      </c>
      <c r="AA92" s="2">
        <v>153582</v>
      </c>
      <c r="AB92" s="2">
        <v>126040</v>
      </c>
      <c r="AC92" s="180">
        <v>120000</v>
      </c>
      <c r="AD92" s="2">
        <v>92000</v>
      </c>
      <c r="AE92" s="2">
        <v>204000</v>
      </c>
      <c r="AF92" s="180">
        <v>150000</v>
      </c>
      <c r="AG92" s="2">
        <v>0</v>
      </c>
      <c r="AH92" s="2">
        <v>0</v>
      </c>
      <c r="AI92" s="180">
        <v>0</v>
      </c>
      <c r="AJ92" s="2">
        <v>6500</v>
      </c>
      <c r="AK92" s="2">
        <v>19500</v>
      </c>
      <c r="AL92" s="180">
        <v>19000</v>
      </c>
      <c r="AM92" s="2">
        <v>0</v>
      </c>
      <c r="AN92" s="2">
        <v>0</v>
      </c>
      <c r="AO92" s="180">
        <v>0</v>
      </c>
      <c r="AP92" s="2">
        <v>0</v>
      </c>
      <c r="AQ92" s="2">
        <v>0</v>
      </c>
      <c r="AR92" s="180">
        <v>0</v>
      </c>
      <c r="AS92" s="2">
        <v>40709</v>
      </c>
      <c r="AT92" s="2">
        <v>63460</v>
      </c>
      <c r="AU92" s="180">
        <v>76400</v>
      </c>
      <c r="AV92" s="2">
        <v>673791</v>
      </c>
      <c r="AW92" s="51">
        <v>875000</v>
      </c>
      <c r="AX92" s="196">
        <v>1303400</v>
      </c>
      <c r="AY92" s="3"/>
      <c r="AZ92" s="49"/>
      <c r="BA92" s="203">
        <v>462000</v>
      </c>
      <c r="BB92" s="4">
        <f t="shared" si="93"/>
        <v>0</v>
      </c>
      <c r="BC92" s="214">
        <f t="shared" si="93"/>
        <v>0.4925373134328358</v>
      </c>
      <c r="BD92" s="5">
        <f t="shared" si="94"/>
        <v>-1</v>
      </c>
      <c r="BE92" s="229">
        <f t="shared" si="94"/>
        <v>0</v>
      </c>
      <c r="BF92" s="6"/>
      <c r="BG92" s="7">
        <f t="shared" si="95"/>
        <v>286960</v>
      </c>
      <c r="BH92" s="241">
        <f t="shared" si="95"/>
        <v>707400</v>
      </c>
      <c r="BI92" s="8">
        <f t="shared" si="96"/>
        <v>0.4258887399802016</v>
      </c>
      <c r="BJ92" s="253">
        <f t="shared" si="96"/>
        <v>0.8084571428571429</v>
      </c>
      <c r="BK92" s="9">
        <f t="shared" si="97"/>
        <v>386831</v>
      </c>
      <c r="BL92" s="260">
        <f t="shared" si="97"/>
        <v>167600</v>
      </c>
      <c r="BM92" s="10">
        <f t="shared" si="90"/>
        <v>0.3279542857142857</v>
      </c>
      <c r="BN92" s="266">
        <f t="shared" si="90"/>
        <v>0.5427343869878779</v>
      </c>
      <c r="BO92" s="11">
        <f t="shared" si="91"/>
        <v>588040</v>
      </c>
      <c r="BP92" s="285">
        <f t="shared" si="91"/>
        <v>596000</v>
      </c>
      <c r="BQ92" s="12">
        <f t="shared" si="98"/>
        <v>233249</v>
      </c>
      <c r="BR92" s="263">
        <f t="shared" si="98"/>
        <v>41560</v>
      </c>
      <c r="BT92" s="390">
        <v>0.035</v>
      </c>
      <c r="BU92" s="75">
        <f t="shared" si="72"/>
        <v>12250.000000000002</v>
      </c>
      <c r="BV92" s="391"/>
      <c r="BW92" s="413">
        <v>30600</v>
      </c>
      <c r="BX92" s="393">
        <v>0</v>
      </c>
      <c r="BY92" s="392"/>
      <c r="BZ92" s="364"/>
      <c r="CA92" s="365"/>
      <c r="CB92" s="364"/>
      <c r="CC92" s="364"/>
      <c r="CD92" s="364"/>
      <c r="CE92" s="366" t="s">
        <v>156</v>
      </c>
      <c r="CF92" s="366" t="s">
        <v>45</v>
      </c>
      <c r="CG92" s="367">
        <v>0.83</v>
      </c>
      <c r="CI92" s="406">
        <f t="shared" si="71"/>
        <v>0.8376981157744371</v>
      </c>
    </row>
    <row r="93" spans="1:87" ht="24" hidden="1">
      <c r="A93" s="173">
        <v>45659028</v>
      </c>
      <c r="B93" s="50" t="s">
        <v>103</v>
      </c>
      <c r="C93" s="50" t="s">
        <v>41</v>
      </c>
      <c r="D93" s="50" t="s">
        <v>134</v>
      </c>
      <c r="E93" s="50" t="s">
        <v>137</v>
      </c>
      <c r="F93" s="74">
        <v>8414368</v>
      </c>
      <c r="G93" s="75"/>
      <c r="H93" s="74">
        <v>51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1.5</v>
      </c>
      <c r="O93" s="296">
        <v>1.7</v>
      </c>
      <c r="P93" s="74">
        <v>1.2</v>
      </c>
      <c r="Q93" s="296">
        <v>1.2</v>
      </c>
      <c r="R93" s="2">
        <v>237000</v>
      </c>
      <c r="S93" s="2">
        <v>510000</v>
      </c>
      <c r="T93" s="180">
        <v>612000</v>
      </c>
      <c r="U93" s="2">
        <v>0</v>
      </c>
      <c r="V93" s="2">
        <v>0</v>
      </c>
      <c r="W93" s="180">
        <v>0</v>
      </c>
      <c r="X93" s="2">
        <v>0</v>
      </c>
      <c r="Y93" s="2">
        <v>31170</v>
      </c>
      <c r="Z93" s="180">
        <v>12960</v>
      </c>
      <c r="AA93" s="2">
        <v>48321</v>
      </c>
      <c r="AB93" s="2">
        <v>0</v>
      </c>
      <c r="AC93" s="180">
        <v>0</v>
      </c>
      <c r="AD93" s="2">
        <v>3000</v>
      </c>
      <c r="AE93" s="2">
        <v>0</v>
      </c>
      <c r="AF93" s="180">
        <v>10000</v>
      </c>
      <c r="AG93" s="2">
        <v>0</v>
      </c>
      <c r="AH93" s="2">
        <v>0</v>
      </c>
      <c r="AI93" s="180">
        <v>0</v>
      </c>
      <c r="AJ93" s="2">
        <v>0</v>
      </c>
      <c r="AK93" s="2">
        <v>0</v>
      </c>
      <c r="AL93" s="180">
        <v>0</v>
      </c>
      <c r="AM93" s="2">
        <v>0</v>
      </c>
      <c r="AN93" s="2">
        <v>0</v>
      </c>
      <c r="AO93" s="180">
        <v>0</v>
      </c>
      <c r="AP93" s="2">
        <v>0</v>
      </c>
      <c r="AQ93" s="2">
        <v>0</v>
      </c>
      <c r="AR93" s="180">
        <v>0</v>
      </c>
      <c r="AS93" s="2">
        <v>103570</v>
      </c>
      <c r="AT93" s="2">
        <v>17000</v>
      </c>
      <c r="AU93" s="180">
        <v>10636</v>
      </c>
      <c r="AV93" s="2">
        <v>391891</v>
      </c>
      <c r="AW93" s="51">
        <v>558170</v>
      </c>
      <c r="AX93" s="196">
        <v>645596</v>
      </c>
      <c r="AY93" s="3"/>
      <c r="AZ93" s="49"/>
      <c r="BA93" s="203">
        <v>510000</v>
      </c>
      <c r="BB93" s="4">
        <f t="shared" si="93"/>
        <v>0</v>
      </c>
      <c r="BC93" s="214">
        <f t="shared" si="93"/>
        <v>0.8333333333333334</v>
      </c>
      <c r="BD93" s="5">
        <f t="shared" si="94"/>
        <v>-1</v>
      </c>
      <c r="BE93" s="229">
        <f t="shared" si="94"/>
        <v>0</v>
      </c>
      <c r="BF93" s="6"/>
      <c r="BG93" s="7">
        <f t="shared" si="95"/>
        <v>48170</v>
      </c>
      <c r="BH93" s="241">
        <f t="shared" si="95"/>
        <v>543596</v>
      </c>
      <c r="BI93" s="8">
        <f t="shared" si="96"/>
        <v>0.1229168314658923</v>
      </c>
      <c r="BJ93" s="253">
        <f t="shared" si="96"/>
        <v>0.9738896751885626</v>
      </c>
      <c r="BK93" s="9">
        <f t="shared" si="97"/>
        <v>343721</v>
      </c>
      <c r="BL93" s="260">
        <f t="shared" si="97"/>
        <v>14574</v>
      </c>
      <c r="BM93" s="10">
        <f t="shared" si="90"/>
        <v>0.08629987279860975</v>
      </c>
      <c r="BN93" s="266">
        <f t="shared" si="90"/>
        <v>0.8420064560499135</v>
      </c>
      <c r="BO93" s="11">
        <f t="shared" si="91"/>
        <v>510000</v>
      </c>
      <c r="BP93" s="285">
        <f t="shared" si="91"/>
        <v>102000</v>
      </c>
      <c r="BQ93" s="12">
        <f t="shared" si="98"/>
        <v>295400</v>
      </c>
      <c r="BR93" s="263">
        <f t="shared" si="98"/>
        <v>14574</v>
      </c>
      <c r="BT93" s="390">
        <v>0.035</v>
      </c>
      <c r="BU93" s="75">
        <f t="shared" si="72"/>
        <v>7814.380000000001</v>
      </c>
      <c r="BV93" s="391"/>
      <c r="BW93" s="413">
        <v>19500</v>
      </c>
      <c r="BX93" s="393">
        <v>0</v>
      </c>
      <c r="BY93" s="392"/>
      <c r="BZ93" s="364"/>
      <c r="CA93" s="365"/>
      <c r="CB93" s="364"/>
      <c r="CC93" s="364"/>
      <c r="CD93" s="364"/>
      <c r="CE93" s="366" t="s">
        <v>156</v>
      </c>
      <c r="CF93" s="366" t="s">
        <v>50</v>
      </c>
      <c r="CG93" s="367">
        <v>0.83</v>
      </c>
      <c r="CI93" s="406">
        <f t="shared" si="71"/>
        <v>1.0382352941176471</v>
      </c>
    </row>
    <row r="94" spans="1:87" ht="36" hidden="1">
      <c r="A94" s="173">
        <v>75094924</v>
      </c>
      <c r="B94" s="50" t="s">
        <v>138</v>
      </c>
      <c r="C94" s="50" t="s">
        <v>41</v>
      </c>
      <c r="D94" s="50" t="s">
        <v>134</v>
      </c>
      <c r="E94" s="50" t="s">
        <v>139</v>
      </c>
      <c r="F94" s="74">
        <v>4123958</v>
      </c>
      <c r="G94" s="75"/>
      <c r="H94" s="74">
        <v>110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6.9</v>
      </c>
      <c r="O94" s="296">
        <v>7.5</v>
      </c>
      <c r="P94" s="74">
        <v>5</v>
      </c>
      <c r="Q94" s="296">
        <v>5.5</v>
      </c>
      <c r="R94" s="2">
        <v>214000</v>
      </c>
      <c r="S94" s="2">
        <v>447000</v>
      </c>
      <c r="T94" s="180">
        <v>523330</v>
      </c>
      <c r="U94" s="2">
        <v>0</v>
      </c>
      <c r="V94" s="2">
        <v>0</v>
      </c>
      <c r="W94" s="180">
        <v>0</v>
      </c>
      <c r="X94" s="2">
        <v>0</v>
      </c>
      <c r="Y94" s="2">
        <v>0</v>
      </c>
      <c r="Z94" s="180">
        <v>0</v>
      </c>
      <c r="AA94" s="2">
        <v>48200</v>
      </c>
      <c r="AB94" s="2">
        <v>30600</v>
      </c>
      <c r="AC94" s="180">
        <v>49540</v>
      </c>
      <c r="AD94" s="2">
        <v>65400</v>
      </c>
      <c r="AE94" s="2">
        <v>50000</v>
      </c>
      <c r="AF94" s="180">
        <v>60000</v>
      </c>
      <c r="AG94" s="2">
        <v>0</v>
      </c>
      <c r="AH94" s="2">
        <v>0</v>
      </c>
      <c r="AI94" s="180">
        <v>0</v>
      </c>
      <c r="AJ94" s="2">
        <v>0</v>
      </c>
      <c r="AK94" s="2">
        <v>0</v>
      </c>
      <c r="AL94" s="180">
        <v>0</v>
      </c>
      <c r="AM94" s="2">
        <v>0</v>
      </c>
      <c r="AN94" s="2">
        <v>0</v>
      </c>
      <c r="AO94" s="180">
        <v>0</v>
      </c>
      <c r="AP94" s="2">
        <v>58200</v>
      </c>
      <c r="AQ94" s="2">
        <v>58200</v>
      </c>
      <c r="AR94" s="180">
        <v>0</v>
      </c>
      <c r="AS94" s="2">
        <v>50169</v>
      </c>
      <c r="AT94" s="2">
        <v>57400</v>
      </c>
      <c r="AU94" s="180">
        <v>47377</v>
      </c>
      <c r="AV94" s="2">
        <v>435969</v>
      </c>
      <c r="AW94" s="51">
        <v>643200</v>
      </c>
      <c r="AX94" s="196">
        <v>682247</v>
      </c>
      <c r="AY94" s="3"/>
      <c r="AZ94" s="49"/>
      <c r="BA94" s="203">
        <v>447000</v>
      </c>
      <c r="BB94" s="4">
        <f t="shared" si="93"/>
        <v>0</v>
      </c>
      <c r="BC94" s="214">
        <f t="shared" si="93"/>
        <v>0.8541455678061644</v>
      </c>
      <c r="BD94" s="5">
        <f t="shared" si="94"/>
        <v>-1</v>
      </c>
      <c r="BE94" s="229">
        <f t="shared" si="94"/>
        <v>0</v>
      </c>
      <c r="BF94" s="6"/>
      <c r="BG94" s="7">
        <f t="shared" si="95"/>
        <v>165600</v>
      </c>
      <c r="BH94" s="241">
        <f t="shared" si="95"/>
        <v>554377</v>
      </c>
      <c r="BI94" s="8">
        <f t="shared" si="96"/>
        <v>0.3798435209842902</v>
      </c>
      <c r="BJ94" s="253">
        <f t="shared" si="96"/>
        <v>0.861904539800995</v>
      </c>
      <c r="BK94" s="9">
        <f t="shared" si="97"/>
        <v>270369</v>
      </c>
      <c r="BL94" s="260">
        <f t="shared" si="97"/>
        <v>88823</v>
      </c>
      <c r="BM94" s="10">
        <f t="shared" si="90"/>
        <v>0.2574626865671642</v>
      </c>
      <c r="BN94" s="266">
        <f t="shared" si="90"/>
        <v>0.8125752110306091</v>
      </c>
      <c r="BO94" s="11">
        <f t="shared" si="91"/>
        <v>477600</v>
      </c>
      <c r="BP94" s="285">
        <f t="shared" si="91"/>
        <v>127870</v>
      </c>
      <c r="BQ94" s="12">
        <f t="shared" si="98"/>
        <v>222169</v>
      </c>
      <c r="BR94" s="263">
        <f t="shared" si="98"/>
        <v>58223</v>
      </c>
      <c r="BT94" s="390">
        <v>0.035</v>
      </c>
      <c r="BU94" s="75">
        <f t="shared" si="72"/>
        <v>9004.800000000001</v>
      </c>
      <c r="BV94" s="391"/>
      <c r="BW94" s="413">
        <v>22500</v>
      </c>
      <c r="BX94" s="393">
        <v>0</v>
      </c>
      <c r="BY94" s="392"/>
      <c r="BZ94" s="364"/>
      <c r="CA94" s="365"/>
      <c r="CB94" s="364"/>
      <c r="CC94" s="364"/>
      <c r="CD94" s="364"/>
      <c r="CE94" s="366" t="s">
        <v>156</v>
      </c>
      <c r="CF94" s="366" t="s">
        <v>50</v>
      </c>
      <c r="CG94" s="367">
        <v>0.83</v>
      </c>
      <c r="CI94" s="406">
        <f t="shared" si="71"/>
        <v>0.9830402010050251</v>
      </c>
    </row>
    <row r="95" spans="1:87" ht="36.75" hidden="1" thickBot="1">
      <c r="A95" s="425">
        <v>75094975</v>
      </c>
      <c r="B95" s="426" t="s">
        <v>140</v>
      </c>
      <c r="C95" s="426" t="s">
        <v>41</v>
      </c>
      <c r="D95" s="426" t="s">
        <v>134</v>
      </c>
      <c r="E95" s="426" t="s">
        <v>141</v>
      </c>
      <c r="F95" s="77">
        <v>5585320</v>
      </c>
      <c r="G95" s="140"/>
      <c r="H95" s="77">
        <v>10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0.7</v>
      </c>
      <c r="O95" s="297">
        <v>0.7</v>
      </c>
      <c r="P95" s="77">
        <v>0.4</v>
      </c>
      <c r="Q95" s="297">
        <v>0.4</v>
      </c>
      <c r="R95" s="15">
        <v>0</v>
      </c>
      <c r="S95" s="15">
        <v>208000</v>
      </c>
      <c r="T95" s="181">
        <v>316965</v>
      </c>
      <c r="U95" s="15">
        <v>0</v>
      </c>
      <c r="V95" s="15">
        <v>0</v>
      </c>
      <c r="W95" s="181">
        <v>0</v>
      </c>
      <c r="X95" s="15">
        <v>0</v>
      </c>
      <c r="Y95" s="15">
        <v>0</v>
      </c>
      <c r="Z95" s="181">
        <v>0</v>
      </c>
      <c r="AA95" s="15">
        <v>0</v>
      </c>
      <c r="AB95" s="15">
        <v>0</v>
      </c>
      <c r="AC95" s="181">
        <v>0</v>
      </c>
      <c r="AD95" s="15">
        <v>16000</v>
      </c>
      <c r="AE95" s="15">
        <v>12000</v>
      </c>
      <c r="AF95" s="181">
        <v>10000</v>
      </c>
      <c r="AG95" s="15">
        <v>0</v>
      </c>
      <c r="AH95" s="15">
        <v>0</v>
      </c>
      <c r="AI95" s="181">
        <v>0</v>
      </c>
      <c r="AJ95" s="15">
        <v>0</v>
      </c>
      <c r="AK95" s="15">
        <v>0</v>
      </c>
      <c r="AL95" s="181">
        <v>0</v>
      </c>
      <c r="AM95" s="15">
        <v>0</v>
      </c>
      <c r="AN95" s="15">
        <v>0</v>
      </c>
      <c r="AO95" s="181">
        <v>0</v>
      </c>
      <c r="AP95" s="15">
        <v>0</v>
      </c>
      <c r="AQ95" s="15">
        <v>0</v>
      </c>
      <c r="AR95" s="181">
        <v>0</v>
      </c>
      <c r="AS95" s="15">
        <v>45000</v>
      </c>
      <c r="AT95" s="15">
        <v>39000</v>
      </c>
      <c r="AU95" s="181">
        <v>14100</v>
      </c>
      <c r="AV95" s="15">
        <v>56000</v>
      </c>
      <c r="AW95" s="55">
        <v>259000</v>
      </c>
      <c r="AX95" s="197">
        <v>341065</v>
      </c>
      <c r="AY95" s="3"/>
      <c r="AZ95" s="56"/>
      <c r="BA95" s="204">
        <v>208000</v>
      </c>
      <c r="BB95" s="57">
        <f t="shared" si="93"/>
        <v>0</v>
      </c>
      <c r="BC95" s="215">
        <f t="shared" si="93"/>
        <v>0.6562238732983137</v>
      </c>
      <c r="BD95" s="48" t="e">
        <f t="shared" si="94"/>
        <v>#DIV/0!</v>
      </c>
      <c r="BE95" s="230">
        <f t="shared" si="94"/>
        <v>0</v>
      </c>
      <c r="BF95" s="6"/>
      <c r="BG95" s="78">
        <f t="shared" si="95"/>
        <v>51000</v>
      </c>
      <c r="BH95" s="242">
        <f t="shared" si="95"/>
        <v>232100</v>
      </c>
      <c r="BI95" s="46">
        <f t="shared" si="96"/>
        <v>0.8360655737704918</v>
      </c>
      <c r="BJ95" s="254">
        <f t="shared" si="96"/>
        <v>0.8961389961389962</v>
      </c>
      <c r="BK95" s="79">
        <f t="shared" si="97"/>
        <v>10000</v>
      </c>
      <c r="BL95" s="261">
        <f t="shared" si="97"/>
        <v>26900</v>
      </c>
      <c r="BM95" s="80">
        <f t="shared" si="90"/>
        <v>0.1969111969111969</v>
      </c>
      <c r="BN95" s="267">
        <f t="shared" si="90"/>
        <v>0.6805154442701538</v>
      </c>
      <c r="BO95" s="129">
        <f t="shared" si="91"/>
        <v>208000</v>
      </c>
      <c r="BP95" s="289">
        <f t="shared" si="91"/>
        <v>108965</v>
      </c>
      <c r="BQ95" s="130">
        <f t="shared" si="98"/>
        <v>10000</v>
      </c>
      <c r="BR95" s="293">
        <f t="shared" si="98"/>
        <v>26900</v>
      </c>
      <c r="BT95" s="373">
        <v>0.035</v>
      </c>
      <c r="BU95" s="140">
        <f t="shared" si="72"/>
        <v>3626</v>
      </c>
      <c r="BV95" s="379"/>
      <c r="BW95" s="414">
        <v>9100</v>
      </c>
      <c r="BX95" s="382">
        <v>0</v>
      </c>
      <c r="BY95" s="381"/>
      <c r="BZ95" s="374"/>
      <c r="CA95" s="375"/>
      <c r="CB95" s="374"/>
      <c r="CC95" s="374"/>
      <c r="CD95" s="374"/>
      <c r="CE95" s="376" t="s">
        <v>156</v>
      </c>
      <c r="CF95" s="376" t="s">
        <v>50</v>
      </c>
      <c r="CG95" s="377">
        <v>0.83</v>
      </c>
      <c r="CI95" s="406">
        <f t="shared" si="71"/>
        <v>1.04375</v>
      </c>
    </row>
    <row r="96" spans="1:82" ht="12.75" hidden="1" thickBot="1">
      <c r="A96" s="454" t="s">
        <v>55</v>
      </c>
      <c r="B96" s="455"/>
      <c r="C96" s="455"/>
      <c r="D96" s="455"/>
      <c r="E96" s="455"/>
      <c r="F96" s="82"/>
      <c r="G96" s="82"/>
      <c r="H96" s="82"/>
      <c r="I96" s="82"/>
      <c r="J96" s="82"/>
      <c r="K96" s="82"/>
      <c r="L96" s="82"/>
      <c r="M96" s="82"/>
      <c r="N96" s="82"/>
      <c r="O96" s="298"/>
      <c r="P96" s="82"/>
      <c r="Q96" s="298"/>
      <c r="R96" s="83">
        <f>SUM(R91:R95)</f>
        <v>1647000</v>
      </c>
      <c r="S96" s="83">
        <f aca="true" t="shared" si="99" ref="S96:AX96">SUM(S91:S95)</f>
        <v>2949000</v>
      </c>
      <c r="T96" s="83">
        <f t="shared" si="99"/>
        <v>3545633</v>
      </c>
      <c r="U96" s="83">
        <f t="shared" si="99"/>
        <v>0</v>
      </c>
      <c r="V96" s="83">
        <f t="shared" si="99"/>
        <v>0</v>
      </c>
      <c r="W96" s="83">
        <f t="shared" si="99"/>
        <v>0</v>
      </c>
      <c r="X96" s="83">
        <f t="shared" si="99"/>
        <v>0</v>
      </c>
      <c r="Y96" s="83">
        <f t="shared" si="99"/>
        <v>31170</v>
      </c>
      <c r="Z96" s="83">
        <f t="shared" si="99"/>
        <v>12960</v>
      </c>
      <c r="AA96" s="83">
        <f t="shared" si="99"/>
        <v>493489</v>
      </c>
      <c r="AB96" s="83">
        <f t="shared" si="99"/>
        <v>156640</v>
      </c>
      <c r="AC96" s="83">
        <f t="shared" si="99"/>
        <v>419540</v>
      </c>
      <c r="AD96" s="83">
        <f t="shared" si="99"/>
        <v>274400</v>
      </c>
      <c r="AE96" s="83">
        <f t="shared" si="99"/>
        <v>416000</v>
      </c>
      <c r="AF96" s="83">
        <f t="shared" si="99"/>
        <v>495062</v>
      </c>
      <c r="AG96" s="83">
        <f t="shared" si="99"/>
        <v>0</v>
      </c>
      <c r="AH96" s="83">
        <f t="shared" si="99"/>
        <v>0</v>
      </c>
      <c r="AI96" s="83">
        <f t="shared" si="99"/>
        <v>0</v>
      </c>
      <c r="AJ96" s="83">
        <f t="shared" si="99"/>
        <v>6500</v>
      </c>
      <c r="AK96" s="83">
        <f t="shared" si="99"/>
        <v>19500</v>
      </c>
      <c r="AL96" s="83">
        <f t="shared" si="99"/>
        <v>19000</v>
      </c>
      <c r="AM96" s="83">
        <f t="shared" si="99"/>
        <v>0</v>
      </c>
      <c r="AN96" s="83">
        <f t="shared" si="99"/>
        <v>0</v>
      </c>
      <c r="AO96" s="83">
        <f t="shared" si="99"/>
        <v>0</v>
      </c>
      <c r="AP96" s="83">
        <f t="shared" si="99"/>
        <v>58200</v>
      </c>
      <c r="AQ96" s="83">
        <f t="shared" si="99"/>
        <v>58200</v>
      </c>
      <c r="AR96" s="83">
        <f t="shared" si="99"/>
        <v>0</v>
      </c>
      <c r="AS96" s="83">
        <f t="shared" si="99"/>
        <v>250448</v>
      </c>
      <c r="AT96" s="83">
        <f t="shared" si="99"/>
        <v>178860</v>
      </c>
      <c r="AU96" s="83">
        <f t="shared" si="99"/>
        <v>168513</v>
      </c>
      <c r="AV96" s="83">
        <f t="shared" si="99"/>
        <v>2725037</v>
      </c>
      <c r="AW96" s="83">
        <f t="shared" si="99"/>
        <v>3809370</v>
      </c>
      <c r="AX96" s="83">
        <f t="shared" si="99"/>
        <v>4662708</v>
      </c>
      <c r="AY96" s="19"/>
      <c r="AZ96" s="83"/>
      <c r="BA96" s="185"/>
      <c r="BB96" s="84">
        <f t="shared" si="93"/>
        <v>0</v>
      </c>
      <c r="BC96" s="216">
        <f t="shared" si="93"/>
        <v>0</v>
      </c>
      <c r="BD96" s="84">
        <f t="shared" si="94"/>
        <v>-1</v>
      </c>
      <c r="BE96" s="216">
        <f t="shared" si="94"/>
        <v>-1</v>
      </c>
      <c r="BF96" s="85"/>
      <c r="BG96" s="86">
        <f t="shared" si="95"/>
        <v>703730</v>
      </c>
      <c r="BH96" s="243">
        <f t="shared" si="95"/>
        <v>695535</v>
      </c>
      <c r="BI96" s="106">
        <f t="shared" si="96"/>
        <v>0.257773063148961</v>
      </c>
      <c r="BJ96" s="256">
        <f t="shared" si="96"/>
        <v>0.1825853093818663</v>
      </c>
      <c r="BK96" s="88">
        <f>SUM(BK91:BK95)</f>
        <v>2026307</v>
      </c>
      <c r="BL96" s="248">
        <f>SUM(BL91:BL95)</f>
        <v>576835</v>
      </c>
      <c r="BM96" s="44">
        <f t="shared" si="90"/>
        <v>0.18473658373956847</v>
      </c>
      <c r="BN96" s="271">
        <f t="shared" si="90"/>
        <v>0.14916975285606562</v>
      </c>
      <c r="BO96" s="110">
        <f>SUM(BO91:BO95)</f>
        <v>3105640</v>
      </c>
      <c r="BP96" s="287">
        <f>SUM(BP91:BP95)</f>
        <v>1430173</v>
      </c>
      <c r="BQ96" s="109">
        <f>SUM(BQ91:BQ95)</f>
        <v>1532818</v>
      </c>
      <c r="BR96" s="247">
        <f>SUM(BR91:BR95)</f>
        <v>420195</v>
      </c>
      <c r="BT96" s="43"/>
      <c r="BU96" s="43">
        <f t="shared" si="72"/>
        <v>0</v>
      </c>
      <c r="BV96" s="43"/>
      <c r="BW96" s="24"/>
      <c r="BX96" s="24"/>
      <c r="BY96" s="402"/>
      <c r="BZ96" s="36"/>
      <c r="CA96" s="28"/>
      <c r="CB96" s="36"/>
      <c r="CC96" s="36"/>
      <c r="CD96" s="36"/>
    </row>
    <row r="97" spans="1:80" ht="7.5" customHeight="1" thickBot="1">
      <c r="A97" s="174"/>
      <c r="B97" s="91"/>
      <c r="C97" s="91"/>
      <c r="D97" s="91"/>
      <c r="E97" s="91"/>
      <c r="F97" s="82"/>
      <c r="G97" s="82"/>
      <c r="H97" s="82"/>
      <c r="I97" s="82"/>
      <c r="J97" s="82"/>
      <c r="K97" s="82"/>
      <c r="L97" s="82"/>
      <c r="M97" s="82"/>
      <c r="N97" s="82"/>
      <c r="O97" s="298"/>
      <c r="P97" s="82"/>
      <c r="Q97" s="298"/>
      <c r="R97" s="19"/>
      <c r="S97" s="19"/>
      <c r="T97" s="183"/>
      <c r="U97" s="19"/>
      <c r="V97" s="19"/>
      <c r="W97" s="183"/>
      <c r="X97" s="19"/>
      <c r="Y97" s="19"/>
      <c r="Z97" s="183"/>
      <c r="AA97" s="19"/>
      <c r="AB97" s="19"/>
      <c r="AC97" s="183"/>
      <c r="AD97" s="19"/>
      <c r="AE97" s="19"/>
      <c r="AF97" s="183"/>
      <c r="AG97" s="19"/>
      <c r="AH97" s="19"/>
      <c r="AI97" s="183"/>
      <c r="AJ97" s="19"/>
      <c r="AK97" s="19"/>
      <c r="AL97" s="183"/>
      <c r="AM97" s="19"/>
      <c r="AN97" s="19"/>
      <c r="AO97" s="183"/>
      <c r="AP97" s="19"/>
      <c r="AQ97" s="19"/>
      <c r="AR97" s="183"/>
      <c r="AS97" s="19"/>
      <c r="AT97" s="19"/>
      <c r="AU97" s="183"/>
      <c r="AV97" s="19"/>
      <c r="AW97" s="19"/>
      <c r="AX97" s="183"/>
      <c r="AY97" s="19"/>
      <c r="AZ97" s="19"/>
      <c r="BA97" s="19"/>
      <c r="BB97" s="40"/>
      <c r="BC97" s="217"/>
      <c r="BD97" s="40"/>
      <c r="BE97" s="217"/>
      <c r="BF97" s="40"/>
      <c r="BI97" s="6"/>
      <c r="BJ97" s="219"/>
      <c r="BK97" s="92"/>
      <c r="BL97" s="262"/>
      <c r="BM97" s="44"/>
      <c r="BN97" s="271"/>
      <c r="BQ97" s="92"/>
      <c r="BR97" s="262"/>
      <c r="BT97" s="13"/>
      <c r="BU97" s="13">
        <f t="shared" si="72"/>
        <v>0</v>
      </c>
      <c r="BV97" s="13"/>
      <c r="BW97" s="24"/>
      <c r="BX97" s="24"/>
      <c r="BY97" s="29"/>
      <c r="BZ97" s="34"/>
      <c r="CA97" s="30"/>
      <c r="CB97" s="34"/>
    </row>
    <row r="98" spans="1:82" ht="8.25" customHeight="1" thickBot="1">
      <c r="A98" s="438"/>
      <c r="B98" s="439"/>
      <c r="C98" s="439"/>
      <c r="D98" s="439"/>
      <c r="E98" s="439"/>
      <c r="F98" s="440"/>
      <c r="G98" s="440"/>
      <c r="H98" s="440"/>
      <c r="I98" s="440"/>
      <c r="J98" s="440"/>
      <c r="K98" s="440"/>
      <c r="L98" s="440"/>
      <c r="M98" s="440"/>
      <c r="N98" s="440"/>
      <c r="O98" s="441"/>
      <c r="P98" s="440"/>
      <c r="Q98" s="441"/>
      <c r="R98" s="442"/>
      <c r="S98" s="442"/>
      <c r="T98" s="443"/>
      <c r="U98" s="442"/>
      <c r="V98" s="442"/>
      <c r="W98" s="443"/>
      <c r="X98" s="442"/>
      <c r="Y98" s="442"/>
      <c r="Z98" s="443"/>
      <c r="AA98" s="442"/>
      <c r="AB98" s="442"/>
      <c r="AC98" s="183"/>
      <c r="AD98" s="19"/>
      <c r="AE98" s="19"/>
      <c r="AF98" s="183"/>
      <c r="AG98" s="19"/>
      <c r="AH98" s="19"/>
      <c r="AI98" s="183"/>
      <c r="AJ98" s="19"/>
      <c r="AK98" s="19"/>
      <c r="AL98" s="183"/>
      <c r="AM98" s="19"/>
      <c r="AN98" s="19"/>
      <c r="AO98" s="183"/>
      <c r="AP98" s="19"/>
      <c r="AQ98" s="19"/>
      <c r="AR98" s="183"/>
      <c r="AS98" s="19"/>
      <c r="AT98" s="19"/>
      <c r="AU98" s="183"/>
      <c r="AV98" s="19"/>
      <c r="AW98" s="19"/>
      <c r="AX98" s="183"/>
      <c r="AY98" s="19"/>
      <c r="AZ98" s="19"/>
      <c r="BA98" s="442"/>
      <c r="BB98" s="40"/>
      <c r="BC98" s="217"/>
      <c r="BD98" s="40"/>
      <c r="BE98" s="217"/>
      <c r="BF98" s="40"/>
      <c r="BI98" s="6"/>
      <c r="BJ98" s="219"/>
      <c r="BK98" s="92"/>
      <c r="BL98" s="262"/>
      <c r="BM98" s="44"/>
      <c r="BN98" s="271"/>
      <c r="BQ98" s="92"/>
      <c r="BR98" s="262"/>
      <c r="BT98" s="13"/>
      <c r="BU98" s="13">
        <f t="shared" si="72"/>
        <v>0</v>
      </c>
      <c r="BV98" s="13"/>
      <c r="BW98" s="24"/>
      <c r="BX98" s="24"/>
      <c r="BY98" s="362"/>
      <c r="BZ98" s="37"/>
      <c r="CA98" s="363"/>
      <c r="CB98" s="37"/>
      <c r="CC98" s="37"/>
      <c r="CD98" s="37"/>
    </row>
    <row r="99" spans="1:90" ht="60" hidden="1">
      <c r="A99" s="431">
        <v>26304856</v>
      </c>
      <c r="B99" s="437" t="s">
        <v>46</v>
      </c>
      <c r="C99" s="437" t="s">
        <v>41</v>
      </c>
      <c r="D99" s="437" t="s">
        <v>142</v>
      </c>
      <c r="E99" s="437" t="s">
        <v>145</v>
      </c>
      <c r="F99" s="303">
        <v>8502155</v>
      </c>
      <c r="G99" s="303">
        <v>0</v>
      </c>
      <c r="H99" s="303">
        <v>60</v>
      </c>
      <c r="I99" s="303">
        <v>0</v>
      </c>
      <c r="J99" s="303">
        <v>0</v>
      </c>
      <c r="K99" s="303">
        <v>0</v>
      </c>
      <c r="L99" s="303">
        <v>0</v>
      </c>
      <c r="M99" s="303">
        <v>0</v>
      </c>
      <c r="N99" s="303">
        <v>2.1</v>
      </c>
      <c r="O99" s="304">
        <v>2.5</v>
      </c>
      <c r="P99" s="303">
        <v>1.5</v>
      </c>
      <c r="Q99" s="304">
        <v>2</v>
      </c>
      <c r="R99" s="305">
        <v>95500</v>
      </c>
      <c r="S99" s="305">
        <v>191000</v>
      </c>
      <c r="T99" s="306">
        <v>558740</v>
      </c>
      <c r="U99" s="305">
        <v>0</v>
      </c>
      <c r="V99" s="305">
        <v>0</v>
      </c>
      <c r="W99" s="306">
        <v>0</v>
      </c>
      <c r="X99" s="305">
        <v>58500</v>
      </c>
      <c r="Y99" s="305">
        <v>0</v>
      </c>
      <c r="Z99" s="306">
        <v>0</v>
      </c>
      <c r="AA99" s="305">
        <v>47600</v>
      </c>
      <c r="AB99" s="305">
        <v>45420</v>
      </c>
      <c r="AC99" s="180">
        <v>45000</v>
      </c>
      <c r="AD99" s="2">
        <v>3000</v>
      </c>
      <c r="AE99" s="2">
        <v>1000</v>
      </c>
      <c r="AF99" s="180">
        <v>0</v>
      </c>
      <c r="AG99" s="2">
        <v>0</v>
      </c>
      <c r="AH99" s="2">
        <v>0</v>
      </c>
      <c r="AI99" s="180">
        <v>0</v>
      </c>
      <c r="AJ99" s="2">
        <v>0</v>
      </c>
      <c r="AK99" s="2">
        <v>0</v>
      </c>
      <c r="AL99" s="180">
        <v>0</v>
      </c>
      <c r="AM99" s="2">
        <v>0</v>
      </c>
      <c r="AN99" s="2">
        <v>0</v>
      </c>
      <c r="AO99" s="180">
        <v>0</v>
      </c>
      <c r="AP99" s="2">
        <v>0</v>
      </c>
      <c r="AQ99" s="2">
        <v>0</v>
      </c>
      <c r="AR99" s="180">
        <v>0</v>
      </c>
      <c r="AS99" s="2">
        <v>243400</v>
      </c>
      <c r="AT99" s="2">
        <v>158000</v>
      </c>
      <c r="AU99" s="180">
        <v>1941460</v>
      </c>
      <c r="AV99" s="2">
        <v>448000</v>
      </c>
      <c r="AW99" s="51">
        <v>395420</v>
      </c>
      <c r="AX99" s="196">
        <v>798200</v>
      </c>
      <c r="AY99" s="3"/>
      <c r="AZ99" s="49"/>
      <c r="BA99" s="310">
        <v>0</v>
      </c>
      <c r="BB99" s="4">
        <f aca="true" t="shared" si="100" ref="BB99:BB106">AZ99/S99</f>
        <v>0</v>
      </c>
      <c r="BC99" s="214">
        <f aca="true" t="shared" si="101" ref="BC99:BC106">BA99/T99</f>
        <v>0</v>
      </c>
      <c r="BD99" s="5">
        <f>-1+AZ99/R99</f>
        <v>-1</v>
      </c>
      <c r="BE99" s="229">
        <f>-1+BA99/S99</f>
        <v>-1</v>
      </c>
      <c r="BF99" s="6"/>
      <c r="BG99" s="7">
        <f aca="true" t="shared" si="102" ref="BG99:BG106">V99+Y99+AE99+AH99+AK99+AN99+AQ99+AT99+AZ99</f>
        <v>159000</v>
      </c>
      <c r="BH99" s="241">
        <f aca="true" t="shared" si="103" ref="BH99:BH106">W99+Z99+AF99+AI99+AL99+AO99+AR99+AU99+BA99</f>
        <v>1941460</v>
      </c>
      <c r="BI99" s="8">
        <f aca="true" t="shared" si="104" ref="BI99:BI106">BG99/(R99+U99+X99+AA99+AD99+AG99+AJ99+AM99+AP99+AS99)</f>
        <v>0.3549107142857143</v>
      </c>
      <c r="BJ99" s="253">
        <f aca="true" t="shared" si="105" ref="BJ99:BJ106">BH99/(S99+V99+Y99+AB99+AE99+AH99+AK99+AN99+AQ99+AT99)</f>
        <v>4.909867988467958</v>
      </c>
      <c r="BK99" s="9">
        <f aca="true" t="shared" si="106" ref="BK99:BK105">IF(BI99&gt;=100%,0,(R99+U99+X99+AA99+AD99+AG99+AJ99+AM99+AP99+AS99)-(V99+Y99+AE99+AH99+AK99+AN99+AQ99+AT99+AZ99))</f>
        <v>289000</v>
      </c>
      <c r="BL99" s="260">
        <f aca="true" t="shared" si="107" ref="BL99:BL105">IF(BJ99&gt;=100%,0,(S99+V99+Y99+AB99+AE99+AH99+AK99+AN99+AQ99+AT99)-(W99+Z99+AF99+AI99+AL99+AO99+AR99+AU99+BA99))</f>
        <v>0</v>
      </c>
      <c r="BM99" s="10">
        <f t="shared" si="90"/>
        <v>0.402104091851702</v>
      </c>
      <c r="BN99" s="266">
        <f t="shared" si="90"/>
        <v>2.432297669756953</v>
      </c>
      <c r="BO99" s="11">
        <f t="shared" si="91"/>
        <v>236420</v>
      </c>
      <c r="BP99" s="285">
        <f t="shared" si="91"/>
        <v>0</v>
      </c>
      <c r="BQ99" s="12">
        <f aca="true" t="shared" si="108" ref="BQ99:BQ105">IF(AA99&gt;BK99,0,BK99-AA99)</f>
        <v>241400</v>
      </c>
      <c r="BR99" s="263">
        <f aca="true" t="shared" si="109" ref="BR99:BR105">IF(AB99&gt;BL99,0,BL99-AB99)</f>
        <v>0</v>
      </c>
      <c r="BT99" s="368">
        <v>0.13</v>
      </c>
      <c r="BU99" s="128">
        <f t="shared" si="72"/>
        <v>20561.84</v>
      </c>
      <c r="BV99" s="378"/>
      <c r="BW99" s="412">
        <v>0</v>
      </c>
      <c r="BX99" s="361">
        <v>0</v>
      </c>
      <c r="BY99" s="380"/>
      <c r="BZ99" s="369"/>
      <c r="CA99" s="370"/>
      <c r="CB99" s="369"/>
      <c r="CC99" s="369"/>
      <c r="CD99" s="369"/>
      <c r="CE99" s="371" t="s">
        <v>144</v>
      </c>
      <c r="CF99" s="371" t="s">
        <v>48</v>
      </c>
      <c r="CG99" s="372">
        <v>0.63</v>
      </c>
      <c r="CI99" s="406">
        <f t="shared" si="71"/>
        <v>0</v>
      </c>
      <c r="CK99" s="13">
        <f>0.7*($S99+$AB99)-$BA99-$BW99</f>
        <v>165494</v>
      </c>
      <c r="CL99" s="16">
        <v>0</v>
      </c>
    </row>
    <row r="100" spans="1:90" ht="48.75" thickBot="1">
      <c r="A100" s="173">
        <v>26908042</v>
      </c>
      <c r="B100" s="50" t="s">
        <v>133</v>
      </c>
      <c r="C100" s="50" t="s">
        <v>41</v>
      </c>
      <c r="D100" s="50" t="s">
        <v>142</v>
      </c>
      <c r="E100" s="50" t="s">
        <v>146</v>
      </c>
      <c r="F100" s="74">
        <v>9733318</v>
      </c>
      <c r="G100" s="75"/>
      <c r="H100" s="74">
        <v>140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2.3</v>
      </c>
      <c r="O100" s="296">
        <v>1</v>
      </c>
      <c r="P100" s="74">
        <v>1.8</v>
      </c>
      <c r="Q100" s="296">
        <v>0.5</v>
      </c>
      <c r="R100" s="2">
        <v>174000</v>
      </c>
      <c r="S100" s="2">
        <v>441700</v>
      </c>
      <c r="T100" s="180">
        <v>498000</v>
      </c>
      <c r="U100" s="2">
        <v>0</v>
      </c>
      <c r="V100" s="2">
        <v>0</v>
      </c>
      <c r="W100" s="180">
        <v>0</v>
      </c>
      <c r="X100" s="2">
        <v>0</v>
      </c>
      <c r="Y100" s="2">
        <v>0</v>
      </c>
      <c r="Z100" s="180">
        <v>0</v>
      </c>
      <c r="AA100" s="2">
        <v>0</v>
      </c>
      <c r="AB100" s="2">
        <v>29400</v>
      </c>
      <c r="AC100" s="180">
        <v>0</v>
      </c>
      <c r="AD100" s="2">
        <v>0</v>
      </c>
      <c r="AE100" s="2">
        <v>0</v>
      </c>
      <c r="AF100" s="180">
        <v>0</v>
      </c>
      <c r="AG100" s="2">
        <v>0</v>
      </c>
      <c r="AH100" s="2">
        <v>0</v>
      </c>
      <c r="AI100" s="180">
        <v>0</v>
      </c>
      <c r="AJ100" s="2">
        <v>0</v>
      </c>
      <c r="AK100" s="2">
        <v>0</v>
      </c>
      <c r="AL100" s="180">
        <v>0</v>
      </c>
      <c r="AM100" s="2">
        <v>0</v>
      </c>
      <c r="AN100" s="2">
        <v>0</v>
      </c>
      <c r="AO100" s="180">
        <v>0</v>
      </c>
      <c r="AP100" s="2">
        <v>298000</v>
      </c>
      <c r="AQ100" s="2">
        <v>0</v>
      </c>
      <c r="AR100" s="180">
        <v>0</v>
      </c>
      <c r="AS100" s="2">
        <v>106556</v>
      </c>
      <c r="AT100" s="2">
        <v>40900</v>
      </c>
      <c r="AU100" s="180">
        <v>16000</v>
      </c>
      <c r="AV100" s="2">
        <v>578556</v>
      </c>
      <c r="AW100" s="51">
        <v>512000</v>
      </c>
      <c r="AX100" s="196">
        <v>514000</v>
      </c>
      <c r="AY100" s="3"/>
      <c r="AZ100" s="49"/>
      <c r="BA100" s="203">
        <v>240000</v>
      </c>
      <c r="BB100" s="4">
        <f t="shared" si="100"/>
        <v>0</v>
      </c>
      <c r="BC100" s="214">
        <f t="shared" si="101"/>
        <v>0.4819277108433735</v>
      </c>
      <c r="BD100" s="5">
        <f>-1+AZ100/R100</f>
        <v>-1</v>
      </c>
      <c r="BE100" s="229">
        <f>-1+BA100/S100</f>
        <v>-0.4566447815259226</v>
      </c>
      <c r="BF100" s="6"/>
      <c r="BG100" s="7">
        <f t="shared" si="102"/>
        <v>40900</v>
      </c>
      <c r="BH100" s="241">
        <f t="shared" si="103"/>
        <v>256000</v>
      </c>
      <c r="BI100" s="8">
        <f t="shared" si="104"/>
        <v>0.07069324317784277</v>
      </c>
      <c r="BJ100" s="253">
        <f t="shared" si="105"/>
        <v>0.5</v>
      </c>
      <c r="BK100" s="9">
        <f t="shared" si="106"/>
        <v>537656</v>
      </c>
      <c r="BL100" s="260">
        <f t="shared" si="107"/>
        <v>256000</v>
      </c>
      <c r="BM100" s="10">
        <f t="shared" si="90"/>
        <v>0.0798828125</v>
      </c>
      <c r="BN100" s="266">
        <f t="shared" si="90"/>
        <v>0.4980544747081712</v>
      </c>
      <c r="BO100" s="11">
        <f t="shared" si="91"/>
        <v>471100</v>
      </c>
      <c r="BP100" s="285">
        <f t="shared" si="91"/>
        <v>258000</v>
      </c>
      <c r="BQ100" s="12">
        <f t="shared" si="108"/>
        <v>537656</v>
      </c>
      <c r="BR100" s="263">
        <f t="shared" si="109"/>
        <v>226600</v>
      </c>
      <c r="BT100" s="390">
        <v>0.13</v>
      </c>
      <c r="BU100" s="75">
        <f t="shared" si="72"/>
        <v>26624</v>
      </c>
      <c r="BV100" s="391"/>
      <c r="BW100" s="413">
        <v>26000</v>
      </c>
      <c r="BX100" s="393">
        <v>87000</v>
      </c>
      <c r="BY100" s="392"/>
      <c r="BZ100" s="364"/>
      <c r="CA100" s="365"/>
      <c r="CB100" s="364"/>
      <c r="CC100" s="364"/>
      <c r="CD100" s="364"/>
      <c r="CE100" s="366" t="s">
        <v>144</v>
      </c>
      <c r="CF100" s="366" t="s">
        <v>48</v>
      </c>
      <c r="CG100" s="367">
        <v>0.63</v>
      </c>
      <c r="CI100" s="406">
        <f t="shared" si="71"/>
        <v>0.5646359583952452</v>
      </c>
      <c r="CJ100" s="13">
        <f>0.65*($S100+$AB100)-$BA100-$BW100</f>
        <v>40215</v>
      </c>
      <c r="CK100" s="13">
        <f>0.7*($S100+$AB100)-$BA100-$BW100</f>
        <v>63770</v>
      </c>
      <c r="CL100" s="16">
        <f>0.75*($S100+$AB100)-$BA100-$BW100</f>
        <v>87325</v>
      </c>
    </row>
    <row r="101" spans="1:90" ht="60" hidden="1">
      <c r="A101" s="173">
        <v>44990260</v>
      </c>
      <c r="B101" s="50" t="s">
        <v>69</v>
      </c>
      <c r="C101" s="50" t="s">
        <v>41</v>
      </c>
      <c r="D101" s="50" t="s">
        <v>142</v>
      </c>
      <c r="E101" s="50" t="s">
        <v>147</v>
      </c>
      <c r="F101" s="74">
        <v>8119685</v>
      </c>
      <c r="G101" s="74">
        <v>0</v>
      </c>
      <c r="H101" s="74">
        <v>20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0.7</v>
      </c>
      <c r="O101" s="296">
        <v>1.1</v>
      </c>
      <c r="P101" s="74">
        <v>0.5</v>
      </c>
      <c r="Q101" s="296">
        <v>1</v>
      </c>
      <c r="R101" s="2">
        <v>0</v>
      </c>
      <c r="S101" s="2">
        <v>149000</v>
      </c>
      <c r="T101" s="180">
        <v>227000</v>
      </c>
      <c r="U101" s="2">
        <v>0</v>
      </c>
      <c r="V101" s="2">
        <v>0</v>
      </c>
      <c r="W101" s="180">
        <v>0</v>
      </c>
      <c r="X101" s="2">
        <v>0</v>
      </c>
      <c r="Y101" s="2">
        <v>0</v>
      </c>
      <c r="Z101" s="180">
        <v>0</v>
      </c>
      <c r="AA101" s="2">
        <v>215000</v>
      </c>
      <c r="AB101" s="2">
        <v>230000</v>
      </c>
      <c r="AC101" s="180">
        <v>200000</v>
      </c>
      <c r="AD101" s="2">
        <v>0</v>
      </c>
      <c r="AE101" s="2">
        <v>0</v>
      </c>
      <c r="AF101" s="180">
        <v>0</v>
      </c>
      <c r="AG101" s="2">
        <v>0</v>
      </c>
      <c r="AH101" s="2">
        <v>0</v>
      </c>
      <c r="AI101" s="180">
        <v>0</v>
      </c>
      <c r="AJ101" s="2">
        <v>0</v>
      </c>
      <c r="AK101" s="2">
        <v>0</v>
      </c>
      <c r="AL101" s="180">
        <v>0</v>
      </c>
      <c r="AM101" s="2">
        <v>0</v>
      </c>
      <c r="AN101" s="2">
        <v>0</v>
      </c>
      <c r="AO101" s="180">
        <v>0</v>
      </c>
      <c r="AP101" s="96">
        <v>0</v>
      </c>
      <c r="AQ101" s="96">
        <v>0</v>
      </c>
      <c r="AR101" s="193">
        <v>0</v>
      </c>
      <c r="AS101" s="2">
        <v>1100</v>
      </c>
      <c r="AT101" s="2">
        <v>1000</v>
      </c>
      <c r="AU101" s="180">
        <v>600</v>
      </c>
      <c r="AV101" s="2">
        <v>216100</v>
      </c>
      <c r="AW101" s="51">
        <v>380000</v>
      </c>
      <c r="AX101" s="196">
        <v>427600</v>
      </c>
      <c r="AY101" s="3"/>
      <c r="AZ101" s="49"/>
      <c r="BA101" s="203">
        <v>0</v>
      </c>
      <c r="BB101" s="4">
        <f t="shared" si="100"/>
        <v>0</v>
      </c>
      <c r="BC101" s="214">
        <f t="shared" si="101"/>
        <v>0</v>
      </c>
      <c r="BD101" s="5"/>
      <c r="BE101" s="229"/>
      <c r="BF101" s="6"/>
      <c r="BG101" s="7">
        <f t="shared" si="102"/>
        <v>1000</v>
      </c>
      <c r="BH101" s="241">
        <f t="shared" si="103"/>
        <v>600</v>
      </c>
      <c r="BI101" s="8">
        <f t="shared" si="104"/>
        <v>0.004627487274409995</v>
      </c>
      <c r="BJ101" s="253">
        <f t="shared" si="105"/>
        <v>0.0015789473684210526</v>
      </c>
      <c r="BK101" s="9">
        <f t="shared" si="106"/>
        <v>215100</v>
      </c>
      <c r="BL101" s="260">
        <f t="shared" si="107"/>
        <v>379400</v>
      </c>
      <c r="BM101" s="10">
        <f t="shared" si="90"/>
        <v>0.002631578947368421</v>
      </c>
      <c r="BN101" s="266">
        <f t="shared" si="90"/>
        <v>0.001403180542563143</v>
      </c>
      <c r="BO101" s="11">
        <f t="shared" si="91"/>
        <v>379000</v>
      </c>
      <c r="BP101" s="285">
        <f t="shared" si="91"/>
        <v>427000</v>
      </c>
      <c r="BQ101" s="12">
        <f t="shared" si="108"/>
        <v>100</v>
      </c>
      <c r="BR101" s="263">
        <f t="shared" si="109"/>
        <v>149400</v>
      </c>
      <c r="BT101" s="390">
        <v>0.13</v>
      </c>
      <c r="BU101" s="75">
        <f t="shared" si="72"/>
        <v>19760</v>
      </c>
      <c r="BV101" s="391"/>
      <c r="BW101" s="413">
        <v>0</v>
      </c>
      <c r="BX101" s="393">
        <v>0</v>
      </c>
      <c r="BY101" s="392"/>
      <c r="BZ101" s="364"/>
      <c r="CA101" s="365"/>
      <c r="CB101" s="364"/>
      <c r="CC101" s="364"/>
      <c r="CD101" s="364"/>
      <c r="CE101" s="366" t="s">
        <v>144</v>
      </c>
      <c r="CF101" s="366" t="s">
        <v>45</v>
      </c>
      <c r="CG101" s="367">
        <v>0.63</v>
      </c>
      <c r="CI101" s="406">
        <f t="shared" si="71"/>
        <v>0</v>
      </c>
      <c r="CJ101" s="410">
        <v>0</v>
      </c>
      <c r="CK101" s="13">
        <f>0.7*($S101+$AB101)-$BA101-$BW101</f>
        <v>265300</v>
      </c>
      <c r="CL101" s="16">
        <v>0</v>
      </c>
    </row>
    <row r="102" spans="1:90" ht="60" hidden="1">
      <c r="A102" s="173">
        <v>44990260</v>
      </c>
      <c r="B102" s="50" t="s">
        <v>69</v>
      </c>
      <c r="C102" s="50" t="s">
        <v>41</v>
      </c>
      <c r="D102" s="50" t="s">
        <v>142</v>
      </c>
      <c r="E102" s="50" t="s">
        <v>148</v>
      </c>
      <c r="F102" s="74">
        <v>9851641</v>
      </c>
      <c r="G102" s="74">
        <v>0</v>
      </c>
      <c r="H102" s="74">
        <v>17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0.9</v>
      </c>
      <c r="O102" s="296">
        <v>0.7</v>
      </c>
      <c r="P102" s="74">
        <v>0.9</v>
      </c>
      <c r="Q102" s="296">
        <v>0.6</v>
      </c>
      <c r="R102" s="2">
        <v>232000</v>
      </c>
      <c r="S102" s="2">
        <v>240000</v>
      </c>
      <c r="T102" s="180">
        <v>193000</v>
      </c>
      <c r="U102" s="2">
        <v>0</v>
      </c>
      <c r="V102" s="2">
        <v>0</v>
      </c>
      <c r="W102" s="180">
        <v>0</v>
      </c>
      <c r="X102" s="2">
        <v>0</v>
      </c>
      <c r="Y102" s="2">
        <v>0</v>
      </c>
      <c r="Z102" s="180">
        <v>0</v>
      </c>
      <c r="AA102" s="2">
        <v>0</v>
      </c>
      <c r="AB102" s="2">
        <v>0</v>
      </c>
      <c r="AC102" s="180">
        <v>0</v>
      </c>
      <c r="AD102" s="2">
        <v>30000</v>
      </c>
      <c r="AE102" s="2">
        <v>32000</v>
      </c>
      <c r="AF102" s="180">
        <v>30000</v>
      </c>
      <c r="AG102" s="2">
        <v>0</v>
      </c>
      <c r="AH102" s="2">
        <v>0</v>
      </c>
      <c r="AI102" s="180">
        <v>0</v>
      </c>
      <c r="AJ102" s="2">
        <v>0</v>
      </c>
      <c r="AK102" s="2">
        <v>0</v>
      </c>
      <c r="AL102" s="180">
        <v>0</v>
      </c>
      <c r="AM102" s="2">
        <v>0</v>
      </c>
      <c r="AN102" s="2">
        <v>0</v>
      </c>
      <c r="AO102" s="180">
        <v>0</v>
      </c>
      <c r="AP102" s="2">
        <v>0</v>
      </c>
      <c r="AQ102" s="96">
        <v>0</v>
      </c>
      <c r="AR102" s="193">
        <v>0</v>
      </c>
      <c r="AS102" s="2">
        <v>1170</v>
      </c>
      <c r="AT102" s="2">
        <v>1000</v>
      </c>
      <c r="AU102" s="180">
        <v>33050</v>
      </c>
      <c r="AV102" s="2">
        <v>263170</v>
      </c>
      <c r="AW102" s="51">
        <v>273000</v>
      </c>
      <c r="AX102" s="196">
        <v>256050</v>
      </c>
      <c r="AY102" s="3"/>
      <c r="AZ102" s="49"/>
      <c r="BA102" s="203">
        <v>0</v>
      </c>
      <c r="BB102" s="4">
        <f t="shared" si="100"/>
        <v>0</v>
      </c>
      <c r="BC102" s="214">
        <f t="shared" si="101"/>
        <v>0</v>
      </c>
      <c r="BD102" s="5">
        <f>-1+AZ102/R102</f>
        <v>-1</v>
      </c>
      <c r="BE102" s="229">
        <f>-1+BA102/S102</f>
        <v>-1</v>
      </c>
      <c r="BF102" s="6"/>
      <c r="BG102" s="7">
        <f t="shared" si="102"/>
        <v>33000</v>
      </c>
      <c r="BH102" s="241">
        <f t="shared" si="103"/>
        <v>63050</v>
      </c>
      <c r="BI102" s="8">
        <f t="shared" si="104"/>
        <v>0.1253942318653342</v>
      </c>
      <c r="BJ102" s="253">
        <f t="shared" si="105"/>
        <v>0.23095238095238096</v>
      </c>
      <c r="BK102" s="9">
        <f t="shared" si="106"/>
        <v>230170</v>
      </c>
      <c r="BL102" s="260">
        <f t="shared" si="107"/>
        <v>209950</v>
      </c>
      <c r="BM102" s="10">
        <f t="shared" si="90"/>
        <v>0.12087912087912088</v>
      </c>
      <c r="BN102" s="266">
        <f t="shared" si="90"/>
        <v>0.24624096856082797</v>
      </c>
      <c r="BO102" s="11">
        <f t="shared" si="91"/>
        <v>240000</v>
      </c>
      <c r="BP102" s="285">
        <f t="shared" si="91"/>
        <v>193000</v>
      </c>
      <c r="BQ102" s="12">
        <f t="shared" si="108"/>
        <v>230170</v>
      </c>
      <c r="BR102" s="263">
        <f t="shared" si="109"/>
        <v>209950</v>
      </c>
      <c r="BT102" s="390">
        <v>0.13</v>
      </c>
      <c r="BU102" s="75">
        <f t="shared" si="72"/>
        <v>13314.6</v>
      </c>
      <c r="BV102" s="391"/>
      <c r="BW102" s="413">
        <v>0</v>
      </c>
      <c r="BX102" s="393">
        <v>0</v>
      </c>
      <c r="BY102" s="392"/>
      <c r="BZ102" s="364"/>
      <c r="CA102" s="365"/>
      <c r="CB102" s="364"/>
      <c r="CC102" s="364"/>
      <c r="CD102" s="364"/>
      <c r="CE102" s="366" t="s">
        <v>144</v>
      </c>
      <c r="CF102" s="366" t="s">
        <v>45</v>
      </c>
      <c r="CG102" s="367">
        <v>0.63</v>
      </c>
      <c r="CI102" s="406">
        <f t="shared" si="71"/>
        <v>0</v>
      </c>
      <c r="CJ102" s="410">
        <v>0</v>
      </c>
      <c r="CK102" s="13">
        <f>0.7*($S102+$AB102)-$BA102-$BW102</f>
        <v>168000</v>
      </c>
      <c r="CL102" s="16">
        <v>0</v>
      </c>
    </row>
    <row r="103" spans="1:87" ht="60" hidden="1">
      <c r="A103" s="173">
        <v>70803978</v>
      </c>
      <c r="B103" s="50" t="s">
        <v>115</v>
      </c>
      <c r="C103" s="427" t="s">
        <v>41</v>
      </c>
      <c r="D103" s="50" t="s">
        <v>142</v>
      </c>
      <c r="E103" s="427" t="s">
        <v>313</v>
      </c>
      <c r="F103" s="74">
        <v>9642384</v>
      </c>
      <c r="G103" s="74"/>
      <c r="H103" s="74">
        <v>120</v>
      </c>
      <c r="I103" s="74"/>
      <c r="J103" s="74"/>
      <c r="K103" s="74"/>
      <c r="L103" s="74"/>
      <c r="M103" s="74"/>
      <c r="N103" s="74"/>
      <c r="O103" s="296">
        <v>3</v>
      </c>
      <c r="P103" s="74"/>
      <c r="Q103" s="296">
        <v>3</v>
      </c>
      <c r="R103" s="2">
        <v>0</v>
      </c>
      <c r="S103" s="2">
        <v>0</v>
      </c>
      <c r="T103" s="180">
        <v>700000</v>
      </c>
      <c r="U103" s="2">
        <v>0</v>
      </c>
      <c r="V103" s="2">
        <v>0</v>
      </c>
      <c r="W103" s="180">
        <v>0</v>
      </c>
      <c r="X103" s="96">
        <v>0</v>
      </c>
      <c r="Y103" s="2">
        <v>0</v>
      </c>
      <c r="Z103" s="180">
        <v>0</v>
      </c>
      <c r="AA103" s="2">
        <v>0</v>
      </c>
      <c r="AB103" s="2">
        <v>700000</v>
      </c>
      <c r="AC103" s="180">
        <v>300000</v>
      </c>
      <c r="AD103" s="2">
        <v>0</v>
      </c>
      <c r="AE103" s="2">
        <v>0</v>
      </c>
      <c r="AF103" s="180">
        <v>70000</v>
      </c>
      <c r="AG103" s="2">
        <v>0</v>
      </c>
      <c r="AH103" s="2">
        <v>0</v>
      </c>
      <c r="AI103" s="180">
        <v>0</v>
      </c>
      <c r="AJ103" s="2">
        <v>0</v>
      </c>
      <c r="AK103" s="2">
        <v>0</v>
      </c>
      <c r="AL103" s="180">
        <v>0</v>
      </c>
      <c r="AM103" s="2">
        <v>0</v>
      </c>
      <c r="AN103" s="2">
        <v>0</v>
      </c>
      <c r="AO103" s="180">
        <v>0</v>
      </c>
      <c r="AP103" s="2">
        <v>0</v>
      </c>
      <c r="AQ103" s="2">
        <v>0</v>
      </c>
      <c r="AR103" s="180">
        <v>0</v>
      </c>
      <c r="AS103" s="2">
        <v>0</v>
      </c>
      <c r="AT103" s="2">
        <v>290000</v>
      </c>
      <c r="AU103" s="180">
        <v>230000</v>
      </c>
      <c r="AV103" s="2">
        <v>0</v>
      </c>
      <c r="AW103" s="51">
        <v>990000</v>
      </c>
      <c r="AX103" s="196">
        <v>1300000</v>
      </c>
      <c r="AY103" s="3"/>
      <c r="AZ103" s="49"/>
      <c r="BA103" s="203">
        <v>460000</v>
      </c>
      <c r="BB103" s="4"/>
      <c r="BC103" s="214">
        <f t="shared" si="101"/>
        <v>0.6571428571428571</v>
      </c>
      <c r="BD103" s="5"/>
      <c r="BE103" s="229" t="e">
        <f>-1+BA103/S103</f>
        <v>#DIV/0!</v>
      </c>
      <c r="BF103" s="6"/>
      <c r="BG103" s="7"/>
      <c r="BH103" s="241">
        <f t="shared" si="103"/>
        <v>760000</v>
      </c>
      <c r="BI103" s="8"/>
      <c r="BJ103" s="253">
        <f t="shared" si="105"/>
        <v>0.7676767676767676</v>
      </c>
      <c r="BK103" s="9"/>
      <c r="BL103" s="260">
        <f t="shared" si="107"/>
        <v>230000</v>
      </c>
      <c r="BM103" s="10"/>
      <c r="BN103" s="266">
        <f t="shared" si="90"/>
        <v>0.5846153846153846</v>
      </c>
      <c r="BO103" s="11"/>
      <c r="BP103" s="285">
        <f t="shared" si="91"/>
        <v>540000</v>
      </c>
      <c r="BQ103" s="12"/>
      <c r="BR103" s="263">
        <f t="shared" si="109"/>
        <v>0</v>
      </c>
      <c r="BT103" s="390">
        <v>0.13</v>
      </c>
      <c r="BU103" s="75">
        <f t="shared" si="72"/>
        <v>51480</v>
      </c>
      <c r="BV103" s="391"/>
      <c r="BW103" s="413">
        <v>150000</v>
      </c>
      <c r="BX103" s="393">
        <v>0</v>
      </c>
      <c r="BY103" s="392"/>
      <c r="BZ103" s="364"/>
      <c r="CA103" s="365"/>
      <c r="CB103" s="364"/>
      <c r="CC103" s="364"/>
      <c r="CD103" s="364"/>
      <c r="CE103" s="366" t="s">
        <v>144</v>
      </c>
      <c r="CF103" s="366" t="s">
        <v>50</v>
      </c>
      <c r="CG103" s="367">
        <v>0.63</v>
      </c>
      <c r="CI103" s="406">
        <f t="shared" si="71"/>
        <v>0.8714285714285714</v>
      </c>
    </row>
    <row r="104" spans="1:90" ht="60" hidden="1">
      <c r="A104" s="173">
        <v>70870896</v>
      </c>
      <c r="B104" s="50" t="s">
        <v>106</v>
      </c>
      <c r="C104" s="50" t="s">
        <v>41</v>
      </c>
      <c r="D104" s="50" t="s">
        <v>142</v>
      </c>
      <c r="E104" s="50" t="s">
        <v>151</v>
      </c>
      <c r="F104" s="74">
        <v>8658757</v>
      </c>
      <c r="G104" s="75"/>
      <c r="H104" s="74">
        <v>20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1.3</v>
      </c>
      <c r="O104" s="296">
        <v>1.2</v>
      </c>
      <c r="P104" s="74">
        <v>1</v>
      </c>
      <c r="Q104" s="296">
        <v>1</v>
      </c>
      <c r="R104" s="2">
        <v>0</v>
      </c>
      <c r="S104" s="2">
        <v>234900</v>
      </c>
      <c r="T104" s="180">
        <v>324000</v>
      </c>
      <c r="U104" s="2">
        <v>0</v>
      </c>
      <c r="V104" s="2">
        <v>0</v>
      </c>
      <c r="W104" s="180">
        <v>0</v>
      </c>
      <c r="X104" s="2">
        <v>0</v>
      </c>
      <c r="Y104" s="2">
        <v>0</v>
      </c>
      <c r="Z104" s="180">
        <v>0</v>
      </c>
      <c r="AA104" s="2">
        <v>109000</v>
      </c>
      <c r="AB104" s="2">
        <v>110000</v>
      </c>
      <c r="AC104" s="180">
        <v>100000</v>
      </c>
      <c r="AD104" s="2">
        <v>15000</v>
      </c>
      <c r="AE104" s="2">
        <v>15000</v>
      </c>
      <c r="AF104" s="180">
        <v>25000</v>
      </c>
      <c r="AG104" s="2">
        <v>0</v>
      </c>
      <c r="AH104" s="2">
        <v>0</v>
      </c>
      <c r="AI104" s="180">
        <v>0</v>
      </c>
      <c r="AJ104" s="2">
        <v>0</v>
      </c>
      <c r="AK104" s="2">
        <v>0</v>
      </c>
      <c r="AL104" s="180">
        <v>0</v>
      </c>
      <c r="AM104" s="2">
        <v>0</v>
      </c>
      <c r="AN104" s="2">
        <v>0</v>
      </c>
      <c r="AO104" s="180">
        <v>0</v>
      </c>
      <c r="AP104" s="2">
        <v>589563</v>
      </c>
      <c r="AQ104" s="2">
        <v>0</v>
      </c>
      <c r="AR104" s="180">
        <v>0</v>
      </c>
      <c r="AS104" s="2">
        <v>0</v>
      </c>
      <c r="AT104" s="2">
        <v>45000</v>
      </c>
      <c r="AU104" s="180">
        <v>59878</v>
      </c>
      <c r="AV104" s="2">
        <v>713563</v>
      </c>
      <c r="AW104" s="51">
        <v>404900</v>
      </c>
      <c r="AX104" s="196">
        <v>508878</v>
      </c>
      <c r="AY104" s="3"/>
      <c r="AZ104" s="49"/>
      <c r="BA104" s="203">
        <v>0</v>
      </c>
      <c r="BB104" s="4">
        <f t="shared" si="100"/>
        <v>0</v>
      </c>
      <c r="BC104" s="214">
        <f t="shared" si="101"/>
        <v>0</v>
      </c>
      <c r="BD104" s="5"/>
      <c r="BE104" s="229">
        <f>-1+BA104/S104</f>
        <v>-1</v>
      </c>
      <c r="BF104" s="6"/>
      <c r="BG104" s="7">
        <f t="shared" si="102"/>
        <v>60000</v>
      </c>
      <c r="BH104" s="241">
        <f t="shared" si="103"/>
        <v>84878</v>
      </c>
      <c r="BI104" s="8">
        <f t="shared" si="104"/>
        <v>0.0840850772811931</v>
      </c>
      <c r="BJ104" s="253">
        <f t="shared" si="105"/>
        <v>0.20962706841195358</v>
      </c>
      <c r="BK104" s="9">
        <f t="shared" si="106"/>
        <v>653563</v>
      </c>
      <c r="BL104" s="260">
        <f t="shared" si="107"/>
        <v>320022</v>
      </c>
      <c r="BM104" s="10">
        <f t="shared" si="90"/>
        <v>0.14818473697209186</v>
      </c>
      <c r="BN104" s="266">
        <f t="shared" si="90"/>
        <v>0.16679439865743853</v>
      </c>
      <c r="BO104" s="11">
        <f t="shared" si="91"/>
        <v>344900</v>
      </c>
      <c r="BP104" s="285">
        <f t="shared" si="91"/>
        <v>424000</v>
      </c>
      <c r="BQ104" s="12">
        <f t="shared" si="108"/>
        <v>544563</v>
      </c>
      <c r="BR104" s="263">
        <f t="shared" si="109"/>
        <v>210022</v>
      </c>
      <c r="BT104" s="390">
        <v>0.13</v>
      </c>
      <c r="BU104" s="75">
        <f t="shared" si="72"/>
        <v>21054.800000000003</v>
      </c>
      <c r="BV104" s="391"/>
      <c r="BW104" s="413">
        <v>0</v>
      </c>
      <c r="BX104" s="393">
        <v>0</v>
      </c>
      <c r="BY104" s="392"/>
      <c r="BZ104" s="364"/>
      <c r="CA104" s="365"/>
      <c r="CB104" s="364"/>
      <c r="CC104" s="364"/>
      <c r="CD104" s="364"/>
      <c r="CE104" s="366" t="s">
        <v>144</v>
      </c>
      <c r="CF104" s="366" t="s">
        <v>50</v>
      </c>
      <c r="CG104" s="367">
        <v>0.63</v>
      </c>
      <c r="CI104" s="406">
        <f t="shared" si="71"/>
        <v>0</v>
      </c>
      <c r="CK104" s="13">
        <f>0.7*($S104+$AB104)-$BA104-$BW104</f>
        <v>241429.99999999997</v>
      </c>
      <c r="CL104" s="16">
        <v>0</v>
      </c>
    </row>
    <row r="105" spans="1:90" ht="60.75" hidden="1" thickBot="1">
      <c r="A105" s="425">
        <v>70955751</v>
      </c>
      <c r="B105" s="426" t="s">
        <v>152</v>
      </c>
      <c r="C105" s="426" t="s">
        <v>41</v>
      </c>
      <c r="D105" s="426" t="s">
        <v>142</v>
      </c>
      <c r="E105" s="426" t="s">
        <v>153</v>
      </c>
      <c r="F105" s="77">
        <v>2996635</v>
      </c>
      <c r="G105" s="140"/>
      <c r="H105" s="77">
        <v>50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0.4</v>
      </c>
      <c r="O105" s="297">
        <v>0.7</v>
      </c>
      <c r="P105" s="77">
        <v>0</v>
      </c>
      <c r="Q105" s="297">
        <v>0.5</v>
      </c>
      <c r="R105" s="15">
        <v>0</v>
      </c>
      <c r="S105" s="15">
        <v>117000</v>
      </c>
      <c r="T105" s="181">
        <v>319000</v>
      </c>
      <c r="U105" s="15">
        <v>0</v>
      </c>
      <c r="V105" s="15">
        <v>0</v>
      </c>
      <c r="W105" s="181">
        <v>0</v>
      </c>
      <c r="X105" s="15">
        <v>0</v>
      </c>
      <c r="Y105" s="15">
        <v>0</v>
      </c>
      <c r="Z105" s="181">
        <v>0</v>
      </c>
      <c r="AA105" s="15">
        <v>0</v>
      </c>
      <c r="AB105" s="15">
        <v>0</v>
      </c>
      <c r="AC105" s="181">
        <v>0</v>
      </c>
      <c r="AD105" s="15">
        <v>0</v>
      </c>
      <c r="AE105" s="15">
        <v>0</v>
      </c>
      <c r="AF105" s="181">
        <v>0</v>
      </c>
      <c r="AG105" s="15">
        <v>10000</v>
      </c>
      <c r="AH105" s="15">
        <v>0</v>
      </c>
      <c r="AI105" s="181">
        <v>0</v>
      </c>
      <c r="AJ105" s="15">
        <v>0</v>
      </c>
      <c r="AK105" s="15">
        <v>0</v>
      </c>
      <c r="AL105" s="181">
        <v>0</v>
      </c>
      <c r="AM105" s="15">
        <v>0</v>
      </c>
      <c r="AN105" s="15">
        <v>0</v>
      </c>
      <c r="AO105" s="181">
        <v>0</v>
      </c>
      <c r="AP105" s="15">
        <v>0</v>
      </c>
      <c r="AQ105" s="15">
        <v>0</v>
      </c>
      <c r="AR105" s="181">
        <v>0</v>
      </c>
      <c r="AS105" s="15">
        <v>5000</v>
      </c>
      <c r="AT105" s="15">
        <v>15000</v>
      </c>
      <c r="AU105" s="181">
        <v>15000</v>
      </c>
      <c r="AV105" s="15">
        <v>15000</v>
      </c>
      <c r="AW105" s="55">
        <v>132000</v>
      </c>
      <c r="AX105" s="197">
        <v>334000</v>
      </c>
      <c r="AY105" s="3"/>
      <c r="AZ105" s="56"/>
      <c r="BA105" s="204">
        <v>60000</v>
      </c>
      <c r="BB105" s="57">
        <f t="shared" si="100"/>
        <v>0</v>
      </c>
      <c r="BC105" s="215">
        <f t="shared" si="101"/>
        <v>0.18808777429467086</v>
      </c>
      <c r="BD105" s="48"/>
      <c r="BE105" s="230">
        <f>-1+BA105/S105</f>
        <v>-0.4871794871794872</v>
      </c>
      <c r="BF105" s="6"/>
      <c r="BG105" s="78">
        <f t="shared" si="102"/>
        <v>15000</v>
      </c>
      <c r="BH105" s="242">
        <f t="shared" si="103"/>
        <v>75000</v>
      </c>
      <c r="BI105" s="46">
        <f t="shared" si="104"/>
        <v>1</v>
      </c>
      <c r="BJ105" s="254">
        <f t="shared" si="105"/>
        <v>0.5681818181818182</v>
      </c>
      <c r="BK105" s="79">
        <f t="shared" si="106"/>
        <v>0</v>
      </c>
      <c r="BL105" s="261">
        <f t="shared" si="107"/>
        <v>57000</v>
      </c>
      <c r="BM105" s="80">
        <f t="shared" si="90"/>
        <v>0.11363636363636363</v>
      </c>
      <c r="BN105" s="267">
        <f t="shared" si="90"/>
        <v>0.2245508982035928</v>
      </c>
      <c r="BO105" s="129">
        <f t="shared" si="91"/>
        <v>117000</v>
      </c>
      <c r="BP105" s="289">
        <f t="shared" si="91"/>
        <v>259000</v>
      </c>
      <c r="BQ105" s="130">
        <f t="shared" si="108"/>
        <v>0</v>
      </c>
      <c r="BR105" s="293">
        <f t="shared" si="109"/>
        <v>57000</v>
      </c>
      <c r="BT105" s="373">
        <v>0.13</v>
      </c>
      <c r="BU105" s="140">
        <f t="shared" si="72"/>
        <v>6864</v>
      </c>
      <c r="BV105" s="379"/>
      <c r="BW105" s="414">
        <v>0</v>
      </c>
      <c r="BX105" s="382">
        <v>0</v>
      </c>
      <c r="BY105" s="381"/>
      <c r="BZ105" s="374"/>
      <c r="CA105" s="375"/>
      <c r="CB105" s="374"/>
      <c r="CC105" s="374"/>
      <c r="CD105" s="374"/>
      <c r="CE105" s="376" t="s">
        <v>144</v>
      </c>
      <c r="CF105" s="376" t="s">
        <v>50</v>
      </c>
      <c r="CG105" s="377">
        <v>0.63</v>
      </c>
      <c r="CI105" s="406">
        <f t="shared" si="71"/>
        <v>0.5128205128205128</v>
      </c>
      <c r="CJ105" s="13">
        <v>0</v>
      </c>
      <c r="CK105" s="13">
        <f>0.7*($S105+$AB105)-$BA105-$BW105</f>
        <v>21900</v>
      </c>
      <c r="CL105" s="16">
        <v>0</v>
      </c>
    </row>
    <row r="106" spans="1:87" ht="12.75" hidden="1" thickBot="1">
      <c r="A106" s="454" t="s">
        <v>55</v>
      </c>
      <c r="B106" s="455"/>
      <c r="C106" s="455"/>
      <c r="D106" s="455"/>
      <c r="E106" s="455"/>
      <c r="F106" s="82"/>
      <c r="G106" s="82"/>
      <c r="H106" s="82"/>
      <c r="I106" s="82"/>
      <c r="J106" s="82"/>
      <c r="K106" s="82"/>
      <c r="L106" s="82"/>
      <c r="M106" s="82"/>
      <c r="N106" s="82"/>
      <c r="O106" s="298"/>
      <c r="P106" s="82"/>
      <c r="Q106" s="298"/>
      <c r="R106" s="18">
        <f>SUM(R99:R105)</f>
        <v>501500</v>
      </c>
      <c r="S106" s="18">
        <f aca="true" t="shared" si="110" ref="S106:AX106">SUM(S99:S105)</f>
        <v>1373600</v>
      </c>
      <c r="T106" s="18">
        <f t="shared" si="110"/>
        <v>2819740</v>
      </c>
      <c r="U106" s="18">
        <f t="shared" si="110"/>
        <v>0</v>
      </c>
      <c r="V106" s="18">
        <f t="shared" si="110"/>
        <v>0</v>
      </c>
      <c r="W106" s="18">
        <f t="shared" si="110"/>
        <v>0</v>
      </c>
      <c r="X106" s="18">
        <f t="shared" si="110"/>
        <v>58500</v>
      </c>
      <c r="Y106" s="18">
        <f t="shared" si="110"/>
        <v>0</v>
      </c>
      <c r="Z106" s="18">
        <f t="shared" si="110"/>
        <v>0</v>
      </c>
      <c r="AA106" s="18">
        <f t="shared" si="110"/>
        <v>371600</v>
      </c>
      <c r="AB106" s="18">
        <f t="shared" si="110"/>
        <v>1114820</v>
      </c>
      <c r="AC106" s="18">
        <f t="shared" si="110"/>
        <v>645000</v>
      </c>
      <c r="AD106" s="18">
        <f t="shared" si="110"/>
        <v>48000</v>
      </c>
      <c r="AE106" s="18">
        <f t="shared" si="110"/>
        <v>48000</v>
      </c>
      <c r="AF106" s="18">
        <f t="shared" si="110"/>
        <v>125000</v>
      </c>
      <c r="AG106" s="18">
        <f t="shared" si="110"/>
        <v>10000</v>
      </c>
      <c r="AH106" s="18">
        <f t="shared" si="110"/>
        <v>0</v>
      </c>
      <c r="AI106" s="18">
        <f t="shared" si="110"/>
        <v>0</v>
      </c>
      <c r="AJ106" s="18">
        <f t="shared" si="110"/>
        <v>0</v>
      </c>
      <c r="AK106" s="18">
        <f t="shared" si="110"/>
        <v>0</v>
      </c>
      <c r="AL106" s="18">
        <f t="shared" si="110"/>
        <v>0</v>
      </c>
      <c r="AM106" s="18">
        <f t="shared" si="110"/>
        <v>0</v>
      </c>
      <c r="AN106" s="18">
        <f t="shared" si="110"/>
        <v>0</v>
      </c>
      <c r="AO106" s="18">
        <f t="shared" si="110"/>
        <v>0</v>
      </c>
      <c r="AP106" s="18">
        <f t="shared" si="110"/>
        <v>887563</v>
      </c>
      <c r="AQ106" s="18">
        <f t="shared" si="110"/>
        <v>0</v>
      </c>
      <c r="AR106" s="18">
        <f t="shared" si="110"/>
        <v>0</v>
      </c>
      <c r="AS106" s="18">
        <f t="shared" si="110"/>
        <v>357226</v>
      </c>
      <c r="AT106" s="18">
        <f t="shared" si="110"/>
        <v>550900</v>
      </c>
      <c r="AU106" s="18">
        <f t="shared" si="110"/>
        <v>2295988</v>
      </c>
      <c r="AV106" s="18">
        <f t="shared" si="110"/>
        <v>2234389</v>
      </c>
      <c r="AW106" s="18">
        <f t="shared" si="110"/>
        <v>3087320</v>
      </c>
      <c r="AX106" s="18">
        <f t="shared" si="110"/>
        <v>4138728</v>
      </c>
      <c r="AY106" s="19"/>
      <c r="AZ106" s="83"/>
      <c r="BA106" s="185"/>
      <c r="BB106" s="84">
        <f t="shared" si="100"/>
        <v>0</v>
      </c>
      <c r="BC106" s="216">
        <f t="shared" si="101"/>
        <v>0</v>
      </c>
      <c r="BD106" s="84">
        <f>-1+AZ106/R106</f>
        <v>-1</v>
      </c>
      <c r="BE106" s="216">
        <f>-1+BA106/S106</f>
        <v>-1</v>
      </c>
      <c r="BF106" s="85"/>
      <c r="BG106" s="86">
        <f t="shared" si="102"/>
        <v>598900</v>
      </c>
      <c r="BH106" s="243">
        <f t="shared" si="103"/>
        <v>2420988</v>
      </c>
      <c r="BI106" s="106">
        <f t="shared" si="104"/>
        <v>0.2680374813875292</v>
      </c>
      <c r="BJ106" s="256">
        <f t="shared" si="105"/>
        <v>0.7841713848904551</v>
      </c>
      <c r="BK106" s="88">
        <f>SUM(BK99:BK105)</f>
        <v>1925489</v>
      </c>
      <c r="BL106" s="248">
        <f>SUM(BL99:BL105)</f>
        <v>1452372</v>
      </c>
      <c r="BM106" s="89">
        <f t="shared" si="90"/>
        <v>0.19398701786662867</v>
      </c>
      <c r="BN106" s="236">
        <f t="shared" si="90"/>
        <v>0.5849594368124699</v>
      </c>
      <c r="BO106" s="88">
        <f>SUM(BO99:BO105)</f>
        <v>1788420</v>
      </c>
      <c r="BP106" s="248">
        <f>SUM(BP99:BP105)</f>
        <v>2101000</v>
      </c>
      <c r="BQ106" s="109">
        <f>SUM(BQ99:BQ105)</f>
        <v>1553889</v>
      </c>
      <c r="BR106" s="247">
        <f>SUM(BR99:BR105)</f>
        <v>852972</v>
      </c>
      <c r="BT106" s="43"/>
      <c r="BU106" s="43">
        <f t="shared" si="72"/>
        <v>0</v>
      </c>
      <c r="BV106" s="43"/>
      <c r="BW106" s="24"/>
      <c r="BX106" s="24"/>
      <c r="CA106" s="24"/>
      <c r="CG106" s="352"/>
      <c r="CI106" s="406">
        <f t="shared" si="71"/>
        <v>0</v>
      </c>
    </row>
    <row r="107" spans="1:87" ht="7.5" customHeight="1" thickBot="1">
      <c r="A107" s="174"/>
      <c r="B107" s="91"/>
      <c r="C107" s="91"/>
      <c r="D107" s="91"/>
      <c r="E107" s="91"/>
      <c r="F107" s="82"/>
      <c r="G107" s="82"/>
      <c r="H107" s="82"/>
      <c r="I107" s="82"/>
      <c r="J107" s="82"/>
      <c r="K107" s="82"/>
      <c r="L107" s="82"/>
      <c r="M107" s="82"/>
      <c r="N107" s="82"/>
      <c r="O107" s="298"/>
      <c r="P107" s="82"/>
      <c r="Q107" s="298"/>
      <c r="R107" s="19"/>
      <c r="S107" s="19"/>
      <c r="T107" s="183"/>
      <c r="U107" s="19"/>
      <c r="V107" s="19"/>
      <c r="W107" s="183"/>
      <c r="X107" s="19"/>
      <c r="Y107" s="19"/>
      <c r="Z107" s="183"/>
      <c r="AA107" s="19"/>
      <c r="AB107" s="19"/>
      <c r="AC107" s="183"/>
      <c r="AD107" s="19"/>
      <c r="AE107" s="19"/>
      <c r="AF107" s="183"/>
      <c r="AG107" s="19"/>
      <c r="AH107" s="19"/>
      <c r="AI107" s="183"/>
      <c r="AJ107" s="19"/>
      <c r="AK107" s="19"/>
      <c r="AL107" s="183"/>
      <c r="AM107" s="19"/>
      <c r="AN107" s="19"/>
      <c r="AO107" s="183"/>
      <c r="AP107" s="19"/>
      <c r="AQ107" s="19"/>
      <c r="AR107" s="183"/>
      <c r="AS107" s="19"/>
      <c r="AT107" s="19"/>
      <c r="AU107" s="183"/>
      <c r="AV107" s="19"/>
      <c r="AW107" s="19"/>
      <c r="AX107" s="183"/>
      <c r="AY107" s="19"/>
      <c r="AZ107" s="19"/>
      <c r="BA107" s="19"/>
      <c r="BB107" s="40"/>
      <c r="BC107" s="217"/>
      <c r="BD107" s="40"/>
      <c r="BE107" s="217"/>
      <c r="BF107" s="40"/>
      <c r="BI107" s="6"/>
      <c r="BJ107" s="219"/>
      <c r="BK107" s="92"/>
      <c r="BL107" s="262"/>
      <c r="BM107" s="44"/>
      <c r="BN107" s="271"/>
      <c r="BQ107" s="92"/>
      <c r="BR107" s="262"/>
      <c r="BT107" s="13"/>
      <c r="BU107" s="13">
        <f t="shared" si="72"/>
        <v>0</v>
      </c>
      <c r="BV107" s="13"/>
      <c r="BW107" s="24"/>
      <c r="BX107" s="24"/>
      <c r="CI107" s="406" t="e">
        <f t="shared" si="71"/>
        <v>#DIV/0!</v>
      </c>
    </row>
    <row r="108" spans="1:87" ht="48" hidden="1">
      <c r="A108" s="433">
        <v>45659028</v>
      </c>
      <c r="B108" s="434" t="s">
        <v>103</v>
      </c>
      <c r="C108" s="434" t="s">
        <v>41</v>
      </c>
      <c r="D108" s="434" t="s">
        <v>154</v>
      </c>
      <c r="E108" s="434" t="s">
        <v>155</v>
      </c>
      <c r="F108" s="321">
        <v>8199096</v>
      </c>
      <c r="G108" s="322"/>
      <c r="H108" s="321">
        <v>32</v>
      </c>
      <c r="I108" s="321">
        <v>0</v>
      </c>
      <c r="J108" s="321">
        <v>0</v>
      </c>
      <c r="K108" s="321">
        <v>0</v>
      </c>
      <c r="L108" s="321">
        <v>0</v>
      </c>
      <c r="M108" s="321">
        <v>0</v>
      </c>
      <c r="N108" s="321">
        <v>0.6</v>
      </c>
      <c r="O108" s="323">
        <v>0.6</v>
      </c>
      <c r="P108" s="321">
        <v>0.4</v>
      </c>
      <c r="Q108" s="323">
        <v>0.4</v>
      </c>
      <c r="R108" s="317">
        <v>83000</v>
      </c>
      <c r="S108" s="317">
        <v>145000</v>
      </c>
      <c r="T108" s="318">
        <v>202000</v>
      </c>
      <c r="U108" s="317">
        <v>0</v>
      </c>
      <c r="V108" s="317">
        <v>0</v>
      </c>
      <c r="W108" s="318">
        <v>0</v>
      </c>
      <c r="X108" s="317">
        <v>0</v>
      </c>
      <c r="Y108" s="317">
        <v>0</v>
      </c>
      <c r="Z108" s="318">
        <v>0</v>
      </c>
      <c r="AA108" s="317">
        <v>9423</v>
      </c>
      <c r="AB108" s="317">
        <v>8994</v>
      </c>
      <c r="AC108" s="318">
        <v>9495</v>
      </c>
      <c r="AD108" s="317">
        <v>7000</v>
      </c>
      <c r="AE108" s="317">
        <v>30000</v>
      </c>
      <c r="AF108" s="318">
        <v>20000</v>
      </c>
      <c r="AG108" s="317">
        <v>0</v>
      </c>
      <c r="AH108" s="317">
        <v>0</v>
      </c>
      <c r="AI108" s="318">
        <v>0</v>
      </c>
      <c r="AJ108" s="317">
        <v>0</v>
      </c>
      <c r="AK108" s="317">
        <v>0</v>
      </c>
      <c r="AL108" s="318">
        <v>0</v>
      </c>
      <c r="AM108" s="317">
        <v>0</v>
      </c>
      <c r="AN108" s="317">
        <v>0</v>
      </c>
      <c r="AO108" s="318">
        <v>0</v>
      </c>
      <c r="AP108" s="317">
        <v>0</v>
      </c>
      <c r="AQ108" s="317">
        <v>0</v>
      </c>
      <c r="AR108" s="318">
        <v>0</v>
      </c>
      <c r="AS108" s="317">
        <v>0</v>
      </c>
      <c r="AT108" s="317">
        <v>0</v>
      </c>
      <c r="AU108" s="318">
        <v>0</v>
      </c>
      <c r="AV108" s="317">
        <v>99423</v>
      </c>
      <c r="AW108" s="319">
        <v>168994</v>
      </c>
      <c r="AX108" s="320">
        <v>234495</v>
      </c>
      <c r="AY108" s="3"/>
      <c r="AZ108" s="324"/>
      <c r="BA108" s="325">
        <v>145000</v>
      </c>
      <c r="BB108" s="326">
        <f aca="true" t="shared" si="111" ref="BB108:BC112">AZ108/S108</f>
        <v>0</v>
      </c>
      <c r="BC108" s="327">
        <f t="shared" si="111"/>
        <v>0.7178217821782178</v>
      </c>
      <c r="BD108" s="328">
        <f aca="true" t="shared" si="112" ref="BD108:BE112">-1+AZ108/R108</f>
        <v>-1</v>
      </c>
      <c r="BE108" s="329">
        <f t="shared" si="112"/>
        <v>0</v>
      </c>
      <c r="BF108" s="6"/>
      <c r="BG108" s="330">
        <f aca="true" t="shared" si="113" ref="BG108:BH112">V108+Y108+AE108+AH108+AK108+AN108+AQ108+AT108+AZ108</f>
        <v>30000</v>
      </c>
      <c r="BH108" s="331">
        <f t="shared" si="113"/>
        <v>165000</v>
      </c>
      <c r="BI108" s="332">
        <f aca="true" t="shared" si="114" ref="BI108:BJ112">BG108/(R108+U108+X108+AA108+AD108+AG108+AJ108+AM108+AP108+AS108)</f>
        <v>0.30174104583446487</v>
      </c>
      <c r="BJ108" s="333">
        <f t="shared" si="114"/>
        <v>0.8967683728817244</v>
      </c>
      <c r="BK108" s="334">
        <f aca="true" t="shared" si="115" ref="BK108:BL111">IF(BI108&gt;=100%,0,(R108+U108+X108+AA108+AD108+AG108+AJ108+AM108+AP108+AS108)-(V108+Y108+AE108+AH108+AK108+AN108+AQ108+AT108+AZ108))</f>
        <v>69423</v>
      </c>
      <c r="BL108" s="335">
        <f t="shared" si="115"/>
        <v>18994</v>
      </c>
      <c r="BM108" s="6">
        <f t="shared" si="90"/>
        <v>0.17752109542350616</v>
      </c>
      <c r="BN108" s="219">
        <f t="shared" si="90"/>
        <v>0.703639736454935</v>
      </c>
      <c r="BO108" s="336">
        <f t="shared" si="91"/>
        <v>138994</v>
      </c>
      <c r="BP108" s="337">
        <f t="shared" si="91"/>
        <v>69495</v>
      </c>
      <c r="BQ108" s="334">
        <f aca="true" t="shared" si="116" ref="BQ108:BR111">IF(AA108&gt;BK108,0,BK108-AA108)</f>
        <v>60000</v>
      </c>
      <c r="BR108" s="335">
        <f t="shared" si="116"/>
        <v>10000</v>
      </c>
      <c r="BT108" s="368">
        <v>0.066</v>
      </c>
      <c r="BU108" s="128">
        <f t="shared" si="72"/>
        <v>4461.441600000001</v>
      </c>
      <c r="BV108" s="378"/>
      <c r="BW108" s="412">
        <v>4000</v>
      </c>
      <c r="BX108" s="361">
        <v>0</v>
      </c>
      <c r="BY108" s="380"/>
      <c r="BZ108" s="369"/>
      <c r="CA108" s="370"/>
      <c r="CB108" s="369"/>
      <c r="CC108" s="369"/>
      <c r="CD108" s="369"/>
      <c r="CE108" s="371" t="s">
        <v>156</v>
      </c>
      <c r="CF108" s="371" t="s">
        <v>50</v>
      </c>
      <c r="CG108" s="372">
        <v>0.62</v>
      </c>
      <c r="CI108" s="406">
        <f t="shared" si="71"/>
        <v>0.9675701650713664</v>
      </c>
    </row>
    <row r="109" spans="1:87" ht="48" hidden="1">
      <c r="A109" s="173">
        <v>44990260</v>
      </c>
      <c r="B109" s="50" t="s">
        <v>69</v>
      </c>
      <c r="C109" s="50" t="s">
        <v>41</v>
      </c>
      <c r="D109" s="50" t="s">
        <v>154</v>
      </c>
      <c r="E109" s="427" t="s">
        <v>329</v>
      </c>
      <c r="F109" s="74">
        <v>5085198</v>
      </c>
      <c r="G109" s="75"/>
      <c r="H109" s="74">
        <v>35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296">
        <v>1.9</v>
      </c>
      <c r="P109" s="74">
        <v>0</v>
      </c>
      <c r="Q109" s="296">
        <v>1.5</v>
      </c>
      <c r="R109" s="2">
        <v>0</v>
      </c>
      <c r="S109" s="2">
        <v>0</v>
      </c>
      <c r="T109" s="180">
        <v>664000</v>
      </c>
      <c r="U109" s="2">
        <v>0</v>
      </c>
      <c r="V109" s="2">
        <v>0</v>
      </c>
      <c r="W109" s="180">
        <v>0</v>
      </c>
      <c r="X109" s="2">
        <v>0</v>
      </c>
      <c r="Y109" s="2">
        <v>0</v>
      </c>
      <c r="Z109" s="180">
        <v>0</v>
      </c>
      <c r="AA109" s="2">
        <v>0</v>
      </c>
      <c r="AB109" s="2">
        <v>0</v>
      </c>
      <c r="AC109" s="180">
        <v>45000</v>
      </c>
      <c r="AD109" s="2">
        <v>0</v>
      </c>
      <c r="AE109" s="2">
        <v>0</v>
      </c>
      <c r="AF109" s="180">
        <v>40000</v>
      </c>
      <c r="AG109" s="2">
        <v>0</v>
      </c>
      <c r="AH109" s="2">
        <v>0</v>
      </c>
      <c r="AI109" s="180">
        <v>0</v>
      </c>
      <c r="AJ109" s="2">
        <v>0</v>
      </c>
      <c r="AK109" s="2">
        <v>0</v>
      </c>
      <c r="AL109" s="180">
        <v>0</v>
      </c>
      <c r="AM109" s="2">
        <v>0</v>
      </c>
      <c r="AN109" s="2">
        <v>0</v>
      </c>
      <c r="AO109" s="180">
        <v>0</v>
      </c>
      <c r="AP109" s="2">
        <v>0</v>
      </c>
      <c r="AQ109" s="2">
        <v>0</v>
      </c>
      <c r="AR109" s="180">
        <v>0</v>
      </c>
      <c r="AS109" s="2">
        <v>0</v>
      </c>
      <c r="AT109" s="2">
        <v>0</v>
      </c>
      <c r="AU109" s="180">
        <v>4000</v>
      </c>
      <c r="AV109" s="2">
        <v>0</v>
      </c>
      <c r="AW109" s="51">
        <v>0</v>
      </c>
      <c r="AX109" s="196">
        <v>753000</v>
      </c>
      <c r="AY109" s="3"/>
      <c r="AZ109" s="49"/>
      <c r="BA109" s="203">
        <v>400000</v>
      </c>
      <c r="BB109" s="4" t="e">
        <f>AZ109/S109</f>
        <v>#DIV/0!</v>
      </c>
      <c r="BC109" s="214">
        <f>BA109/T109</f>
        <v>0.6024096385542169</v>
      </c>
      <c r="BD109" s="5" t="e">
        <f>-1+AZ109/R109</f>
        <v>#DIV/0!</v>
      </c>
      <c r="BE109" s="229" t="e">
        <f>-1+BA109/S109</f>
        <v>#DIV/0!</v>
      </c>
      <c r="BF109" s="338"/>
      <c r="BG109" s="7">
        <f>V109+Y109+AE109+AH109+AK109+AN109+AQ109+AT109+AZ109</f>
        <v>0</v>
      </c>
      <c r="BH109" s="241">
        <f>W109+Z109+AF109+AI109+AL109+AO109+AR109+AU109+BA109</f>
        <v>444000</v>
      </c>
      <c r="BI109" s="8" t="e">
        <f>BG109/(R109+U109+X109+AA109+AD109+AG109+AJ109+AM109+AP109+AS109)</f>
        <v>#DIV/0!</v>
      </c>
      <c r="BJ109" s="253" t="e">
        <f>BH109/(S109+V109+Y109+AB109+AE109+AH109+AK109+AN109+AQ109+AT109)</f>
        <v>#DIV/0!</v>
      </c>
      <c r="BK109" s="12" t="e">
        <f>IF(BI109&gt;=100%,0,(R109+U109+X109+AA109+AD109+AG109+AJ109+AM109+AP109+AS109)-(V109+Y109+AE109+AH109+AK109+AN109+AQ109+AT109+AZ109))</f>
        <v>#DIV/0!</v>
      </c>
      <c r="BL109" s="263" t="e">
        <f>IF(BJ109&gt;=100%,0,(S109+V109+Y109+AB109+AE109+AH109+AK109+AN109+AQ109+AT109)-(W109+Z109+AF109+AI109+AL109+AO109+AR109+AU109+BA109))</f>
        <v>#DIV/0!</v>
      </c>
      <c r="BM109" s="338" t="e">
        <f>BG109/AW109</f>
        <v>#DIV/0!</v>
      </c>
      <c r="BN109" s="339">
        <f>BH109/AX109</f>
        <v>0.5896414342629482</v>
      </c>
      <c r="BO109" s="11">
        <f>IF(BG109&lt;AW109,AW109-BG109,0)</f>
        <v>0</v>
      </c>
      <c r="BP109" s="285">
        <f>IF(BH109&lt;AX109,AX109-BH109,0)</f>
        <v>309000</v>
      </c>
      <c r="BQ109" s="12" t="e">
        <f>IF(AA109&gt;BK109,0,BK109-AA109)</f>
        <v>#DIV/0!</v>
      </c>
      <c r="BR109" s="263" t="e">
        <f>IF(AB109&gt;BL109,0,BL109-AB109)</f>
        <v>#DIV/0!</v>
      </c>
      <c r="BS109" s="340"/>
      <c r="BT109" s="390">
        <v>0.066</v>
      </c>
      <c r="BU109" s="75">
        <f>AX109*BT109*0.4</f>
        <v>19879.2</v>
      </c>
      <c r="BV109" s="391"/>
      <c r="BW109" s="413">
        <v>20000</v>
      </c>
      <c r="BX109" s="393">
        <v>0</v>
      </c>
      <c r="BY109" s="392"/>
      <c r="BZ109" s="364"/>
      <c r="CA109" s="365"/>
      <c r="CB109" s="364"/>
      <c r="CC109" s="364"/>
      <c r="CD109" s="364"/>
      <c r="CE109" s="366" t="s">
        <v>156</v>
      </c>
      <c r="CF109" s="366" t="s">
        <v>45</v>
      </c>
      <c r="CG109" s="367">
        <v>0.62</v>
      </c>
      <c r="CI109" s="406" t="e">
        <f t="shared" si="71"/>
        <v>#DIV/0!</v>
      </c>
    </row>
    <row r="110" spans="1:89" ht="48" hidden="1">
      <c r="A110" s="176">
        <v>60554665</v>
      </c>
      <c r="B110" s="142" t="s">
        <v>275</v>
      </c>
      <c r="C110" s="142" t="s">
        <v>41</v>
      </c>
      <c r="D110" s="142" t="s">
        <v>154</v>
      </c>
      <c r="E110" s="142" t="s">
        <v>276</v>
      </c>
      <c r="F110" s="143">
        <v>4434694</v>
      </c>
      <c r="G110" s="144"/>
      <c r="H110" s="143">
        <v>17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1</v>
      </c>
      <c r="O110" s="302"/>
      <c r="P110" s="143">
        <v>0.6</v>
      </c>
      <c r="Q110" s="302"/>
      <c r="R110" s="38">
        <v>80000</v>
      </c>
      <c r="S110" s="38">
        <v>203644</v>
      </c>
      <c r="T110" s="189"/>
      <c r="U110" s="38">
        <v>0</v>
      </c>
      <c r="V110" s="38">
        <v>0</v>
      </c>
      <c r="W110" s="189"/>
      <c r="X110" s="38">
        <v>0</v>
      </c>
      <c r="Y110" s="38">
        <v>0</v>
      </c>
      <c r="Z110" s="189"/>
      <c r="AA110" s="38">
        <v>40000</v>
      </c>
      <c r="AB110" s="38">
        <v>82730</v>
      </c>
      <c r="AC110" s="189"/>
      <c r="AD110" s="38">
        <v>0</v>
      </c>
      <c r="AE110" s="38">
        <v>0</v>
      </c>
      <c r="AF110" s="189"/>
      <c r="AG110" s="38">
        <v>0</v>
      </c>
      <c r="AH110" s="38">
        <v>0</v>
      </c>
      <c r="AI110" s="189"/>
      <c r="AJ110" s="38">
        <v>0</v>
      </c>
      <c r="AK110" s="38">
        <v>0</v>
      </c>
      <c r="AL110" s="189"/>
      <c r="AM110" s="38">
        <v>0</v>
      </c>
      <c r="AN110" s="38">
        <v>0</v>
      </c>
      <c r="AO110" s="189"/>
      <c r="AP110" s="38">
        <v>0</v>
      </c>
      <c r="AQ110" s="38">
        <v>0</v>
      </c>
      <c r="AR110" s="189"/>
      <c r="AS110" s="38">
        <v>25000</v>
      </c>
      <c r="AT110" s="38">
        <v>8785</v>
      </c>
      <c r="AU110" s="189"/>
      <c r="AV110" s="38">
        <v>145000</v>
      </c>
      <c r="AW110" s="145">
        <v>295159</v>
      </c>
      <c r="AX110" s="200"/>
      <c r="AY110" s="3"/>
      <c r="AZ110" s="146"/>
      <c r="BA110" s="207"/>
      <c r="BB110" s="147">
        <f t="shared" si="111"/>
        <v>0</v>
      </c>
      <c r="BC110" s="222" t="e">
        <f t="shared" si="111"/>
        <v>#DIV/0!</v>
      </c>
      <c r="BD110" s="311">
        <f t="shared" si="112"/>
        <v>-1</v>
      </c>
      <c r="BE110" s="312">
        <f t="shared" si="112"/>
        <v>-1</v>
      </c>
      <c r="BF110" s="6"/>
      <c r="BG110" s="105">
        <f t="shared" si="113"/>
        <v>8785</v>
      </c>
      <c r="BH110" s="245">
        <f t="shared" si="113"/>
        <v>0</v>
      </c>
      <c r="BI110" s="148">
        <f t="shared" si="114"/>
        <v>0.060586206896551725</v>
      </c>
      <c r="BJ110" s="258">
        <f t="shared" si="114"/>
        <v>0</v>
      </c>
      <c r="BK110" s="9">
        <f t="shared" si="115"/>
        <v>136215</v>
      </c>
      <c r="BL110" s="260">
        <f t="shared" si="115"/>
        <v>295159</v>
      </c>
      <c r="BM110" s="6">
        <f t="shared" si="90"/>
        <v>0.02976361893081356</v>
      </c>
      <c r="BN110" s="219" t="e">
        <f t="shared" si="90"/>
        <v>#DIV/0!</v>
      </c>
      <c r="BO110" s="313">
        <f t="shared" si="91"/>
        <v>286374</v>
      </c>
      <c r="BP110" s="314">
        <f t="shared" si="91"/>
        <v>0</v>
      </c>
      <c r="BQ110" s="9">
        <f t="shared" si="116"/>
        <v>96215</v>
      </c>
      <c r="BR110" s="260">
        <f t="shared" si="116"/>
        <v>212429</v>
      </c>
      <c r="BT110" s="390">
        <v>0.066</v>
      </c>
      <c r="BU110" s="75">
        <f aca="true" t="shared" si="117" ref="BU110:BU146">IF(AW110&lt;AX110,AW110*BT110*0.4,AX110*BT110*0.4)</f>
        <v>0</v>
      </c>
      <c r="BV110" s="391"/>
      <c r="BW110" s="413">
        <v>7800</v>
      </c>
      <c r="BX110" s="393">
        <v>0</v>
      </c>
      <c r="BY110" s="392"/>
      <c r="BZ110" s="364"/>
      <c r="CA110" s="365"/>
      <c r="CB110" s="364"/>
      <c r="CC110" s="364"/>
      <c r="CD110" s="364"/>
      <c r="CE110" s="366" t="s">
        <v>156</v>
      </c>
      <c r="CF110" s="366" t="s">
        <v>50</v>
      </c>
      <c r="CG110" s="367">
        <v>0.62</v>
      </c>
      <c r="CI110" s="406">
        <f t="shared" si="71"/>
        <v>0.027237109514131868</v>
      </c>
      <c r="CJ110" s="13">
        <v>29698</v>
      </c>
      <c r="CK110" s="13">
        <f>0.7*($S110+$AB110)-$BA110-$BW110</f>
        <v>192661.8</v>
      </c>
    </row>
    <row r="111" spans="1:90" ht="48.75" thickBot="1">
      <c r="A111" s="425">
        <v>70870896</v>
      </c>
      <c r="B111" s="426" t="s">
        <v>106</v>
      </c>
      <c r="C111" s="426" t="s">
        <v>41</v>
      </c>
      <c r="D111" s="426" t="s">
        <v>154</v>
      </c>
      <c r="E111" s="426" t="s">
        <v>157</v>
      </c>
      <c r="F111" s="77">
        <v>8652328</v>
      </c>
      <c r="G111" s="140"/>
      <c r="H111" s="77">
        <v>60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5.1</v>
      </c>
      <c r="O111" s="297">
        <v>4.4</v>
      </c>
      <c r="P111" s="77">
        <v>4.5</v>
      </c>
      <c r="Q111" s="297">
        <v>4</v>
      </c>
      <c r="R111" s="15">
        <v>477000</v>
      </c>
      <c r="S111" s="15">
        <v>900000</v>
      </c>
      <c r="T111" s="181">
        <v>1011488</v>
      </c>
      <c r="U111" s="15">
        <v>0</v>
      </c>
      <c r="V111" s="15">
        <v>0</v>
      </c>
      <c r="W111" s="181">
        <v>0</v>
      </c>
      <c r="X111" s="15">
        <v>0</v>
      </c>
      <c r="Y111" s="15">
        <v>0</v>
      </c>
      <c r="Z111" s="181">
        <v>0</v>
      </c>
      <c r="AA111" s="15">
        <v>38400</v>
      </c>
      <c r="AB111" s="15">
        <v>65000</v>
      </c>
      <c r="AC111" s="181">
        <v>40000</v>
      </c>
      <c r="AD111" s="15">
        <v>155000</v>
      </c>
      <c r="AE111" s="15">
        <v>25000</v>
      </c>
      <c r="AF111" s="181">
        <v>100000</v>
      </c>
      <c r="AG111" s="15">
        <v>0</v>
      </c>
      <c r="AH111" s="15">
        <v>0</v>
      </c>
      <c r="AI111" s="181">
        <v>0</v>
      </c>
      <c r="AJ111" s="15">
        <v>0</v>
      </c>
      <c r="AK111" s="15">
        <v>0</v>
      </c>
      <c r="AL111" s="181">
        <v>0</v>
      </c>
      <c r="AM111" s="15">
        <v>0</v>
      </c>
      <c r="AN111" s="15">
        <v>0</v>
      </c>
      <c r="AO111" s="181">
        <v>0</v>
      </c>
      <c r="AP111" s="15">
        <v>527989</v>
      </c>
      <c r="AQ111" s="15">
        <v>326467</v>
      </c>
      <c r="AR111" s="181">
        <v>495560</v>
      </c>
      <c r="AS111" s="15">
        <v>0</v>
      </c>
      <c r="AT111" s="15">
        <v>108000</v>
      </c>
      <c r="AU111" s="181">
        <v>0</v>
      </c>
      <c r="AV111" s="15">
        <v>1198389</v>
      </c>
      <c r="AW111" s="55">
        <v>1424467</v>
      </c>
      <c r="AX111" s="197">
        <v>1647048</v>
      </c>
      <c r="AY111" s="3"/>
      <c r="AZ111" s="56"/>
      <c r="BA111" s="204">
        <v>0</v>
      </c>
      <c r="BB111" s="57">
        <f t="shared" si="111"/>
        <v>0</v>
      </c>
      <c r="BC111" s="215">
        <f t="shared" si="111"/>
        <v>0</v>
      </c>
      <c r="BD111" s="48">
        <f t="shared" si="112"/>
        <v>-1</v>
      </c>
      <c r="BE111" s="230">
        <f t="shared" si="112"/>
        <v>-1</v>
      </c>
      <c r="BF111" s="6"/>
      <c r="BG111" s="78">
        <f t="shared" si="113"/>
        <v>459467</v>
      </c>
      <c r="BH111" s="242">
        <f t="shared" si="113"/>
        <v>595560</v>
      </c>
      <c r="BI111" s="46">
        <f t="shared" si="114"/>
        <v>0.38340388638413736</v>
      </c>
      <c r="BJ111" s="254">
        <f t="shared" si="114"/>
        <v>0.4180932236408425</v>
      </c>
      <c r="BK111" s="79">
        <f t="shared" si="115"/>
        <v>738922</v>
      </c>
      <c r="BL111" s="261">
        <f t="shared" si="115"/>
        <v>828907</v>
      </c>
      <c r="BM111" s="80">
        <f t="shared" si="90"/>
        <v>0.3225536288309943</v>
      </c>
      <c r="BN111" s="267">
        <f t="shared" si="90"/>
        <v>0.361592376178472</v>
      </c>
      <c r="BO111" s="129">
        <f t="shared" si="91"/>
        <v>965000</v>
      </c>
      <c r="BP111" s="289">
        <f t="shared" si="91"/>
        <v>1051488</v>
      </c>
      <c r="BQ111" s="130">
        <f t="shared" si="116"/>
        <v>700522</v>
      </c>
      <c r="BR111" s="293">
        <f t="shared" si="116"/>
        <v>763907</v>
      </c>
      <c r="BT111" s="373">
        <v>0.066</v>
      </c>
      <c r="BU111" s="140">
        <f t="shared" si="117"/>
        <v>37605.9288</v>
      </c>
      <c r="BV111" s="379"/>
      <c r="BW111" s="414">
        <v>0</v>
      </c>
      <c r="BX111" s="382">
        <v>627000</v>
      </c>
      <c r="BY111" s="381"/>
      <c r="BZ111" s="374"/>
      <c r="CA111" s="375"/>
      <c r="CB111" s="374"/>
      <c r="CC111" s="374"/>
      <c r="CD111" s="374"/>
      <c r="CE111" s="376" t="s">
        <v>156</v>
      </c>
      <c r="CF111" s="376" t="s">
        <v>50</v>
      </c>
      <c r="CG111" s="377">
        <v>0.62</v>
      </c>
      <c r="CI111" s="406">
        <f t="shared" si="71"/>
        <v>0</v>
      </c>
      <c r="CJ111" s="410">
        <f>0.65*($S111+$AB111)-$BA111-$BW111</f>
        <v>627250</v>
      </c>
      <c r="CK111" s="13">
        <v>627250</v>
      </c>
      <c r="CL111" s="418">
        <v>627250</v>
      </c>
    </row>
    <row r="112" spans="1:85" ht="12.75" hidden="1" thickBot="1">
      <c r="A112" s="454" t="s">
        <v>55</v>
      </c>
      <c r="B112" s="455"/>
      <c r="C112" s="455"/>
      <c r="D112" s="455"/>
      <c r="E112" s="455"/>
      <c r="F112" s="82"/>
      <c r="G112" s="82"/>
      <c r="H112" s="82"/>
      <c r="I112" s="82"/>
      <c r="J112" s="82"/>
      <c r="K112" s="82"/>
      <c r="L112" s="82"/>
      <c r="M112" s="82"/>
      <c r="N112" s="82"/>
      <c r="O112" s="298"/>
      <c r="P112" s="82"/>
      <c r="Q112" s="298"/>
      <c r="R112" s="18">
        <f>SUM(R108:R111)</f>
        <v>640000</v>
      </c>
      <c r="S112" s="18">
        <f aca="true" t="shared" si="118" ref="S112:AX112">SUM(S108:S111)</f>
        <v>1248644</v>
      </c>
      <c r="T112" s="18">
        <f t="shared" si="118"/>
        <v>1877488</v>
      </c>
      <c r="U112" s="18">
        <f t="shared" si="118"/>
        <v>0</v>
      </c>
      <c r="V112" s="18">
        <f t="shared" si="118"/>
        <v>0</v>
      </c>
      <c r="W112" s="18">
        <f t="shared" si="118"/>
        <v>0</v>
      </c>
      <c r="X112" s="18">
        <f t="shared" si="118"/>
        <v>0</v>
      </c>
      <c r="Y112" s="18">
        <f t="shared" si="118"/>
        <v>0</v>
      </c>
      <c r="Z112" s="18">
        <f t="shared" si="118"/>
        <v>0</v>
      </c>
      <c r="AA112" s="18">
        <f t="shared" si="118"/>
        <v>87823</v>
      </c>
      <c r="AB112" s="18">
        <f t="shared" si="118"/>
        <v>156724</v>
      </c>
      <c r="AC112" s="18">
        <f t="shared" si="118"/>
        <v>94495</v>
      </c>
      <c r="AD112" s="18">
        <f t="shared" si="118"/>
        <v>162000</v>
      </c>
      <c r="AE112" s="18">
        <f t="shared" si="118"/>
        <v>55000</v>
      </c>
      <c r="AF112" s="18">
        <f t="shared" si="118"/>
        <v>160000</v>
      </c>
      <c r="AG112" s="18">
        <f t="shared" si="118"/>
        <v>0</v>
      </c>
      <c r="AH112" s="18">
        <f t="shared" si="118"/>
        <v>0</v>
      </c>
      <c r="AI112" s="18">
        <f t="shared" si="118"/>
        <v>0</v>
      </c>
      <c r="AJ112" s="18">
        <f t="shared" si="118"/>
        <v>0</v>
      </c>
      <c r="AK112" s="18">
        <f t="shared" si="118"/>
        <v>0</v>
      </c>
      <c r="AL112" s="18">
        <f t="shared" si="118"/>
        <v>0</v>
      </c>
      <c r="AM112" s="18">
        <f t="shared" si="118"/>
        <v>0</v>
      </c>
      <c r="AN112" s="18">
        <f t="shared" si="118"/>
        <v>0</v>
      </c>
      <c r="AO112" s="18">
        <f t="shared" si="118"/>
        <v>0</v>
      </c>
      <c r="AP112" s="18">
        <f t="shared" si="118"/>
        <v>527989</v>
      </c>
      <c r="AQ112" s="18">
        <f t="shared" si="118"/>
        <v>326467</v>
      </c>
      <c r="AR112" s="18">
        <f t="shared" si="118"/>
        <v>495560</v>
      </c>
      <c r="AS112" s="18">
        <f t="shared" si="118"/>
        <v>25000</v>
      </c>
      <c r="AT112" s="18">
        <f t="shared" si="118"/>
        <v>116785</v>
      </c>
      <c r="AU112" s="18">
        <f t="shared" si="118"/>
        <v>4000</v>
      </c>
      <c r="AV112" s="18">
        <f t="shared" si="118"/>
        <v>1442812</v>
      </c>
      <c r="AW112" s="18">
        <f t="shared" si="118"/>
        <v>1888620</v>
      </c>
      <c r="AX112" s="18">
        <f t="shared" si="118"/>
        <v>2634543</v>
      </c>
      <c r="AY112" s="19"/>
      <c r="AZ112" s="83"/>
      <c r="BA112" s="185"/>
      <c r="BB112" s="84">
        <f t="shared" si="111"/>
        <v>0</v>
      </c>
      <c r="BC112" s="216">
        <f t="shared" si="111"/>
        <v>0</v>
      </c>
      <c r="BD112" s="84">
        <f t="shared" si="112"/>
        <v>-1</v>
      </c>
      <c r="BE112" s="216">
        <f t="shared" si="112"/>
        <v>-1</v>
      </c>
      <c r="BF112" s="85"/>
      <c r="BG112" s="86">
        <f t="shared" si="113"/>
        <v>498252</v>
      </c>
      <c r="BH112" s="243">
        <f t="shared" si="113"/>
        <v>659560</v>
      </c>
      <c r="BI112" s="106">
        <f t="shared" si="114"/>
        <v>0.3453339728252884</v>
      </c>
      <c r="BJ112" s="256">
        <f t="shared" si="114"/>
        <v>0.3464767127893172</v>
      </c>
      <c r="BK112" s="88" t="e">
        <f>SUM(BK108:BK111)</f>
        <v>#DIV/0!</v>
      </c>
      <c r="BL112" s="248" t="e">
        <f>SUM(BL108:BL111)</f>
        <v>#DIV/0!</v>
      </c>
      <c r="BM112" s="44">
        <f t="shared" si="90"/>
        <v>0.26381802586015185</v>
      </c>
      <c r="BN112" s="271">
        <f t="shared" si="90"/>
        <v>0.25035081985756164</v>
      </c>
      <c r="BO112" s="110">
        <f>SUM(BO108:BO111)</f>
        <v>1390368</v>
      </c>
      <c r="BP112" s="287">
        <f>SUM(BP108:BP111)</f>
        <v>1429983</v>
      </c>
      <c r="BQ112" s="109" t="e">
        <f>SUM(BQ108:BQ111)</f>
        <v>#DIV/0!</v>
      </c>
      <c r="BR112" s="247" t="e">
        <f>SUM(BR108:BR111)</f>
        <v>#DIV/0!</v>
      </c>
      <c r="BT112" s="43"/>
      <c r="BU112" s="43">
        <f t="shared" si="117"/>
        <v>0</v>
      </c>
      <c r="BV112" s="43"/>
      <c r="BW112" s="24"/>
      <c r="BX112" s="24"/>
      <c r="CA112" s="24"/>
      <c r="CG112" s="352"/>
    </row>
    <row r="113" spans="1:76" ht="7.5" customHeight="1" thickBot="1">
      <c r="A113" s="174"/>
      <c r="B113" s="91"/>
      <c r="C113" s="91"/>
      <c r="D113" s="91"/>
      <c r="E113" s="91"/>
      <c r="F113" s="82"/>
      <c r="G113" s="82"/>
      <c r="H113" s="82"/>
      <c r="I113" s="82"/>
      <c r="J113" s="82"/>
      <c r="K113" s="82"/>
      <c r="L113" s="82"/>
      <c r="M113" s="82"/>
      <c r="N113" s="82"/>
      <c r="O113" s="298"/>
      <c r="P113" s="82"/>
      <c r="Q113" s="298"/>
      <c r="R113" s="19"/>
      <c r="S113" s="19"/>
      <c r="T113" s="183"/>
      <c r="U113" s="19"/>
      <c r="V113" s="19"/>
      <c r="W113" s="183"/>
      <c r="X113" s="19"/>
      <c r="Y113" s="19"/>
      <c r="Z113" s="183"/>
      <c r="AA113" s="19"/>
      <c r="AB113" s="19"/>
      <c r="AC113" s="183"/>
      <c r="AD113" s="19"/>
      <c r="AE113" s="19"/>
      <c r="AF113" s="183"/>
      <c r="AG113" s="19"/>
      <c r="AH113" s="19"/>
      <c r="AI113" s="183"/>
      <c r="AJ113" s="19"/>
      <c r="AK113" s="19"/>
      <c r="AL113" s="183"/>
      <c r="AM113" s="19"/>
      <c r="AN113" s="19"/>
      <c r="AO113" s="183"/>
      <c r="AP113" s="19"/>
      <c r="AQ113" s="19"/>
      <c r="AR113" s="183"/>
      <c r="AS113" s="19"/>
      <c r="AT113" s="19"/>
      <c r="AU113" s="183"/>
      <c r="AV113" s="19"/>
      <c r="AW113" s="19"/>
      <c r="AX113" s="183"/>
      <c r="AY113" s="19"/>
      <c r="AZ113" s="19"/>
      <c r="BA113" s="19"/>
      <c r="BB113" s="40"/>
      <c r="BC113" s="217"/>
      <c r="BD113" s="40"/>
      <c r="BE113" s="217"/>
      <c r="BF113" s="40"/>
      <c r="BI113" s="6"/>
      <c r="BJ113" s="219"/>
      <c r="BK113" s="92"/>
      <c r="BL113" s="262"/>
      <c r="BM113" s="44"/>
      <c r="BN113" s="271"/>
      <c r="BQ113" s="92"/>
      <c r="BR113" s="262"/>
      <c r="BT113" s="13"/>
      <c r="BU113" s="13">
        <f t="shared" si="117"/>
        <v>0</v>
      </c>
      <c r="BV113" s="13"/>
      <c r="BW113" s="24"/>
      <c r="BX113" s="24"/>
    </row>
    <row r="114" spans="1:90" ht="48">
      <c r="A114" s="423">
        <v>15060233</v>
      </c>
      <c r="B114" s="424" t="s">
        <v>40</v>
      </c>
      <c r="C114" s="424" t="s">
        <v>41</v>
      </c>
      <c r="D114" s="424" t="s">
        <v>158</v>
      </c>
      <c r="E114" s="424" t="s">
        <v>159</v>
      </c>
      <c r="F114" s="69">
        <v>8855871</v>
      </c>
      <c r="G114" s="69">
        <v>0</v>
      </c>
      <c r="H114" s="69">
        <v>15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1.9</v>
      </c>
      <c r="O114" s="295">
        <v>1.9</v>
      </c>
      <c r="P114" s="69">
        <v>1.4</v>
      </c>
      <c r="Q114" s="295">
        <v>1.5</v>
      </c>
      <c r="R114" s="17">
        <v>0</v>
      </c>
      <c r="S114" s="17">
        <v>391000</v>
      </c>
      <c r="T114" s="179">
        <v>494550</v>
      </c>
      <c r="U114" s="17">
        <v>0</v>
      </c>
      <c r="V114" s="17">
        <v>0</v>
      </c>
      <c r="W114" s="179">
        <v>0</v>
      </c>
      <c r="X114" s="17">
        <v>0</v>
      </c>
      <c r="Y114" s="17">
        <v>0</v>
      </c>
      <c r="Z114" s="179">
        <v>0</v>
      </c>
      <c r="AA114" s="17">
        <v>21423</v>
      </c>
      <c r="AB114" s="17">
        <v>0</v>
      </c>
      <c r="AC114" s="179">
        <v>102875</v>
      </c>
      <c r="AD114" s="17">
        <v>0</v>
      </c>
      <c r="AE114" s="17">
        <v>20000</v>
      </c>
      <c r="AF114" s="179">
        <v>44000</v>
      </c>
      <c r="AG114" s="17">
        <v>0</v>
      </c>
      <c r="AH114" s="17">
        <v>0</v>
      </c>
      <c r="AI114" s="179">
        <v>0</v>
      </c>
      <c r="AJ114" s="17">
        <v>0</v>
      </c>
      <c r="AK114" s="17">
        <v>0</v>
      </c>
      <c r="AL114" s="179">
        <v>0</v>
      </c>
      <c r="AM114" s="17">
        <v>0</v>
      </c>
      <c r="AN114" s="17">
        <v>0</v>
      </c>
      <c r="AO114" s="179">
        <v>0</v>
      </c>
      <c r="AP114" s="17">
        <v>0</v>
      </c>
      <c r="AQ114" s="17">
        <v>0</v>
      </c>
      <c r="AR114" s="179">
        <v>0</v>
      </c>
      <c r="AS114" s="17">
        <v>215000</v>
      </c>
      <c r="AT114" s="17">
        <v>100000</v>
      </c>
      <c r="AU114" s="179">
        <v>54000</v>
      </c>
      <c r="AV114" s="17">
        <v>236423</v>
      </c>
      <c r="AW114" s="52">
        <v>511000</v>
      </c>
      <c r="AX114" s="195">
        <v>695425</v>
      </c>
      <c r="AY114" s="3"/>
      <c r="AZ114" s="53"/>
      <c r="BA114" s="202">
        <v>195000</v>
      </c>
      <c r="BB114" s="54">
        <f aca="true" t="shared" si="119" ref="BB114:BC119">AZ114/S114</f>
        <v>0</v>
      </c>
      <c r="BC114" s="213">
        <f t="shared" si="119"/>
        <v>0.3942978465271459</v>
      </c>
      <c r="BD114" s="47"/>
      <c r="BE114" s="228"/>
      <c r="BF114" s="6"/>
      <c r="BG114" s="94">
        <f aca="true" t="shared" si="120" ref="BG114:BH119">V114+Y114+AE114+AH114+AK114+AN114+AQ114+AT114+AZ114</f>
        <v>120000</v>
      </c>
      <c r="BH114" s="244">
        <f t="shared" si="120"/>
        <v>293000</v>
      </c>
      <c r="BI114" s="45">
        <f aca="true" t="shared" si="121" ref="BI114:BJ119">BG114/(R114+U114+X114+AA114+AD114+AG114+AJ114+AM114+AP114+AS114)</f>
        <v>0.5075648308328716</v>
      </c>
      <c r="BJ114" s="255">
        <f t="shared" si="121"/>
        <v>0.5733855185909981</v>
      </c>
      <c r="BK114" s="72">
        <f aca="true" t="shared" si="122" ref="BK114:BL118">IF(BI114&gt;=100%,0,(R114+U114+X114+AA114+AD114+AG114+AJ114+AM114+AP114+AS114)-(V114+Y114+AE114+AH114+AK114+AN114+AQ114+AT114+AZ114))</f>
        <v>116423</v>
      </c>
      <c r="BL114" s="246">
        <f t="shared" si="122"/>
        <v>218000</v>
      </c>
      <c r="BM114" s="10">
        <f t="shared" si="90"/>
        <v>0.23483365949119372</v>
      </c>
      <c r="BN114" s="266">
        <f t="shared" si="90"/>
        <v>0.4213250889743682</v>
      </c>
      <c r="BO114" s="95">
        <f t="shared" si="91"/>
        <v>391000</v>
      </c>
      <c r="BP114" s="284">
        <f t="shared" si="91"/>
        <v>402425</v>
      </c>
      <c r="BQ114" s="72">
        <f aca="true" t="shared" si="123" ref="BQ114:BR118">IF(AA114&gt;BK114,0,BK114-AA114)</f>
        <v>95000</v>
      </c>
      <c r="BR114" s="246">
        <f t="shared" si="123"/>
        <v>218000</v>
      </c>
      <c r="BT114" s="368">
        <v>0.01</v>
      </c>
      <c r="BU114" s="128">
        <f t="shared" si="117"/>
        <v>2044</v>
      </c>
      <c r="BV114" s="378"/>
      <c r="BW114" s="412">
        <v>0</v>
      </c>
      <c r="BX114" s="361">
        <v>98000</v>
      </c>
      <c r="BY114" s="380"/>
      <c r="BZ114" s="369"/>
      <c r="CA114" s="370"/>
      <c r="CB114" s="369"/>
      <c r="CC114" s="369"/>
      <c r="CD114" s="369"/>
      <c r="CE114" s="371" t="s">
        <v>160</v>
      </c>
      <c r="CF114" s="371" t="s">
        <v>45</v>
      </c>
      <c r="CG114" s="372">
        <v>0.52</v>
      </c>
      <c r="CI114" s="406">
        <f t="shared" si="71"/>
        <v>0.49872122762148335</v>
      </c>
      <c r="CJ114" s="13">
        <f>0.65*($S114+$AB114)-$BA114-$BW114</f>
        <v>59150</v>
      </c>
      <c r="CK114" s="13">
        <f>0.7*($S114+$AB114)-$BA114-$BW114</f>
        <v>78700</v>
      </c>
      <c r="CL114" s="16">
        <f>0.75*($S114+$AB114)-$BA114-$BW114</f>
        <v>98250</v>
      </c>
    </row>
    <row r="115" spans="1:87" ht="36" hidden="1">
      <c r="A115" s="173">
        <v>15060306</v>
      </c>
      <c r="B115" s="50" t="s">
        <v>62</v>
      </c>
      <c r="C115" s="50" t="s">
        <v>41</v>
      </c>
      <c r="D115" s="50" t="s">
        <v>158</v>
      </c>
      <c r="E115" s="50" t="s">
        <v>162</v>
      </c>
      <c r="F115" s="74">
        <v>4228518</v>
      </c>
      <c r="G115" s="74">
        <v>0</v>
      </c>
      <c r="H115" s="74">
        <v>21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2.2</v>
      </c>
      <c r="O115" s="296">
        <v>2.4</v>
      </c>
      <c r="P115" s="74">
        <v>1.7</v>
      </c>
      <c r="Q115" s="296">
        <v>2.1</v>
      </c>
      <c r="R115" s="2">
        <v>380000</v>
      </c>
      <c r="S115" s="2">
        <v>492000</v>
      </c>
      <c r="T115" s="180">
        <v>750000</v>
      </c>
      <c r="U115" s="2">
        <v>0</v>
      </c>
      <c r="V115" s="2">
        <v>0</v>
      </c>
      <c r="W115" s="180">
        <v>0</v>
      </c>
      <c r="X115" s="2">
        <v>0</v>
      </c>
      <c r="Y115" s="2">
        <v>0</v>
      </c>
      <c r="Z115" s="180">
        <v>0</v>
      </c>
      <c r="AA115" s="2">
        <v>75000</v>
      </c>
      <c r="AB115" s="2">
        <v>85000</v>
      </c>
      <c r="AC115" s="180">
        <v>250000</v>
      </c>
      <c r="AD115" s="2">
        <v>50400</v>
      </c>
      <c r="AE115" s="2">
        <v>54000</v>
      </c>
      <c r="AF115" s="180">
        <v>200000</v>
      </c>
      <c r="AG115" s="2">
        <v>0</v>
      </c>
      <c r="AH115" s="2">
        <v>0</v>
      </c>
      <c r="AI115" s="180">
        <v>0</v>
      </c>
      <c r="AJ115" s="2">
        <v>0</v>
      </c>
      <c r="AK115" s="2">
        <v>0</v>
      </c>
      <c r="AL115" s="180">
        <v>0</v>
      </c>
      <c r="AM115" s="2">
        <v>0</v>
      </c>
      <c r="AN115" s="2">
        <v>0</v>
      </c>
      <c r="AO115" s="180">
        <v>0</v>
      </c>
      <c r="AP115" s="2">
        <v>123592</v>
      </c>
      <c r="AQ115" s="2">
        <v>180000</v>
      </c>
      <c r="AR115" s="180">
        <v>230000</v>
      </c>
      <c r="AS115" s="2">
        <v>13859</v>
      </c>
      <c r="AT115" s="2">
        <v>10000</v>
      </c>
      <c r="AU115" s="180">
        <v>20878</v>
      </c>
      <c r="AV115" s="2">
        <v>642851</v>
      </c>
      <c r="AW115" s="51">
        <v>821000</v>
      </c>
      <c r="AX115" s="196">
        <v>1450878</v>
      </c>
      <c r="AY115" s="3"/>
      <c r="AZ115" s="49"/>
      <c r="BA115" s="203">
        <v>492000</v>
      </c>
      <c r="BB115" s="4">
        <f t="shared" si="119"/>
        <v>0</v>
      </c>
      <c r="BC115" s="214">
        <f t="shared" si="119"/>
        <v>0.656</v>
      </c>
      <c r="BD115" s="5">
        <f>-1+AZ115/R115</f>
        <v>-1</v>
      </c>
      <c r="BE115" s="229">
        <f>-1+BA115/S115</f>
        <v>0</v>
      </c>
      <c r="BF115" s="6"/>
      <c r="BG115" s="7">
        <f t="shared" si="120"/>
        <v>244000</v>
      </c>
      <c r="BH115" s="241">
        <f t="shared" si="120"/>
        <v>942878</v>
      </c>
      <c r="BI115" s="8">
        <f t="shared" si="121"/>
        <v>0.3795591824544101</v>
      </c>
      <c r="BJ115" s="253">
        <f t="shared" si="121"/>
        <v>1.148450669914738</v>
      </c>
      <c r="BK115" s="9">
        <f t="shared" si="122"/>
        <v>398851</v>
      </c>
      <c r="BL115" s="260">
        <f t="shared" si="122"/>
        <v>0</v>
      </c>
      <c r="BM115" s="10">
        <f t="shared" si="90"/>
        <v>0.2971985383678441</v>
      </c>
      <c r="BN115" s="266">
        <f t="shared" si="90"/>
        <v>0.6498671838707321</v>
      </c>
      <c r="BO115" s="11">
        <f t="shared" si="91"/>
        <v>577000</v>
      </c>
      <c r="BP115" s="285">
        <f t="shared" si="91"/>
        <v>508000</v>
      </c>
      <c r="BQ115" s="12">
        <f t="shared" si="123"/>
        <v>323851</v>
      </c>
      <c r="BR115" s="263">
        <f t="shared" si="123"/>
        <v>0</v>
      </c>
      <c r="BT115" s="390">
        <v>0.01</v>
      </c>
      <c r="BU115" s="75">
        <f t="shared" si="117"/>
        <v>3284</v>
      </c>
      <c r="BV115" s="391"/>
      <c r="BW115" s="413">
        <v>0</v>
      </c>
      <c r="BX115" s="393">
        <v>0</v>
      </c>
      <c r="BY115" s="392"/>
      <c r="BZ115" s="364"/>
      <c r="CA115" s="365"/>
      <c r="CB115" s="364"/>
      <c r="CC115" s="364"/>
      <c r="CD115" s="364"/>
      <c r="CE115" s="366" t="s">
        <v>160</v>
      </c>
      <c r="CF115" s="366" t="s">
        <v>50</v>
      </c>
      <c r="CG115" s="367">
        <v>0.52</v>
      </c>
      <c r="CI115" s="406">
        <f t="shared" si="71"/>
        <v>0.8526863084922011</v>
      </c>
    </row>
    <row r="116" spans="1:90" ht="48.75" thickBot="1">
      <c r="A116" s="173">
        <v>26304856</v>
      </c>
      <c r="B116" s="50" t="s">
        <v>46</v>
      </c>
      <c r="C116" s="50" t="s">
        <v>41</v>
      </c>
      <c r="D116" s="50" t="s">
        <v>158</v>
      </c>
      <c r="E116" s="50" t="s">
        <v>163</v>
      </c>
      <c r="F116" s="74">
        <v>3573071</v>
      </c>
      <c r="G116" s="74">
        <v>0</v>
      </c>
      <c r="H116" s="74">
        <v>35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1.4</v>
      </c>
      <c r="O116" s="296">
        <v>1.4</v>
      </c>
      <c r="P116" s="74">
        <v>1</v>
      </c>
      <c r="Q116" s="296">
        <v>1</v>
      </c>
      <c r="R116" s="2">
        <v>69000</v>
      </c>
      <c r="S116" s="2">
        <v>171000</v>
      </c>
      <c r="T116" s="180">
        <v>349720</v>
      </c>
      <c r="U116" s="2">
        <v>0</v>
      </c>
      <c r="V116" s="2">
        <v>0</v>
      </c>
      <c r="W116" s="180">
        <v>0</v>
      </c>
      <c r="X116" s="2">
        <v>78000</v>
      </c>
      <c r="Y116" s="2">
        <v>67000</v>
      </c>
      <c r="Z116" s="180">
        <v>12000</v>
      </c>
      <c r="AA116" s="2">
        <v>35000</v>
      </c>
      <c r="AB116" s="2">
        <v>24500</v>
      </c>
      <c r="AC116" s="180">
        <v>25000</v>
      </c>
      <c r="AD116" s="2">
        <v>3000</v>
      </c>
      <c r="AE116" s="2">
        <v>0</v>
      </c>
      <c r="AF116" s="180">
        <v>0</v>
      </c>
      <c r="AG116" s="2">
        <v>0</v>
      </c>
      <c r="AH116" s="2">
        <v>0</v>
      </c>
      <c r="AI116" s="180">
        <v>0</v>
      </c>
      <c r="AJ116" s="2">
        <v>0</v>
      </c>
      <c r="AK116" s="2">
        <v>0</v>
      </c>
      <c r="AL116" s="180">
        <v>0</v>
      </c>
      <c r="AM116" s="2">
        <v>0</v>
      </c>
      <c r="AN116" s="2">
        <v>0</v>
      </c>
      <c r="AO116" s="180">
        <v>0</v>
      </c>
      <c r="AP116" s="2">
        <v>0</v>
      </c>
      <c r="AQ116" s="2">
        <v>0</v>
      </c>
      <c r="AR116" s="180">
        <v>0</v>
      </c>
      <c r="AS116" s="2">
        <v>121000</v>
      </c>
      <c r="AT116" s="2">
        <v>72000</v>
      </c>
      <c r="AU116" s="180">
        <v>112880</v>
      </c>
      <c r="AV116" s="2">
        <v>306000</v>
      </c>
      <c r="AW116" s="51">
        <v>301500</v>
      </c>
      <c r="AX116" s="196">
        <v>499600</v>
      </c>
      <c r="AY116" s="3"/>
      <c r="AZ116" s="49"/>
      <c r="BA116" s="203">
        <v>115000</v>
      </c>
      <c r="BB116" s="4">
        <f t="shared" si="119"/>
        <v>0</v>
      </c>
      <c r="BC116" s="214">
        <f t="shared" si="119"/>
        <v>0.32883449616836324</v>
      </c>
      <c r="BD116" s="5">
        <f>-1+AZ116/R116</f>
        <v>-1</v>
      </c>
      <c r="BE116" s="229">
        <f>-1+BA116/S116</f>
        <v>-0.32748538011695905</v>
      </c>
      <c r="BF116" s="6"/>
      <c r="BG116" s="7">
        <f t="shared" si="120"/>
        <v>139000</v>
      </c>
      <c r="BH116" s="241">
        <f t="shared" si="120"/>
        <v>239880</v>
      </c>
      <c r="BI116" s="8">
        <f t="shared" si="121"/>
        <v>0.4542483660130719</v>
      </c>
      <c r="BJ116" s="253">
        <f t="shared" si="121"/>
        <v>0.7171300448430493</v>
      </c>
      <c r="BK116" s="9">
        <f t="shared" si="122"/>
        <v>167000</v>
      </c>
      <c r="BL116" s="260">
        <f t="shared" si="122"/>
        <v>94620</v>
      </c>
      <c r="BM116" s="10">
        <f t="shared" si="90"/>
        <v>0.46102819237147596</v>
      </c>
      <c r="BN116" s="266">
        <f t="shared" si="90"/>
        <v>0.4801441152922338</v>
      </c>
      <c r="BO116" s="11">
        <f t="shared" si="91"/>
        <v>162500</v>
      </c>
      <c r="BP116" s="285">
        <f t="shared" si="91"/>
        <v>259720</v>
      </c>
      <c r="BQ116" s="12">
        <f t="shared" si="123"/>
        <v>132000</v>
      </c>
      <c r="BR116" s="263">
        <f t="shared" si="123"/>
        <v>70120</v>
      </c>
      <c r="BT116" s="390">
        <v>0.01</v>
      </c>
      <c r="BU116" s="75">
        <f t="shared" si="117"/>
        <v>1206</v>
      </c>
      <c r="BV116" s="391"/>
      <c r="BW116" s="413">
        <v>0</v>
      </c>
      <c r="BX116" s="393">
        <v>32000</v>
      </c>
      <c r="BY116" s="392"/>
      <c r="BZ116" s="364"/>
      <c r="CA116" s="365"/>
      <c r="CB116" s="364"/>
      <c r="CC116" s="364"/>
      <c r="CD116" s="364"/>
      <c r="CE116" s="366" t="s">
        <v>160</v>
      </c>
      <c r="CF116" s="366" t="s">
        <v>48</v>
      </c>
      <c r="CG116" s="367">
        <v>0.52</v>
      </c>
      <c r="CI116" s="406">
        <f t="shared" si="71"/>
        <v>0.5882352941176471</v>
      </c>
      <c r="CJ116" s="13">
        <f>0.65*($S116+$AB116)-$BA116-$BW116</f>
        <v>12075</v>
      </c>
      <c r="CK116" s="13">
        <f>0.7*($S116+$AB116)-$BA116-$BW116</f>
        <v>21850</v>
      </c>
      <c r="CL116" s="16">
        <f>0.75*($S116+$AB116)-$BA116-$BW116</f>
        <v>31625</v>
      </c>
    </row>
    <row r="117" spans="1:87" ht="48" hidden="1">
      <c r="A117" s="173">
        <v>65761979</v>
      </c>
      <c r="B117" s="50" t="s">
        <v>51</v>
      </c>
      <c r="C117" s="50" t="s">
        <v>41</v>
      </c>
      <c r="D117" s="50" t="s">
        <v>158</v>
      </c>
      <c r="E117" s="50" t="s">
        <v>164</v>
      </c>
      <c r="F117" s="74">
        <v>1704464</v>
      </c>
      <c r="G117" s="74">
        <v>0</v>
      </c>
      <c r="H117" s="74">
        <v>35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1.9</v>
      </c>
      <c r="O117" s="296">
        <v>1.4</v>
      </c>
      <c r="P117" s="74">
        <v>1.7</v>
      </c>
      <c r="Q117" s="296">
        <v>1.2</v>
      </c>
      <c r="R117" s="2">
        <v>0</v>
      </c>
      <c r="S117" s="2">
        <v>506000</v>
      </c>
      <c r="T117" s="180">
        <v>720000</v>
      </c>
      <c r="U117" s="2">
        <v>0</v>
      </c>
      <c r="V117" s="2">
        <v>0</v>
      </c>
      <c r="W117" s="180">
        <v>0</v>
      </c>
      <c r="X117" s="2">
        <v>0</v>
      </c>
      <c r="Y117" s="2">
        <v>0</v>
      </c>
      <c r="Z117" s="180">
        <v>0</v>
      </c>
      <c r="AA117" s="2">
        <v>140200</v>
      </c>
      <c r="AB117" s="2">
        <v>0</v>
      </c>
      <c r="AC117" s="180">
        <v>100000</v>
      </c>
      <c r="AD117" s="2">
        <v>0</v>
      </c>
      <c r="AE117" s="2">
        <v>0</v>
      </c>
      <c r="AF117" s="180">
        <v>50000</v>
      </c>
      <c r="AG117" s="2">
        <v>0</v>
      </c>
      <c r="AH117" s="2">
        <v>0</v>
      </c>
      <c r="AI117" s="180">
        <v>0</v>
      </c>
      <c r="AJ117" s="2">
        <v>0</v>
      </c>
      <c r="AK117" s="2">
        <v>0</v>
      </c>
      <c r="AL117" s="180">
        <v>0</v>
      </c>
      <c r="AM117" s="2">
        <v>0</v>
      </c>
      <c r="AN117" s="2">
        <v>0</v>
      </c>
      <c r="AO117" s="180">
        <v>0</v>
      </c>
      <c r="AP117" s="2">
        <v>1184681</v>
      </c>
      <c r="AQ117" s="2">
        <v>464530</v>
      </c>
      <c r="AR117" s="180">
        <v>0</v>
      </c>
      <c r="AS117" s="2">
        <v>0</v>
      </c>
      <c r="AT117" s="2">
        <v>123015</v>
      </c>
      <c r="AU117" s="180">
        <v>88023</v>
      </c>
      <c r="AV117" s="2">
        <v>1324881</v>
      </c>
      <c r="AW117" s="51">
        <v>1093545</v>
      </c>
      <c r="AX117" s="196">
        <v>958023</v>
      </c>
      <c r="AY117" s="3"/>
      <c r="AZ117" s="49"/>
      <c r="BA117" s="203">
        <v>490000</v>
      </c>
      <c r="BB117" s="4">
        <f t="shared" si="119"/>
        <v>0</v>
      </c>
      <c r="BC117" s="214">
        <f t="shared" si="119"/>
        <v>0.6805555555555556</v>
      </c>
      <c r="BD117" s="5"/>
      <c r="BE117" s="229"/>
      <c r="BF117" s="6"/>
      <c r="BG117" s="7">
        <f t="shared" si="120"/>
        <v>587545</v>
      </c>
      <c r="BH117" s="241">
        <f t="shared" si="120"/>
        <v>628023</v>
      </c>
      <c r="BI117" s="8">
        <f t="shared" si="121"/>
        <v>0.44347001730721475</v>
      </c>
      <c r="BJ117" s="253">
        <f t="shared" si="121"/>
        <v>0.5743000973896821</v>
      </c>
      <c r="BK117" s="9">
        <f t="shared" si="122"/>
        <v>737336</v>
      </c>
      <c r="BL117" s="260">
        <f t="shared" si="122"/>
        <v>465522</v>
      </c>
      <c r="BM117" s="10">
        <f t="shared" si="90"/>
        <v>0.5372847025042408</v>
      </c>
      <c r="BN117" s="266">
        <f t="shared" si="90"/>
        <v>0.6555406289828115</v>
      </c>
      <c r="BO117" s="11">
        <f t="shared" si="91"/>
        <v>506000</v>
      </c>
      <c r="BP117" s="285">
        <f t="shared" si="91"/>
        <v>330000</v>
      </c>
      <c r="BQ117" s="12">
        <f t="shared" si="123"/>
        <v>597136</v>
      </c>
      <c r="BR117" s="263">
        <f t="shared" si="123"/>
        <v>465522</v>
      </c>
      <c r="BT117" s="390">
        <v>0.01</v>
      </c>
      <c r="BU117" s="75">
        <f t="shared" si="117"/>
        <v>3832.092</v>
      </c>
      <c r="BV117" s="391"/>
      <c r="BW117" s="413">
        <v>0</v>
      </c>
      <c r="BX117" s="393">
        <v>0</v>
      </c>
      <c r="BY117" s="392"/>
      <c r="BZ117" s="364"/>
      <c r="CA117" s="365"/>
      <c r="CB117" s="364"/>
      <c r="CC117" s="364"/>
      <c r="CD117" s="364"/>
      <c r="CE117" s="366" t="s">
        <v>160</v>
      </c>
      <c r="CF117" s="366" t="s">
        <v>50</v>
      </c>
      <c r="CG117" s="367">
        <v>0.52</v>
      </c>
      <c r="CI117" s="406">
        <f t="shared" si="71"/>
        <v>0.9683794466403162</v>
      </c>
    </row>
    <row r="118" spans="1:87" ht="60.75" hidden="1" thickBot="1">
      <c r="A118" s="425">
        <v>70659001</v>
      </c>
      <c r="B118" s="426" t="s">
        <v>84</v>
      </c>
      <c r="C118" s="428" t="s">
        <v>85</v>
      </c>
      <c r="D118" s="426" t="s">
        <v>158</v>
      </c>
      <c r="E118" s="426" t="s">
        <v>165</v>
      </c>
      <c r="F118" s="77">
        <v>4748179</v>
      </c>
      <c r="G118" s="77">
        <v>0</v>
      </c>
      <c r="H118" s="77">
        <v>40</v>
      </c>
      <c r="I118" s="77">
        <v>18</v>
      </c>
      <c r="J118" s="77">
        <v>18</v>
      </c>
      <c r="K118" s="77">
        <v>4</v>
      </c>
      <c r="L118" s="77">
        <v>0</v>
      </c>
      <c r="M118" s="77">
        <v>0</v>
      </c>
      <c r="N118" s="77">
        <v>6.1</v>
      </c>
      <c r="O118" s="297">
        <v>6.1</v>
      </c>
      <c r="P118" s="77">
        <v>5.2</v>
      </c>
      <c r="Q118" s="297">
        <v>5.1</v>
      </c>
      <c r="R118" s="15">
        <v>1600000</v>
      </c>
      <c r="S118" s="15">
        <v>1386000</v>
      </c>
      <c r="T118" s="181">
        <v>1898000</v>
      </c>
      <c r="U118" s="15">
        <v>0</v>
      </c>
      <c r="V118" s="15">
        <v>0</v>
      </c>
      <c r="W118" s="181">
        <v>0</v>
      </c>
      <c r="X118" s="15">
        <v>0</v>
      </c>
      <c r="Y118" s="15">
        <v>0</v>
      </c>
      <c r="Z118" s="181">
        <v>0</v>
      </c>
      <c r="AA118" s="15">
        <v>0</v>
      </c>
      <c r="AB118" s="15">
        <v>0</v>
      </c>
      <c r="AC118" s="181">
        <v>0</v>
      </c>
      <c r="AD118" s="15">
        <v>0</v>
      </c>
      <c r="AE118" s="15">
        <v>0</v>
      </c>
      <c r="AF118" s="181">
        <v>0</v>
      </c>
      <c r="AG118" s="15">
        <v>0</v>
      </c>
      <c r="AH118" s="15">
        <v>1000000</v>
      </c>
      <c r="AI118" s="181">
        <v>750000</v>
      </c>
      <c r="AJ118" s="15">
        <v>0</v>
      </c>
      <c r="AK118" s="15">
        <v>175000</v>
      </c>
      <c r="AL118" s="181">
        <v>175000</v>
      </c>
      <c r="AM118" s="15">
        <v>0</v>
      </c>
      <c r="AN118" s="15">
        <v>0</v>
      </c>
      <c r="AO118" s="181">
        <v>0</v>
      </c>
      <c r="AP118" s="119">
        <v>0</v>
      </c>
      <c r="AQ118" s="119">
        <v>0</v>
      </c>
      <c r="AR118" s="192">
        <v>0</v>
      </c>
      <c r="AS118" s="15">
        <v>430000</v>
      </c>
      <c r="AT118" s="15">
        <v>250000</v>
      </c>
      <c r="AU118" s="181">
        <v>250000</v>
      </c>
      <c r="AV118" s="15">
        <v>2030000</v>
      </c>
      <c r="AW118" s="55">
        <v>2811000</v>
      </c>
      <c r="AX118" s="197">
        <v>3073000</v>
      </c>
      <c r="AY118" s="3"/>
      <c r="AZ118" s="56"/>
      <c r="BA118" s="204">
        <v>1090000</v>
      </c>
      <c r="BB118" s="57">
        <f t="shared" si="119"/>
        <v>0</v>
      </c>
      <c r="BC118" s="215">
        <f t="shared" si="119"/>
        <v>0.5742887249736565</v>
      </c>
      <c r="BD118" s="48">
        <f>-1+AZ118/R118</f>
        <v>-1</v>
      </c>
      <c r="BE118" s="230">
        <f>-1+BA118/S118</f>
        <v>-0.2135642135642135</v>
      </c>
      <c r="BF118" s="6"/>
      <c r="BG118" s="78">
        <f t="shared" si="120"/>
        <v>1425000</v>
      </c>
      <c r="BH118" s="242">
        <f t="shared" si="120"/>
        <v>2265000</v>
      </c>
      <c r="BI118" s="46">
        <f t="shared" si="121"/>
        <v>0.7019704433497537</v>
      </c>
      <c r="BJ118" s="254">
        <f t="shared" si="121"/>
        <v>0.8057630736392742</v>
      </c>
      <c r="BK118" s="79">
        <f t="shared" si="122"/>
        <v>605000</v>
      </c>
      <c r="BL118" s="261">
        <f t="shared" si="122"/>
        <v>546000</v>
      </c>
      <c r="BM118" s="80">
        <f t="shared" si="90"/>
        <v>0.5069370330843116</v>
      </c>
      <c r="BN118" s="267">
        <f t="shared" si="90"/>
        <v>0.7370647575658965</v>
      </c>
      <c r="BO118" s="129">
        <f t="shared" si="91"/>
        <v>1386000</v>
      </c>
      <c r="BP118" s="289">
        <f t="shared" si="91"/>
        <v>808000</v>
      </c>
      <c r="BQ118" s="130">
        <f t="shared" si="123"/>
        <v>605000</v>
      </c>
      <c r="BR118" s="293">
        <f t="shared" si="123"/>
        <v>546000</v>
      </c>
      <c r="BT118" s="373">
        <v>0.01</v>
      </c>
      <c r="BU118" s="140">
        <f t="shared" si="117"/>
        <v>11244</v>
      </c>
      <c r="BV118" s="379"/>
      <c r="BW118" s="414"/>
      <c r="BX118" s="382">
        <v>0</v>
      </c>
      <c r="BY118" s="381"/>
      <c r="BZ118" s="374"/>
      <c r="CA118" s="375"/>
      <c r="CB118" s="374"/>
      <c r="CC118" s="374"/>
      <c r="CD118" s="374"/>
      <c r="CE118" s="376" t="s">
        <v>160</v>
      </c>
      <c r="CF118" s="376"/>
      <c r="CG118" s="377">
        <v>0.52</v>
      </c>
      <c r="CI118" s="406">
        <f t="shared" si="71"/>
        <v>0.7864357864357865</v>
      </c>
    </row>
    <row r="119" spans="1:82" ht="12.75" hidden="1" thickBot="1">
      <c r="A119" s="454" t="s">
        <v>55</v>
      </c>
      <c r="B119" s="455"/>
      <c r="C119" s="455"/>
      <c r="D119" s="455"/>
      <c r="E119" s="455"/>
      <c r="F119" s="82"/>
      <c r="G119" s="82"/>
      <c r="H119" s="82"/>
      <c r="I119" s="82"/>
      <c r="J119" s="82"/>
      <c r="K119" s="82"/>
      <c r="L119" s="82"/>
      <c r="M119" s="82"/>
      <c r="N119" s="82"/>
      <c r="O119" s="298"/>
      <c r="P119" s="82"/>
      <c r="Q119" s="298"/>
      <c r="R119" s="18">
        <f>SUM(R114:R118)</f>
        <v>2049000</v>
      </c>
      <c r="S119" s="18">
        <f aca="true" t="shared" si="124" ref="S119:AX119">SUM(S114:S118)</f>
        <v>2946000</v>
      </c>
      <c r="T119" s="18">
        <f t="shared" si="124"/>
        <v>4212270</v>
      </c>
      <c r="U119" s="18">
        <f t="shared" si="124"/>
        <v>0</v>
      </c>
      <c r="V119" s="18">
        <f t="shared" si="124"/>
        <v>0</v>
      </c>
      <c r="W119" s="18">
        <f t="shared" si="124"/>
        <v>0</v>
      </c>
      <c r="X119" s="18">
        <f t="shared" si="124"/>
        <v>78000</v>
      </c>
      <c r="Y119" s="18">
        <f t="shared" si="124"/>
        <v>67000</v>
      </c>
      <c r="Z119" s="18">
        <f t="shared" si="124"/>
        <v>12000</v>
      </c>
      <c r="AA119" s="18">
        <f t="shared" si="124"/>
        <v>271623</v>
      </c>
      <c r="AB119" s="18">
        <f t="shared" si="124"/>
        <v>109500</v>
      </c>
      <c r="AC119" s="18">
        <f t="shared" si="124"/>
        <v>477875</v>
      </c>
      <c r="AD119" s="18">
        <f t="shared" si="124"/>
        <v>53400</v>
      </c>
      <c r="AE119" s="18">
        <f t="shared" si="124"/>
        <v>74000</v>
      </c>
      <c r="AF119" s="18">
        <f t="shared" si="124"/>
        <v>294000</v>
      </c>
      <c r="AG119" s="18">
        <f t="shared" si="124"/>
        <v>0</v>
      </c>
      <c r="AH119" s="18">
        <f t="shared" si="124"/>
        <v>1000000</v>
      </c>
      <c r="AI119" s="18">
        <f t="shared" si="124"/>
        <v>750000</v>
      </c>
      <c r="AJ119" s="18">
        <f t="shared" si="124"/>
        <v>0</v>
      </c>
      <c r="AK119" s="18">
        <f t="shared" si="124"/>
        <v>175000</v>
      </c>
      <c r="AL119" s="18">
        <f t="shared" si="124"/>
        <v>175000</v>
      </c>
      <c r="AM119" s="18">
        <f t="shared" si="124"/>
        <v>0</v>
      </c>
      <c r="AN119" s="18">
        <f t="shared" si="124"/>
        <v>0</v>
      </c>
      <c r="AO119" s="18">
        <f t="shared" si="124"/>
        <v>0</v>
      </c>
      <c r="AP119" s="18">
        <f t="shared" si="124"/>
        <v>1308273</v>
      </c>
      <c r="AQ119" s="18">
        <f t="shared" si="124"/>
        <v>644530</v>
      </c>
      <c r="AR119" s="18">
        <f t="shared" si="124"/>
        <v>230000</v>
      </c>
      <c r="AS119" s="18">
        <f t="shared" si="124"/>
        <v>779859</v>
      </c>
      <c r="AT119" s="18">
        <f t="shared" si="124"/>
        <v>555015</v>
      </c>
      <c r="AU119" s="18">
        <f t="shared" si="124"/>
        <v>525781</v>
      </c>
      <c r="AV119" s="18">
        <f t="shared" si="124"/>
        <v>4540155</v>
      </c>
      <c r="AW119" s="18">
        <f t="shared" si="124"/>
        <v>5538045</v>
      </c>
      <c r="AX119" s="18">
        <f t="shared" si="124"/>
        <v>6676926</v>
      </c>
      <c r="AY119" s="19"/>
      <c r="AZ119" s="83"/>
      <c r="BA119" s="185"/>
      <c r="BB119" s="87">
        <f t="shared" si="119"/>
        <v>0</v>
      </c>
      <c r="BC119" s="223">
        <f t="shared" si="119"/>
        <v>0</v>
      </c>
      <c r="BD119" s="87">
        <f>-1+AZ119/R119</f>
        <v>-1</v>
      </c>
      <c r="BE119" s="223">
        <f>-1+BA119/S119</f>
        <v>-1</v>
      </c>
      <c r="BF119" s="6"/>
      <c r="BG119" s="86">
        <f t="shared" si="120"/>
        <v>2515545</v>
      </c>
      <c r="BH119" s="243">
        <f t="shared" si="120"/>
        <v>1986781</v>
      </c>
      <c r="BI119" s="106">
        <f t="shared" si="121"/>
        <v>0.5540658854158063</v>
      </c>
      <c r="BJ119" s="256">
        <f t="shared" si="121"/>
        <v>0.3566262702957883</v>
      </c>
      <c r="BK119" s="88">
        <f>SUM(BK114:BK118)</f>
        <v>2024610</v>
      </c>
      <c r="BL119" s="248">
        <f>SUM(BL114:BL118)</f>
        <v>1324142</v>
      </c>
      <c r="BM119" s="44">
        <f t="shared" si="90"/>
        <v>0.4542297868652205</v>
      </c>
      <c r="BN119" s="271">
        <f t="shared" si="90"/>
        <v>0.2975592360915787</v>
      </c>
      <c r="BO119" s="110">
        <f>SUM(BO114:BO118)</f>
        <v>3022500</v>
      </c>
      <c r="BP119" s="287">
        <f>SUM(BP114:BP118)</f>
        <v>2308145</v>
      </c>
      <c r="BQ119" s="109">
        <f>SUM(BQ114:BQ118)</f>
        <v>1752987</v>
      </c>
      <c r="BR119" s="247">
        <f>SUM(BR114:BR118)</f>
        <v>1299642</v>
      </c>
      <c r="BT119" s="13"/>
      <c r="BU119" s="13">
        <f t="shared" si="117"/>
        <v>0</v>
      </c>
      <c r="BV119" s="13"/>
      <c r="BW119" s="24"/>
      <c r="BX119" s="24"/>
      <c r="BY119" s="402"/>
      <c r="BZ119" s="36"/>
      <c r="CA119" s="28"/>
      <c r="CB119" s="36"/>
      <c r="CC119" s="36"/>
      <c r="CD119" s="36"/>
    </row>
    <row r="120" spans="1:82" ht="7.5" customHeight="1" thickBot="1">
      <c r="A120" s="174"/>
      <c r="B120" s="91"/>
      <c r="C120" s="91"/>
      <c r="D120" s="91"/>
      <c r="E120" s="91"/>
      <c r="F120" s="82"/>
      <c r="G120" s="82"/>
      <c r="H120" s="82"/>
      <c r="I120" s="82"/>
      <c r="J120" s="82"/>
      <c r="K120" s="82"/>
      <c r="L120" s="82"/>
      <c r="M120" s="82"/>
      <c r="N120" s="82"/>
      <c r="O120" s="298"/>
      <c r="P120" s="82"/>
      <c r="Q120" s="298"/>
      <c r="R120" s="19"/>
      <c r="S120" s="19"/>
      <c r="T120" s="183"/>
      <c r="U120" s="19"/>
      <c r="V120" s="19"/>
      <c r="W120" s="183"/>
      <c r="X120" s="19"/>
      <c r="Y120" s="19"/>
      <c r="Z120" s="183"/>
      <c r="AA120" s="19"/>
      <c r="AB120" s="19"/>
      <c r="AC120" s="183"/>
      <c r="AD120" s="19"/>
      <c r="AE120" s="19"/>
      <c r="AF120" s="183"/>
      <c r="AG120" s="19"/>
      <c r="AH120" s="19"/>
      <c r="AI120" s="183"/>
      <c r="AJ120" s="19"/>
      <c r="AK120" s="19"/>
      <c r="AL120" s="183"/>
      <c r="AM120" s="19"/>
      <c r="AN120" s="19"/>
      <c r="AO120" s="183"/>
      <c r="AP120" s="19"/>
      <c r="AQ120" s="19"/>
      <c r="AR120" s="183"/>
      <c r="AS120" s="19"/>
      <c r="AT120" s="19"/>
      <c r="AU120" s="183"/>
      <c r="AV120" s="19"/>
      <c r="AW120" s="19"/>
      <c r="AX120" s="183"/>
      <c r="AY120" s="19"/>
      <c r="AZ120" s="19"/>
      <c r="BA120" s="19"/>
      <c r="BB120" s="40"/>
      <c r="BC120" s="217"/>
      <c r="BD120" s="40"/>
      <c r="BE120" s="217"/>
      <c r="BF120" s="40"/>
      <c r="BI120" s="6"/>
      <c r="BJ120" s="219"/>
      <c r="BK120" s="92"/>
      <c r="BL120" s="262"/>
      <c r="BM120" s="44"/>
      <c r="BN120" s="271"/>
      <c r="BQ120" s="92"/>
      <c r="BR120" s="262"/>
      <c r="BT120" s="13"/>
      <c r="BU120" s="13">
        <f t="shared" si="117"/>
        <v>0</v>
      </c>
      <c r="BV120" s="13"/>
      <c r="BW120" s="24"/>
      <c r="BX120" s="24"/>
      <c r="BY120" s="362"/>
      <c r="BZ120" s="37"/>
      <c r="CA120" s="363"/>
      <c r="CB120" s="37"/>
      <c r="CC120" s="37"/>
      <c r="CD120" s="37"/>
    </row>
    <row r="121" spans="1:90" ht="28.5" customHeight="1">
      <c r="A121" s="423">
        <v>15060233</v>
      </c>
      <c r="B121" s="424" t="s">
        <v>40</v>
      </c>
      <c r="C121" s="424" t="s">
        <v>41</v>
      </c>
      <c r="D121" s="424" t="s">
        <v>166</v>
      </c>
      <c r="E121" s="424" t="s">
        <v>167</v>
      </c>
      <c r="F121" s="69">
        <v>8496850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3</v>
      </c>
      <c r="O121" s="295">
        <v>2.1</v>
      </c>
      <c r="P121" s="69">
        <v>2</v>
      </c>
      <c r="Q121" s="295">
        <v>1.5</v>
      </c>
      <c r="R121" s="17">
        <v>570000</v>
      </c>
      <c r="S121" s="17">
        <v>627000</v>
      </c>
      <c r="T121" s="179">
        <v>754200</v>
      </c>
      <c r="U121" s="17">
        <v>0</v>
      </c>
      <c r="V121" s="17">
        <v>0</v>
      </c>
      <c r="W121" s="179">
        <v>0</v>
      </c>
      <c r="X121" s="17">
        <v>0</v>
      </c>
      <c r="Y121" s="17">
        <v>0</v>
      </c>
      <c r="Z121" s="179">
        <v>0</v>
      </c>
      <c r="AA121" s="17">
        <v>70299</v>
      </c>
      <c r="AB121" s="17">
        <v>77329</v>
      </c>
      <c r="AC121" s="179">
        <v>120000</v>
      </c>
      <c r="AD121" s="17">
        <v>46050</v>
      </c>
      <c r="AE121" s="17">
        <v>30000</v>
      </c>
      <c r="AF121" s="179">
        <v>80000</v>
      </c>
      <c r="AG121" s="17">
        <v>0</v>
      </c>
      <c r="AH121" s="17">
        <v>0</v>
      </c>
      <c r="AI121" s="179">
        <v>0</v>
      </c>
      <c r="AJ121" s="17">
        <v>0</v>
      </c>
      <c r="AK121" s="17">
        <v>0</v>
      </c>
      <c r="AL121" s="179">
        <v>0</v>
      </c>
      <c r="AM121" s="17">
        <v>0</v>
      </c>
      <c r="AN121" s="17">
        <v>0</v>
      </c>
      <c r="AO121" s="179">
        <v>0</v>
      </c>
      <c r="AP121" s="17">
        <v>0</v>
      </c>
      <c r="AQ121" s="17">
        <v>0</v>
      </c>
      <c r="AR121" s="179">
        <v>0</v>
      </c>
      <c r="AS121" s="17">
        <v>18595</v>
      </c>
      <c r="AT121" s="17">
        <v>5000</v>
      </c>
      <c r="AU121" s="179">
        <v>73355</v>
      </c>
      <c r="AV121" s="17">
        <v>704944</v>
      </c>
      <c r="AW121" s="52">
        <v>739329</v>
      </c>
      <c r="AX121" s="195">
        <v>1027555</v>
      </c>
      <c r="AY121" s="3"/>
      <c r="AZ121" s="53"/>
      <c r="BA121" s="202">
        <v>390000</v>
      </c>
      <c r="BB121" s="54">
        <f aca="true" t="shared" si="125" ref="BB121:BB154">AZ121/S121</f>
        <v>0</v>
      </c>
      <c r="BC121" s="213">
        <f aca="true" t="shared" si="126" ref="BC121:BC154">BA121/T121</f>
        <v>0.5171042163882259</v>
      </c>
      <c r="BD121" s="47">
        <f aca="true" t="shared" si="127" ref="BD121:BD128">-1+AZ121/R121</f>
        <v>-1</v>
      </c>
      <c r="BE121" s="228">
        <f aca="true" t="shared" si="128" ref="BE121:BE129">-1+BA121/S121</f>
        <v>-0.37799043062200954</v>
      </c>
      <c r="BF121" s="6"/>
      <c r="BG121" s="94">
        <f aca="true" t="shared" si="129" ref="BG121:BG154">V121+Y121+AE121+AH121+AK121+AN121+AQ121+AT121+AZ121</f>
        <v>35000</v>
      </c>
      <c r="BH121" s="244">
        <f aca="true" t="shared" si="130" ref="BH121:BH154">W121+Z121+AF121+AI121+AL121+AO121+AR121+AU121+BA121</f>
        <v>543355</v>
      </c>
      <c r="BI121" s="45">
        <f aca="true" t="shared" si="131" ref="BI121:BI154">BG121/(R121+U121+X121+AA121+AD121+AG121+AJ121+AM121+AP121+AS121)</f>
        <v>0.049649333847795005</v>
      </c>
      <c r="BJ121" s="255">
        <f aca="true" t="shared" si="132" ref="BJ121:BJ154">BH121/(S121+V121+Y121+AB121+AE121+AH121+AK121+AN121+AQ121+AT121)</f>
        <v>0.7349299161807531</v>
      </c>
      <c r="BK121" s="72">
        <f aca="true" t="shared" si="133" ref="BK121:BK153">IF(BI121&gt;=100%,0,(R121+U121+X121+AA121+AD121+AG121+AJ121+AM121+AP121+AS121)-(V121+Y121+AE121+AH121+AK121+AN121+AQ121+AT121+AZ121))</f>
        <v>669944</v>
      </c>
      <c r="BL121" s="246">
        <f aca="true" t="shared" si="134" ref="BL121:BL153">IF(BJ121&gt;=100%,0,(S121+V121+Y121+AB121+AE121+AH121+AK121+AN121+AQ121+AT121)-(W121+Z121+AF121+AI121+AL121+AO121+AR121+AU121+BA121))</f>
        <v>195974</v>
      </c>
      <c r="BM121" s="10">
        <f t="shared" si="90"/>
        <v>0.04734022336469961</v>
      </c>
      <c r="BN121" s="266">
        <f t="shared" si="90"/>
        <v>0.5287843473098763</v>
      </c>
      <c r="BO121" s="95">
        <f t="shared" si="91"/>
        <v>704329</v>
      </c>
      <c r="BP121" s="284">
        <f t="shared" si="91"/>
        <v>484200</v>
      </c>
      <c r="BQ121" s="72">
        <f aca="true" t="shared" si="135" ref="BQ121:BQ153">IF(AA121&gt;BK121,0,BK121-AA121)</f>
        <v>599645</v>
      </c>
      <c r="BR121" s="246">
        <f aca="true" t="shared" si="136" ref="BR121:BR153">IF(AB121&gt;BL121,0,BL121-AB121)</f>
        <v>118645</v>
      </c>
      <c r="BT121" s="396">
        <v>0.09</v>
      </c>
      <c r="BU121" s="128">
        <f t="shared" si="117"/>
        <v>26615.844</v>
      </c>
      <c r="BV121" s="399"/>
      <c r="BW121" s="412">
        <v>26000</v>
      </c>
      <c r="BX121" s="361">
        <v>112000</v>
      </c>
      <c r="BY121" s="380"/>
      <c r="BZ121" s="369"/>
      <c r="CA121" s="370"/>
      <c r="CB121" s="369"/>
      <c r="CC121" s="369"/>
      <c r="CD121" s="369"/>
      <c r="CE121" s="371" t="s">
        <v>168</v>
      </c>
      <c r="CF121" s="371" t="s">
        <v>45</v>
      </c>
      <c r="CG121" s="372">
        <v>0.71</v>
      </c>
      <c r="CI121" s="406">
        <f t="shared" si="71"/>
        <v>0.5906330706246654</v>
      </c>
      <c r="CJ121" s="13">
        <f>0.65*($S121+$AB121)-$BA121-$BW121</f>
        <v>41813.850000000035</v>
      </c>
      <c r="CK121" s="13">
        <f>0.7*($S121+$AB121)-$BA121-$BW121</f>
        <v>77030.29999999999</v>
      </c>
      <c r="CL121" s="16">
        <f aca="true" t="shared" si="137" ref="CL121:CL134">0.75*($S121+$AB121)-$BA121-$BW121</f>
        <v>112246.75</v>
      </c>
    </row>
    <row r="122" spans="1:90" ht="48">
      <c r="A122" s="173">
        <v>15060306</v>
      </c>
      <c r="B122" s="50" t="s">
        <v>62</v>
      </c>
      <c r="C122" s="50" t="s">
        <v>41</v>
      </c>
      <c r="D122" s="50" t="s">
        <v>166</v>
      </c>
      <c r="E122" s="50" t="s">
        <v>331</v>
      </c>
      <c r="F122" s="74">
        <v>5067947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0.6</v>
      </c>
      <c r="O122" s="296">
        <v>0.6</v>
      </c>
      <c r="P122" s="74">
        <v>0.5</v>
      </c>
      <c r="Q122" s="296">
        <v>0.5</v>
      </c>
      <c r="R122" s="2">
        <v>31000</v>
      </c>
      <c r="S122" s="2">
        <v>55000</v>
      </c>
      <c r="T122" s="180">
        <v>105000</v>
      </c>
      <c r="U122" s="2">
        <v>0</v>
      </c>
      <c r="V122" s="2">
        <v>0</v>
      </c>
      <c r="W122" s="180">
        <v>0</v>
      </c>
      <c r="X122" s="2">
        <v>10000</v>
      </c>
      <c r="Y122" s="2">
        <v>0</v>
      </c>
      <c r="Z122" s="180">
        <v>0</v>
      </c>
      <c r="AA122" s="2">
        <v>45000</v>
      </c>
      <c r="AB122" s="2">
        <v>48000</v>
      </c>
      <c r="AC122" s="180">
        <v>85000</v>
      </c>
      <c r="AD122" s="2">
        <v>78000</v>
      </c>
      <c r="AE122" s="2">
        <v>80000</v>
      </c>
      <c r="AF122" s="180">
        <v>85000</v>
      </c>
      <c r="AG122" s="2">
        <v>0</v>
      </c>
      <c r="AH122" s="2">
        <v>0</v>
      </c>
      <c r="AI122" s="180">
        <v>0</v>
      </c>
      <c r="AJ122" s="2">
        <v>0</v>
      </c>
      <c r="AK122" s="2">
        <v>0</v>
      </c>
      <c r="AL122" s="180">
        <v>0</v>
      </c>
      <c r="AM122" s="2">
        <v>0</v>
      </c>
      <c r="AN122" s="2">
        <v>0</v>
      </c>
      <c r="AO122" s="180">
        <v>0</v>
      </c>
      <c r="AP122" s="2">
        <v>0</v>
      </c>
      <c r="AQ122" s="2">
        <v>0</v>
      </c>
      <c r="AR122" s="180">
        <v>0</v>
      </c>
      <c r="AS122" s="2">
        <v>5250</v>
      </c>
      <c r="AT122" s="2">
        <v>7000</v>
      </c>
      <c r="AU122" s="180">
        <v>10186</v>
      </c>
      <c r="AV122" s="2">
        <v>169250</v>
      </c>
      <c r="AW122" s="51">
        <v>190000</v>
      </c>
      <c r="AX122" s="196">
        <v>285186</v>
      </c>
      <c r="AY122" s="3"/>
      <c r="AZ122" s="49"/>
      <c r="BA122" s="203">
        <v>55000</v>
      </c>
      <c r="BB122" s="4">
        <f t="shared" si="125"/>
        <v>0</v>
      </c>
      <c r="BC122" s="214">
        <f t="shared" si="126"/>
        <v>0.5238095238095238</v>
      </c>
      <c r="BD122" s="5">
        <f t="shared" si="127"/>
        <v>-1</v>
      </c>
      <c r="BE122" s="229">
        <f t="shared" si="128"/>
        <v>0</v>
      </c>
      <c r="BF122" s="6"/>
      <c r="BG122" s="7">
        <f t="shared" si="129"/>
        <v>87000</v>
      </c>
      <c r="BH122" s="241">
        <f t="shared" si="130"/>
        <v>150186</v>
      </c>
      <c r="BI122" s="8">
        <f t="shared" si="131"/>
        <v>0.5140324963072378</v>
      </c>
      <c r="BJ122" s="253">
        <f t="shared" si="132"/>
        <v>0.7904526315789474</v>
      </c>
      <c r="BK122" s="9">
        <f t="shared" si="133"/>
        <v>82250</v>
      </c>
      <c r="BL122" s="260">
        <f t="shared" si="134"/>
        <v>39814</v>
      </c>
      <c r="BM122" s="10">
        <f t="shared" si="90"/>
        <v>0.45789473684210524</v>
      </c>
      <c r="BN122" s="266">
        <f t="shared" si="90"/>
        <v>0.5266247291241506</v>
      </c>
      <c r="BO122" s="11">
        <f t="shared" si="91"/>
        <v>103000</v>
      </c>
      <c r="BP122" s="285">
        <f t="shared" si="91"/>
        <v>135000</v>
      </c>
      <c r="BQ122" s="12">
        <f t="shared" si="135"/>
        <v>37250</v>
      </c>
      <c r="BR122" s="263">
        <f t="shared" si="136"/>
        <v>0</v>
      </c>
      <c r="BT122" s="397">
        <v>0.09</v>
      </c>
      <c r="BU122" s="75">
        <f t="shared" si="117"/>
        <v>6840</v>
      </c>
      <c r="BV122" s="400"/>
      <c r="BW122" s="413">
        <v>7000</v>
      </c>
      <c r="BX122" s="393">
        <v>15000</v>
      </c>
      <c r="BY122" s="392"/>
      <c r="BZ122" s="364"/>
      <c r="CA122" s="365"/>
      <c r="CB122" s="364"/>
      <c r="CC122" s="364"/>
      <c r="CD122" s="364"/>
      <c r="CE122" s="366" t="s">
        <v>168</v>
      </c>
      <c r="CF122" s="366" t="s">
        <v>50</v>
      </c>
      <c r="CG122" s="367">
        <v>0.71</v>
      </c>
      <c r="CI122" s="406">
        <f t="shared" si="71"/>
        <v>0.6019417475728155</v>
      </c>
      <c r="CJ122" s="13">
        <f>0.65*($S122+$AB122)-$BA122-$BW122</f>
        <v>4950</v>
      </c>
      <c r="CK122" s="13">
        <f>0.7*($S122+$AB122)-$BA122-$BW122</f>
        <v>10100</v>
      </c>
      <c r="CL122" s="16">
        <f t="shared" si="137"/>
        <v>15250</v>
      </c>
    </row>
    <row r="123" spans="1:90" ht="48">
      <c r="A123" s="173">
        <v>26304856</v>
      </c>
      <c r="B123" s="50" t="s">
        <v>46</v>
      </c>
      <c r="C123" s="50" t="s">
        <v>41</v>
      </c>
      <c r="D123" s="50" t="s">
        <v>166</v>
      </c>
      <c r="E123" s="50" t="s">
        <v>169</v>
      </c>
      <c r="F123" s="74">
        <v>3940396</v>
      </c>
      <c r="G123" s="75"/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1.4</v>
      </c>
      <c r="O123" s="296">
        <v>3.8</v>
      </c>
      <c r="P123" s="74">
        <v>1</v>
      </c>
      <c r="Q123" s="296">
        <v>3</v>
      </c>
      <c r="R123" s="2">
        <v>136000</v>
      </c>
      <c r="S123" s="2">
        <v>369000</v>
      </c>
      <c r="T123" s="180">
        <v>850360</v>
      </c>
      <c r="U123" s="2">
        <v>0</v>
      </c>
      <c r="V123" s="2">
        <v>0</v>
      </c>
      <c r="W123" s="180">
        <v>0</v>
      </c>
      <c r="X123" s="2">
        <v>0</v>
      </c>
      <c r="Y123" s="2">
        <v>15000</v>
      </c>
      <c r="Z123" s="180">
        <v>12000</v>
      </c>
      <c r="AA123" s="2">
        <v>64201</v>
      </c>
      <c r="AB123" s="2">
        <v>179762</v>
      </c>
      <c r="AC123" s="180">
        <v>180000</v>
      </c>
      <c r="AD123" s="2">
        <v>0</v>
      </c>
      <c r="AE123" s="2">
        <v>2000</v>
      </c>
      <c r="AF123" s="180">
        <v>2000</v>
      </c>
      <c r="AG123" s="2">
        <v>0</v>
      </c>
      <c r="AH123" s="2">
        <v>0</v>
      </c>
      <c r="AI123" s="180">
        <v>0</v>
      </c>
      <c r="AJ123" s="2">
        <v>0</v>
      </c>
      <c r="AK123" s="2">
        <v>0</v>
      </c>
      <c r="AL123" s="180">
        <v>0</v>
      </c>
      <c r="AM123" s="2">
        <v>0</v>
      </c>
      <c r="AN123" s="2">
        <v>0</v>
      </c>
      <c r="AO123" s="180">
        <v>0</v>
      </c>
      <c r="AP123" s="2">
        <v>0</v>
      </c>
      <c r="AQ123" s="2">
        <v>0</v>
      </c>
      <c r="AR123" s="180">
        <v>0</v>
      </c>
      <c r="AS123" s="2">
        <v>69695</v>
      </c>
      <c r="AT123" s="2">
        <v>145400</v>
      </c>
      <c r="AU123" s="180">
        <v>170440</v>
      </c>
      <c r="AV123" s="2">
        <v>269896</v>
      </c>
      <c r="AW123" s="51">
        <v>606162</v>
      </c>
      <c r="AX123" s="196">
        <v>1214800</v>
      </c>
      <c r="AY123" s="3"/>
      <c r="AZ123" s="49"/>
      <c r="BA123" s="203">
        <v>264000</v>
      </c>
      <c r="BB123" s="4">
        <f t="shared" si="125"/>
        <v>0</v>
      </c>
      <c r="BC123" s="214">
        <f t="shared" si="126"/>
        <v>0.310456747730373</v>
      </c>
      <c r="BD123" s="5">
        <f t="shared" si="127"/>
        <v>-1</v>
      </c>
      <c r="BE123" s="229">
        <f t="shared" si="128"/>
        <v>-0.2845528455284553</v>
      </c>
      <c r="BF123" s="6"/>
      <c r="BG123" s="7">
        <f t="shared" si="129"/>
        <v>162400</v>
      </c>
      <c r="BH123" s="241">
        <f t="shared" si="130"/>
        <v>448440</v>
      </c>
      <c r="BI123" s="8">
        <f t="shared" si="131"/>
        <v>0.6017132525120787</v>
      </c>
      <c r="BJ123" s="253">
        <f t="shared" si="132"/>
        <v>0.6305736245749913</v>
      </c>
      <c r="BK123" s="9">
        <f t="shared" si="133"/>
        <v>107496</v>
      </c>
      <c r="BL123" s="260">
        <f t="shared" si="134"/>
        <v>262722</v>
      </c>
      <c r="BM123" s="10">
        <f t="shared" si="90"/>
        <v>0.26791517779075563</v>
      </c>
      <c r="BN123" s="266">
        <f t="shared" si="90"/>
        <v>0.3691471847217649</v>
      </c>
      <c r="BO123" s="11">
        <f t="shared" si="91"/>
        <v>443762</v>
      </c>
      <c r="BP123" s="285">
        <f t="shared" si="91"/>
        <v>766360</v>
      </c>
      <c r="BQ123" s="12">
        <f t="shared" si="135"/>
        <v>43295</v>
      </c>
      <c r="BR123" s="263">
        <f t="shared" si="136"/>
        <v>82960</v>
      </c>
      <c r="BT123" s="397">
        <v>0.09</v>
      </c>
      <c r="BU123" s="75">
        <f t="shared" si="117"/>
        <v>21821.832</v>
      </c>
      <c r="BV123" s="400"/>
      <c r="BW123" s="413">
        <v>21000</v>
      </c>
      <c r="BX123" s="393">
        <v>127000</v>
      </c>
      <c r="BY123" s="392"/>
      <c r="BZ123" s="364"/>
      <c r="CA123" s="365"/>
      <c r="CB123" s="364"/>
      <c r="CC123" s="364"/>
      <c r="CD123" s="364"/>
      <c r="CE123" s="366" t="s">
        <v>168</v>
      </c>
      <c r="CF123" s="366" t="s">
        <v>48</v>
      </c>
      <c r="CG123" s="367">
        <v>0.71</v>
      </c>
      <c r="CI123" s="406">
        <f t="shared" si="71"/>
        <v>0.519350829685729</v>
      </c>
      <c r="CJ123" s="13">
        <f>0.65*($S123+$AB123)-$BA123-$BW123</f>
        <v>71695.29999999999</v>
      </c>
      <c r="CK123" s="13">
        <f>0.7*($S123+$AB123)-$BA123-$BW123</f>
        <v>99133.39999999997</v>
      </c>
      <c r="CL123" s="16">
        <f t="shared" si="137"/>
        <v>126571.5</v>
      </c>
    </row>
    <row r="124" spans="1:90" ht="48">
      <c r="A124" s="173">
        <v>26594706</v>
      </c>
      <c r="B124" s="50" t="s">
        <v>170</v>
      </c>
      <c r="C124" s="50" t="s">
        <v>41</v>
      </c>
      <c r="D124" s="50" t="s">
        <v>166</v>
      </c>
      <c r="E124" s="50" t="s">
        <v>171</v>
      </c>
      <c r="F124" s="74">
        <v>4576756</v>
      </c>
      <c r="G124" s="75"/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1.5</v>
      </c>
      <c r="O124" s="296">
        <v>1.2</v>
      </c>
      <c r="P124" s="74">
        <v>1.3</v>
      </c>
      <c r="Q124" s="296">
        <v>1</v>
      </c>
      <c r="R124" s="2">
        <v>342400</v>
      </c>
      <c r="S124" s="2">
        <v>376600</v>
      </c>
      <c r="T124" s="180">
        <v>397305</v>
      </c>
      <c r="U124" s="2">
        <v>0</v>
      </c>
      <c r="V124" s="2">
        <v>0</v>
      </c>
      <c r="W124" s="180">
        <v>0</v>
      </c>
      <c r="X124" s="2">
        <v>28740</v>
      </c>
      <c r="Y124" s="2">
        <v>0</v>
      </c>
      <c r="Z124" s="180">
        <v>0</v>
      </c>
      <c r="AA124" s="2">
        <v>67499</v>
      </c>
      <c r="AB124" s="2">
        <v>52249</v>
      </c>
      <c r="AC124" s="180">
        <v>55000</v>
      </c>
      <c r="AD124" s="2">
        <v>42208</v>
      </c>
      <c r="AE124" s="2">
        <v>46500</v>
      </c>
      <c r="AF124" s="180">
        <v>40000</v>
      </c>
      <c r="AG124" s="2">
        <v>0</v>
      </c>
      <c r="AH124" s="2">
        <v>0</v>
      </c>
      <c r="AI124" s="180">
        <v>0</v>
      </c>
      <c r="AJ124" s="2">
        <v>33320</v>
      </c>
      <c r="AK124" s="2">
        <v>7600</v>
      </c>
      <c r="AL124" s="180">
        <v>7772</v>
      </c>
      <c r="AM124" s="2">
        <v>0</v>
      </c>
      <c r="AN124" s="2">
        <v>0</v>
      </c>
      <c r="AO124" s="180">
        <v>0</v>
      </c>
      <c r="AP124" s="2">
        <v>0</v>
      </c>
      <c r="AQ124" s="2">
        <v>0</v>
      </c>
      <c r="AR124" s="180">
        <v>0</v>
      </c>
      <c r="AS124" s="2">
        <v>48251</v>
      </c>
      <c r="AT124" s="2">
        <v>17500</v>
      </c>
      <c r="AU124" s="180">
        <v>8500</v>
      </c>
      <c r="AV124" s="2">
        <v>562418</v>
      </c>
      <c r="AW124" s="51">
        <v>500449</v>
      </c>
      <c r="AX124" s="196">
        <v>508577</v>
      </c>
      <c r="AY124" s="3"/>
      <c r="AZ124" s="49"/>
      <c r="BA124" s="203">
        <v>260000</v>
      </c>
      <c r="BB124" s="4">
        <f t="shared" si="125"/>
        <v>0</v>
      </c>
      <c r="BC124" s="214">
        <f t="shared" si="126"/>
        <v>0.6544090811844805</v>
      </c>
      <c r="BD124" s="5">
        <f t="shared" si="127"/>
        <v>-1</v>
      </c>
      <c r="BE124" s="229">
        <f t="shared" si="128"/>
        <v>-0.3096123207647371</v>
      </c>
      <c r="BF124" s="6"/>
      <c r="BG124" s="7">
        <f t="shared" si="129"/>
        <v>71600</v>
      </c>
      <c r="BH124" s="241">
        <f t="shared" si="130"/>
        <v>316272</v>
      </c>
      <c r="BI124" s="8">
        <f t="shared" si="131"/>
        <v>0.1273074474856779</v>
      </c>
      <c r="BJ124" s="253">
        <f t="shared" si="132"/>
        <v>0.6319764851163655</v>
      </c>
      <c r="BK124" s="9">
        <f t="shared" si="133"/>
        <v>490818</v>
      </c>
      <c r="BL124" s="260">
        <f t="shared" si="134"/>
        <v>184177</v>
      </c>
      <c r="BM124" s="10">
        <f t="shared" si="90"/>
        <v>0.14307152177344745</v>
      </c>
      <c r="BN124" s="266">
        <f t="shared" si="90"/>
        <v>0.6218763333772467</v>
      </c>
      <c r="BO124" s="11">
        <f t="shared" si="91"/>
        <v>428849</v>
      </c>
      <c r="BP124" s="285">
        <f t="shared" si="91"/>
        <v>192305</v>
      </c>
      <c r="BQ124" s="12">
        <f t="shared" si="135"/>
        <v>423319</v>
      </c>
      <c r="BR124" s="263">
        <f t="shared" si="136"/>
        <v>131928</v>
      </c>
      <c r="BT124" s="397">
        <v>0.09</v>
      </c>
      <c r="BU124" s="75">
        <f t="shared" si="117"/>
        <v>18016.164</v>
      </c>
      <c r="BV124" s="400"/>
      <c r="BW124" s="413">
        <v>18000</v>
      </c>
      <c r="BX124" s="393">
        <v>44000</v>
      </c>
      <c r="BY124" s="392"/>
      <c r="BZ124" s="364"/>
      <c r="CA124" s="365"/>
      <c r="CB124" s="364"/>
      <c r="CC124" s="364"/>
      <c r="CD124" s="364"/>
      <c r="CE124" s="366" t="s">
        <v>168</v>
      </c>
      <c r="CF124" s="366" t="s">
        <v>50</v>
      </c>
      <c r="CG124" s="367">
        <v>0.71</v>
      </c>
      <c r="CI124" s="406">
        <f t="shared" si="71"/>
        <v>0.6482468188103505</v>
      </c>
      <c r="CK124" s="13">
        <f>0.7*($S124+$AB124)-$BA124-$BW124</f>
        <v>22194.29999999999</v>
      </c>
      <c r="CL124" s="16">
        <f t="shared" si="137"/>
        <v>43636.75</v>
      </c>
    </row>
    <row r="125" spans="1:90" ht="48">
      <c r="A125" s="173">
        <v>26594706</v>
      </c>
      <c r="B125" s="50" t="s">
        <v>170</v>
      </c>
      <c r="C125" s="50" t="s">
        <v>41</v>
      </c>
      <c r="D125" s="50" t="s">
        <v>166</v>
      </c>
      <c r="E125" s="50" t="s">
        <v>172</v>
      </c>
      <c r="F125" s="74">
        <v>7050514</v>
      </c>
      <c r="G125" s="75"/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1</v>
      </c>
      <c r="O125" s="296">
        <v>1</v>
      </c>
      <c r="P125" s="74">
        <v>0.8</v>
      </c>
      <c r="Q125" s="296">
        <v>0.8</v>
      </c>
      <c r="R125" s="2">
        <v>342400</v>
      </c>
      <c r="S125" s="2">
        <v>278000</v>
      </c>
      <c r="T125" s="180">
        <v>307875</v>
      </c>
      <c r="U125" s="2">
        <v>0</v>
      </c>
      <c r="V125" s="2">
        <v>0</v>
      </c>
      <c r="W125" s="180">
        <v>0</v>
      </c>
      <c r="X125" s="2">
        <v>28740</v>
      </c>
      <c r="Y125" s="2">
        <v>0</v>
      </c>
      <c r="Z125" s="180">
        <v>0</v>
      </c>
      <c r="AA125" s="2">
        <v>67499</v>
      </c>
      <c r="AB125" s="2">
        <v>47249</v>
      </c>
      <c r="AC125" s="180">
        <v>50000</v>
      </c>
      <c r="AD125" s="2">
        <v>42208</v>
      </c>
      <c r="AE125" s="2">
        <v>55500</v>
      </c>
      <c r="AF125" s="180">
        <v>50000</v>
      </c>
      <c r="AG125" s="2">
        <v>0</v>
      </c>
      <c r="AH125" s="2">
        <v>0</v>
      </c>
      <c r="AI125" s="180">
        <v>0</v>
      </c>
      <c r="AJ125" s="2">
        <v>33320</v>
      </c>
      <c r="AK125" s="2">
        <v>15000</v>
      </c>
      <c r="AL125" s="180">
        <v>14360</v>
      </c>
      <c r="AM125" s="2">
        <v>0</v>
      </c>
      <c r="AN125" s="2">
        <v>0</v>
      </c>
      <c r="AO125" s="180">
        <v>0</v>
      </c>
      <c r="AP125" s="2">
        <v>0</v>
      </c>
      <c r="AQ125" s="2">
        <v>0</v>
      </c>
      <c r="AR125" s="180">
        <v>0</v>
      </c>
      <c r="AS125" s="2">
        <v>48251</v>
      </c>
      <c r="AT125" s="2">
        <v>24000</v>
      </c>
      <c r="AU125" s="180">
        <v>25000</v>
      </c>
      <c r="AV125" s="2">
        <v>562418</v>
      </c>
      <c r="AW125" s="51">
        <v>419749</v>
      </c>
      <c r="AX125" s="196">
        <v>447235</v>
      </c>
      <c r="AY125" s="3"/>
      <c r="AZ125" s="49"/>
      <c r="BA125" s="203">
        <v>220000</v>
      </c>
      <c r="BB125" s="4">
        <f t="shared" si="125"/>
        <v>0</v>
      </c>
      <c r="BC125" s="214">
        <f t="shared" si="126"/>
        <v>0.7145757206658546</v>
      </c>
      <c r="BD125" s="5">
        <f t="shared" si="127"/>
        <v>-1</v>
      </c>
      <c r="BE125" s="229">
        <f t="shared" si="128"/>
        <v>-0.2086330935251799</v>
      </c>
      <c r="BF125" s="6"/>
      <c r="BG125" s="7">
        <f t="shared" si="129"/>
        <v>94500</v>
      </c>
      <c r="BH125" s="241">
        <f t="shared" si="130"/>
        <v>309360</v>
      </c>
      <c r="BI125" s="8">
        <f t="shared" si="131"/>
        <v>0.16802449423738217</v>
      </c>
      <c r="BJ125" s="253">
        <f t="shared" si="132"/>
        <v>0.7370118809097818</v>
      </c>
      <c r="BK125" s="9">
        <f t="shared" si="133"/>
        <v>467918</v>
      </c>
      <c r="BL125" s="260">
        <f t="shared" si="134"/>
        <v>110389</v>
      </c>
      <c r="BM125" s="10">
        <f t="shared" si="90"/>
        <v>0.22513454469218508</v>
      </c>
      <c r="BN125" s="266">
        <f t="shared" si="90"/>
        <v>0.6917168826232294</v>
      </c>
      <c r="BO125" s="11">
        <f t="shared" si="91"/>
        <v>325249</v>
      </c>
      <c r="BP125" s="285">
        <f t="shared" si="91"/>
        <v>137875</v>
      </c>
      <c r="BQ125" s="12">
        <f t="shared" si="135"/>
        <v>400419</v>
      </c>
      <c r="BR125" s="263">
        <f t="shared" si="136"/>
        <v>63140</v>
      </c>
      <c r="BT125" s="397">
        <v>0.09</v>
      </c>
      <c r="BU125" s="75">
        <f t="shared" si="117"/>
        <v>15110.964</v>
      </c>
      <c r="BV125" s="400"/>
      <c r="BW125" s="413">
        <v>15000</v>
      </c>
      <c r="BX125" s="393">
        <v>9000</v>
      </c>
      <c r="BY125" s="392"/>
      <c r="BZ125" s="364"/>
      <c r="CA125" s="365"/>
      <c r="CB125" s="364"/>
      <c r="CC125" s="364"/>
      <c r="CD125" s="364"/>
      <c r="CE125" s="366" t="s">
        <v>168</v>
      </c>
      <c r="CF125" s="366" t="s">
        <v>50</v>
      </c>
      <c r="CG125" s="367">
        <v>0.71</v>
      </c>
      <c r="CI125" s="406">
        <f t="shared" si="71"/>
        <v>0.7225233590264689</v>
      </c>
      <c r="CL125" s="16">
        <f t="shared" si="137"/>
        <v>8936.75</v>
      </c>
    </row>
    <row r="126" spans="1:90" ht="48">
      <c r="A126" s="173">
        <v>26594706</v>
      </c>
      <c r="B126" s="50" t="s">
        <v>170</v>
      </c>
      <c r="C126" s="50" t="s">
        <v>41</v>
      </c>
      <c r="D126" s="50" t="s">
        <v>166</v>
      </c>
      <c r="E126" s="50" t="s">
        <v>173</v>
      </c>
      <c r="F126" s="74">
        <v>7192717</v>
      </c>
      <c r="G126" s="75"/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1.7</v>
      </c>
      <c r="O126" s="296">
        <v>1.4</v>
      </c>
      <c r="P126" s="74">
        <v>1.5</v>
      </c>
      <c r="Q126" s="296">
        <v>1.2</v>
      </c>
      <c r="R126" s="2">
        <v>342400</v>
      </c>
      <c r="S126" s="2">
        <v>376600</v>
      </c>
      <c r="T126" s="180">
        <v>449337</v>
      </c>
      <c r="U126" s="2">
        <v>0</v>
      </c>
      <c r="V126" s="2">
        <v>0</v>
      </c>
      <c r="W126" s="180">
        <v>0</v>
      </c>
      <c r="X126" s="2">
        <v>28740</v>
      </c>
      <c r="Y126" s="2">
        <v>0</v>
      </c>
      <c r="Z126" s="180">
        <v>0</v>
      </c>
      <c r="AA126" s="2">
        <v>67499</v>
      </c>
      <c r="AB126" s="2">
        <v>67249</v>
      </c>
      <c r="AC126" s="180">
        <v>71000</v>
      </c>
      <c r="AD126" s="2">
        <v>42208</v>
      </c>
      <c r="AE126" s="2">
        <v>61400</v>
      </c>
      <c r="AF126" s="180">
        <v>50000</v>
      </c>
      <c r="AG126" s="2">
        <v>0</v>
      </c>
      <c r="AH126" s="2">
        <v>0</v>
      </c>
      <c r="AI126" s="180">
        <v>0</v>
      </c>
      <c r="AJ126" s="2">
        <v>33320</v>
      </c>
      <c r="AK126" s="2">
        <v>12000</v>
      </c>
      <c r="AL126" s="180">
        <v>12000</v>
      </c>
      <c r="AM126" s="2">
        <v>0</v>
      </c>
      <c r="AN126" s="2">
        <v>0</v>
      </c>
      <c r="AO126" s="180">
        <v>0</v>
      </c>
      <c r="AP126" s="2">
        <v>0</v>
      </c>
      <c r="AQ126" s="2">
        <v>0</v>
      </c>
      <c r="AR126" s="180">
        <v>0</v>
      </c>
      <c r="AS126" s="2">
        <v>48251</v>
      </c>
      <c r="AT126" s="2">
        <v>15000</v>
      </c>
      <c r="AU126" s="180">
        <v>12000</v>
      </c>
      <c r="AV126" s="2">
        <v>562418</v>
      </c>
      <c r="AW126" s="51">
        <v>532249</v>
      </c>
      <c r="AX126" s="196">
        <v>594337</v>
      </c>
      <c r="AY126" s="3"/>
      <c r="AZ126" s="49"/>
      <c r="BA126" s="203">
        <v>280000</v>
      </c>
      <c r="BB126" s="4">
        <f t="shared" si="125"/>
        <v>0</v>
      </c>
      <c r="BC126" s="214">
        <f t="shared" si="126"/>
        <v>0.6231403156205698</v>
      </c>
      <c r="BD126" s="5">
        <f t="shared" si="127"/>
        <v>-1</v>
      </c>
      <c r="BE126" s="229">
        <f t="shared" si="128"/>
        <v>-0.2565055762081785</v>
      </c>
      <c r="BF126" s="6"/>
      <c r="BG126" s="7">
        <f t="shared" si="129"/>
        <v>88400</v>
      </c>
      <c r="BH126" s="241">
        <f t="shared" si="130"/>
        <v>354000</v>
      </c>
      <c r="BI126" s="8">
        <f t="shared" si="131"/>
        <v>0.15717846868343474</v>
      </c>
      <c r="BJ126" s="253">
        <f t="shared" si="132"/>
        <v>0.665102235983534</v>
      </c>
      <c r="BK126" s="9">
        <f t="shared" si="133"/>
        <v>474018</v>
      </c>
      <c r="BL126" s="260">
        <f t="shared" si="134"/>
        <v>178249</v>
      </c>
      <c r="BM126" s="10">
        <f t="shared" si="90"/>
        <v>0.16608767700831753</v>
      </c>
      <c r="BN126" s="266">
        <f t="shared" si="90"/>
        <v>0.5956216759178715</v>
      </c>
      <c r="BO126" s="11">
        <f t="shared" si="91"/>
        <v>443849</v>
      </c>
      <c r="BP126" s="285">
        <f t="shared" si="91"/>
        <v>240337</v>
      </c>
      <c r="BQ126" s="12">
        <f t="shared" si="135"/>
        <v>406519</v>
      </c>
      <c r="BR126" s="263">
        <f t="shared" si="136"/>
        <v>111000</v>
      </c>
      <c r="BT126" s="397">
        <v>0.09</v>
      </c>
      <c r="BU126" s="75">
        <f t="shared" si="117"/>
        <v>19160.964</v>
      </c>
      <c r="BV126" s="400"/>
      <c r="BW126" s="413">
        <v>19000</v>
      </c>
      <c r="BX126" s="393">
        <v>34000</v>
      </c>
      <c r="BY126" s="392"/>
      <c r="BZ126" s="364"/>
      <c r="CA126" s="365"/>
      <c r="CB126" s="364"/>
      <c r="CC126" s="364"/>
      <c r="CD126" s="364"/>
      <c r="CE126" s="366" t="s">
        <v>168</v>
      </c>
      <c r="CF126" s="366" t="s">
        <v>50</v>
      </c>
      <c r="CG126" s="367">
        <v>0.71</v>
      </c>
      <c r="CI126" s="406">
        <f t="shared" si="71"/>
        <v>0.6736525259716706</v>
      </c>
      <c r="CK126" s="13">
        <f aca="true" t="shared" si="138" ref="CK126:CK132">0.7*($S126+$AB126)-$BA126-$BW126</f>
        <v>11694.299999999988</v>
      </c>
      <c r="CL126" s="16">
        <f t="shared" si="137"/>
        <v>33886.75</v>
      </c>
    </row>
    <row r="127" spans="1:90" ht="48">
      <c r="A127" s="173">
        <v>26594706</v>
      </c>
      <c r="B127" s="50" t="s">
        <v>170</v>
      </c>
      <c r="C127" s="50" t="s">
        <v>41</v>
      </c>
      <c r="D127" s="50" t="s">
        <v>166</v>
      </c>
      <c r="E127" s="50" t="s">
        <v>174</v>
      </c>
      <c r="F127" s="74">
        <v>3994230</v>
      </c>
      <c r="G127" s="75"/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1</v>
      </c>
      <c r="O127" s="296">
        <v>1.2</v>
      </c>
      <c r="P127" s="74">
        <v>0.8</v>
      </c>
      <c r="Q127" s="296">
        <v>1</v>
      </c>
      <c r="R127" s="2">
        <v>342400</v>
      </c>
      <c r="S127" s="2">
        <v>276000</v>
      </c>
      <c r="T127" s="180">
        <v>397305</v>
      </c>
      <c r="U127" s="2">
        <v>0</v>
      </c>
      <c r="V127" s="2">
        <v>0</v>
      </c>
      <c r="W127" s="180">
        <v>0</v>
      </c>
      <c r="X127" s="2">
        <v>28740</v>
      </c>
      <c r="Y127" s="2">
        <v>0</v>
      </c>
      <c r="Z127" s="180">
        <v>0</v>
      </c>
      <c r="AA127" s="2">
        <v>67499</v>
      </c>
      <c r="AB127" s="2">
        <v>47249</v>
      </c>
      <c r="AC127" s="180">
        <v>49600</v>
      </c>
      <c r="AD127" s="2">
        <v>42208</v>
      </c>
      <c r="AE127" s="2">
        <v>45400</v>
      </c>
      <c r="AF127" s="180">
        <v>42000</v>
      </c>
      <c r="AG127" s="2">
        <v>0</v>
      </c>
      <c r="AH127" s="2">
        <v>0</v>
      </c>
      <c r="AI127" s="180">
        <v>0</v>
      </c>
      <c r="AJ127" s="2">
        <v>33320</v>
      </c>
      <c r="AK127" s="2">
        <v>5500</v>
      </c>
      <c r="AL127" s="180">
        <v>6760</v>
      </c>
      <c r="AM127" s="2">
        <v>0</v>
      </c>
      <c r="AN127" s="2">
        <v>0</v>
      </c>
      <c r="AO127" s="180">
        <v>0</v>
      </c>
      <c r="AP127" s="2">
        <v>0</v>
      </c>
      <c r="AQ127" s="2">
        <v>0</v>
      </c>
      <c r="AR127" s="180">
        <v>0</v>
      </c>
      <c r="AS127" s="2">
        <v>48251</v>
      </c>
      <c r="AT127" s="2">
        <v>27300</v>
      </c>
      <c r="AU127" s="180">
        <v>43000</v>
      </c>
      <c r="AV127" s="2">
        <v>562418</v>
      </c>
      <c r="AW127" s="51">
        <v>401449</v>
      </c>
      <c r="AX127" s="196">
        <v>538665</v>
      </c>
      <c r="AY127" s="3"/>
      <c r="AZ127" s="49"/>
      <c r="BA127" s="203">
        <v>210000</v>
      </c>
      <c r="BB127" s="4">
        <f t="shared" si="125"/>
        <v>0</v>
      </c>
      <c r="BC127" s="214">
        <f t="shared" si="126"/>
        <v>0.5285611809566957</v>
      </c>
      <c r="BD127" s="5">
        <f t="shared" si="127"/>
        <v>-1</v>
      </c>
      <c r="BE127" s="229">
        <f t="shared" si="128"/>
        <v>-0.23913043478260865</v>
      </c>
      <c r="BF127" s="6"/>
      <c r="BG127" s="7">
        <f t="shared" si="129"/>
        <v>78200</v>
      </c>
      <c r="BH127" s="241">
        <f t="shared" si="130"/>
        <v>301760</v>
      </c>
      <c r="BI127" s="8">
        <f t="shared" si="131"/>
        <v>0.1390424915276538</v>
      </c>
      <c r="BJ127" s="253">
        <f t="shared" si="132"/>
        <v>0.7516770498867851</v>
      </c>
      <c r="BK127" s="9">
        <f t="shared" si="133"/>
        <v>484218</v>
      </c>
      <c r="BL127" s="260">
        <f t="shared" si="134"/>
        <v>99689</v>
      </c>
      <c r="BM127" s="10">
        <f t="shared" si="90"/>
        <v>0.19479435744017298</v>
      </c>
      <c r="BN127" s="266">
        <f t="shared" si="90"/>
        <v>0.5601997530932955</v>
      </c>
      <c r="BO127" s="11">
        <f t="shared" si="91"/>
        <v>323249</v>
      </c>
      <c r="BP127" s="285">
        <f t="shared" si="91"/>
        <v>236905</v>
      </c>
      <c r="BQ127" s="12">
        <f t="shared" si="135"/>
        <v>416719</v>
      </c>
      <c r="BR127" s="263">
        <f t="shared" si="136"/>
        <v>52440</v>
      </c>
      <c r="BT127" s="397">
        <v>0.09</v>
      </c>
      <c r="BU127" s="75">
        <f t="shared" si="117"/>
        <v>14452.163999999999</v>
      </c>
      <c r="BV127" s="400"/>
      <c r="BW127" s="413">
        <v>14000</v>
      </c>
      <c r="BX127" s="393">
        <v>18000</v>
      </c>
      <c r="BY127" s="392"/>
      <c r="BZ127" s="364"/>
      <c r="CA127" s="365"/>
      <c r="CB127" s="364"/>
      <c r="CC127" s="364"/>
      <c r="CD127" s="364"/>
      <c r="CE127" s="366" t="s">
        <v>168</v>
      </c>
      <c r="CF127" s="366" t="s">
        <v>50</v>
      </c>
      <c r="CG127" s="367">
        <v>0.71</v>
      </c>
      <c r="CI127" s="406">
        <f t="shared" si="71"/>
        <v>0.6929642473758619</v>
      </c>
      <c r="CK127" s="13">
        <f t="shared" si="138"/>
        <v>2274.2999999999884</v>
      </c>
      <c r="CL127" s="16">
        <f t="shared" si="137"/>
        <v>18436.75</v>
      </c>
    </row>
    <row r="128" spans="1:90" ht="48">
      <c r="A128" s="173">
        <v>26594706</v>
      </c>
      <c r="B128" s="50" t="s">
        <v>170</v>
      </c>
      <c r="C128" s="50" t="s">
        <v>41</v>
      </c>
      <c r="D128" s="50" t="s">
        <v>166</v>
      </c>
      <c r="E128" s="50" t="s">
        <v>175</v>
      </c>
      <c r="F128" s="74">
        <v>8577498</v>
      </c>
      <c r="G128" s="75"/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1.5</v>
      </c>
      <c r="O128" s="296">
        <v>1.4</v>
      </c>
      <c r="P128" s="74">
        <v>1.3</v>
      </c>
      <c r="Q128" s="296">
        <v>0.8</v>
      </c>
      <c r="R128" s="2">
        <v>342400</v>
      </c>
      <c r="S128" s="2">
        <v>376600</v>
      </c>
      <c r="T128" s="180">
        <v>429825</v>
      </c>
      <c r="U128" s="2">
        <v>0</v>
      </c>
      <c r="V128" s="2">
        <v>0</v>
      </c>
      <c r="W128" s="180">
        <v>0</v>
      </c>
      <c r="X128" s="2">
        <v>28740</v>
      </c>
      <c r="Y128" s="2">
        <v>0</v>
      </c>
      <c r="Z128" s="180">
        <v>0</v>
      </c>
      <c r="AA128" s="2">
        <v>67499</v>
      </c>
      <c r="AB128" s="2">
        <v>77249</v>
      </c>
      <c r="AC128" s="180">
        <v>881860</v>
      </c>
      <c r="AD128" s="2">
        <v>42208</v>
      </c>
      <c r="AE128" s="2">
        <v>50000</v>
      </c>
      <c r="AF128" s="180">
        <v>47000</v>
      </c>
      <c r="AG128" s="2">
        <v>0</v>
      </c>
      <c r="AH128" s="2">
        <v>0</v>
      </c>
      <c r="AI128" s="180">
        <v>0</v>
      </c>
      <c r="AJ128" s="2">
        <v>33320</v>
      </c>
      <c r="AK128" s="2">
        <v>12300</v>
      </c>
      <c r="AL128" s="180">
        <v>12000</v>
      </c>
      <c r="AM128" s="2">
        <v>0</v>
      </c>
      <c r="AN128" s="2">
        <v>0</v>
      </c>
      <c r="AO128" s="180">
        <v>0</v>
      </c>
      <c r="AP128" s="2">
        <v>0</v>
      </c>
      <c r="AQ128" s="2">
        <v>0</v>
      </c>
      <c r="AR128" s="180">
        <v>0</v>
      </c>
      <c r="AS128" s="2">
        <v>48251</v>
      </c>
      <c r="AT128" s="2">
        <v>25000</v>
      </c>
      <c r="AU128" s="180">
        <v>10000</v>
      </c>
      <c r="AV128" s="2">
        <v>562418</v>
      </c>
      <c r="AW128" s="51">
        <v>541149</v>
      </c>
      <c r="AX128" s="196">
        <v>580685</v>
      </c>
      <c r="AY128" s="3"/>
      <c r="AZ128" s="49"/>
      <c r="BA128" s="203">
        <v>280000</v>
      </c>
      <c r="BB128" s="4">
        <f t="shared" si="125"/>
        <v>0</v>
      </c>
      <c r="BC128" s="214">
        <f t="shared" si="126"/>
        <v>0.6514279067062176</v>
      </c>
      <c r="BD128" s="5">
        <f t="shared" si="127"/>
        <v>-1</v>
      </c>
      <c r="BE128" s="229">
        <f t="shared" si="128"/>
        <v>-0.2565055762081785</v>
      </c>
      <c r="BF128" s="6"/>
      <c r="BG128" s="7">
        <f t="shared" si="129"/>
        <v>87300</v>
      </c>
      <c r="BH128" s="241">
        <f t="shared" si="130"/>
        <v>349000</v>
      </c>
      <c r="BI128" s="8">
        <f t="shared" si="131"/>
        <v>0.1552226280097721</v>
      </c>
      <c r="BJ128" s="253">
        <f t="shared" si="132"/>
        <v>0.6449240412529637</v>
      </c>
      <c r="BK128" s="9">
        <f t="shared" si="133"/>
        <v>475118</v>
      </c>
      <c r="BL128" s="260">
        <f t="shared" si="134"/>
        <v>192149</v>
      </c>
      <c r="BM128" s="10">
        <f t="shared" si="90"/>
        <v>0.16132340630768974</v>
      </c>
      <c r="BN128" s="266">
        <f t="shared" si="90"/>
        <v>0.601014319295315</v>
      </c>
      <c r="BO128" s="11">
        <f t="shared" si="91"/>
        <v>453849</v>
      </c>
      <c r="BP128" s="285">
        <f t="shared" si="91"/>
        <v>231685</v>
      </c>
      <c r="BQ128" s="12">
        <f t="shared" si="135"/>
        <v>407619</v>
      </c>
      <c r="BR128" s="263">
        <f t="shared" si="136"/>
        <v>114900</v>
      </c>
      <c r="BT128" s="397">
        <v>0.09</v>
      </c>
      <c r="BU128" s="75">
        <f t="shared" si="117"/>
        <v>19481.363999999998</v>
      </c>
      <c r="BV128" s="400"/>
      <c r="BW128" s="413">
        <v>20000</v>
      </c>
      <c r="BX128" s="393">
        <v>40000</v>
      </c>
      <c r="BY128" s="392"/>
      <c r="BZ128" s="364"/>
      <c r="CA128" s="365"/>
      <c r="CB128" s="364"/>
      <c r="CC128" s="364"/>
      <c r="CD128" s="364"/>
      <c r="CE128" s="366" t="s">
        <v>168</v>
      </c>
      <c r="CF128" s="366" t="s">
        <v>50</v>
      </c>
      <c r="CG128" s="367">
        <v>0.71</v>
      </c>
      <c r="CI128" s="406">
        <f t="shared" si="71"/>
        <v>0.66101280381801</v>
      </c>
      <c r="CK128" s="13">
        <f t="shared" si="138"/>
        <v>17694.29999999999</v>
      </c>
      <c r="CL128" s="16">
        <f t="shared" si="137"/>
        <v>40386.75</v>
      </c>
    </row>
    <row r="129" spans="1:90" ht="48">
      <c r="A129" s="173">
        <v>26652935</v>
      </c>
      <c r="B129" s="50" t="s">
        <v>64</v>
      </c>
      <c r="C129" s="50" t="s">
        <v>41</v>
      </c>
      <c r="D129" s="50" t="s">
        <v>166</v>
      </c>
      <c r="E129" s="50" t="s">
        <v>64</v>
      </c>
      <c r="F129" s="75">
        <v>4809258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0.9</v>
      </c>
      <c r="O129" s="296">
        <v>0.5</v>
      </c>
      <c r="P129" s="74">
        <v>0.9</v>
      </c>
      <c r="Q129" s="296">
        <v>0.5</v>
      </c>
      <c r="R129" s="2">
        <v>0</v>
      </c>
      <c r="S129" s="2">
        <v>234000</v>
      </c>
      <c r="T129" s="180">
        <v>279020</v>
      </c>
      <c r="U129" s="2">
        <v>0</v>
      </c>
      <c r="V129" s="2">
        <v>0</v>
      </c>
      <c r="W129" s="180">
        <v>0</v>
      </c>
      <c r="X129" s="2">
        <v>0</v>
      </c>
      <c r="Y129" s="2">
        <v>0</v>
      </c>
      <c r="Z129" s="180">
        <v>0</v>
      </c>
      <c r="AA129" s="2">
        <v>0</v>
      </c>
      <c r="AB129" s="2">
        <v>0</v>
      </c>
      <c r="AC129" s="180">
        <v>0</v>
      </c>
      <c r="AD129" s="2">
        <v>0</v>
      </c>
      <c r="AE129" s="2">
        <v>0</v>
      </c>
      <c r="AF129" s="180">
        <v>0</v>
      </c>
      <c r="AG129" s="2">
        <v>0</v>
      </c>
      <c r="AH129" s="2">
        <v>0</v>
      </c>
      <c r="AI129" s="180">
        <v>0</v>
      </c>
      <c r="AJ129" s="2">
        <v>0</v>
      </c>
      <c r="AK129" s="2">
        <v>0</v>
      </c>
      <c r="AL129" s="180">
        <v>0</v>
      </c>
      <c r="AM129" s="2">
        <v>0</v>
      </c>
      <c r="AN129" s="2">
        <v>0</v>
      </c>
      <c r="AO129" s="180">
        <v>0</v>
      </c>
      <c r="AP129" s="2">
        <v>0</v>
      </c>
      <c r="AQ129" s="2">
        <v>26610</v>
      </c>
      <c r="AR129" s="180">
        <v>0</v>
      </c>
      <c r="AS129" s="2">
        <v>0</v>
      </c>
      <c r="AT129" s="2">
        <v>0</v>
      </c>
      <c r="AU129" s="180">
        <v>0</v>
      </c>
      <c r="AV129" s="2">
        <v>0</v>
      </c>
      <c r="AW129" s="51">
        <v>260610</v>
      </c>
      <c r="AX129" s="196">
        <v>279020</v>
      </c>
      <c r="AY129" s="3"/>
      <c r="AZ129" s="49"/>
      <c r="BA129" s="203">
        <v>135000</v>
      </c>
      <c r="BB129" s="4">
        <f t="shared" si="125"/>
        <v>0</v>
      </c>
      <c r="BC129" s="214">
        <f t="shared" si="126"/>
        <v>0.4838362841373378</v>
      </c>
      <c r="BD129" s="5"/>
      <c r="BE129" s="229">
        <f t="shared" si="128"/>
        <v>-0.42307692307692313</v>
      </c>
      <c r="BF129" s="6"/>
      <c r="BG129" s="7">
        <f t="shared" si="129"/>
        <v>26610</v>
      </c>
      <c r="BH129" s="241">
        <f t="shared" si="130"/>
        <v>135000</v>
      </c>
      <c r="BI129" s="8" t="e">
        <f t="shared" si="131"/>
        <v>#DIV/0!</v>
      </c>
      <c r="BJ129" s="253">
        <f t="shared" si="132"/>
        <v>0.5180154253482214</v>
      </c>
      <c r="BK129" s="9" t="e">
        <f t="shared" si="133"/>
        <v>#DIV/0!</v>
      </c>
      <c r="BL129" s="260">
        <f t="shared" si="134"/>
        <v>125610</v>
      </c>
      <c r="BM129" s="10">
        <f t="shared" si="90"/>
        <v>0.10210659606308277</v>
      </c>
      <c r="BN129" s="266">
        <f t="shared" si="90"/>
        <v>0.4838362841373378</v>
      </c>
      <c r="BO129" s="11">
        <f t="shared" si="91"/>
        <v>234000</v>
      </c>
      <c r="BP129" s="285">
        <f t="shared" si="91"/>
        <v>144020</v>
      </c>
      <c r="BQ129" s="12" t="e">
        <f t="shared" si="135"/>
        <v>#DIV/0!</v>
      </c>
      <c r="BR129" s="263">
        <f t="shared" si="136"/>
        <v>125610</v>
      </c>
      <c r="BT129" s="397">
        <v>0.09</v>
      </c>
      <c r="BU129" s="75">
        <f t="shared" si="117"/>
        <v>9381.96</v>
      </c>
      <c r="BV129" s="400"/>
      <c r="BW129" s="413">
        <v>9000</v>
      </c>
      <c r="BX129" s="393">
        <v>32000</v>
      </c>
      <c r="BY129" s="392"/>
      <c r="BZ129" s="364"/>
      <c r="CA129" s="365"/>
      <c r="CB129" s="364"/>
      <c r="CC129" s="364"/>
      <c r="CD129" s="364"/>
      <c r="CE129" s="366" t="s">
        <v>168</v>
      </c>
      <c r="CF129" s="366" t="s">
        <v>50</v>
      </c>
      <c r="CG129" s="367">
        <v>0.71</v>
      </c>
      <c r="CI129" s="406">
        <f t="shared" si="71"/>
        <v>0.6153846153846154</v>
      </c>
      <c r="CJ129" s="13">
        <f>0.65*($S129+$AB129)-$BA129-$BW129</f>
        <v>8100</v>
      </c>
      <c r="CK129" s="13">
        <f t="shared" si="138"/>
        <v>19800</v>
      </c>
      <c r="CL129" s="16">
        <f t="shared" si="137"/>
        <v>31500</v>
      </c>
    </row>
    <row r="130" spans="1:90" ht="48">
      <c r="A130" s="173">
        <v>26908042</v>
      </c>
      <c r="B130" s="50" t="s">
        <v>133</v>
      </c>
      <c r="C130" s="50" t="s">
        <v>41</v>
      </c>
      <c r="D130" s="50" t="s">
        <v>166</v>
      </c>
      <c r="E130" s="50" t="s">
        <v>169</v>
      </c>
      <c r="F130" s="74">
        <v>7781687</v>
      </c>
      <c r="G130" s="75"/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1</v>
      </c>
      <c r="O130" s="296">
        <v>1</v>
      </c>
      <c r="P130" s="74">
        <v>0</v>
      </c>
      <c r="Q130" s="296">
        <v>1</v>
      </c>
      <c r="R130" s="2">
        <v>95000</v>
      </c>
      <c r="S130" s="2">
        <v>236000</v>
      </c>
      <c r="T130" s="180">
        <v>346000</v>
      </c>
      <c r="U130" s="2">
        <v>0</v>
      </c>
      <c r="V130" s="2">
        <v>0</v>
      </c>
      <c r="W130" s="180">
        <v>0</v>
      </c>
      <c r="X130" s="2">
        <v>0</v>
      </c>
      <c r="Y130" s="2">
        <v>0</v>
      </c>
      <c r="Z130" s="180">
        <v>0</v>
      </c>
      <c r="AA130" s="2">
        <v>0</v>
      </c>
      <c r="AB130" s="2">
        <v>22950</v>
      </c>
      <c r="AC130" s="180">
        <v>0</v>
      </c>
      <c r="AD130" s="2">
        <v>0</v>
      </c>
      <c r="AE130" s="2">
        <v>0</v>
      </c>
      <c r="AF130" s="180">
        <v>0</v>
      </c>
      <c r="AG130" s="2">
        <v>0</v>
      </c>
      <c r="AH130" s="2">
        <v>0</v>
      </c>
      <c r="AI130" s="180">
        <v>0</v>
      </c>
      <c r="AJ130" s="2">
        <v>0</v>
      </c>
      <c r="AK130" s="2">
        <v>0</v>
      </c>
      <c r="AL130" s="180">
        <v>0</v>
      </c>
      <c r="AM130" s="2">
        <v>0</v>
      </c>
      <c r="AN130" s="2">
        <v>0</v>
      </c>
      <c r="AO130" s="180">
        <v>0</v>
      </c>
      <c r="AP130" s="2">
        <v>297800</v>
      </c>
      <c r="AQ130" s="2">
        <v>0</v>
      </c>
      <c r="AR130" s="180">
        <v>0</v>
      </c>
      <c r="AS130" s="2">
        <v>0</v>
      </c>
      <c r="AT130" s="2">
        <v>30000</v>
      </c>
      <c r="AU130" s="180">
        <v>0</v>
      </c>
      <c r="AV130" s="2">
        <v>392800</v>
      </c>
      <c r="AW130" s="51">
        <v>288950</v>
      </c>
      <c r="AX130" s="196">
        <v>346000</v>
      </c>
      <c r="AY130" s="3"/>
      <c r="AZ130" s="49"/>
      <c r="BA130" s="203">
        <v>150000</v>
      </c>
      <c r="BB130" s="4">
        <f t="shared" si="125"/>
        <v>0</v>
      </c>
      <c r="BC130" s="214">
        <f t="shared" si="126"/>
        <v>0.43352601156069365</v>
      </c>
      <c r="BD130" s="5">
        <f aca="true" t="shared" si="139" ref="BD130:BE133">-1+AZ130/R130</f>
        <v>-1</v>
      </c>
      <c r="BE130" s="229">
        <f t="shared" si="139"/>
        <v>-0.364406779661017</v>
      </c>
      <c r="BF130" s="6"/>
      <c r="BG130" s="7">
        <f t="shared" si="129"/>
        <v>30000</v>
      </c>
      <c r="BH130" s="241">
        <f t="shared" si="130"/>
        <v>150000</v>
      </c>
      <c r="BI130" s="8">
        <f t="shared" si="131"/>
        <v>0.07637474541751528</v>
      </c>
      <c r="BJ130" s="253">
        <f t="shared" si="132"/>
        <v>0.5191209551825575</v>
      </c>
      <c r="BK130" s="9">
        <f t="shared" si="133"/>
        <v>362800</v>
      </c>
      <c r="BL130" s="260">
        <f t="shared" si="134"/>
        <v>138950</v>
      </c>
      <c r="BM130" s="10">
        <f t="shared" si="90"/>
        <v>0.10382419103651151</v>
      </c>
      <c r="BN130" s="266">
        <f t="shared" si="90"/>
        <v>0.43352601156069365</v>
      </c>
      <c r="BO130" s="11">
        <f t="shared" si="91"/>
        <v>258950</v>
      </c>
      <c r="BP130" s="285">
        <f t="shared" si="91"/>
        <v>196000</v>
      </c>
      <c r="BQ130" s="12">
        <f t="shared" si="135"/>
        <v>362800</v>
      </c>
      <c r="BR130" s="263">
        <f t="shared" si="136"/>
        <v>116000</v>
      </c>
      <c r="BT130" s="397">
        <v>0.09</v>
      </c>
      <c r="BU130" s="75">
        <f t="shared" si="117"/>
        <v>10402.2</v>
      </c>
      <c r="BV130" s="400"/>
      <c r="BW130" s="413">
        <v>10000</v>
      </c>
      <c r="BX130" s="393">
        <v>34000</v>
      </c>
      <c r="BY130" s="392"/>
      <c r="BZ130" s="364"/>
      <c r="CA130" s="365"/>
      <c r="CB130" s="364"/>
      <c r="CC130" s="364"/>
      <c r="CD130" s="364"/>
      <c r="CE130" s="366" t="s">
        <v>168</v>
      </c>
      <c r="CF130" s="366" t="s">
        <v>48</v>
      </c>
      <c r="CG130" s="367">
        <v>0.71</v>
      </c>
      <c r="CI130" s="406">
        <f t="shared" si="71"/>
        <v>0.6178798995945163</v>
      </c>
      <c r="CJ130" s="13">
        <f>0.65*($S130+$AB130)-$BA130-$BW130</f>
        <v>8317.5</v>
      </c>
      <c r="CK130" s="13">
        <f t="shared" si="138"/>
        <v>21265</v>
      </c>
      <c r="CL130" s="16">
        <f t="shared" si="137"/>
        <v>34212.5</v>
      </c>
    </row>
    <row r="131" spans="1:90" ht="48">
      <c r="A131" s="173">
        <v>45659028</v>
      </c>
      <c r="B131" s="50" t="s">
        <v>103</v>
      </c>
      <c r="C131" s="50" t="s">
        <v>41</v>
      </c>
      <c r="D131" s="50" t="s">
        <v>166</v>
      </c>
      <c r="E131" s="50" t="s">
        <v>176</v>
      </c>
      <c r="F131" s="74">
        <v>9459540</v>
      </c>
      <c r="G131" s="75"/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2.4</v>
      </c>
      <c r="O131" s="296">
        <v>2.4</v>
      </c>
      <c r="P131" s="74">
        <v>2</v>
      </c>
      <c r="Q131" s="296">
        <v>2</v>
      </c>
      <c r="R131" s="2">
        <v>451000</v>
      </c>
      <c r="S131" s="2">
        <v>596100</v>
      </c>
      <c r="T131" s="180">
        <v>701000</v>
      </c>
      <c r="U131" s="2">
        <v>0</v>
      </c>
      <c r="V131" s="2">
        <v>0</v>
      </c>
      <c r="W131" s="180">
        <v>0</v>
      </c>
      <c r="X131" s="2">
        <v>0</v>
      </c>
      <c r="Y131" s="2">
        <v>63000</v>
      </c>
      <c r="Z131" s="180">
        <v>0</v>
      </c>
      <c r="AA131" s="2">
        <v>52956</v>
      </c>
      <c r="AB131" s="2">
        <v>53214</v>
      </c>
      <c r="AC131" s="180">
        <v>55724</v>
      </c>
      <c r="AD131" s="2">
        <v>90000</v>
      </c>
      <c r="AE131" s="2">
        <v>152000</v>
      </c>
      <c r="AF131" s="180">
        <v>122000</v>
      </c>
      <c r="AG131" s="2">
        <v>0</v>
      </c>
      <c r="AH131" s="2">
        <v>0</v>
      </c>
      <c r="AI131" s="180">
        <v>0</v>
      </c>
      <c r="AJ131" s="2">
        <v>0</v>
      </c>
      <c r="AK131" s="2">
        <v>0</v>
      </c>
      <c r="AL131" s="180">
        <v>0</v>
      </c>
      <c r="AM131" s="2">
        <v>0</v>
      </c>
      <c r="AN131" s="2">
        <v>0</v>
      </c>
      <c r="AO131" s="180">
        <v>0</v>
      </c>
      <c r="AP131" s="2">
        <v>0</v>
      </c>
      <c r="AQ131" s="2">
        <v>0</v>
      </c>
      <c r="AR131" s="180">
        <v>0</v>
      </c>
      <c r="AS131" s="2">
        <v>79625</v>
      </c>
      <c r="AT131" s="2">
        <v>31756</v>
      </c>
      <c r="AU131" s="180">
        <v>25000</v>
      </c>
      <c r="AV131" s="2">
        <v>673581</v>
      </c>
      <c r="AW131" s="51">
        <v>796070</v>
      </c>
      <c r="AX131" s="196">
        <v>903724</v>
      </c>
      <c r="AY131" s="3"/>
      <c r="AZ131" s="49"/>
      <c r="BA131" s="203">
        <v>420000</v>
      </c>
      <c r="BB131" s="4">
        <f t="shared" si="125"/>
        <v>0</v>
      </c>
      <c r="BC131" s="214">
        <f t="shared" si="126"/>
        <v>0.5991440798858774</v>
      </c>
      <c r="BD131" s="5">
        <f t="shared" si="139"/>
        <v>-1</v>
      </c>
      <c r="BE131" s="229">
        <f t="shared" si="139"/>
        <v>-0.29542023150478103</v>
      </c>
      <c r="BF131" s="6"/>
      <c r="BG131" s="7">
        <f t="shared" si="129"/>
        <v>246756</v>
      </c>
      <c r="BH131" s="241">
        <f t="shared" si="130"/>
        <v>567000</v>
      </c>
      <c r="BI131" s="8">
        <f t="shared" si="131"/>
        <v>0.366334561099556</v>
      </c>
      <c r="BJ131" s="253">
        <f t="shared" si="132"/>
        <v>0.6327630653855167</v>
      </c>
      <c r="BK131" s="9">
        <f t="shared" si="133"/>
        <v>426825</v>
      </c>
      <c r="BL131" s="260">
        <f t="shared" si="134"/>
        <v>329070</v>
      </c>
      <c r="BM131" s="10">
        <f t="shared" si="90"/>
        <v>0.30996771640684867</v>
      </c>
      <c r="BN131" s="266">
        <f t="shared" si="90"/>
        <v>0.6274039419114685</v>
      </c>
      <c r="BO131" s="11">
        <f t="shared" si="91"/>
        <v>549314</v>
      </c>
      <c r="BP131" s="285">
        <f t="shared" si="91"/>
        <v>336724</v>
      </c>
      <c r="BQ131" s="12">
        <f t="shared" si="135"/>
        <v>373869</v>
      </c>
      <c r="BR131" s="263">
        <f t="shared" si="136"/>
        <v>275856</v>
      </c>
      <c r="BT131" s="397">
        <v>0.09</v>
      </c>
      <c r="BU131" s="75">
        <f t="shared" si="117"/>
        <v>28658.520000000004</v>
      </c>
      <c r="BV131" s="400"/>
      <c r="BW131" s="413">
        <v>29000</v>
      </c>
      <c r="BX131" s="393">
        <v>38000</v>
      </c>
      <c r="BY131" s="392"/>
      <c r="BZ131" s="364"/>
      <c r="CA131" s="365"/>
      <c r="CB131" s="364"/>
      <c r="CC131" s="364"/>
      <c r="CD131" s="364"/>
      <c r="CE131" s="366" t="s">
        <v>168</v>
      </c>
      <c r="CF131" s="366" t="s">
        <v>50</v>
      </c>
      <c r="CG131" s="367">
        <v>0.71</v>
      </c>
      <c r="CI131" s="406">
        <f t="shared" si="71"/>
        <v>0.6914990282051519</v>
      </c>
      <c r="CK131" s="13">
        <f t="shared" si="138"/>
        <v>5519.799999999988</v>
      </c>
      <c r="CL131" s="16">
        <f t="shared" si="137"/>
        <v>37985.5</v>
      </c>
    </row>
    <row r="132" spans="1:90" ht="48">
      <c r="A132" s="173">
        <v>47224541</v>
      </c>
      <c r="B132" s="50" t="s">
        <v>124</v>
      </c>
      <c r="C132" s="50" t="s">
        <v>41</v>
      </c>
      <c r="D132" s="50" t="s">
        <v>166</v>
      </c>
      <c r="E132" s="50" t="s">
        <v>177</v>
      </c>
      <c r="F132" s="74">
        <v>1810833</v>
      </c>
      <c r="G132" s="75"/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2.8</v>
      </c>
      <c r="O132" s="296">
        <v>2.3</v>
      </c>
      <c r="P132" s="74">
        <v>2.5</v>
      </c>
      <c r="Q132" s="296">
        <v>2.2</v>
      </c>
      <c r="R132" s="2">
        <v>427000</v>
      </c>
      <c r="S132" s="2">
        <v>414700</v>
      </c>
      <c r="T132" s="180">
        <v>498895</v>
      </c>
      <c r="U132" s="2">
        <v>0</v>
      </c>
      <c r="V132" s="2">
        <v>0</v>
      </c>
      <c r="W132" s="180">
        <v>0</v>
      </c>
      <c r="X132" s="2">
        <v>0</v>
      </c>
      <c r="Y132" s="2">
        <v>0</v>
      </c>
      <c r="Z132" s="180">
        <v>0</v>
      </c>
      <c r="AA132" s="2">
        <v>117712</v>
      </c>
      <c r="AB132" s="2">
        <v>179927</v>
      </c>
      <c r="AC132" s="180">
        <v>200000</v>
      </c>
      <c r="AD132" s="2">
        <v>100000</v>
      </c>
      <c r="AE132" s="2">
        <v>100000</v>
      </c>
      <c r="AF132" s="180">
        <v>150000</v>
      </c>
      <c r="AG132" s="2">
        <v>0</v>
      </c>
      <c r="AH132" s="2">
        <v>0</v>
      </c>
      <c r="AI132" s="180">
        <v>0</v>
      </c>
      <c r="AJ132" s="2">
        <v>0</v>
      </c>
      <c r="AK132" s="2">
        <v>0</v>
      </c>
      <c r="AL132" s="180">
        <v>0</v>
      </c>
      <c r="AM132" s="2">
        <v>0</v>
      </c>
      <c r="AN132" s="2">
        <v>0</v>
      </c>
      <c r="AO132" s="180">
        <v>0</v>
      </c>
      <c r="AP132" s="2">
        <v>0</v>
      </c>
      <c r="AQ132" s="2">
        <v>0</v>
      </c>
      <c r="AR132" s="180">
        <v>0</v>
      </c>
      <c r="AS132" s="2">
        <v>12518</v>
      </c>
      <c r="AT132" s="2">
        <v>0</v>
      </c>
      <c r="AU132" s="180">
        <v>3104</v>
      </c>
      <c r="AV132" s="2">
        <v>657230</v>
      </c>
      <c r="AW132" s="51">
        <v>694627</v>
      </c>
      <c r="AX132" s="196">
        <v>851999</v>
      </c>
      <c r="AY132" s="3"/>
      <c r="AZ132" s="49"/>
      <c r="BA132" s="203">
        <v>360000</v>
      </c>
      <c r="BB132" s="4">
        <f t="shared" si="125"/>
        <v>0</v>
      </c>
      <c r="BC132" s="214">
        <f t="shared" si="126"/>
        <v>0.7215947243407932</v>
      </c>
      <c r="BD132" s="5">
        <f t="shared" si="139"/>
        <v>-1</v>
      </c>
      <c r="BE132" s="229">
        <f t="shared" si="139"/>
        <v>-0.13190258017844225</v>
      </c>
      <c r="BF132" s="6"/>
      <c r="BG132" s="7">
        <f t="shared" si="129"/>
        <v>100000</v>
      </c>
      <c r="BH132" s="241">
        <f t="shared" si="130"/>
        <v>513104</v>
      </c>
      <c r="BI132" s="8">
        <f t="shared" si="131"/>
        <v>0.1521537361349908</v>
      </c>
      <c r="BJ132" s="253">
        <f t="shared" si="132"/>
        <v>0.7386755769643276</v>
      </c>
      <c r="BK132" s="9">
        <f t="shared" si="133"/>
        <v>557230</v>
      </c>
      <c r="BL132" s="260">
        <f t="shared" si="134"/>
        <v>181523</v>
      </c>
      <c r="BM132" s="10">
        <f t="shared" si="90"/>
        <v>0.1439621552286335</v>
      </c>
      <c r="BN132" s="266">
        <f t="shared" si="90"/>
        <v>0.6022354486331557</v>
      </c>
      <c r="BO132" s="11">
        <f t="shared" si="91"/>
        <v>594627</v>
      </c>
      <c r="BP132" s="285">
        <f t="shared" si="91"/>
        <v>338895</v>
      </c>
      <c r="BQ132" s="12">
        <f t="shared" si="135"/>
        <v>439518</v>
      </c>
      <c r="BR132" s="263">
        <f t="shared" si="136"/>
        <v>1596</v>
      </c>
      <c r="BT132" s="397">
        <v>0.09</v>
      </c>
      <c r="BU132" s="75">
        <f t="shared" si="117"/>
        <v>25006.572</v>
      </c>
      <c r="BV132" s="400"/>
      <c r="BW132" s="413">
        <v>25000</v>
      </c>
      <c r="BX132" s="393">
        <v>61000</v>
      </c>
      <c r="BY132" s="392"/>
      <c r="BZ132" s="364"/>
      <c r="CA132" s="365"/>
      <c r="CB132" s="364"/>
      <c r="CC132" s="364"/>
      <c r="CD132" s="364"/>
      <c r="CE132" s="366" t="s">
        <v>168</v>
      </c>
      <c r="CF132" s="366" t="s">
        <v>45</v>
      </c>
      <c r="CG132" s="367">
        <v>0.71</v>
      </c>
      <c r="CI132" s="406">
        <f t="shared" si="71"/>
        <v>0.647464713173132</v>
      </c>
      <c r="CK132" s="13">
        <f t="shared" si="138"/>
        <v>31238.899999999965</v>
      </c>
      <c r="CL132" s="16">
        <f t="shared" si="137"/>
        <v>60970.25</v>
      </c>
    </row>
    <row r="133" spans="1:90" ht="48">
      <c r="A133" s="173">
        <v>65761979</v>
      </c>
      <c r="B133" s="50" t="s">
        <v>51</v>
      </c>
      <c r="C133" s="50" t="s">
        <v>41</v>
      </c>
      <c r="D133" s="50" t="s">
        <v>166</v>
      </c>
      <c r="E133" s="50" t="s">
        <v>178</v>
      </c>
      <c r="F133" s="74">
        <v>3460645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0.6</v>
      </c>
      <c r="O133" s="296">
        <v>0.6</v>
      </c>
      <c r="P133" s="74">
        <v>0.3</v>
      </c>
      <c r="Q133" s="296">
        <v>0.3</v>
      </c>
      <c r="R133" s="2">
        <v>0</v>
      </c>
      <c r="S133" s="2">
        <v>154000</v>
      </c>
      <c r="T133" s="180">
        <v>230000</v>
      </c>
      <c r="U133" s="2">
        <v>0</v>
      </c>
      <c r="V133" s="2">
        <v>0</v>
      </c>
      <c r="W133" s="180">
        <v>0</v>
      </c>
      <c r="X133" s="2">
        <v>0</v>
      </c>
      <c r="Y133" s="2">
        <v>0</v>
      </c>
      <c r="Z133" s="180">
        <v>0</v>
      </c>
      <c r="AA133" s="2">
        <v>0</v>
      </c>
      <c r="AB133" s="2">
        <v>0</v>
      </c>
      <c r="AC133" s="180">
        <v>50000</v>
      </c>
      <c r="AD133" s="2">
        <v>0</v>
      </c>
      <c r="AE133" s="2">
        <v>0</v>
      </c>
      <c r="AF133" s="180">
        <v>30000</v>
      </c>
      <c r="AG133" s="2">
        <v>0</v>
      </c>
      <c r="AH133" s="2">
        <v>0</v>
      </c>
      <c r="AI133" s="180">
        <v>0</v>
      </c>
      <c r="AJ133" s="2">
        <v>0</v>
      </c>
      <c r="AK133" s="2">
        <v>0</v>
      </c>
      <c r="AL133" s="180">
        <v>0</v>
      </c>
      <c r="AM133" s="2">
        <v>0</v>
      </c>
      <c r="AN133" s="2">
        <v>0</v>
      </c>
      <c r="AO133" s="180">
        <v>0</v>
      </c>
      <c r="AP133" s="2">
        <v>490213</v>
      </c>
      <c r="AQ133" s="2">
        <v>209772</v>
      </c>
      <c r="AR133" s="180">
        <v>0</v>
      </c>
      <c r="AS133" s="2">
        <v>0</v>
      </c>
      <c r="AT133" s="2">
        <v>0</v>
      </c>
      <c r="AU133" s="180">
        <v>41174</v>
      </c>
      <c r="AV133" s="2">
        <v>490213</v>
      </c>
      <c r="AW133" s="51">
        <v>363772</v>
      </c>
      <c r="AX133" s="196">
        <v>351174</v>
      </c>
      <c r="AY133" s="3"/>
      <c r="AZ133" s="49"/>
      <c r="BA133" s="203">
        <v>98000</v>
      </c>
      <c r="BB133" s="4">
        <f t="shared" si="125"/>
        <v>0</v>
      </c>
      <c r="BC133" s="214">
        <f t="shared" si="126"/>
        <v>0.4260869565217391</v>
      </c>
      <c r="BD133" s="5"/>
      <c r="BE133" s="229">
        <f t="shared" si="139"/>
        <v>-0.36363636363636365</v>
      </c>
      <c r="BF133" s="6"/>
      <c r="BG133" s="7">
        <f t="shared" si="129"/>
        <v>209772</v>
      </c>
      <c r="BH133" s="241">
        <f t="shared" si="130"/>
        <v>169174</v>
      </c>
      <c r="BI133" s="8">
        <f t="shared" si="131"/>
        <v>0.427920108197865</v>
      </c>
      <c r="BJ133" s="253">
        <f t="shared" si="132"/>
        <v>0.4650550344721419</v>
      </c>
      <c r="BK133" s="9">
        <f t="shared" si="133"/>
        <v>280441</v>
      </c>
      <c r="BL133" s="260">
        <f t="shared" si="134"/>
        <v>194598</v>
      </c>
      <c r="BM133" s="10">
        <f t="shared" si="90"/>
        <v>0.5766579066008379</v>
      </c>
      <c r="BN133" s="266">
        <f t="shared" si="90"/>
        <v>0.4817383974895636</v>
      </c>
      <c r="BO133" s="11">
        <f t="shared" si="91"/>
        <v>154000</v>
      </c>
      <c r="BP133" s="285">
        <f t="shared" si="91"/>
        <v>182000</v>
      </c>
      <c r="BQ133" s="12">
        <f t="shared" si="135"/>
        <v>280441</v>
      </c>
      <c r="BR133" s="263">
        <f t="shared" si="136"/>
        <v>194598</v>
      </c>
      <c r="BT133" s="397">
        <v>0.09</v>
      </c>
      <c r="BU133" s="75">
        <f t="shared" si="117"/>
        <v>12642.264000000001</v>
      </c>
      <c r="BV133" s="400"/>
      <c r="BW133" s="413">
        <v>13000</v>
      </c>
      <c r="BX133" s="393">
        <v>5000</v>
      </c>
      <c r="BY133" s="392"/>
      <c r="BZ133" s="364"/>
      <c r="CA133" s="365"/>
      <c r="CB133" s="364"/>
      <c r="CC133" s="364"/>
      <c r="CD133" s="364"/>
      <c r="CE133" s="366" t="s">
        <v>168</v>
      </c>
      <c r="CF133" s="366" t="s">
        <v>50</v>
      </c>
      <c r="CG133" s="367">
        <v>0.71</v>
      </c>
      <c r="CI133" s="406">
        <f t="shared" si="71"/>
        <v>0.7207792207792207</v>
      </c>
      <c r="CL133" s="16">
        <f t="shared" si="137"/>
        <v>4500</v>
      </c>
    </row>
    <row r="134" spans="1:90" ht="48">
      <c r="A134" s="173">
        <v>66597064</v>
      </c>
      <c r="B134" s="50" t="s">
        <v>179</v>
      </c>
      <c r="C134" s="50" t="s">
        <v>41</v>
      </c>
      <c r="D134" s="50" t="s">
        <v>166</v>
      </c>
      <c r="E134" s="50" t="s">
        <v>179</v>
      </c>
      <c r="F134" s="74">
        <v>8125444</v>
      </c>
      <c r="G134" s="75"/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3.8</v>
      </c>
      <c r="O134" s="296">
        <v>3.8</v>
      </c>
      <c r="P134" s="74">
        <v>3</v>
      </c>
      <c r="Q134" s="296">
        <v>3</v>
      </c>
      <c r="R134" s="2">
        <v>515000</v>
      </c>
      <c r="S134" s="2">
        <v>967100</v>
      </c>
      <c r="T134" s="180">
        <v>1058000</v>
      </c>
      <c r="U134" s="2">
        <v>0</v>
      </c>
      <c r="V134" s="2">
        <v>0</v>
      </c>
      <c r="W134" s="180">
        <v>0</v>
      </c>
      <c r="X134" s="2">
        <v>0</v>
      </c>
      <c r="Y134" s="2">
        <v>0</v>
      </c>
      <c r="Z134" s="180">
        <v>0</v>
      </c>
      <c r="AA134" s="2">
        <v>105001</v>
      </c>
      <c r="AB134" s="2">
        <v>62447</v>
      </c>
      <c r="AC134" s="180">
        <v>120000</v>
      </c>
      <c r="AD134" s="2">
        <v>70000</v>
      </c>
      <c r="AE134" s="2">
        <v>80000</v>
      </c>
      <c r="AF134" s="180">
        <v>91000</v>
      </c>
      <c r="AG134" s="2">
        <v>0</v>
      </c>
      <c r="AH134" s="2">
        <v>0</v>
      </c>
      <c r="AI134" s="180">
        <v>0</v>
      </c>
      <c r="AJ134" s="2">
        <v>0</v>
      </c>
      <c r="AK134" s="2">
        <v>0</v>
      </c>
      <c r="AL134" s="180">
        <v>0</v>
      </c>
      <c r="AM134" s="2">
        <v>0</v>
      </c>
      <c r="AN134" s="2">
        <v>0</v>
      </c>
      <c r="AO134" s="180">
        <v>0</v>
      </c>
      <c r="AP134" s="2">
        <v>320000</v>
      </c>
      <c r="AQ134" s="2">
        <v>120000</v>
      </c>
      <c r="AR134" s="180">
        <v>150000</v>
      </c>
      <c r="AS134" s="2">
        <v>64000</v>
      </c>
      <c r="AT134" s="2">
        <v>213000</v>
      </c>
      <c r="AU134" s="180">
        <v>193000</v>
      </c>
      <c r="AV134" s="2">
        <v>1074001</v>
      </c>
      <c r="AW134" s="51">
        <v>1142547</v>
      </c>
      <c r="AX134" s="196">
        <v>1612000</v>
      </c>
      <c r="AY134" s="3"/>
      <c r="AZ134" s="49"/>
      <c r="BA134" s="203">
        <v>600000</v>
      </c>
      <c r="BB134" s="4">
        <f t="shared" si="125"/>
        <v>0</v>
      </c>
      <c r="BC134" s="214">
        <f t="shared" si="126"/>
        <v>0.5671077504725898</v>
      </c>
      <c r="BD134" s="5">
        <f>-1+AZ134/R134</f>
        <v>-1</v>
      </c>
      <c r="BE134" s="229">
        <f>-1+BA134/S134</f>
        <v>-0.3795884603453624</v>
      </c>
      <c r="BF134" s="6"/>
      <c r="BG134" s="7">
        <f t="shared" si="129"/>
        <v>413000</v>
      </c>
      <c r="BH134" s="241">
        <f t="shared" si="130"/>
        <v>1034000</v>
      </c>
      <c r="BI134" s="8">
        <f t="shared" si="131"/>
        <v>0.3845434035908719</v>
      </c>
      <c r="BJ134" s="253">
        <f t="shared" si="132"/>
        <v>0.716787737245303</v>
      </c>
      <c r="BK134" s="9">
        <f t="shared" si="133"/>
        <v>661001</v>
      </c>
      <c r="BL134" s="260">
        <f t="shared" si="134"/>
        <v>408547</v>
      </c>
      <c r="BM134" s="10">
        <f t="shared" si="90"/>
        <v>0.3614730947610908</v>
      </c>
      <c r="BN134" s="266">
        <f t="shared" si="90"/>
        <v>0.641439205955335</v>
      </c>
      <c r="BO134" s="11">
        <f t="shared" si="91"/>
        <v>729547</v>
      </c>
      <c r="BP134" s="285">
        <f t="shared" si="91"/>
        <v>578000</v>
      </c>
      <c r="BQ134" s="12">
        <f t="shared" si="135"/>
        <v>556000</v>
      </c>
      <c r="BR134" s="263">
        <f t="shared" si="136"/>
        <v>346100</v>
      </c>
      <c r="BT134" s="397">
        <v>0.09</v>
      </c>
      <c r="BU134" s="75">
        <f t="shared" si="117"/>
        <v>41131.692</v>
      </c>
      <c r="BV134" s="400"/>
      <c r="BW134" s="413">
        <v>41000</v>
      </c>
      <c r="BX134" s="393">
        <v>131000</v>
      </c>
      <c r="BY134" s="392"/>
      <c r="BZ134" s="364"/>
      <c r="CA134" s="365"/>
      <c r="CB134" s="364"/>
      <c r="CC134" s="364"/>
      <c r="CD134" s="364"/>
      <c r="CE134" s="366" t="s">
        <v>168</v>
      </c>
      <c r="CF134" s="366" t="s">
        <v>50</v>
      </c>
      <c r="CG134" s="367">
        <v>0.71</v>
      </c>
      <c r="CI134" s="406">
        <f t="shared" si="71"/>
        <v>0.6226039219190576</v>
      </c>
      <c r="CJ134" s="13">
        <f>0.65*($S134+$AB134)-$BA134-$BW134</f>
        <v>28205.550000000047</v>
      </c>
      <c r="CK134" s="13">
        <f>0.7*($S134+$AB134)-$BA134-$BW134</f>
        <v>79682.8999999999</v>
      </c>
      <c r="CL134" s="16">
        <f t="shared" si="137"/>
        <v>131160.25</v>
      </c>
    </row>
    <row r="135" spans="1:87" ht="24" hidden="1">
      <c r="A135" s="173">
        <v>66597064</v>
      </c>
      <c r="B135" s="50" t="s">
        <v>179</v>
      </c>
      <c r="C135" s="50" t="s">
        <v>41</v>
      </c>
      <c r="D135" s="50" t="s">
        <v>166</v>
      </c>
      <c r="E135" s="50" t="s">
        <v>180</v>
      </c>
      <c r="F135" s="74">
        <v>9390296</v>
      </c>
      <c r="G135" s="75"/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0.2</v>
      </c>
      <c r="O135" s="296">
        <v>0.2</v>
      </c>
      <c r="P135" s="74">
        <v>0.2</v>
      </c>
      <c r="Q135" s="296">
        <v>0.2</v>
      </c>
      <c r="R135" s="2">
        <v>51800</v>
      </c>
      <c r="S135" s="2">
        <v>51000</v>
      </c>
      <c r="T135" s="180">
        <v>51000</v>
      </c>
      <c r="U135" s="2">
        <v>0</v>
      </c>
      <c r="V135" s="2">
        <v>0</v>
      </c>
      <c r="W135" s="180">
        <v>0</v>
      </c>
      <c r="X135" s="2">
        <v>0</v>
      </c>
      <c r="Y135" s="2">
        <v>0</v>
      </c>
      <c r="Z135" s="180">
        <v>0</v>
      </c>
      <c r="AA135" s="2">
        <v>0</v>
      </c>
      <c r="AB135" s="2">
        <v>0</v>
      </c>
      <c r="AC135" s="180">
        <v>0</v>
      </c>
      <c r="AD135" s="2">
        <v>5000</v>
      </c>
      <c r="AE135" s="2">
        <v>5000</v>
      </c>
      <c r="AF135" s="180">
        <v>5000</v>
      </c>
      <c r="AG135" s="2">
        <v>0</v>
      </c>
      <c r="AH135" s="2">
        <v>0</v>
      </c>
      <c r="AI135" s="180">
        <v>0</v>
      </c>
      <c r="AJ135" s="2">
        <v>0</v>
      </c>
      <c r="AK135" s="2">
        <v>0</v>
      </c>
      <c r="AL135" s="180">
        <v>0</v>
      </c>
      <c r="AM135" s="2">
        <v>0</v>
      </c>
      <c r="AN135" s="2">
        <v>0</v>
      </c>
      <c r="AO135" s="180">
        <v>0</v>
      </c>
      <c r="AP135" s="2">
        <v>0</v>
      </c>
      <c r="AQ135" s="2">
        <v>0</v>
      </c>
      <c r="AR135" s="180">
        <v>0</v>
      </c>
      <c r="AS135" s="2">
        <v>0</v>
      </c>
      <c r="AT135" s="2">
        <v>0</v>
      </c>
      <c r="AU135" s="180">
        <v>0</v>
      </c>
      <c r="AV135" s="2">
        <v>56800</v>
      </c>
      <c r="AW135" s="51">
        <v>56800</v>
      </c>
      <c r="AX135" s="196">
        <v>56000</v>
      </c>
      <c r="AY135" s="3"/>
      <c r="AZ135" s="49"/>
      <c r="BA135" s="203">
        <v>39000</v>
      </c>
      <c r="BB135" s="4">
        <f t="shared" si="125"/>
        <v>0</v>
      </c>
      <c r="BC135" s="214">
        <f t="shared" si="126"/>
        <v>0.7647058823529411</v>
      </c>
      <c r="BD135" s="5">
        <f>-1+AZ135/R135</f>
        <v>-1</v>
      </c>
      <c r="BE135" s="229">
        <f>-1+BA135/S135</f>
        <v>-0.23529411764705888</v>
      </c>
      <c r="BF135" s="6"/>
      <c r="BG135" s="7">
        <f t="shared" si="129"/>
        <v>5000</v>
      </c>
      <c r="BH135" s="241">
        <f t="shared" si="130"/>
        <v>44000</v>
      </c>
      <c r="BI135" s="8">
        <f t="shared" si="131"/>
        <v>0.0880281690140845</v>
      </c>
      <c r="BJ135" s="253">
        <f t="shared" si="132"/>
        <v>0.7857142857142857</v>
      </c>
      <c r="BK135" s="9">
        <f t="shared" si="133"/>
        <v>51800</v>
      </c>
      <c r="BL135" s="260">
        <f t="shared" si="134"/>
        <v>12000</v>
      </c>
      <c r="BM135" s="10">
        <f t="shared" si="90"/>
        <v>0.0880281690140845</v>
      </c>
      <c r="BN135" s="266">
        <f t="shared" si="90"/>
        <v>0.7857142857142857</v>
      </c>
      <c r="BO135" s="11">
        <f t="shared" si="91"/>
        <v>51800</v>
      </c>
      <c r="BP135" s="285">
        <f t="shared" si="91"/>
        <v>12000</v>
      </c>
      <c r="BQ135" s="12">
        <f t="shared" si="135"/>
        <v>51800</v>
      </c>
      <c r="BR135" s="263">
        <f t="shared" si="136"/>
        <v>12000</v>
      </c>
      <c r="BT135" s="397">
        <v>0.09</v>
      </c>
      <c r="BU135" s="75">
        <f t="shared" si="117"/>
        <v>2016</v>
      </c>
      <c r="BV135" s="400"/>
      <c r="BW135" s="413">
        <v>2000</v>
      </c>
      <c r="BX135" s="393">
        <v>0</v>
      </c>
      <c r="BY135" s="392"/>
      <c r="BZ135" s="364"/>
      <c r="CA135" s="365"/>
      <c r="CB135" s="364"/>
      <c r="CC135" s="364"/>
      <c r="CD135" s="364"/>
      <c r="CE135" s="366" t="s">
        <v>168</v>
      </c>
      <c r="CF135" s="366" t="s">
        <v>50</v>
      </c>
      <c r="CG135" s="367">
        <v>0.71</v>
      </c>
      <c r="CI135" s="406">
        <f aca="true" t="shared" si="140" ref="CI135:CI198">(BW135+BA135)/(S135+AB135)</f>
        <v>0.803921568627451</v>
      </c>
    </row>
    <row r="136" spans="1:90" ht="48">
      <c r="A136" s="173">
        <v>69720649</v>
      </c>
      <c r="B136" s="50" t="s">
        <v>181</v>
      </c>
      <c r="C136" s="50" t="s">
        <v>41</v>
      </c>
      <c r="D136" s="50" t="s">
        <v>166</v>
      </c>
      <c r="E136" s="50" t="s">
        <v>181</v>
      </c>
      <c r="F136" s="74">
        <v>2029003</v>
      </c>
      <c r="G136" s="75"/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2</v>
      </c>
      <c r="O136" s="296">
        <v>2</v>
      </c>
      <c r="P136" s="74">
        <v>2</v>
      </c>
      <c r="Q136" s="296">
        <v>2</v>
      </c>
      <c r="R136" s="2">
        <v>0</v>
      </c>
      <c r="S136" s="2">
        <v>450800</v>
      </c>
      <c r="T136" s="180">
        <v>549000</v>
      </c>
      <c r="U136" s="2">
        <v>0</v>
      </c>
      <c r="V136" s="2">
        <v>0</v>
      </c>
      <c r="W136" s="180">
        <v>0</v>
      </c>
      <c r="X136" s="2">
        <v>109980</v>
      </c>
      <c r="Y136" s="2">
        <v>129600</v>
      </c>
      <c r="Z136" s="180">
        <v>0</v>
      </c>
      <c r="AA136" s="2">
        <v>0</v>
      </c>
      <c r="AB136" s="2">
        <v>0</v>
      </c>
      <c r="AC136" s="180">
        <v>55000</v>
      </c>
      <c r="AD136" s="2">
        <v>20000</v>
      </c>
      <c r="AE136" s="2">
        <v>5000</v>
      </c>
      <c r="AF136" s="180">
        <v>40000</v>
      </c>
      <c r="AG136" s="2">
        <v>0</v>
      </c>
      <c r="AH136" s="2">
        <v>0</v>
      </c>
      <c r="AI136" s="180">
        <v>0</v>
      </c>
      <c r="AJ136" s="2">
        <v>0</v>
      </c>
      <c r="AK136" s="2">
        <v>0</v>
      </c>
      <c r="AL136" s="180">
        <v>0</v>
      </c>
      <c r="AM136" s="2">
        <v>0</v>
      </c>
      <c r="AN136" s="2">
        <v>0</v>
      </c>
      <c r="AO136" s="180">
        <v>0</v>
      </c>
      <c r="AP136" s="2">
        <v>0</v>
      </c>
      <c r="AQ136" s="2">
        <v>0</v>
      </c>
      <c r="AR136" s="180">
        <v>0</v>
      </c>
      <c r="AS136" s="2">
        <v>209952</v>
      </c>
      <c r="AT136" s="2">
        <v>0</v>
      </c>
      <c r="AU136" s="180">
        <v>0</v>
      </c>
      <c r="AV136" s="2">
        <v>339932</v>
      </c>
      <c r="AW136" s="51">
        <v>585400</v>
      </c>
      <c r="AX136" s="196">
        <v>644000</v>
      </c>
      <c r="AY136" s="3"/>
      <c r="AZ136" s="49"/>
      <c r="BA136" s="203">
        <v>311000</v>
      </c>
      <c r="BB136" s="4">
        <f t="shared" si="125"/>
        <v>0</v>
      </c>
      <c r="BC136" s="214">
        <f t="shared" si="126"/>
        <v>0.5664845173041895</v>
      </c>
      <c r="BD136" s="5"/>
      <c r="BE136" s="229">
        <f>-1+BA136/S136</f>
        <v>-0.3101153504880213</v>
      </c>
      <c r="BF136" s="6"/>
      <c r="BG136" s="7">
        <f t="shared" si="129"/>
        <v>134600</v>
      </c>
      <c r="BH136" s="241">
        <f t="shared" si="130"/>
        <v>351000</v>
      </c>
      <c r="BI136" s="8">
        <f t="shared" si="131"/>
        <v>0.39596154525022653</v>
      </c>
      <c r="BJ136" s="253">
        <f t="shared" si="132"/>
        <v>0.5995900239152716</v>
      </c>
      <c r="BK136" s="9">
        <f t="shared" si="133"/>
        <v>205332</v>
      </c>
      <c r="BL136" s="260">
        <f t="shared" si="134"/>
        <v>234400</v>
      </c>
      <c r="BM136" s="10">
        <f t="shared" si="90"/>
        <v>0.22992825418517254</v>
      </c>
      <c r="BN136" s="266">
        <f t="shared" si="90"/>
        <v>0.5450310559006211</v>
      </c>
      <c r="BO136" s="11">
        <f t="shared" si="91"/>
        <v>450800</v>
      </c>
      <c r="BP136" s="285">
        <f t="shared" si="91"/>
        <v>293000</v>
      </c>
      <c r="BQ136" s="12">
        <f t="shared" si="135"/>
        <v>205332</v>
      </c>
      <c r="BR136" s="263">
        <f t="shared" si="136"/>
        <v>234400</v>
      </c>
      <c r="BT136" s="397">
        <v>0.09</v>
      </c>
      <c r="BU136" s="75">
        <f t="shared" si="117"/>
        <v>21074.4</v>
      </c>
      <c r="BV136" s="400"/>
      <c r="BW136" s="413">
        <v>0</v>
      </c>
      <c r="BX136" s="393">
        <v>27000</v>
      </c>
      <c r="BY136" s="392"/>
      <c r="BZ136" s="364"/>
      <c r="CA136" s="365"/>
      <c r="CB136" s="364"/>
      <c r="CC136" s="364"/>
      <c r="CD136" s="364"/>
      <c r="CE136" s="366" t="s">
        <v>168</v>
      </c>
      <c r="CF136" s="366" t="s">
        <v>50</v>
      </c>
      <c r="CG136" s="367">
        <v>0.71</v>
      </c>
      <c r="CI136" s="406">
        <f t="shared" si="140"/>
        <v>0.6898846495119787</v>
      </c>
      <c r="CK136" s="13">
        <f>0.7*($S136+$AB136)-$BA136-$BW136</f>
        <v>4560</v>
      </c>
      <c r="CL136" s="16">
        <f>0.75*($S136+$AB136)-$BA136-$BW136</f>
        <v>27100</v>
      </c>
    </row>
    <row r="137" spans="1:90" ht="48">
      <c r="A137" s="173">
        <v>70283966</v>
      </c>
      <c r="B137" s="50" t="s">
        <v>182</v>
      </c>
      <c r="C137" s="50" t="s">
        <v>41</v>
      </c>
      <c r="D137" s="50" t="s">
        <v>166</v>
      </c>
      <c r="E137" s="50" t="s">
        <v>182</v>
      </c>
      <c r="F137" s="74">
        <v>2560256</v>
      </c>
      <c r="G137" s="75"/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3.2</v>
      </c>
      <c r="O137" s="296">
        <v>2.9</v>
      </c>
      <c r="P137" s="74">
        <v>2.7</v>
      </c>
      <c r="Q137" s="296">
        <v>2.2</v>
      </c>
      <c r="R137" s="2">
        <v>425000</v>
      </c>
      <c r="S137" s="2">
        <v>737500</v>
      </c>
      <c r="T137" s="180">
        <v>939140</v>
      </c>
      <c r="U137" s="2">
        <v>0</v>
      </c>
      <c r="V137" s="2">
        <v>0</v>
      </c>
      <c r="W137" s="180">
        <v>0</v>
      </c>
      <c r="X137" s="2">
        <v>5500</v>
      </c>
      <c r="Y137" s="2">
        <v>0</v>
      </c>
      <c r="Z137" s="180">
        <v>0</v>
      </c>
      <c r="AA137" s="2">
        <v>126532</v>
      </c>
      <c r="AB137" s="2">
        <v>113703</v>
      </c>
      <c r="AC137" s="180">
        <v>107000</v>
      </c>
      <c r="AD137" s="2">
        <v>120000</v>
      </c>
      <c r="AE137" s="2">
        <v>80000</v>
      </c>
      <c r="AF137" s="180">
        <v>80000</v>
      </c>
      <c r="AG137" s="2">
        <v>0</v>
      </c>
      <c r="AH137" s="2">
        <v>0</v>
      </c>
      <c r="AI137" s="180">
        <v>0</v>
      </c>
      <c r="AJ137" s="2">
        <v>0</v>
      </c>
      <c r="AK137" s="2">
        <v>0</v>
      </c>
      <c r="AL137" s="180">
        <v>0</v>
      </c>
      <c r="AM137" s="2">
        <v>0</v>
      </c>
      <c r="AN137" s="2">
        <v>0</v>
      </c>
      <c r="AO137" s="180">
        <v>0</v>
      </c>
      <c r="AP137" s="2">
        <v>209775</v>
      </c>
      <c r="AQ137" s="2">
        <v>58000</v>
      </c>
      <c r="AR137" s="180">
        <v>0</v>
      </c>
      <c r="AS137" s="2">
        <v>299420</v>
      </c>
      <c r="AT137" s="2">
        <v>329306</v>
      </c>
      <c r="AU137" s="180">
        <v>231716</v>
      </c>
      <c r="AV137" s="2">
        <v>1186227</v>
      </c>
      <c r="AW137" s="51">
        <v>1318509</v>
      </c>
      <c r="AX137" s="196">
        <v>1357856</v>
      </c>
      <c r="AY137" s="3"/>
      <c r="AZ137" s="49"/>
      <c r="BA137" s="203">
        <v>487000</v>
      </c>
      <c r="BB137" s="4">
        <f t="shared" si="125"/>
        <v>0</v>
      </c>
      <c r="BC137" s="214">
        <f t="shared" si="126"/>
        <v>0.5185595331899397</v>
      </c>
      <c r="BD137" s="5">
        <f aca="true" t="shared" si="141" ref="BD137:BE139">-1+AZ137/R137</f>
        <v>-1</v>
      </c>
      <c r="BE137" s="229">
        <f t="shared" si="141"/>
        <v>-0.3396610169491525</v>
      </c>
      <c r="BF137" s="6"/>
      <c r="BG137" s="7">
        <f t="shared" si="129"/>
        <v>467306</v>
      </c>
      <c r="BH137" s="241">
        <f t="shared" si="130"/>
        <v>798716</v>
      </c>
      <c r="BI137" s="8">
        <f t="shared" si="131"/>
        <v>0.3939431491611639</v>
      </c>
      <c r="BJ137" s="253">
        <f t="shared" si="132"/>
        <v>0.6057721259392238</v>
      </c>
      <c r="BK137" s="9">
        <f t="shared" si="133"/>
        <v>718921</v>
      </c>
      <c r="BL137" s="260">
        <f t="shared" si="134"/>
        <v>519793</v>
      </c>
      <c r="BM137" s="10">
        <f t="shared" si="90"/>
        <v>0.35442003050415277</v>
      </c>
      <c r="BN137" s="266">
        <f t="shared" si="90"/>
        <v>0.5882184856126128</v>
      </c>
      <c r="BO137" s="11">
        <f t="shared" si="91"/>
        <v>851203</v>
      </c>
      <c r="BP137" s="285">
        <f t="shared" si="91"/>
        <v>559140</v>
      </c>
      <c r="BQ137" s="12">
        <f t="shared" si="135"/>
        <v>592389</v>
      </c>
      <c r="BR137" s="263">
        <f t="shared" si="136"/>
        <v>406090</v>
      </c>
      <c r="BT137" s="397">
        <v>0.09</v>
      </c>
      <c r="BU137" s="75">
        <f t="shared" si="117"/>
        <v>47466.324</v>
      </c>
      <c r="BV137" s="400"/>
      <c r="BW137" s="413">
        <v>47000</v>
      </c>
      <c r="BX137" s="393">
        <v>104000</v>
      </c>
      <c r="BY137" s="392"/>
      <c r="BZ137" s="364"/>
      <c r="CA137" s="365"/>
      <c r="CB137" s="364"/>
      <c r="CC137" s="364"/>
      <c r="CD137" s="364"/>
      <c r="CE137" s="366" t="s">
        <v>168</v>
      </c>
      <c r="CF137" s="366" t="s">
        <v>50</v>
      </c>
      <c r="CG137" s="367">
        <v>0.71</v>
      </c>
      <c r="CI137" s="406">
        <f t="shared" si="140"/>
        <v>0.6273474130142869</v>
      </c>
      <c r="CJ137" s="13">
        <f>0.65*($S137+$AB137)-$BA137-$BW137</f>
        <v>19281.95000000007</v>
      </c>
      <c r="CK137" s="13">
        <f>0.7*($S137+$AB137)-$BA137-$BW137</f>
        <v>61842.09999999998</v>
      </c>
      <c r="CL137" s="16">
        <f>0.75*($S137+$AB137)-$BA137-$BW137</f>
        <v>104402.25</v>
      </c>
    </row>
    <row r="138" spans="1:87" ht="60" hidden="1">
      <c r="A138" s="173">
        <v>70659001</v>
      </c>
      <c r="B138" s="50" t="s">
        <v>84</v>
      </c>
      <c r="C138" s="427" t="s">
        <v>85</v>
      </c>
      <c r="D138" s="50" t="s">
        <v>166</v>
      </c>
      <c r="E138" s="50" t="s">
        <v>183</v>
      </c>
      <c r="F138" s="74">
        <v>9241145</v>
      </c>
      <c r="G138" s="75"/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4.6</v>
      </c>
      <c r="O138" s="296">
        <v>5.6</v>
      </c>
      <c r="P138" s="74">
        <v>4.3</v>
      </c>
      <c r="Q138" s="296">
        <v>5.2</v>
      </c>
      <c r="R138" s="2">
        <v>1495000</v>
      </c>
      <c r="S138" s="2">
        <v>1644500</v>
      </c>
      <c r="T138" s="180">
        <v>1880000</v>
      </c>
      <c r="U138" s="2">
        <v>0</v>
      </c>
      <c r="V138" s="2">
        <v>0</v>
      </c>
      <c r="W138" s="180">
        <v>0</v>
      </c>
      <c r="X138" s="2">
        <v>0</v>
      </c>
      <c r="Y138" s="2">
        <v>0</v>
      </c>
      <c r="Z138" s="180">
        <v>0</v>
      </c>
      <c r="AA138" s="2">
        <v>0</v>
      </c>
      <c r="AB138" s="2">
        <v>0</v>
      </c>
      <c r="AC138" s="180">
        <v>0</v>
      </c>
      <c r="AD138" s="2">
        <v>0</v>
      </c>
      <c r="AE138" s="2">
        <v>0</v>
      </c>
      <c r="AF138" s="180">
        <v>0</v>
      </c>
      <c r="AG138" s="2">
        <v>587000</v>
      </c>
      <c r="AH138" s="2">
        <v>100000</v>
      </c>
      <c r="AI138" s="180">
        <v>194000</v>
      </c>
      <c r="AJ138" s="2">
        <v>0</v>
      </c>
      <c r="AK138" s="2">
        <v>0</v>
      </c>
      <c r="AL138" s="180">
        <v>0</v>
      </c>
      <c r="AM138" s="2">
        <v>0</v>
      </c>
      <c r="AN138" s="2">
        <v>0</v>
      </c>
      <c r="AO138" s="180">
        <v>0</v>
      </c>
      <c r="AP138" s="2">
        <v>0</v>
      </c>
      <c r="AQ138" s="2">
        <v>0</v>
      </c>
      <c r="AR138" s="180">
        <v>0</v>
      </c>
      <c r="AS138" s="2">
        <v>22000</v>
      </c>
      <c r="AT138" s="2">
        <v>485000</v>
      </c>
      <c r="AU138" s="180">
        <v>485000</v>
      </c>
      <c r="AV138" s="2">
        <v>2104000</v>
      </c>
      <c r="AW138" s="51">
        <v>2229500</v>
      </c>
      <c r="AX138" s="196">
        <v>2559000</v>
      </c>
      <c r="AY138" s="3"/>
      <c r="AZ138" s="49"/>
      <c r="BA138" s="203">
        <v>1180000</v>
      </c>
      <c r="BB138" s="4">
        <f t="shared" si="125"/>
        <v>0</v>
      </c>
      <c r="BC138" s="214">
        <f t="shared" si="126"/>
        <v>0.6276595744680851</v>
      </c>
      <c r="BD138" s="5">
        <f t="shared" si="141"/>
        <v>-1</v>
      </c>
      <c r="BE138" s="229">
        <f t="shared" si="141"/>
        <v>-0.28245667376102157</v>
      </c>
      <c r="BF138" s="6"/>
      <c r="BG138" s="7">
        <f t="shared" si="129"/>
        <v>585000</v>
      </c>
      <c r="BH138" s="241">
        <f t="shared" si="130"/>
        <v>1859000</v>
      </c>
      <c r="BI138" s="8">
        <f t="shared" si="131"/>
        <v>0.27804182509505704</v>
      </c>
      <c r="BJ138" s="253">
        <f t="shared" si="132"/>
        <v>0.8338192419825073</v>
      </c>
      <c r="BK138" s="9">
        <f t="shared" si="133"/>
        <v>1519000</v>
      </c>
      <c r="BL138" s="260">
        <f t="shared" si="134"/>
        <v>370500</v>
      </c>
      <c r="BM138" s="10">
        <f aca="true" t="shared" si="142" ref="BM138:BN208">BG138/AW138</f>
        <v>0.26239067055393583</v>
      </c>
      <c r="BN138" s="266">
        <f t="shared" si="142"/>
        <v>0.7264556467370067</v>
      </c>
      <c r="BO138" s="11">
        <f aca="true" t="shared" si="143" ref="BO138:BP153">IF(BG138&lt;AW138,AW138-BG138,0)</f>
        <v>1644500</v>
      </c>
      <c r="BP138" s="285">
        <f t="shared" si="143"/>
        <v>700000</v>
      </c>
      <c r="BQ138" s="12">
        <f t="shared" si="135"/>
        <v>1519000</v>
      </c>
      <c r="BR138" s="263">
        <f t="shared" si="136"/>
        <v>370500</v>
      </c>
      <c r="BT138" s="397">
        <v>0.09</v>
      </c>
      <c r="BU138" s="75">
        <f t="shared" si="117"/>
        <v>80262</v>
      </c>
      <c r="BV138" s="400"/>
      <c r="BW138" s="413"/>
      <c r="BX138" s="393">
        <v>0</v>
      </c>
      <c r="BY138" s="392"/>
      <c r="BZ138" s="364"/>
      <c r="CA138" s="365"/>
      <c r="CB138" s="364"/>
      <c r="CC138" s="364"/>
      <c r="CD138" s="364"/>
      <c r="CE138" s="366" t="s">
        <v>168</v>
      </c>
      <c r="CF138" s="366"/>
      <c r="CG138" s="367">
        <v>0.71</v>
      </c>
      <c r="CI138" s="406">
        <f t="shared" si="140"/>
        <v>0.7175433262389784</v>
      </c>
    </row>
    <row r="139" spans="1:87" ht="24" hidden="1">
      <c r="A139" s="173">
        <v>70803978</v>
      </c>
      <c r="B139" s="50" t="s">
        <v>115</v>
      </c>
      <c r="C139" s="427" t="s">
        <v>41</v>
      </c>
      <c r="D139" s="50" t="s">
        <v>166</v>
      </c>
      <c r="E139" s="427" t="s">
        <v>311</v>
      </c>
      <c r="F139" s="74">
        <v>7780361</v>
      </c>
      <c r="G139" s="75"/>
      <c r="H139" s="74">
        <v>290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1</v>
      </c>
      <c r="O139" s="296">
        <v>7.2</v>
      </c>
      <c r="P139" s="74">
        <v>0.5</v>
      </c>
      <c r="Q139" s="296">
        <v>5.3</v>
      </c>
      <c r="R139" s="2">
        <v>301000</v>
      </c>
      <c r="S139" s="2">
        <v>800000</v>
      </c>
      <c r="T139" s="180">
        <v>1750000</v>
      </c>
      <c r="U139" s="2">
        <v>0</v>
      </c>
      <c r="V139" s="2">
        <v>0</v>
      </c>
      <c r="W139" s="180">
        <v>0</v>
      </c>
      <c r="X139" s="2">
        <v>734000</v>
      </c>
      <c r="Y139" s="2">
        <v>760000</v>
      </c>
      <c r="Z139" s="180">
        <v>700000</v>
      </c>
      <c r="AA139" s="2">
        <v>245000</v>
      </c>
      <c r="AB139" s="2">
        <v>222000</v>
      </c>
      <c r="AC139" s="180">
        <v>200000</v>
      </c>
      <c r="AD139" s="2">
        <v>355000</v>
      </c>
      <c r="AE139" s="2">
        <v>350000</v>
      </c>
      <c r="AF139" s="180">
        <v>230000</v>
      </c>
      <c r="AG139" s="2">
        <v>0</v>
      </c>
      <c r="AH139" s="2">
        <v>0</v>
      </c>
      <c r="AI139" s="180">
        <v>0</v>
      </c>
      <c r="AJ139" s="2">
        <v>0</v>
      </c>
      <c r="AK139" s="2">
        <v>0</v>
      </c>
      <c r="AL139" s="180">
        <v>0</v>
      </c>
      <c r="AM139" s="2">
        <v>0</v>
      </c>
      <c r="AN139" s="2">
        <v>0</v>
      </c>
      <c r="AO139" s="180">
        <v>0</v>
      </c>
      <c r="AP139" s="2">
        <v>0</v>
      </c>
      <c r="AQ139" s="2">
        <v>0</v>
      </c>
      <c r="AR139" s="180">
        <v>0</v>
      </c>
      <c r="AS139" s="2">
        <v>1020000</v>
      </c>
      <c r="AT139" s="2">
        <v>478000</v>
      </c>
      <c r="AU139" s="180">
        <v>320000</v>
      </c>
      <c r="AV139" s="2">
        <v>2655000</v>
      </c>
      <c r="AW139" s="51">
        <v>2610000</v>
      </c>
      <c r="AX139" s="196">
        <v>3200000</v>
      </c>
      <c r="AY139" s="3"/>
      <c r="AZ139" s="49"/>
      <c r="BA139" s="203">
        <v>800000</v>
      </c>
      <c r="BB139" s="4">
        <f t="shared" si="125"/>
        <v>0</v>
      </c>
      <c r="BC139" s="214">
        <f t="shared" si="126"/>
        <v>0.45714285714285713</v>
      </c>
      <c r="BD139" s="5">
        <f t="shared" si="141"/>
        <v>-1</v>
      </c>
      <c r="BE139" s="229">
        <f t="shared" si="141"/>
        <v>0</v>
      </c>
      <c r="BF139" s="6"/>
      <c r="BG139" s="7">
        <f t="shared" si="129"/>
        <v>1588000</v>
      </c>
      <c r="BH139" s="241">
        <f t="shared" si="130"/>
        <v>2050000</v>
      </c>
      <c r="BI139" s="8">
        <f t="shared" si="131"/>
        <v>0.5981167608286252</v>
      </c>
      <c r="BJ139" s="253">
        <f t="shared" si="132"/>
        <v>0.7854406130268199</v>
      </c>
      <c r="BK139" s="9">
        <f t="shared" si="133"/>
        <v>1067000</v>
      </c>
      <c r="BL139" s="260">
        <f t="shared" si="134"/>
        <v>560000</v>
      </c>
      <c r="BM139" s="10">
        <f t="shared" si="142"/>
        <v>0.6084291187739463</v>
      </c>
      <c r="BN139" s="266">
        <f t="shared" si="142"/>
        <v>0.640625</v>
      </c>
      <c r="BO139" s="11">
        <f t="shared" si="143"/>
        <v>1022000</v>
      </c>
      <c r="BP139" s="285">
        <f t="shared" si="143"/>
        <v>1150000</v>
      </c>
      <c r="BQ139" s="12">
        <f t="shared" si="135"/>
        <v>822000</v>
      </c>
      <c r="BR139" s="263">
        <f t="shared" si="136"/>
        <v>338000</v>
      </c>
      <c r="BT139" s="397">
        <v>0.09</v>
      </c>
      <c r="BU139" s="75">
        <f t="shared" si="117"/>
        <v>93960</v>
      </c>
      <c r="BV139" s="400"/>
      <c r="BW139" s="413">
        <v>200000</v>
      </c>
      <c r="BX139" s="393">
        <v>0</v>
      </c>
      <c r="BY139" s="392"/>
      <c r="BZ139" s="364"/>
      <c r="CA139" s="365"/>
      <c r="CB139" s="364"/>
      <c r="CC139" s="364"/>
      <c r="CD139" s="364"/>
      <c r="CE139" s="366" t="s">
        <v>168</v>
      </c>
      <c r="CF139" s="366" t="s">
        <v>50</v>
      </c>
      <c r="CG139" s="367">
        <v>0.71</v>
      </c>
      <c r="CI139" s="406">
        <f t="shared" si="140"/>
        <v>0.9784735812133072</v>
      </c>
    </row>
    <row r="140" spans="1:87" ht="24" hidden="1">
      <c r="A140" s="173">
        <v>70803978</v>
      </c>
      <c r="B140" s="50" t="s">
        <v>115</v>
      </c>
      <c r="C140" s="427" t="s">
        <v>41</v>
      </c>
      <c r="D140" s="50" t="s">
        <v>166</v>
      </c>
      <c r="E140" s="427" t="s">
        <v>312</v>
      </c>
      <c r="F140" s="74">
        <v>3108321</v>
      </c>
      <c r="G140" s="75"/>
      <c r="H140" s="74">
        <v>700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/>
      <c r="O140" s="296">
        <v>5.1</v>
      </c>
      <c r="P140" s="74"/>
      <c r="Q140" s="296">
        <v>2.5</v>
      </c>
      <c r="R140" s="2">
        <v>0</v>
      </c>
      <c r="S140" s="2">
        <v>150000</v>
      </c>
      <c r="T140" s="180">
        <v>1800000</v>
      </c>
      <c r="U140" s="2">
        <v>0</v>
      </c>
      <c r="V140" s="2">
        <v>0</v>
      </c>
      <c r="W140" s="180">
        <v>0</v>
      </c>
      <c r="X140" s="2">
        <v>0</v>
      </c>
      <c r="Y140" s="2">
        <v>0</v>
      </c>
      <c r="Z140" s="180">
        <v>100000</v>
      </c>
      <c r="AA140" s="2">
        <v>0</v>
      </c>
      <c r="AB140" s="2">
        <v>730000</v>
      </c>
      <c r="AC140" s="180">
        <v>250000</v>
      </c>
      <c r="AD140" s="2">
        <v>0</v>
      </c>
      <c r="AE140" s="2">
        <v>0</v>
      </c>
      <c r="AF140" s="180">
        <v>100000</v>
      </c>
      <c r="AG140" s="2">
        <v>0</v>
      </c>
      <c r="AH140" s="2">
        <v>0</v>
      </c>
      <c r="AI140" s="180">
        <v>0</v>
      </c>
      <c r="AJ140" s="2">
        <v>0</v>
      </c>
      <c r="AK140" s="2">
        <v>0</v>
      </c>
      <c r="AL140" s="180">
        <v>0</v>
      </c>
      <c r="AM140" s="2">
        <v>0</v>
      </c>
      <c r="AN140" s="2">
        <v>0</v>
      </c>
      <c r="AO140" s="180">
        <v>0</v>
      </c>
      <c r="AP140" s="2">
        <v>0</v>
      </c>
      <c r="AQ140" s="2">
        <v>0</v>
      </c>
      <c r="AR140" s="180">
        <v>0</v>
      </c>
      <c r="AS140" s="2">
        <v>0</v>
      </c>
      <c r="AT140" s="2">
        <v>220000</v>
      </c>
      <c r="AU140" s="180">
        <v>250000</v>
      </c>
      <c r="AV140" s="2">
        <v>0</v>
      </c>
      <c r="AW140" s="51">
        <v>1100000</v>
      </c>
      <c r="AX140" s="196">
        <v>2500000</v>
      </c>
      <c r="AY140" s="3"/>
      <c r="AZ140" s="49"/>
      <c r="BA140" s="203">
        <v>550000</v>
      </c>
      <c r="BB140" s="4">
        <f>AZ140/S140</f>
        <v>0</v>
      </c>
      <c r="BC140" s="214">
        <f>BA140/T140</f>
        <v>0.3055555555555556</v>
      </c>
      <c r="BD140" s="5" t="e">
        <f>-1+AZ140/R140</f>
        <v>#DIV/0!</v>
      </c>
      <c r="BE140" s="229">
        <f>-1+BA140/S140</f>
        <v>2.6666666666666665</v>
      </c>
      <c r="BF140" s="6"/>
      <c r="BG140" s="7">
        <f>V140+Y140+AE140+AH140+AK140+AN140+AQ140+AT140+AZ140</f>
        <v>220000</v>
      </c>
      <c r="BH140" s="241">
        <f>W140+Z140+AF140+AI140+AL140+AO140+AR140+AU140+BA140</f>
        <v>1000000</v>
      </c>
      <c r="BI140" s="8" t="e">
        <f>BG140/(R140+U140+X140+AA140+AD140+AG140+AJ140+AM140+AP140+AS140)</f>
        <v>#DIV/0!</v>
      </c>
      <c r="BJ140" s="253">
        <f>BH140/(S140+V140+Y140+AB140+AE140+AH140+AK140+AN140+AQ140+AT140)</f>
        <v>0.9090909090909091</v>
      </c>
      <c r="BK140" s="9" t="e">
        <f>IF(BI140&gt;=100%,0,(R140+U140+X140+AA140+AD140+AG140+AJ140+AM140+AP140+AS140)-(V140+Y140+AE140+AH140+AK140+AN140+AQ140+AT140+AZ140))</f>
        <v>#DIV/0!</v>
      </c>
      <c r="BL140" s="260">
        <f>IF(BJ140&gt;=100%,0,(S140+V140+Y140+AB140+AE140+AH140+AK140+AN140+AQ140+AT140)-(W140+Z140+AF140+AI140+AL140+AO140+AR140+AU140+BA140))</f>
        <v>100000</v>
      </c>
      <c r="BM140" s="10">
        <f>BG140/AW140</f>
        <v>0.2</v>
      </c>
      <c r="BN140" s="266">
        <f>BH140/AX140</f>
        <v>0.4</v>
      </c>
      <c r="BO140" s="11">
        <f>IF(BG140&lt;AW140,AW140-BG140,0)</f>
        <v>880000</v>
      </c>
      <c r="BP140" s="285">
        <f>IF(BH140&lt;AX140,AX140-BH140,0)</f>
        <v>1500000</v>
      </c>
      <c r="BQ140" s="12" t="e">
        <f>IF(AA140&gt;BK140,0,BK140-AA140)</f>
        <v>#DIV/0!</v>
      </c>
      <c r="BR140" s="263">
        <f>IF(AB140&gt;BL140,0,BL140-AB140)</f>
        <v>0</v>
      </c>
      <c r="BT140" s="397">
        <v>0.09</v>
      </c>
      <c r="BU140" s="75">
        <f t="shared" si="117"/>
        <v>39600</v>
      </c>
      <c r="BV140" s="400"/>
      <c r="BW140" s="413">
        <v>250000</v>
      </c>
      <c r="BX140" s="393">
        <v>0</v>
      </c>
      <c r="BY140" s="392"/>
      <c r="BZ140" s="364"/>
      <c r="CA140" s="365"/>
      <c r="CB140" s="364"/>
      <c r="CC140" s="364"/>
      <c r="CD140" s="364"/>
      <c r="CE140" s="366" t="s">
        <v>168</v>
      </c>
      <c r="CF140" s="366" t="s">
        <v>50</v>
      </c>
      <c r="CG140" s="367">
        <v>0.71</v>
      </c>
      <c r="CI140" s="406">
        <f t="shared" si="140"/>
        <v>0.9090909090909091</v>
      </c>
    </row>
    <row r="141" spans="1:90" ht="60" hidden="1">
      <c r="A141" s="173">
        <v>380440</v>
      </c>
      <c r="B141" s="427" t="s">
        <v>314</v>
      </c>
      <c r="C141" s="427" t="s">
        <v>41</v>
      </c>
      <c r="D141" s="50" t="s">
        <v>166</v>
      </c>
      <c r="E141" s="427" t="s">
        <v>143</v>
      </c>
      <c r="F141" s="74">
        <v>2865939</v>
      </c>
      <c r="G141" s="75"/>
      <c r="H141" s="74">
        <v>60</v>
      </c>
      <c r="I141" s="74"/>
      <c r="J141" s="74"/>
      <c r="K141" s="74"/>
      <c r="L141" s="74"/>
      <c r="M141" s="74"/>
      <c r="N141" s="74"/>
      <c r="O141" s="296"/>
      <c r="P141" s="74"/>
      <c r="Q141" s="296"/>
      <c r="R141" s="2">
        <v>0</v>
      </c>
      <c r="S141" s="2">
        <v>17000</v>
      </c>
      <c r="T141" s="180">
        <v>35000</v>
      </c>
      <c r="U141" s="2">
        <v>0</v>
      </c>
      <c r="V141" s="2">
        <v>0</v>
      </c>
      <c r="W141" s="180">
        <v>0</v>
      </c>
      <c r="X141" s="2">
        <v>0</v>
      </c>
      <c r="Y141" s="2">
        <v>0</v>
      </c>
      <c r="Z141" s="180">
        <v>0</v>
      </c>
      <c r="AA141" s="2">
        <v>0</v>
      </c>
      <c r="AB141" s="2">
        <v>0</v>
      </c>
      <c r="AC141" s="180">
        <v>0</v>
      </c>
      <c r="AD141" s="2">
        <v>0</v>
      </c>
      <c r="AE141" s="2">
        <v>0</v>
      </c>
      <c r="AF141" s="180">
        <v>0</v>
      </c>
      <c r="AG141" s="2">
        <v>0</v>
      </c>
      <c r="AH141" s="2">
        <v>0</v>
      </c>
      <c r="AI141" s="180">
        <v>0</v>
      </c>
      <c r="AJ141" s="2">
        <v>0</v>
      </c>
      <c r="AK141" s="2">
        <v>0</v>
      </c>
      <c r="AL141" s="180">
        <v>0</v>
      </c>
      <c r="AM141" s="2">
        <v>0</v>
      </c>
      <c r="AN141" s="2">
        <v>0</v>
      </c>
      <c r="AO141" s="180">
        <v>0</v>
      </c>
      <c r="AP141" s="2">
        <v>0</v>
      </c>
      <c r="AQ141" s="2">
        <v>0</v>
      </c>
      <c r="AR141" s="180">
        <v>0</v>
      </c>
      <c r="AS141" s="2">
        <v>0</v>
      </c>
      <c r="AT141" s="2">
        <v>0</v>
      </c>
      <c r="AU141" s="180">
        <v>0</v>
      </c>
      <c r="AV141" s="2">
        <v>0</v>
      </c>
      <c r="AW141" s="51">
        <v>17000</v>
      </c>
      <c r="AX141" s="196">
        <v>35000</v>
      </c>
      <c r="AY141" s="3"/>
      <c r="AZ141" s="49"/>
      <c r="BA141" s="203">
        <v>0</v>
      </c>
      <c r="BB141" s="4"/>
      <c r="BC141" s="214">
        <f>BA141/T141</f>
        <v>0</v>
      </c>
      <c r="BD141" s="5"/>
      <c r="BE141" s="229">
        <f aca="true" t="shared" si="144" ref="BE141:BE147">-1+BA141/S141</f>
        <v>-1</v>
      </c>
      <c r="BF141" s="6"/>
      <c r="BG141" s="7"/>
      <c r="BH141" s="241">
        <f>W141+Z141+AF141+AI141+AL141+AO141+AR141+AU141+BA141</f>
        <v>0</v>
      </c>
      <c r="BI141" s="8"/>
      <c r="BJ141" s="253">
        <f>BH141/(S141+V141+Y141+AB141+AE141+AH141+AK141+AN141+AQ141+AT141)</f>
        <v>0</v>
      </c>
      <c r="BK141" s="9"/>
      <c r="BL141" s="260">
        <f>IF(BJ141&gt;=100%,0,(S141+V141+Y141+AB141+AE141+AH141+AK141+AN141+AQ141+AT141)-(W141+Z141+AF141+AI141+AL141+AO141+AR141+AU141+BA141))</f>
        <v>17000</v>
      </c>
      <c r="BM141" s="10"/>
      <c r="BN141" s="266">
        <f>BH141/AX141</f>
        <v>0</v>
      </c>
      <c r="BO141" s="11"/>
      <c r="BP141" s="285">
        <f>IF(BH141&lt;AX141,AX141-BH141,0)</f>
        <v>35000</v>
      </c>
      <c r="BQ141" s="12"/>
      <c r="BR141" s="263">
        <f>IF(AB141&gt;BL141,0,BL141-AB141)</f>
        <v>17000</v>
      </c>
      <c r="BT141" s="397">
        <v>0.09</v>
      </c>
      <c r="BU141" s="75">
        <f t="shared" si="117"/>
        <v>612</v>
      </c>
      <c r="BV141" s="400"/>
      <c r="BW141" s="413">
        <v>0</v>
      </c>
      <c r="BX141" s="393">
        <v>0</v>
      </c>
      <c r="BY141" s="392"/>
      <c r="BZ141" s="364"/>
      <c r="CA141" s="365"/>
      <c r="CB141" s="364"/>
      <c r="CC141" s="364"/>
      <c r="CD141" s="364"/>
      <c r="CE141" s="366" t="s">
        <v>168</v>
      </c>
      <c r="CF141" s="366"/>
      <c r="CG141" s="367">
        <v>0.71</v>
      </c>
      <c r="CI141" s="406">
        <f t="shared" si="140"/>
        <v>0</v>
      </c>
      <c r="CJ141" s="410">
        <v>0</v>
      </c>
      <c r="CK141" s="13">
        <v>0</v>
      </c>
      <c r="CL141" s="16">
        <v>0</v>
      </c>
    </row>
    <row r="142" spans="1:90" ht="48.75" thickBot="1">
      <c r="A142" s="173">
        <v>70955751</v>
      </c>
      <c r="B142" s="50" t="s">
        <v>152</v>
      </c>
      <c r="C142" s="50" t="s">
        <v>41</v>
      </c>
      <c r="D142" s="50" t="s">
        <v>166</v>
      </c>
      <c r="E142" s="50" t="s">
        <v>184</v>
      </c>
      <c r="F142" s="74">
        <v>7914461</v>
      </c>
      <c r="G142" s="75"/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1.1</v>
      </c>
      <c r="O142" s="296">
        <v>2.9</v>
      </c>
      <c r="P142" s="74">
        <v>0.3</v>
      </c>
      <c r="Q142" s="296">
        <v>2.3</v>
      </c>
      <c r="R142" s="2">
        <v>0</v>
      </c>
      <c r="S142" s="2">
        <v>367000</v>
      </c>
      <c r="T142" s="180">
        <v>1026000</v>
      </c>
      <c r="U142" s="2">
        <v>0</v>
      </c>
      <c r="V142" s="2">
        <v>0</v>
      </c>
      <c r="W142" s="180">
        <v>0</v>
      </c>
      <c r="X142" s="2">
        <v>0</v>
      </c>
      <c r="Y142" s="2">
        <v>0</v>
      </c>
      <c r="Z142" s="180">
        <v>0</v>
      </c>
      <c r="AA142" s="2">
        <v>0</v>
      </c>
      <c r="AB142" s="2">
        <v>0</v>
      </c>
      <c r="AC142" s="180">
        <v>0</v>
      </c>
      <c r="AD142" s="2">
        <v>30000</v>
      </c>
      <c r="AE142" s="2">
        <v>30000</v>
      </c>
      <c r="AF142" s="180">
        <v>30000</v>
      </c>
      <c r="AG142" s="2">
        <v>0</v>
      </c>
      <c r="AH142" s="2">
        <v>0</v>
      </c>
      <c r="AI142" s="180">
        <v>0</v>
      </c>
      <c r="AJ142" s="2">
        <v>0</v>
      </c>
      <c r="AK142" s="2">
        <v>0</v>
      </c>
      <c r="AL142" s="180">
        <v>0</v>
      </c>
      <c r="AM142" s="2">
        <v>0</v>
      </c>
      <c r="AN142" s="2">
        <v>0</v>
      </c>
      <c r="AO142" s="180">
        <v>0</v>
      </c>
      <c r="AP142" s="2">
        <v>144000</v>
      </c>
      <c r="AQ142" s="2">
        <v>0</v>
      </c>
      <c r="AR142" s="180">
        <v>0</v>
      </c>
      <c r="AS142" s="2">
        <v>0</v>
      </c>
      <c r="AT142" s="2">
        <v>0</v>
      </c>
      <c r="AU142" s="180">
        <v>0</v>
      </c>
      <c r="AV142" s="2">
        <v>174000</v>
      </c>
      <c r="AW142" s="51">
        <v>397000</v>
      </c>
      <c r="AX142" s="196">
        <v>1056000</v>
      </c>
      <c r="AY142" s="3"/>
      <c r="AZ142" s="49"/>
      <c r="BA142" s="203">
        <v>210000</v>
      </c>
      <c r="BB142" s="4">
        <f t="shared" si="125"/>
        <v>0</v>
      </c>
      <c r="BC142" s="214">
        <f t="shared" si="126"/>
        <v>0.2046783625730994</v>
      </c>
      <c r="BD142" s="5"/>
      <c r="BE142" s="229">
        <f t="shared" si="144"/>
        <v>-0.42779291553133514</v>
      </c>
      <c r="BF142" s="6"/>
      <c r="BG142" s="7">
        <f t="shared" si="129"/>
        <v>30000</v>
      </c>
      <c r="BH142" s="241">
        <f t="shared" si="130"/>
        <v>240000</v>
      </c>
      <c r="BI142" s="8">
        <f t="shared" si="131"/>
        <v>0.1724137931034483</v>
      </c>
      <c r="BJ142" s="253">
        <f t="shared" si="132"/>
        <v>0.6045340050377834</v>
      </c>
      <c r="BK142" s="9">
        <f t="shared" si="133"/>
        <v>144000</v>
      </c>
      <c r="BL142" s="260">
        <f t="shared" si="134"/>
        <v>157000</v>
      </c>
      <c r="BM142" s="10">
        <f t="shared" si="142"/>
        <v>0.07556675062972293</v>
      </c>
      <c r="BN142" s="266">
        <f t="shared" si="142"/>
        <v>0.22727272727272727</v>
      </c>
      <c r="BO142" s="11">
        <f t="shared" si="143"/>
        <v>367000</v>
      </c>
      <c r="BP142" s="285">
        <f t="shared" si="143"/>
        <v>816000</v>
      </c>
      <c r="BQ142" s="12">
        <f t="shared" si="135"/>
        <v>144000</v>
      </c>
      <c r="BR142" s="263">
        <f t="shared" si="136"/>
        <v>157000</v>
      </c>
      <c r="BT142" s="397">
        <v>0.09</v>
      </c>
      <c r="BU142" s="75">
        <f t="shared" si="117"/>
        <v>14292</v>
      </c>
      <c r="BV142" s="400"/>
      <c r="BW142" s="413">
        <v>0</v>
      </c>
      <c r="BX142" s="393">
        <v>65000</v>
      </c>
      <c r="BY142" s="392"/>
      <c r="BZ142" s="364"/>
      <c r="CA142" s="365"/>
      <c r="CB142" s="364"/>
      <c r="CC142" s="364"/>
      <c r="CD142" s="364"/>
      <c r="CE142" s="366" t="s">
        <v>168</v>
      </c>
      <c r="CF142" s="366" t="s">
        <v>50</v>
      </c>
      <c r="CG142" s="367">
        <v>0.71</v>
      </c>
      <c r="CI142" s="406">
        <f t="shared" si="140"/>
        <v>0.5722070844686649</v>
      </c>
      <c r="CJ142" s="410">
        <f>0.65*($S142+$AB142)-$BA142-$BW142</f>
        <v>28550</v>
      </c>
      <c r="CK142" s="13">
        <f>0.7*($S142+$AB142)-$BA142-$BW142</f>
        <v>46899.99999999997</v>
      </c>
      <c r="CL142" s="16">
        <f>0.75*($S142+$AB142)-$BA142-$BW142</f>
        <v>65250</v>
      </c>
    </row>
    <row r="143" spans="1:87" ht="48" hidden="1">
      <c r="A143" s="173">
        <v>70955751</v>
      </c>
      <c r="B143" s="50" t="s">
        <v>152</v>
      </c>
      <c r="C143" s="50" t="s">
        <v>41</v>
      </c>
      <c r="D143" s="50" t="s">
        <v>166</v>
      </c>
      <c r="E143" s="50" t="s">
        <v>185</v>
      </c>
      <c r="F143" s="74">
        <v>1177442</v>
      </c>
      <c r="G143" s="75"/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296">
        <v>0</v>
      </c>
      <c r="P143" s="74">
        <v>0</v>
      </c>
      <c r="Q143" s="296">
        <v>0</v>
      </c>
      <c r="R143" s="2">
        <v>0</v>
      </c>
      <c r="S143" s="2">
        <v>15000</v>
      </c>
      <c r="T143" s="180">
        <v>35000</v>
      </c>
      <c r="U143" s="2">
        <v>0</v>
      </c>
      <c r="V143" s="2">
        <v>0</v>
      </c>
      <c r="W143" s="180">
        <v>0</v>
      </c>
      <c r="X143" s="2">
        <v>0</v>
      </c>
      <c r="Y143" s="2">
        <v>0</v>
      </c>
      <c r="Z143" s="180">
        <v>0</v>
      </c>
      <c r="AA143" s="2">
        <v>0</v>
      </c>
      <c r="AB143" s="2">
        <v>0</v>
      </c>
      <c r="AC143" s="180">
        <v>0</v>
      </c>
      <c r="AD143" s="2">
        <v>16000</v>
      </c>
      <c r="AE143" s="2">
        <v>0</v>
      </c>
      <c r="AF143" s="180">
        <v>4000</v>
      </c>
      <c r="AG143" s="2">
        <v>5000</v>
      </c>
      <c r="AH143" s="2">
        <v>0</v>
      </c>
      <c r="AI143" s="180">
        <v>0</v>
      </c>
      <c r="AJ143" s="2">
        <v>0</v>
      </c>
      <c r="AK143" s="2">
        <v>0</v>
      </c>
      <c r="AL143" s="180">
        <v>0</v>
      </c>
      <c r="AM143" s="2">
        <v>0</v>
      </c>
      <c r="AN143" s="2">
        <v>0</v>
      </c>
      <c r="AO143" s="180">
        <v>0</v>
      </c>
      <c r="AP143" s="2">
        <v>0</v>
      </c>
      <c r="AQ143" s="2">
        <v>0</v>
      </c>
      <c r="AR143" s="180">
        <v>0</v>
      </c>
      <c r="AS143" s="2">
        <v>0</v>
      </c>
      <c r="AT143" s="2">
        <v>20000</v>
      </c>
      <c r="AU143" s="180">
        <v>0</v>
      </c>
      <c r="AV143" s="2">
        <v>21000</v>
      </c>
      <c r="AW143" s="51">
        <v>35000</v>
      </c>
      <c r="AX143" s="196">
        <v>39000</v>
      </c>
      <c r="AY143" s="3"/>
      <c r="AZ143" s="49"/>
      <c r="BA143" s="203">
        <v>18000</v>
      </c>
      <c r="BB143" s="4">
        <f t="shared" si="125"/>
        <v>0</v>
      </c>
      <c r="BC143" s="214">
        <f t="shared" si="126"/>
        <v>0.5142857142857142</v>
      </c>
      <c r="BD143" s="5"/>
      <c r="BE143" s="229">
        <f t="shared" si="144"/>
        <v>0.19999999999999996</v>
      </c>
      <c r="BF143" s="6"/>
      <c r="BG143" s="7">
        <f t="shared" si="129"/>
        <v>20000</v>
      </c>
      <c r="BH143" s="241">
        <f t="shared" si="130"/>
        <v>22000</v>
      </c>
      <c r="BI143" s="8">
        <f t="shared" si="131"/>
        <v>0.9523809523809523</v>
      </c>
      <c r="BJ143" s="253">
        <f t="shared" si="132"/>
        <v>0.6285714285714286</v>
      </c>
      <c r="BK143" s="9">
        <f t="shared" si="133"/>
        <v>1000</v>
      </c>
      <c r="BL143" s="260">
        <f t="shared" si="134"/>
        <v>13000</v>
      </c>
      <c r="BM143" s="10">
        <f t="shared" si="142"/>
        <v>0.5714285714285714</v>
      </c>
      <c r="BN143" s="266">
        <f t="shared" si="142"/>
        <v>0.5641025641025641</v>
      </c>
      <c r="BO143" s="11">
        <f t="shared" si="143"/>
        <v>15000</v>
      </c>
      <c r="BP143" s="285">
        <f t="shared" si="143"/>
        <v>17000</v>
      </c>
      <c r="BQ143" s="12">
        <f t="shared" si="135"/>
        <v>1000</v>
      </c>
      <c r="BR143" s="263">
        <f t="shared" si="136"/>
        <v>13000</v>
      </c>
      <c r="BT143" s="397">
        <v>0.09</v>
      </c>
      <c r="BU143" s="75">
        <f t="shared" si="117"/>
        <v>1260</v>
      </c>
      <c r="BV143" s="400"/>
      <c r="BW143" s="413">
        <v>0</v>
      </c>
      <c r="BX143" s="393">
        <v>0</v>
      </c>
      <c r="BY143" s="392"/>
      <c r="BZ143" s="364"/>
      <c r="CA143" s="365"/>
      <c r="CB143" s="364"/>
      <c r="CC143" s="364"/>
      <c r="CD143" s="364"/>
      <c r="CE143" s="366" t="s">
        <v>168</v>
      </c>
      <c r="CF143" s="366" t="s">
        <v>50</v>
      </c>
      <c r="CG143" s="367">
        <v>0.71</v>
      </c>
      <c r="CI143" s="406">
        <f t="shared" si="140"/>
        <v>1.2</v>
      </c>
    </row>
    <row r="144" spans="1:87" ht="48" hidden="1">
      <c r="A144" s="173">
        <v>70955751</v>
      </c>
      <c r="B144" s="50" t="s">
        <v>152</v>
      </c>
      <c r="C144" s="50" t="s">
        <v>41</v>
      </c>
      <c r="D144" s="50" t="s">
        <v>166</v>
      </c>
      <c r="E144" s="50" t="s">
        <v>186</v>
      </c>
      <c r="F144" s="74">
        <v>8805047</v>
      </c>
      <c r="G144" s="75"/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296">
        <v>0</v>
      </c>
      <c r="P144" s="74">
        <v>0</v>
      </c>
      <c r="Q144" s="296">
        <v>0</v>
      </c>
      <c r="R144" s="2">
        <v>0</v>
      </c>
      <c r="S144" s="2">
        <v>15000</v>
      </c>
      <c r="T144" s="180">
        <v>35000</v>
      </c>
      <c r="U144" s="2">
        <v>0</v>
      </c>
      <c r="V144" s="2">
        <v>0</v>
      </c>
      <c r="W144" s="180">
        <v>0</v>
      </c>
      <c r="X144" s="2">
        <v>0</v>
      </c>
      <c r="Y144" s="2">
        <v>0</v>
      </c>
      <c r="Z144" s="180">
        <v>0</v>
      </c>
      <c r="AA144" s="2">
        <v>0</v>
      </c>
      <c r="AB144" s="2">
        <v>0</v>
      </c>
      <c r="AC144" s="180">
        <v>0</v>
      </c>
      <c r="AD144" s="2">
        <v>0</v>
      </c>
      <c r="AE144" s="2">
        <v>0</v>
      </c>
      <c r="AF144" s="180">
        <v>0</v>
      </c>
      <c r="AG144" s="2">
        <v>15000</v>
      </c>
      <c r="AH144" s="2">
        <v>0</v>
      </c>
      <c r="AI144" s="180">
        <v>0</v>
      </c>
      <c r="AJ144" s="2">
        <v>0</v>
      </c>
      <c r="AK144" s="2">
        <v>0</v>
      </c>
      <c r="AL144" s="180">
        <v>0</v>
      </c>
      <c r="AM144" s="2">
        <v>0</v>
      </c>
      <c r="AN144" s="2">
        <v>0</v>
      </c>
      <c r="AO144" s="180">
        <v>0</v>
      </c>
      <c r="AP144" s="2">
        <v>8000</v>
      </c>
      <c r="AQ144" s="2">
        <v>0</v>
      </c>
      <c r="AR144" s="180">
        <v>0</v>
      </c>
      <c r="AS144" s="2">
        <v>0</v>
      </c>
      <c r="AT144" s="2">
        <v>4000</v>
      </c>
      <c r="AU144" s="180">
        <v>4000</v>
      </c>
      <c r="AV144" s="2">
        <v>23000</v>
      </c>
      <c r="AW144" s="51">
        <v>19000</v>
      </c>
      <c r="AX144" s="196">
        <v>39000</v>
      </c>
      <c r="AY144" s="3"/>
      <c r="AZ144" s="49"/>
      <c r="BA144" s="203">
        <v>10000</v>
      </c>
      <c r="BB144" s="4">
        <f t="shared" si="125"/>
        <v>0</v>
      </c>
      <c r="BC144" s="214">
        <f t="shared" si="126"/>
        <v>0.2857142857142857</v>
      </c>
      <c r="BD144" s="5"/>
      <c r="BE144" s="229">
        <f t="shared" si="144"/>
        <v>-0.33333333333333337</v>
      </c>
      <c r="BF144" s="6"/>
      <c r="BG144" s="7">
        <f t="shared" si="129"/>
        <v>4000</v>
      </c>
      <c r="BH144" s="241">
        <f t="shared" si="130"/>
        <v>14000</v>
      </c>
      <c r="BI144" s="8">
        <f t="shared" si="131"/>
        <v>0.17391304347826086</v>
      </c>
      <c r="BJ144" s="253">
        <f t="shared" si="132"/>
        <v>0.7368421052631579</v>
      </c>
      <c r="BK144" s="9">
        <f t="shared" si="133"/>
        <v>19000</v>
      </c>
      <c r="BL144" s="260">
        <f t="shared" si="134"/>
        <v>5000</v>
      </c>
      <c r="BM144" s="10">
        <f t="shared" si="142"/>
        <v>0.21052631578947367</v>
      </c>
      <c r="BN144" s="266">
        <f t="shared" si="142"/>
        <v>0.358974358974359</v>
      </c>
      <c r="BO144" s="11">
        <f t="shared" si="143"/>
        <v>15000</v>
      </c>
      <c r="BP144" s="285">
        <f t="shared" si="143"/>
        <v>25000</v>
      </c>
      <c r="BQ144" s="12">
        <f t="shared" si="135"/>
        <v>19000</v>
      </c>
      <c r="BR144" s="263">
        <f t="shared" si="136"/>
        <v>5000</v>
      </c>
      <c r="BT144" s="397">
        <v>0.09</v>
      </c>
      <c r="BU144" s="75">
        <f t="shared" si="117"/>
        <v>684</v>
      </c>
      <c r="BV144" s="400"/>
      <c r="BW144" s="413">
        <v>0</v>
      </c>
      <c r="BX144" s="393">
        <v>0</v>
      </c>
      <c r="BY144" s="392"/>
      <c r="BZ144" s="364"/>
      <c r="CA144" s="365"/>
      <c r="CB144" s="364"/>
      <c r="CC144" s="364"/>
      <c r="CD144" s="364"/>
      <c r="CE144" s="366" t="s">
        <v>168</v>
      </c>
      <c r="CF144" s="366" t="s">
        <v>50</v>
      </c>
      <c r="CG144" s="367">
        <v>0.71</v>
      </c>
      <c r="CI144" s="406">
        <f t="shared" si="140"/>
        <v>0.6666666666666666</v>
      </c>
    </row>
    <row r="145" spans="1:87" ht="48" hidden="1">
      <c r="A145" s="173">
        <v>70955751</v>
      </c>
      <c r="B145" s="50" t="s">
        <v>152</v>
      </c>
      <c r="C145" s="50" t="s">
        <v>41</v>
      </c>
      <c r="D145" s="50" t="s">
        <v>166</v>
      </c>
      <c r="E145" s="50" t="s">
        <v>187</v>
      </c>
      <c r="F145" s="74">
        <v>7457654</v>
      </c>
      <c r="G145" s="75"/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296">
        <v>0</v>
      </c>
      <c r="P145" s="74">
        <v>0</v>
      </c>
      <c r="Q145" s="296">
        <v>0</v>
      </c>
      <c r="R145" s="2">
        <v>0</v>
      </c>
      <c r="S145" s="2">
        <v>15000</v>
      </c>
      <c r="T145" s="180">
        <v>35000</v>
      </c>
      <c r="U145" s="2">
        <v>0</v>
      </c>
      <c r="V145" s="2">
        <v>0</v>
      </c>
      <c r="W145" s="180">
        <v>0</v>
      </c>
      <c r="X145" s="2">
        <v>0</v>
      </c>
      <c r="Y145" s="2">
        <v>0</v>
      </c>
      <c r="Z145" s="180">
        <v>0</v>
      </c>
      <c r="AA145" s="2">
        <v>0</v>
      </c>
      <c r="AB145" s="2">
        <v>0</v>
      </c>
      <c r="AC145" s="180">
        <v>0</v>
      </c>
      <c r="AD145" s="2">
        <v>10000</v>
      </c>
      <c r="AE145" s="2">
        <v>10000</v>
      </c>
      <c r="AF145" s="180">
        <v>3000</v>
      </c>
      <c r="AG145" s="2">
        <v>15000</v>
      </c>
      <c r="AH145" s="2">
        <v>0</v>
      </c>
      <c r="AI145" s="180">
        <v>0</v>
      </c>
      <c r="AJ145" s="2">
        <v>0</v>
      </c>
      <c r="AK145" s="2">
        <v>0</v>
      </c>
      <c r="AL145" s="180">
        <v>0</v>
      </c>
      <c r="AM145" s="2">
        <v>0</v>
      </c>
      <c r="AN145" s="2">
        <v>0</v>
      </c>
      <c r="AO145" s="180">
        <v>0</v>
      </c>
      <c r="AP145" s="2">
        <v>0</v>
      </c>
      <c r="AQ145" s="2">
        <v>0</v>
      </c>
      <c r="AR145" s="180">
        <v>0</v>
      </c>
      <c r="AS145" s="2">
        <v>0</v>
      </c>
      <c r="AT145" s="2">
        <v>0</v>
      </c>
      <c r="AU145" s="180">
        <v>0</v>
      </c>
      <c r="AV145" s="2">
        <v>25000</v>
      </c>
      <c r="AW145" s="51">
        <v>25000</v>
      </c>
      <c r="AX145" s="196">
        <v>38000</v>
      </c>
      <c r="AY145" s="3"/>
      <c r="AZ145" s="49"/>
      <c r="BA145" s="203">
        <v>13000</v>
      </c>
      <c r="BB145" s="4">
        <f t="shared" si="125"/>
        <v>0</v>
      </c>
      <c r="BC145" s="214">
        <f t="shared" si="126"/>
        <v>0.37142857142857144</v>
      </c>
      <c r="BD145" s="5"/>
      <c r="BE145" s="229">
        <f t="shared" si="144"/>
        <v>-0.1333333333333333</v>
      </c>
      <c r="BF145" s="6"/>
      <c r="BG145" s="7">
        <f t="shared" si="129"/>
        <v>10000</v>
      </c>
      <c r="BH145" s="241">
        <f t="shared" si="130"/>
        <v>16000</v>
      </c>
      <c r="BI145" s="8">
        <f t="shared" si="131"/>
        <v>0.4</v>
      </c>
      <c r="BJ145" s="253">
        <f t="shared" si="132"/>
        <v>0.64</v>
      </c>
      <c r="BK145" s="9">
        <f t="shared" si="133"/>
        <v>15000</v>
      </c>
      <c r="BL145" s="260">
        <f t="shared" si="134"/>
        <v>9000</v>
      </c>
      <c r="BM145" s="10">
        <f t="shared" si="142"/>
        <v>0.4</v>
      </c>
      <c r="BN145" s="266">
        <f t="shared" si="142"/>
        <v>0.42105263157894735</v>
      </c>
      <c r="BO145" s="11">
        <f t="shared" si="143"/>
        <v>15000</v>
      </c>
      <c r="BP145" s="285">
        <f t="shared" si="143"/>
        <v>22000</v>
      </c>
      <c r="BQ145" s="12">
        <f t="shared" si="135"/>
        <v>15000</v>
      </c>
      <c r="BR145" s="263">
        <f t="shared" si="136"/>
        <v>9000</v>
      </c>
      <c r="BT145" s="397">
        <v>0.09</v>
      </c>
      <c r="BU145" s="75">
        <f t="shared" si="117"/>
        <v>900</v>
      </c>
      <c r="BV145" s="400"/>
      <c r="BW145" s="413">
        <v>0</v>
      </c>
      <c r="BX145" s="393">
        <v>0</v>
      </c>
      <c r="BY145" s="392"/>
      <c r="BZ145" s="364"/>
      <c r="CA145" s="365"/>
      <c r="CB145" s="364"/>
      <c r="CC145" s="364"/>
      <c r="CD145" s="364"/>
      <c r="CE145" s="366" t="s">
        <v>168</v>
      </c>
      <c r="CF145" s="366" t="s">
        <v>50</v>
      </c>
      <c r="CG145" s="367">
        <v>0.71</v>
      </c>
      <c r="CI145" s="406">
        <f t="shared" si="140"/>
        <v>0.8666666666666667</v>
      </c>
    </row>
    <row r="146" spans="1:87" ht="48" hidden="1">
      <c r="A146" s="173">
        <v>70955751</v>
      </c>
      <c r="B146" s="50" t="s">
        <v>152</v>
      </c>
      <c r="C146" s="50" t="s">
        <v>41</v>
      </c>
      <c r="D146" s="50" t="s">
        <v>166</v>
      </c>
      <c r="E146" s="50" t="s">
        <v>188</v>
      </c>
      <c r="F146" s="74">
        <v>9746758</v>
      </c>
      <c r="G146" s="75"/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296">
        <v>0</v>
      </c>
      <c r="P146" s="74">
        <v>0</v>
      </c>
      <c r="Q146" s="296">
        <v>0</v>
      </c>
      <c r="R146" s="2">
        <v>0</v>
      </c>
      <c r="S146" s="2">
        <v>15000</v>
      </c>
      <c r="T146" s="180">
        <v>35000</v>
      </c>
      <c r="U146" s="2">
        <v>0</v>
      </c>
      <c r="V146" s="2">
        <v>0</v>
      </c>
      <c r="W146" s="180">
        <v>0</v>
      </c>
      <c r="X146" s="2">
        <v>0</v>
      </c>
      <c r="Y146" s="2">
        <v>0</v>
      </c>
      <c r="Z146" s="180">
        <v>0</v>
      </c>
      <c r="AA146" s="2">
        <v>0</v>
      </c>
      <c r="AB146" s="2">
        <v>0</v>
      </c>
      <c r="AC146" s="180">
        <v>0</v>
      </c>
      <c r="AD146" s="2">
        <v>5000</v>
      </c>
      <c r="AE146" s="2">
        <v>6000</v>
      </c>
      <c r="AF146" s="180">
        <v>2000</v>
      </c>
      <c r="AG146" s="2">
        <v>15000</v>
      </c>
      <c r="AH146" s="2">
        <v>0</v>
      </c>
      <c r="AI146" s="180">
        <v>0</v>
      </c>
      <c r="AJ146" s="2">
        <v>0</v>
      </c>
      <c r="AK146" s="2">
        <v>0</v>
      </c>
      <c r="AL146" s="180">
        <v>0</v>
      </c>
      <c r="AM146" s="2">
        <v>0</v>
      </c>
      <c r="AN146" s="2">
        <v>0</v>
      </c>
      <c r="AO146" s="180">
        <v>0</v>
      </c>
      <c r="AP146" s="2">
        <v>0</v>
      </c>
      <c r="AQ146" s="2">
        <v>0</v>
      </c>
      <c r="AR146" s="180">
        <v>0</v>
      </c>
      <c r="AS146" s="2">
        <v>0</v>
      </c>
      <c r="AT146" s="2">
        <v>0</v>
      </c>
      <c r="AU146" s="180">
        <v>0</v>
      </c>
      <c r="AV146" s="2">
        <v>20000</v>
      </c>
      <c r="AW146" s="51">
        <v>21000</v>
      </c>
      <c r="AX146" s="196">
        <v>37000</v>
      </c>
      <c r="AY146" s="3"/>
      <c r="AZ146" s="49"/>
      <c r="BA146" s="203">
        <v>11000</v>
      </c>
      <c r="BB146" s="4">
        <f t="shared" si="125"/>
        <v>0</v>
      </c>
      <c r="BC146" s="214">
        <f t="shared" si="126"/>
        <v>0.3142857142857143</v>
      </c>
      <c r="BD146" s="5"/>
      <c r="BE146" s="229">
        <f t="shared" si="144"/>
        <v>-0.2666666666666667</v>
      </c>
      <c r="BF146" s="6"/>
      <c r="BG146" s="7">
        <f t="shared" si="129"/>
        <v>6000</v>
      </c>
      <c r="BH146" s="241">
        <f t="shared" si="130"/>
        <v>13000</v>
      </c>
      <c r="BI146" s="8">
        <f t="shared" si="131"/>
        <v>0.3</v>
      </c>
      <c r="BJ146" s="253">
        <f t="shared" si="132"/>
        <v>0.6190476190476191</v>
      </c>
      <c r="BK146" s="9">
        <f t="shared" si="133"/>
        <v>14000</v>
      </c>
      <c r="BL146" s="260">
        <f t="shared" si="134"/>
        <v>8000</v>
      </c>
      <c r="BM146" s="10">
        <f t="shared" si="142"/>
        <v>0.2857142857142857</v>
      </c>
      <c r="BN146" s="266">
        <f t="shared" si="142"/>
        <v>0.35135135135135137</v>
      </c>
      <c r="BO146" s="11">
        <f t="shared" si="143"/>
        <v>15000</v>
      </c>
      <c r="BP146" s="285">
        <f t="shared" si="143"/>
        <v>24000</v>
      </c>
      <c r="BQ146" s="12">
        <f t="shared" si="135"/>
        <v>14000</v>
      </c>
      <c r="BR146" s="263">
        <f t="shared" si="136"/>
        <v>8000</v>
      </c>
      <c r="BT146" s="397">
        <v>0.09</v>
      </c>
      <c r="BU146" s="75">
        <f t="shared" si="117"/>
        <v>756</v>
      </c>
      <c r="BV146" s="400"/>
      <c r="BW146" s="413">
        <v>0</v>
      </c>
      <c r="BX146" s="393">
        <v>0</v>
      </c>
      <c r="BY146" s="392"/>
      <c r="BZ146" s="364"/>
      <c r="CA146" s="365"/>
      <c r="CB146" s="364"/>
      <c r="CC146" s="364"/>
      <c r="CD146" s="364"/>
      <c r="CE146" s="366" t="s">
        <v>168</v>
      </c>
      <c r="CF146" s="366" t="s">
        <v>50</v>
      </c>
      <c r="CG146" s="367">
        <v>0.71</v>
      </c>
      <c r="CI146" s="406">
        <f t="shared" si="140"/>
        <v>0.7333333333333333</v>
      </c>
    </row>
    <row r="147" spans="1:90" ht="24" hidden="1">
      <c r="A147" s="173">
        <v>70188467</v>
      </c>
      <c r="B147" s="427" t="s">
        <v>52</v>
      </c>
      <c r="C147" s="427" t="s">
        <v>53</v>
      </c>
      <c r="D147" s="50" t="s">
        <v>166</v>
      </c>
      <c r="E147" s="427" t="s">
        <v>320</v>
      </c>
      <c r="F147" s="74">
        <v>9254314</v>
      </c>
      <c r="G147" s="75"/>
      <c r="H147" s="74"/>
      <c r="I147" s="74"/>
      <c r="J147" s="74"/>
      <c r="K147" s="74"/>
      <c r="L147" s="74"/>
      <c r="M147" s="74"/>
      <c r="N147" s="74"/>
      <c r="O147" s="296">
        <v>0.3</v>
      </c>
      <c r="P147" s="74"/>
      <c r="Q147" s="296">
        <v>0.1</v>
      </c>
      <c r="R147" s="2">
        <v>0</v>
      </c>
      <c r="S147" s="2">
        <v>0</v>
      </c>
      <c r="T147" s="180">
        <v>27000</v>
      </c>
      <c r="U147" s="2">
        <v>0</v>
      </c>
      <c r="V147" s="2">
        <v>0</v>
      </c>
      <c r="W147" s="180">
        <v>0</v>
      </c>
      <c r="X147" s="2">
        <v>0</v>
      </c>
      <c r="Y147" s="2">
        <v>0</v>
      </c>
      <c r="Z147" s="180">
        <v>0</v>
      </c>
      <c r="AA147" s="2">
        <v>0</v>
      </c>
      <c r="AB147" s="2">
        <v>0</v>
      </c>
      <c r="AC147" s="180">
        <v>0</v>
      </c>
      <c r="AD147" s="2">
        <v>0</v>
      </c>
      <c r="AE147" s="2">
        <v>0</v>
      </c>
      <c r="AF147" s="180">
        <v>0</v>
      </c>
      <c r="AG147" s="2">
        <v>0</v>
      </c>
      <c r="AH147" s="2">
        <v>0</v>
      </c>
      <c r="AI147" s="180">
        <v>103000</v>
      </c>
      <c r="AJ147" s="2">
        <v>0</v>
      </c>
      <c r="AK147" s="2">
        <v>0</v>
      </c>
      <c r="AL147" s="180">
        <v>0</v>
      </c>
      <c r="AM147" s="2">
        <v>0</v>
      </c>
      <c r="AN147" s="2">
        <v>0</v>
      </c>
      <c r="AO147" s="180">
        <v>0</v>
      </c>
      <c r="AP147" s="2">
        <v>0</v>
      </c>
      <c r="AQ147" s="2">
        <v>0</v>
      </c>
      <c r="AR147" s="180">
        <v>0</v>
      </c>
      <c r="AS147" s="2">
        <v>0</v>
      </c>
      <c r="AT147" s="2">
        <v>0</v>
      </c>
      <c r="AU147" s="180">
        <v>0</v>
      </c>
      <c r="AV147" s="2">
        <v>0</v>
      </c>
      <c r="AW147" s="51">
        <v>0</v>
      </c>
      <c r="AX147" s="196">
        <v>130000</v>
      </c>
      <c r="AY147" s="3"/>
      <c r="AZ147" s="49"/>
      <c r="BA147" s="203">
        <v>0</v>
      </c>
      <c r="BB147" s="4"/>
      <c r="BC147" s="214">
        <f t="shared" si="126"/>
        <v>0</v>
      </c>
      <c r="BD147" s="5"/>
      <c r="BE147" s="229" t="e">
        <f t="shared" si="144"/>
        <v>#DIV/0!</v>
      </c>
      <c r="BF147" s="6"/>
      <c r="BG147" s="7"/>
      <c r="BH147" s="241">
        <f t="shared" si="130"/>
        <v>103000</v>
      </c>
      <c r="BI147" s="8"/>
      <c r="BJ147" s="253" t="e">
        <f t="shared" si="132"/>
        <v>#DIV/0!</v>
      </c>
      <c r="BK147" s="9"/>
      <c r="BL147" s="260" t="e">
        <f t="shared" si="134"/>
        <v>#DIV/0!</v>
      </c>
      <c r="BM147" s="10"/>
      <c r="BN147" s="266">
        <f t="shared" si="142"/>
        <v>0.7923076923076923</v>
      </c>
      <c r="BO147" s="11"/>
      <c r="BP147" s="285">
        <f t="shared" si="143"/>
        <v>27000</v>
      </c>
      <c r="BQ147" s="12"/>
      <c r="BR147" s="263" t="e">
        <f t="shared" si="136"/>
        <v>#DIV/0!</v>
      </c>
      <c r="BT147" s="397">
        <v>0.09</v>
      </c>
      <c r="BU147" s="75">
        <f>AX147*BT147*0.4</f>
        <v>4680</v>
      </c>
      <c r="BV147" s="400"/>
      <c r="BW147" s="413">
        <v>0</v>
      </c>
      <c r="BX147" s="393">
        <v>0</v>
      </c>
      <c r="BY147" s="392"/>
      <c r="BZ147" s="364"/>
      <c r="CA147" s="365"/>
      <c r="CB147" s="364"/>
      <c r="CC147" s="364"/>
      <c r="CD147" s="364"/>
      <c r="CE147" s="366" t="s">
        <v>168</v>
      </c>
      <c r="CF147" s="366" t="s">
        <v>54</v>
      </c>
      <c r="CG147" s="367">
        <v>0.71</v>
      </c>
      <c r="CI147" s="406" t="e">
        <f t="shared" si="140"/>
        <v>#DIV/0!</v>
      </c>
      <c r="CJ147" s="13">
        <f>0.65*($S147+$AB147)-$BA147-$BW147</f>
        <v>0</v>
      </c>
      <c r="CK147" s="13">
        <f>0.7*($S147+$AB147)-$BA147-$BW147</f>
        <v>0</v>
      </c>
      <c r="CL147" s="16">
        <f>0.75*($S147+$AB147)-$BA147-$BW147</f>
        <v>0</v>
      </c>
    </row>
    <row r="148" spans="1:87" ht="60" hidden="1">
      <c r="A148" s="173">
        <v>71197435</v>
      </c>
      <c r="B148" s="50" t="s">
        <v>93</v>
      </c>
      <c r="C148" s="50" t="s">
        <v>85</v>
      </c>
      <c r="D148" s="427" t="s">
        <v>310</v>
      </c>
      <c r="E148" s="50" t="s">
        <v>189</v>
      </c>
      <c r="F148" s="74">
        <v>4794871</v>
      </c>
      <c r="G148" s="75"/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296">
        <v>3</v>
      </c>
      <c r="P148" s="74">
        <v>0</v>
      </c>
      <c r="Q148" s="296">
        <v>3</v>
      </c>
      <c r="R148" s="2">
        <v>553900</v>
      </c>
      <c r="S148" s="2">
        <v>1948000</v>
      </c>
      <c r="T148" s="180">
        <v>2074000</v>
      </c>
      <c r="U148" s="2">
        <v>0</v>
      </c>
      <c r="V148" s="2">
        <v>0</v>
      </c>
      <c r="W148" s="180">
        <v>0</v>
      </c>
      <c r="X148" s="2">
        <v>0</v>
      </c>
      <c r="Y148" s="2">
        <v>0</v>
      </c>
      <c r="Z148" s="180">
        <v>0</v>
      </c>
      <c r="AA148" s="2">
        <v>0</v>
      </c>
      <c r="AB148" s="2">
        <v>0</v>
      </c>
      <c r="AC148" s="180">
        <v>0</v>
      </c>
      <c r="AD148" s="2">
        <v>0</v>
      </c>
      <c r="AE148" s="2">
        <v>0</v>
      </c>
      <c r="AF148" s="180">
        <v>0</v>
      </c>
      <c r="AG148" s="2">
        <v>0</v>
      </c>
      <c r="AH148" s="2">
        <v>0</v>
      </c>
      <c r="AI148" s="180">
        <v>15000</v>
      </c>
      <c r="AJ148" s="2">
        <v>0</v>
      </c>
      <c r="AK148" s="2">
        <v>0</v>
      </c>
      <c r="AL148" s="180">
        <v>0</v>
      </c>
      <c r="AM148" s="2">
        <v>0</v>
      </c>
      <c r="AN148" s="2">
        <v>0</v>
      </c>
      <c r="AO148" s="180">
        <v>0</v>
      </c>
      <c r="AP148" s="2">
        <v>0</v>
      </c>
      <c r="AQ148" s="2">
        <v>0</v>
      </c>
      <c r="AR148" s="180">
        <v>0</v>
      </c>
      <c r="AS148" s="2">
        <v>0</v>
      </c>
      <c r="AT148" s="2">
        <v>0</v>
      </c>
      <c r="AU148" s="180">
        <v>0</v>
      </c>
      <c r="AV148" s="2">
        <v>553900</v>
      </c>
      <c r="AW148" s="51">
        <v>1948000</v>
      </c>
      <c r="AX148" s="196">
        <v>2089000</v>
      </c>
      <c r="AY148" s="3"/>
      <c r="AZ148" s="49"/>
      <c r="BA148" s="203">
        <v>1948000</v>
      </c>
      <c r="BB148" s="4">
        <f t="shared" si="125"/>
        <v>0</v>
      </c>
      <c r="BC148" s="214">
        <f t="shared" si="126"/>
        <v>0.9392478302796529</v>
      </c>
      <c r="BD148" s="5">
        <f aca="true" t="shared" si="145" ref="BD148:BE152">-1+AZ148/R148</f>
        <v>-1</v>
      </c>
      <c r="BE148" s="229">
        <f t="shared" si="145"/>
        <v>0</v>
      </c>
      <c r="BF148" s="6"/>
      <c r="BG148" s="7">
        <f t="shared" si="129"/>
        <v>0</v>
      </c>
      <c r="BH148" s="241">
        <f t="shared" si="130"/>
        <v>1963000</v>
      </c>
      <c r="BI148" s="8">
        <f t="shared" si="131"/>
        <v>0</v>
      </c>
      <c r="BJ148" s="253">
        <f t="shared" si="132"/>
        <v>1.007700205338809</v>
      </c>
      <c r="BK148" s="9">
        <f t="shared" si="133"/>
        <v>553900</v>
      </c>
      <c r="BL148" s="260">
        <f t="shared" si="134"/>
        <v>0</v>
      </c>
      <c r="BM148" s="10">
        <f>BG148/AW148</f>
        <v>0</v>
      </c>
      <c r="BN148" s="266">
        <f>BH148/AX148</f>
        <v>0.9396840593585447</v>
      </c>
      <c r="BO148" s="11">
        <f>IF(BG148&lt;AW148,AW148-BG148,0)</f>
        <v>1948000</v>
      </c>
      <c r="BP148" s="285">
        <f>IF(BH148&lt;AX148,AX148-BH148,0)</f>
        <v>126000</v>
      </c>
      <c r="BQ148" s="12">
        <f t="shared" si="135"/>
        <v>553900</v>
      </c>
      <c r="BR148" s="263">
        <f t="shared" si="136"/>
        <v>0</v>
      </c>
      <c r="BT148" s="390"/>
      <c r="BU148" s="75">
        <f aca="true" t="shared" si="146" ref="BU148:BU158">IF(AW148&lt;AX148,AW148*BT148*0.4,AX148*BT148*0.4)</f>
        <v>0</v>
      </c>
      <c r="BV148" s="391"/>
      <c r="BW148" s="413">
        <f>AV148*BS148*0.4</f>
        <v>0</v>
      </c>
      <c r="BX148" s="393">
        <v>0</v>
      </c>
      <c r="BY148" s="392"/>
      <c r="BZ148" s="364"/>
      <c r="CA148" s="365"/>
      <c r="CB148" s="364"/>
      <c r="CC148" s="364"/>
      <c r="CD148" s="364"/>
      <c r="CE148" s="366" t="s">
        <v>168</v>
      </c>
      <c r="CF148" s="388"/>
      <c r="CG148" s="367"/>
      <c r="CI148" s="406">
        <f t="shared" si="140"/>
        <v>1</v>
      </c>
    </row>
    <row r="149" spans="1:87" ht="60" hidden="1">
      <c r="A149" s="173">
        <v>71197435</v>
      </c>
      <c r="B149" s="50" t="s">
        <v>93</v>
      </c>
      <c r="C149" s="50" t="s">
        <v>85</v>
      </c>
      <c r="D149" s="50" t="s">
        <v>166</v>
      </c>
      <c r="E149" s="50" t="s">
        <v>189</v>
      </c>
      <c r="F149" s="74">
        <v>6901958</v>
      </c>
      <c r="G149" s="75"/>
      <c r="H149" s="74"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5.3</v>
      </c>
      <c r="O149" s="296">
        <v>5.9</v>
      </c>
      <c r="P149" s="74">
        <v>3.5</v>
      </c>
      <c r="Q149" s="296">
        <v>3.5</v>
      </c>
      <c r="R149" s="2">
        <v>2397000</v>
      </c>
      <c r="S149" s="2">
        <v>1775000</v>
      </c>
      <c r="T149" s="180">
        <v>2202000</v>
      </c>
      <c r="U149" s="2">
        <v>0</v>
      </c>
      <c r="V149" s="2">
        <v>0</v>
      </c>
      <c r="W149" s="180">
        <v>0</v>
      </c>
      <c r="X149" s="2">
        <v>0</v>
      </c>
      <c r="Y149" s="2">
        <v>0</v>
      </c>
      <c r="Z149" s="180">
        <v>0</v>
      </c>
      <c r="AA149" s="2">
        <v>0</v>
      </c>
      <c r="AB149" s="2">
        <v>0</v>
      </c>
      <c r="AC149" s="180">
        <v>0</v>
      </c>
      <c r="AD149" s="2">
        <v>0</v>
      </c>
      <c r="AE149" s="2">
        <v>0</v>
      </c>
      <c r="AF149" s="180">
        <v>0</v>
      </c>
      <c r="AG149" s="2">
        <v>752000</v>
      </c>
      <c r="AH149" s="2">
        <v>1015000</v>
      </c>
      <c r="AI149" s="180">
        <v>998000</v>
      </c>
      <c r="AJ149" s="2">
        <v>0</v>
      </c>
      <c r="AK149" s="2">
        <v>0</v>
      </c>
      <c r="AL149" s="180">
        <v>0</v>
      </c>
      <c r="AM149" s="2">
        <v>0</v>
      </c>
      <c r="AN149" s="2">
        <v>0</v>
      </c>
      <c r="AO149" s="180">
        <v>0</v>
      </c>
      <c r="AP149" s="2">
        <v>0</v>
      </c>
      <c r="AQ149" s="2">
        <v>0</v>
      </c>
      <c r="AR149" s="180">
        <v>0</v>
      </c>
      <c r="AS149" s="2">
        <v>23000</v>
      </c>
      <c r="AT149" s="2">
        <v>12000</v>
      </c>
      <c r="AU149" s="180">
        <v>12000</v>
      </c>
      <c r="AV149" s="2">
        <v>3172600</v>
      </c>
      <c r="AW149" s="51">
        <v>2802000</v>
      </c>
      <c r="AX149" s="196">
        <v>3212000</v>
      </c>
      <c r="AY149" s="3"/>
      <c r="AZ149" s="49"/>
      <c r="BA149" s="203">
        <v>1400000</v>
      </c>
      <c r="BB149" s="4">
        <f t="shared" si="125"/>
        <v>0</v>
      </c>
      <c r="BC149" s="214">
        <f t="shared" si="126"/>
        <v>0.6357856494096276</v>
      </c>
      <c r="BD149" s="5">
        <f t="shared" si="145"/>
        <v>-1</v>
      </c>
      <c r="BE149" s="229">
        <f t="shared" si="145"/>
        <v>-0.21126760563380287</v>
      </c>
      <c r="BF149" s="6"/>
      <c r="BG149" s="7">
        <f t="shared" si="129"/>
        <v>1027000</v>
      </c>
      <c r="BH149" s="241">
        <f t="shared" si="130"/>
        <v>2410000</v>
      </c>
      <c r="BI149" s="8">
        <f t="shared" si="131"/>
        <v>0.3237704918032787</v>
      </c>
      <c r="BJ149" s="253">
        <f t="shared" si="132"/>
        <v>0.8600999286224126</v>
      </c>
      <c r="BK149" s="9">
        <f t="shared" si="133"/>
        <v>2145000</v>
      </c>
      <c r="BL149" s="260">
        <f t="shared" si="134"/>
        <v>392000</v>
      </c>
      <c r="BM149" s="10">
        <f t="shared" si="142"/>
        <v>0.3665239114917916</v>
      </c>
      <c r="BN149" s="266">
        <f t="shared" si="142"/>
        <v>0.7503113325031133</v>
      </c>
      <c r="BO149" s="11">
        <f t="shared" si="143"/>
        <v>1775000</v>
      </c>
      <c r="BP149" s="285">
        <f t="shared" si="143"/>
        <v>802000</v>
      </c>
      <c r="BQ149" s="12">
        <f t="shared" si="135"/>
        <v>2145000</v>
      </c>
      <c r="BR149" s="263">
        <f t="shared" si="136"/>
        <v>392000</v>
      </c>
      <c r="BT149" s="397">
        <v>0.09</v>
      </c>
      <c r="BU149" s="75">
        <f t="shared" si="146"/>
        <v>100872</v>
      </c>
      <c r="BV149" s="400"/>
      <c r="BW149" s="413"/>
      <c r="BX149" s="393">
        <v>0</v>
      </c>
      <c r="BY149" s="392"/>
      <c r="BZ149" s="364"/>
      <c r="CA149" s="365"/>
      <c r="CB149" s="364"/>
      <c r="CC149" s="364"/>
      <c r="CD149" s="364"/>
      <c r="CE149" s="366" t="s">
        <v>168</v>
      </c>
      <c r="CF149" s="366"/>
      <c r="CG149" s="367">
        <v>0.71</v>
      </c>
      <c r="CI149" s="406">
        <f t="shared" si="140"/>
        <v>0.7887323943661971</v>
      </c>
    </row>
    <row r="150" spans="1:87" ht="60" hidden="1">
      <c r="A150" s="173">
        <v>71197435</v>
      </c>
      <c r="B150" s="50" t="s">
        <v>93</v>
      </c>
      <c r="C150" s="50" t="s">
        <v>85</v>
      </c>
      <c r="D150" s="50" t="s">
        <v>166</v>
      </c>
      <c r="E150" s="50" t="s">
        <v>190</v>
      </c>
      <c r="F150" s="74">
        <v>8122597</v>
      </c>
      <c r="G150" s="75"/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3</v>
      </c>
      <c r="O150" s="296">
        <v>3</v>
      </c>
      <c r="P150" s="74">
        <v>3</v>
      </c>
      <c r="Q150" s="296">
        <v>3</v>
      </c>
      <c r="R150" s="2">
        <v>1555000</v>
      </c>
      <c r="S150" s="2">
        <v>1529000</v>
      </c>
      <c r="T150" s="180">
        <v>1684000</v>
      </c>
      <c r="U150" s="2">
        <v>0</v>
      </c>
      <c r="V150" s="2">
        <v>0</v>
      </c>
      <c r="W150" s="180">
        <v>0</v>
      </c>
      <c r="X150" s="2">
        <v>0</v>
      </c>
      <c r="Y150" s="2">
        <v>0</v>
      </c>
      <c r="Z150" s="180">
        <v>0</v>
      </c>
      <c r="AA150" s="2">
        <v>0</v>
      </c>
      <c r="AB150" s="2">
        <v>0</v>
      </c>
      <c r="AC150" s="180">
        <v>0</v>
      </c>
      <c r="AD150" s="2">
        <v>0</v>
      </c>
      <c r="AE150" s="2">
        <v>0</v>
      </c>
      <c r="AF150" s="180">
        <v>0</v>
      </c>
      <c r="AG150" s="2">
        <v>148000</v>
      </c>
      <c r="AH150" s="2">
        <v>130000</v>
      </c>
      <c r="AI150" s="180">
        <v>132000</v>
      </c>
      <c r="AJ150" s="2">
        <v>0</v>
      </c>
      <c r="AK150" s="2">
        <v>0</v>
      </c>
      <c r="AL150" s="180">
        <v>0</v>
      </c>
      <c r="AM150" s="2">
        <v>0</v>
      </c>
      <c r="AN150" s="2">
        <v>0</v>
      </c>
      <c r="AO150" s="180">
        <v>0</v>
      </c>
      <c r="AP150" s="2">
        <v>0</v>
      </c>
      <c r="AQ150" s="2">
        <v>0</v>
      </c>
      <c r="AR150" s="180">
        <v>0</v>
      </c>
      <c r="AS150" s="2">
        <v>0</v>
      </c>
      <c r="AT150" s="2">
        <v>0</v>
      </c>
      <c r="AU150" s="180">
        <v>0</v>
      </c>
      <c r="AV150" s="2">
        <v>1703000</v>
      </c>
      <c r="AW150" s="51">
        <v>1659000</v>
      </c>
      <c r="AX150" s="196">
        <v>1816000</v>
      </c>
      <c r="AY150" s="3"/>
      <c r="AZ150" s="49"/>
      <c r="BA150" s="203">
        <v>880000</v>
      </c>
      <c r="BB150" s="4">
        <f t="shared" si="125"/>
        <v>0</v>
      </c>
      <c r="BC150" s="214">
        <f t="shared" si="126"/>
        <v>0.5225653206650831</v>
      </c>
      <c r="BD150" s="5">
        <f t="shared" si="145"/>
        <v>-1</v>
      </c>
      <c r="BE150" s="229">
        <f t="shared" si="145"/>
        <v>-0.4244604316546763</v>
      </c>
      <c r="BF150" s="6"/>
      <c r="BG150" s="7">
        <f t="shared" si="129"/>
        <v>130000</v>
      </c>
      <c r="BH150" s="241">
        <f t="shared" si="130"/>
        <v>1012000</v>
      </c>
      <c r="BI150" s="8">
        <f t="shared" si="131"/>
        <v>0.07633587786259542</v>
      </c>
      <c r="BJ150" s="253">
        <f t="shared" si="132"/>
        <v>0.6100060277275468</v>
      </c>
      <c r="BK150" s="9">
        <f t="shared" si="133"/>
        <v>1573000</v>
      </c>
      <c r="BL150" s="260">
        <f t="shared" si="134"/>
        <v>647000</v>
      </c>
      <c r="BM150" s="10">
        <f t="shared" si="142"/>
        <v>0.07836045810729356</v>
      </c>
      <c r="BN150" s="266">
        <f t="shared" si="142"/>
        <v>0.5572687224669604</v>
      </c>
      <c r="BO150" s="11">
        <f t="shared" si="143"/>
        <v>1529000</v>
      </c>
      <c r="BP150" s="285">
        <f t="shared" si="143"/>
        <v>804000</v>
      </c>
      <c r="BQ150" s="12">
        <f t="shared" si="135"/>
        <v>1573000</v>
      </c>
      <c r="BR150" s="263">
        <f t="shared" si="136"/>
        <v>647000</v>
      </c>
      <c r="BT150" s="397">
        <v>0.09</v>
      </c>
      <c r="BU150" s="75">
        <f t="shared" si="146"/>
        <v>59724</v>
      </c>
      <c r="BV150" s="400"/>
      <c r="BW150" s="413"/>
      <c r="BX150" s="393">
        <v>0</v>
      </c>
      <c r="BY150" s="392"/>
      <c r="BZ150" s="364"/>
      <c r="CA150" s="365"/>
      <c r="CB150" s="364"/>
      <c r="CC150" s="364"/>
      <c r="CD150" s="364"/>
      <c r="CE150" s="366" t="s">
        <v>168</v>
      </c>
      <c r="CF150" s="366"/>
      <c r="CG150" s="367">
        <v>0.71</v>
      </c>
      <c r="CI150" s="406">
        <f t="shared" si="140"/>
        <v>0.5755395683453237</v>
      </c>
    </row>
    <row r="151" spans="1:87" ht="60" hidden="1">
      <c r="A151" s="173">
        <v>71197435</v>
      </c>
      <c r="B151" s="50" t="s">
        <v>93</v>
      </c>
      <c r="C151" s="50" t="s">
        <v>85</v>
      </c>
      <c r="D151" s="50" t="s">
        <v>166</v>
      </c>
      <c r="E151" s="50" t="s">
        <v>191</v>
      </c>
      <c r="F151" s="74">
        <v>4252841</v>
      </c>
      <c r="G151" s="75"/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2.7</v>
      </c>
      <c r="O151" s="296">
        <v>3</v>
      </c>
      <c r="P151" s="74">
        <v>2.7</v>
      </c>
      <c r="Q151" s="296">
        <v>3</v>
      </c>
      <c r="R151" s="2">
        <v>1101000</v>
      </c>
      <c r="S151" s="2">
        <v>1156000</v>
      </c>
      <c r="T151" s="180">
        <v>1407000</v>
      </c>
      <c r="U151" s="2">
        <v>0</v>
      </c>
      <c r="V151" s="2">
        <v>0</v>
      </c>
      <c r="W151" s="180">
        <v>0</v>
      </c>
      <c r="X151" s="2">
        <v>0</v>
      </c>
      <c r="Y151" s="2">
        <v>0</v>
      </c>
      <c r="Z151" s="180">
        <v>0</v>
      </c>
      <c r="AA151" s="2">
        <v>0</v>
      </c>
      <c r="AB151" s="2">
        <v>0</v>
      </c>
      <c r="AC151" s="180">
        <v>0</v>
      </c>
      <c r="AD151" s="2">
        <v>0</v>
      </c>
      <c r="AE151" s="2">
        <v>0</v>
      </c>
      <c r="AF151" s="180">
        <v>0</v>
      </c>
      <c r="AG151" s="2">
        <v>154000</v>
      </c>
      <c r="AH151" s="2">
        <v>145000</v>
      </c>
      <c r="AI151" s="180">
        <v>110000</v>
      </c>
      <c r="AJ151" s="2">
        <v>0</v>
      </c>
      <c r="AK151" s="2">
        <v>0</v>
      </c>
      <c r="AL151" s="180">
        <v>0</v>
      </c>
      <c r="AM151" s="2">
        <v>0</v>
      </c>
      <c r="AN151" s="2">
        <v>0</v>
      </c>
      <c r="AO151" s="180">
        <v>0</v>
      </c>
      <c r="AP151" s="2">
        <v>0</v>
      </c>
      <c r="AQ151" s="2">
        <v>0</v>
      </c>
      <c r="AR151" s="180">
        <v>0</v>
      </c>
      <c r="AS151" s="2">
        <v>0</v>
      </c>
      <c r="AT151" s="2">
        <v>0</v>
      </c>
      <c r="AU151" s="180">
        <v>0</v>
      </c>
      <c r="AV151" s="2">
        <v>1255000</v>
      </c>
      <c r="AW151" s="51">
        <v>1301000</v>
      </c>
      <c r="AX151" s="196">
        <v>1517000</v>
      </c>
      <c r="AY151" s="3"/>
      <c r="AZ151" s="49"/>
      <c r="BA151" s="203">
        <v>690000</v>
      </c>
      <c r="BB151" s="4">
        <f t="shared" si="125"/>
        <v>0</v>
      </c>
      <c r="BC151" s="214">
        <f t="shared" si="126"/>
        <v>0.4904051172707889</v>
      </c>
      <c r="BD151" s="5">
        <f t="shared" si="145"/>
        <v>-1</v>
      </c>
      <c r="BE151" s="229">
        <f t="shared" si="145"/>
        <v>-0.40311418685121103</v>
      </c>
      <c r="BF151" s="6"/>
      <c r="BG151" s="7">
        <f t="shared" si="129"/>
        <v>145000</v>
      </c>
      <c r="BH151" s="241">
        <f t="shared" si="130"/>
        <v>800000</v>
      </c>
      <c r="BI151" s="8">
        <f t="shared" si="131"/>
        <v>0.11553784860557768</v>
      </c>
      <c r="BJ151" s="253">
        <f t="shared" si="132"/>
        <v>0.6149116064565718</v>
      </c>
      <c r="BK151" s="9">
        <f t="shared" si="133"/>
        <v>1110000</v>
      </c>
      <c r="BL151" s="260">
        <f t="shared" si="134"/>
        <v>501000</v>
      </c>
      <c r="BM151" s="10">
        <f t="shared" si="142"/>
        <v>0.11145272867025365</v>
      </c>
      <c r="BN151" s="266">
        <f t="shared" si="142"/>
        <v>0.5273566249176005</v>
      </c>
      <c r="BO151" s="11">
        <f t="shared" si="143"/>
        <v>1156000</v>
      </c>
      <c r="BP151" s="285">
        <f t="shared" si="143"/>
        <v>717000</v>
      </c>
      <c r="BQ151" s="12">
        <f t="shared" si="135"/>
        <v>1110000</v>
      </c>
      <c r="BR151" s="263">
        <f t="shared" si="136"/>
        <v>501000</v>
      </c>
      <c r="BT151" s="397">
        <v>0.09</v>
      </c>
      <c r="BU151" s="75">
        <f t="shared" si="146"/>
        <v>46836</v>
      </c>
      <c r="BV151" s="400"/>
      <c r="BW151" s="413"/>
      <c r="BX151" s="393">
        <v>0</v>
      </c>
      <c r="BY151" s="392"/>
      <c r="BZ151" s="364"/>
      <c r="CA151" s="365"/>
      <c r="CB151" s="364"/>
      <c r="CC151" s="364"/>
      <c r="CD151" s="364"/>
      <c r="CE151" s="366" t="s">
        <v>168</v>
      </c>
      <c r="CF151" s="366"/>
      <c r="CG151" s="367">
        <v>0.71</v>
      </c>
      <c r="CI151" s="406">
        <f t="shared" si="140"/>
        <v>0.596885813148789</v>
      </c>
    </row>
    <row r="152" spans="1:87" ht="60" hidden="1">
      <c r="A152" s="173">
        <v>71197435</v>
      </c>
      <c r="B152" s="50" t="s">
        <v>93</v>
      </c>
      <c r="C152" s="50" t="s">
        <v>85</v>
      </c>
      <c r="D152" s="50" t="s">
        <v>166</v>
      </c>
      <c r="E152" s="50" t="s">
        <v>192</v>
      </c>
      <c r="F152" s="74">
        <v>8639934</v>
      </c>
      <c r="G152" s="75"/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0.2</v>
      </c>
      <c r="O152" s="296">
        <v>0.3</v>
      </c>
      <c r="P152" s="74">
        <v>0.2</v>
      </c>
      <c r="Q152" s="296">
        <v>0.3</v>
      </c>
      <c r="R152" s="2">
        <v>0</v>
      </c>
      <c r="S152" s="2">
        <v>54000</v>
      </c>
      <c r="T152" s="180">
        <v>64000</v>
      </c>
      <c r="U152" s="2">
        <v>0</v>
      </c>
      <c r="V152" s="2">
        <v>0</v>
      </c>
      <c r="W152" s="180">
        <v>0</v>
      </c>
      <c r="X152" s="2">
        <v>0</v>
      </c>
      <c r="Y152" s="2">
        <v>0</v>
      </c>
      <c r="Z152" s="180">
        <v>0</v>
      </c>
      <c r="AA152" s="2">
        <v>0</v>
      </c>
      <c r="AB152" s="2">
        <v>0</v>
      </c>
      <c r="AC152" s="180">
        <v>0</v>
      </c>
      <c r="AD152" s="2">
        <v>0</v>
      </c>
      <c r="AE152" s="2">
        <v>0</v>
      </c>
      <c r="AF152" s="180">
        <v>0</v>
      </c>
      <c r="AG152" s="2">
        <v>50000</v>
      </c>
      <c r="AH152" s="2">
        <v>19000</v>
      </c>
      <c r="AI152" s="180">
        <v>54000</v>
      </c>
      <c r="AJ152" s="2">
        <v>0</v>
      </c>
      <c r="AK152" s="2">
        <v>0</v>
      </c>
      <c r="AL152" s="180">
        <v>0</v>
      </c>
      <c r="AM152" s="2">
        <v>0</v>
      </c>
      <c r="AN152" s="2">
        <v>0</v>
      </c>
      <c r="AO152" s="180">
        <v>0</v>
      </c>
      <c r="AP152" s="2">
        <v>0</v>
      </c>
      <c r="AQ152" s="2">
        <v>0</v>
      </c>
      <c r="AR152" s="180">
        <v>0</v>
      </c>
      <c r="AS152" s="2">
        <v>0</v>
      </c>
      <c r="AT152" s="2">
        <v>0</v>
      </c>
      <c r="AU152" s="180">
        <v>0</v>
      </c>
      <c r="AV152" s="2">
        <v>50000</v>
      </c>
      <c r="AW152" s="51">
        <v>73000</v>
      </c>
      <c r="AX152" s="196">
        <v>118000</v>
      </c>
      <c r="AY152" s="3"/>
      <c r="AZ152" s="49"/>
      <c r="BA152" s="203">
        <v>38000</v>
      </c>
      <c r="BB152" s="4">
        <f t="shared" si="125"/>
        <v>0</v>
      </c>
      <c r="BC152" s="214">
        <f t="shared" si="126"/>
        <v>0.59375</v>
      </c>
      <c r="BD152" s="5"/>
      <c r="BE152" s="229">
        <f t="shared" si="145"/>
        <v>-0.2962962962962963</v>
      </c>
      <c r="BF152" s="6"/>
      <c r="BG152" s="7">
        <f t="shared" si="129"/>
        <v>19000</v>
      </c>
      <c r="BH152" s="241">
        <f t="shared" si="130"/>
        <v>92000</v>
      </c>
      <c r="BI152" s="8">
        <f t="shared" si="131"/>
        <v>0.38</v>
      </c>
      <c r="BJ152" s="253">
        <f t="shared" si="132"/>
        <v>1.2602739726027397</v>
      </c>
      <c r="BK152" s="9">
        <f t="shared" si="133"/>
        <v>31000</v>
      </c>
      <c r="BL152" s="260">
        <f t="shared" si="134"/>
        <v>0</v>
      </c>
      <c r="BM152" s="10">
        <f t="shared" si="142"/>
        <v>0.2602739726027397</v>
      </c>
      <c r="BN152" s="266">
        <f t="shared" si="142"/>
        <v>0.7796610169491526</v>
      </c>
      <c r="BO152" s="11">
        <f t="shared" si="143"/>
        <v>54000</v>
      </c>
      <c r="BP152" s="285">
        <f t="shared" si="143"/>
        <v>26000</v>
      </c>
      <c r="BQ152" s="12">
        <f t="shared" si="135"/>
        <v>31000</v>
      </c>
      <c r="BR152" s="263">
        <f t="shared" si="136"/>
        <v>0</v>
      </c>
      <c r="BT152" s="397">
        <v>0.09</v>
      </c>
      <c r="BU152" s="75">
        <f t="shared" si="146"/>
        <v>2628</v>
      </c>
      <c r="BV152" s="400"/>
      <c r="BW152" s="413"/>
      <c r="BX152" s="393">
        <v>0</v>
      </c>
      <c r="BY152" s="392"/>
      <c r="BZ152" s="364"/>
      <c r="CA152" s="365"/>
      <c r="CB152" s="364"/>
      <c r="CC152" s="364"/>
      <c r="CD152" s="364"/>
      <c r="CE152" s="366" t="s">
        <v>168</v>
      </c>
      <c r="CF152" s="366"/>
      <c r="CG152" s="367">
        <v>0.71</v>
      </c>
      <c r="CI152" s="406">
        <f t="shared" si="140"/>
        <v>0.7037037037037037</v>
      </c>
    </row>
    <row r="153" spans="1:87" ht="72" customHeight="1" hidden="1" thickBot="1">
      <c r="A153" s="425">
        <v>71197435</v>
      </c>
      <c r="B153" s="426" t="s">
        <v>93</v>
      </c>
      <c r="C153" s="426" t="s">
        <v>85</v>
      </c>
      <c r="D153" s="426" t="s">
        <v>166</v>
      </c>
      <c r="E153" s="426" t="s">
        <v>193</v>
      </c>
      <c r="F153" s="77">
        <v>4339432</v>
      </c>
      <c r="G153" s="140"/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0.1</v>
      </c>
      <c r="O153" s="297">
        <v>0.1</v>
      </c>
      <c r="P153" s="77">
        <v>0.1</v>
      </c>
      <c r="Q153" s="297">
        <v>0.1</v>
      </c>
      <c r="R153" s="15">
        <v>104000</v>
      </c>
      <c r="S153" s="15">
        <v>58000</v>
      </c>
      <c r="T153" s="181">
        <v>58000</v>
      </c>
      <c r="U153" s="15">
        <v>0</v>
      </c>
      <c r="V153" s="15">
        <v>0</v>
      </c>
      <c r="W153" s="181">
        <v>0</v>
      </c>
      <c r="X153" s="15">
        <v>0</v>
      </c>
      <c r="Y153" s="15">
        <v>0</v>
      </c>
      <c r="Z153" s="181">
        <v>0</v>
      </c>
      <c r="AA153" s="15">
        <v>0</v>
      </c>
      <c r="AB153" s="15">
        <v>0</v>
      </c>
      <c r="AC153" s="181">
        <v>0</v>
      </c>
      <c r="AD153" s="15">
        <v>0</v>
      </c>
      <c r="AE153" s="15">
        <v>0</v>
      </c>
      <c r="AF153" s="181">
        <v>0</v>
      </c>
      <c r="AG153" s="15">
        <v>0</v>
      </c>
      <c r="AH153" s="15">
        <v>46000</v>
      </c>
      <c r="AI153" s="181">
        <v>46000</v>
      </c>
      <c r="AJ153" s="15">
        <v>0</v>
      </c>
      <c r="AK153" s="15">
        <v>0</v>
      </c>
      <c r="AL153" s="181">
        <v>0</v>
      </c>
      <c r="AM153" s="15">
        <v>0</v>
      </c>
      <c r="AN153" s="15">
        <v>0</v>
      </c>
      <c r="AO153" s="181">
        <v>0</v>
      </c>
      <c r="AP153" s="15">
        <v>0</v>
      </c>
      <c r="AQ153" s="15">
        <v>0</v>
      </c>
      <c r="AR153" s="181">
        <v>0</v>
      </c>
      <c r="AS153" s="15">
        <v>0</v>
      </c>
      <c r="AT153" s="15">
        <v>0</v>
      </c>
      <c r="AU153" s="181">
        <v>0</v>
      </c>
      <c r="AV153" s="15">
        <v>104000</v>
      </c>
      <c r="AW153" s="55">
        <v>104000</v>
      </c>
      <c r="AX153" s="197">
        <v>104000</v>
      </c>
      <c r="AY153" s="3"/>
      <c r="AZ153" s="56"/>
      <c r="BA153" s="204">
        <v>55000</v>
      </c>
      <c r="BB153" s="57">
        <f t="shared" si="125"/>
        <v>0</v>
      </c>
      <c r="BC153" s="215">
        <f t="shared" si="126"/>
        <v>0.9482758620689655</v>
      </c>
      <c r="BD153" s="48">
        <f>-1+AZ153/R153</f>
        <v>-1</v>
      </c>
      <c r="BE153" s="230">
        <f>-1+BA153/S153</f>
        <v>-0.051724137931034475</v>
      </c>
      <c r="BF153" s="6"/>
      <c r="BG153" s="78">
        <f t="shared" si="129"/>
        <v>46000</v>
      </c>
      <c r="BH153" s="242">
        <f t="shared" si="130"/>
        <v>101000</v>
      </c>
      <c r="BI153" s="46">
        <f t="shared" si="131"/>
        <v>0.4423076923076923</v>
      </c>
      <c r="BJ153" s="254">
        <f t="shared" si="132"/>
        <v>0.9711538461538461</v>
      </c>
      <c r="BK153" s="79">
        <f t="shared" si="133"/>
        <v>58000</v>
      </c>
      <c r="BL153" s="261">
        <f t="shared" si="134"/>
        <v>3000</v>
      </c>
      <c r="BM153" s="80">
        <f t="shared" si="142"/>
        <v>0.4423076923076923</v>
      </c>
      <c r="BN153" s="267">
        <f t="shared" si="142"/>
        <v>0.9711538461538461</v>
      </c>
      <c r="BO153" s="129">
        <f t="shared" si="143"/>
        <v>58000</v>
      </c>
      <c r="BP153" s="289">
        <f t="shared" si="143"/>
        <v>3000</v>
      </c>
      <c r="BQ153" s="130">
        <f t="shared" si="135"/>
        <v>58000</v>
      </c>
      <c r="BR153" s="293">
        <f t="shared" si="136"/>
        <v>3000</v>
      </c>
      <c r="BT153" s="398">
        <v>0.09</v>
      </c>
      <c r="BU153" s="140">
        <f t="shared" si="146"/>
        <v>3744</v>
      </c>
      <c r="BV153" s="401"/>
      <c r="BW153" s="414"/>
      <c r="BX153" s="382">
        <v>0</v>
      </c>
      <c r="BY153" s="381"/>
      <c r="BZ153" s="374"/>
      <c r="CA153" s="375"/>
      <c r="CB153" s="374"/>
      <c r="CC153" s="374"/>
      <c r="CD153" s="374"/>
      <c r="CE153" s="376" t="s">
        <v>168</v>
      </c>
      <c r="CF153" s="376"/>
      <c r="CG153" s="377">
        <v>0.71</v>
      </c>
      <c r="CI153" s="406">
        <f t="shared" si="140"/>
        <v>0.9482758620689655</v>
      </c>
    </row>
    <row r="154" spans="1:87" ht="12.75" hidden="1" thickBot="1">
      <c r="A154" s="454" t="s">
        <v>55</v>
      </c>
      <c r="B154" s="455"/>
      <c r="C154" s="455"/>
      <c r="D154" s="455"/>
      <c r="E154" s="455"/>
      <c r="F154" s="82"/>
      <c r="G154" s="82"/>
      <c r="H154" s="82"/>
      <c r="I154" s="82"/>
      <c r="J154" s="82"/>
      <c r="K154" s="82"/>
      <c r="L154" s="82"/>
      <c r="M154" s="82"/>
      <c r="N154" s="82"/>
      <c r="O154" s="298"/>
      <c r="P154" s="82"/>
      <c r="Q154" s="298"/>
      <c r="R154" s="18">
        <f>SUM(R121:R153)</f>
        <v>11920700</v>
      </c>
      <c r="S154" s="18">
        <f aca="true" t="shared" si="147" ref="S154:AX154">SUM(S121:S153)</f>
        <v>16134500</v>
      </c>
      <c r="T154" s="18">
        <f t="shared" si="147"/>
        <v>22490262</v>
      </c>
      <c r="U154" s="18">
        <f t="shared" si="147"/>
        <v>0</v>
      </c>
      <c r="V154" s="18">
        <f t="shared" si="147"/>
        <v>0</v>
      </c>
      <c r="W154" s="18">
        <f t="shared" si="147"/>
        <v>0</v>
      </c>
      <c r="X154" s="18">
        <f t="shared" si="147"/>
        <v>1003180</v>
      </c>
      <c r="Y154" s="18">
        <f t="shared" si="147"/>
        <v>967600</v>
      </c>
      <c r="Z154" s="18">
        <f t="shared" si="147"/>
        <v>812000</v>
      </c>
      <c r="AA154" s="18">
        <f t="shared" si="147"/>
        <v>1164196</v>
      </c>
      <c r="AB154" s="18">
        <f t="shared" si="147"/>
        <v>1980577</v>
      </c>
      <c r="AC154" s="18">
        <f t="shared" si="147"/>
        <v>2530184</v>
      </c>
      <c r="AD154" s="18">
        <f t="shared" si="147"/>
        <v>1156090</v>
      </c>
      <c r="AE154" s="18">
        <f t="shared" si="147"/>
        <v>1188800</v>
      </c>
      <c r="AF154" s="18">
        <f t="shared" si="147"/>
        <v>1283000</v>
      </c>
      <c r="AG154" s="18">
        <f t="shared" si="147"/>
        <v>1741000</v>
      </c>
      <c r="AH154" s="18">
        <f t="shared" si="147"/>
        <v>1455000</v>
      </c>
      <c r="AI154" s="18">
        <f t="shared" si="147"/>
        <v>1652000</v>
      </c>
      <c r="AJ154" s="18">
        <f t="shared" si="147"/>
        <v>166600</v>
      </c>
      <c r="AK154" s="18">
        <f t="shared" si="147"/>
        <v>52400</v>
      </c>
      <c r="AL154" s="18">
        <f t="shared" si="147"/>
        <v>52892</v>
      </c>
      <c r="AM154" s="18">
        <f t="shared" si="147"/>
        <v>0</v>
      </c>
      <c r="AN154" s="18">
        <f t="shared" si="147"/>
        <v>0</v>
      </c>
      <c r="AO154" s="18">
        <f t="shared" si="147"/>
        <v>0</v>
      </c>
      <c r="AP154" s="18">
        <f t="shared" si="147"/>
        <v>1469788</v>
      </c>
      <c r="AQ154" s="18">
        <f t="shared" si="147"/>
        <v>414382</v>
      </c>
      <c r="AR154" s="18">
        <f t="shared" si="147"/>
        <v>150000</v>
      </c>
      <c r="AS154" s="18">
        <f t="shared" si="147"/>
        <v>2065310</v>
      </c>
      <c r="AT154" s="18">
        <f t="shared" si="147"/>
        <v>2089262</v>
      </c>
      <c r="AU154" s="18">
        <f t="shared" si="147"/>
        <v>1917475</v>
      </c>
      <c r="AV154" s="18">
        <f t="shared" si="147"/>
        <v>20687464</v>
      </c>
      <c r="AW154" s="18">
        <f t="shared" si="147"/>
        <v>23778321</v>
      </c>
      <c r="AX154" s="18">
        <f t="shared" si="147"/>
        <v>30087813</v>
      </c>
      <c r="AY154" s="19"/>
      <c r="AZ154" s="22"/>
      <c r="BA154" s="190"/>
      <c r="BB154" s="84">
        <f t="shared" si="125"/>
        <v>0</v>
      </c>
      <c r="BC154" s="216">
        <f t="shared" si="126"/>
        <v>0</v>
      </c>
      <c r="BD154" s="149">
        <f>-1+AZ154/R154</f>
        <v>-1</v>
      </c>
      <c r="BE154" s="235">
        <f>-1+BA154/S154</f>
        <v>-1</v>
      </c>
      <c r="BF154" s="85"/>
      <c r="BG154" s="86">
        <f t="shared" si="129"/>
        <v>6167444</v>
      </c>
      <c r="BH154" s="243">
        <f t="shared" si="130"/>
        <v>5867367</v>
      </c>
      <c r="BI154" s="106">
        <f t="shared" si="131"/>
        <v>0.29813334684271137</v>
      </c>
      <c r="BJ154" s="256">
        <f t="shared" si="132"/>
        <v>0.24162923610773362</v>
      </c>
      <c r="BK154" s="88" t="e">
        <f>SUM(BK121:BK153)</f>
        <v>#DIV/0!</v>
      </c>
      <c r="BL154" s="248" t="e">
        <f>SUM(BL121:BL153)</f>
        <v>#DIV/0!</v>
      </c>
      <c r="BM154" s="89">
        <f t="shared" si="142"/>
        <v>0.25937256040912227</v>
      </c>
      <c r="BN154" s="236">
        <f t="shared" si="142"/>
        <v>0.19500809181444992</v>
      </c>
      <c r="BO154" s="88">
        <f>SUM(BO121:BO153)</f>
        <v>17593877</v>
      </c>
      <c r="BP154" s="248">
        <f>SUM(BP121:BP153)</f>
        <v>11858446</v>
      </c>
      <c r="BQ154" s="109" t="e">
        <f>SUM(BQ121:BQ153)</f>
        <v>#DIV/0!</v>
      </c>
      <c r="BR154" s="247" t="e">
        <f>SUM(BR121:BR153)</f>
        <v>#DIV/0!</v>
      </c>
      <c r="BT154" s="43"/>
      <c r="BU154" s="43">
        <f t="shared" si="146"/>
        <v>0</v>
      </c>
      <c r="BV154" s="43"/>
      <c r="BW154" s="24"/>
      <c r="BX154" s="24"/>
      <c r="CA154" s="24"/>
      <c r="CG154" s="352"/>
      <c r="CI154" s="406">
        <f t="shared" si="140"/>
        <v>0</v>
      </c>
    </row>
    <row r="155" spans="1:87" ht="12.75" thickBot="1">
      <c r="A155" s="174"/>
      <c r="B155" s="91"/>
      <c r="C155" s="91"/>
      <c r="D155" s="91"/>
      <c r="E155" s="91"/>
      <c r="F155" s="82"/>
      <c r="G155" s="82"/>
      <c r="H155" s="82"/>
      <c r="I155" s="82"/>
      <c r="J155" s="82"/>
      <c r="K155" s="82"/>
      <c r="L155" s="82"/>
      <c r="M155" s="82"/>
      <c r="N155" s="82"/>
      <c r="O155" s="298"/>
      <c r="P155" s="82"/>
      <c r="Q155" s="298"/>
      <c r="R155" s="19"/>
      <c r="S155" s="19"/>
      <c r="T155" s="183"/>
      <c r="U155" s="19"/>
      <c r="V155" s="19"/>
      <c r="W155" s="183"/>
      <c r="X155" s="19"/>
      <c r="Y155" s="19"/>
      <c r="Z155" s="183"/>
      <c r="AA155" s="19"/>
      <c r="AB155" s="19"/>
      <c r="AC155" s="183"/>
      <c r="AD155" s="19"/>
      <c r="AE155" s="19"/>
      <c r="AF155" s="183"/>
      <c r="AG155" s="19"/>
      <c r="AH155" s="19"/>
      <c r="AI155" s="183"/>
      <c r="AJ155" s="19"/>
      <c r="AK155" s="19"/>
      <c r="AL155" s="183"/>
      <c r="AM155" s="19"/>
      <c r="AN155" s="19"/>
      <c r="AO155" s="183"/>
      <c r="AP155" s="19"/>
      <c r="AQ155" s="19"/>
      <c r="AR155" s="183"/>
      <c r="AS155" s="19"/>
      <c r="AT155" s="19"/>
      <c r="AU155" s="183"/>
      <c r="AV155" s="19"/>
      <c r="AW155" s="19"/>
      <c r="AX155" s="183"/>
      <c r="AY155" s="19"/>
      <c r="AZ155" s="19"/>
      <c r="BA155" s="19"/>
      <c r="BB155" s="40"/>
      <c r="BC155" s="217"/>
      <c r="BD155" s="40"/>
      <c r="BE155" s="217"/>
      <c r="BF155" s="40"/>
      <c r="BI155" s="6"/>
      <c r="BJ155" s="219"/>
      <c r="BK155" s="92"/>
      <c r="BL155" s="262"/>
      <c r="BM155" s="44"/>
      <c r="BN155" s="271"/>
      <c r="BQ155" s="92"/>
      <c r="BR155" s="262"/>
      <c r="BT155" s="13"/>
      <c r="BU155" s="13">
        <f t="shared" si="146"/>
        <v>0</v>
      </c>
      <c r="BV155" s="13"/>
      <c r="BW155" s="24"/>
      <c r="BX155" s="24"/>
      <c r="CE155" s="118"/>
      <c r="CI155" s="406" t="e">
        <f t="shared" si="140"/>
        <v>#DIV/0!</v>
      </c>
    </row>
    <row r="156" spans="1:87" ht="24" hidden="1">
      <c r="A156" s="423">
        <v>15060233</v>
      </c>
      <c r="B156" s="434" t="s">
        <v>40</v>
      </c>
      <c r="C156" s="434" t="s">
        <v>41</v>
      </c>
      <c r="D156" s="424" t="s">
        <v>194</v>
      </c>
      <c r="E156" s="434" t="s">
        <v>195</v>
      </c>
      <c r="F156" s="69">
        <v>5658028</v>
      </c>
      <c r="G156" s="69">
        <v>12</v>
      </c>
      <c r="H156" s="69">
        <v>19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1.1</v>
      </c>
      <c r="O156" s="295">
        <v>0.9</v>
      </c>
      <c r="P156" s="69">
        <v>1</v>
      </c>
      <c r="Q156" s="295">
        <v>0.5</v>
      </c>
      <c r="R156" s="317">
        <v>0</v>
      </c>
      <c r="S156" s="317">
        <v>50000</v>
      </c>
      <c r="T156" s="318">
        <v>261163</v>
      </c>
      <c r="U156" s="317">
        <v>0</v>
      </c>
      <c r="V156" s="317">
        <v>0</v>
      </c>
      <c r="W156" s="318">
        <v>0</v>
      </c>
      <c r="X156" s="317">
        <v>0</v>
      </c>
      <c r="Y156" s="317">
        <v>0</v>
      </c>
      <c r="Z156" s="318">
        <v>0</v>
      </c>
      <c r="AA156" s="317">
        <v>0</v>
      </c>
      <c r="AB156" s="317">
        <v>0</v>
      </c>
      <c r="AC156" s="318">
        <v>50000</v>
      </c>
      <c r="AD156" s="317">
        <v>0</v>
      </c>
      <c r="AE156" s="317">
        <v>0</v>
      </c>
      <c r="AF156" s="318">
        <v>50000</v>
      </c>
      <c r="AG156" s="317">
        <v>0</v>
      </c>
      <c r="AH156" s="317">
        <v>0</v>
      </c>
      <c r="AI156" s="318">
        <v>0</v>
      </c>
      <c r="AJ156" s="317">
        <v>153238</v>
      </c>
      <c r="AK156" s="317">
        <v>158500</v>
      </c>
      <c r="AL156" s="318">
        <v>170987</v>
      </c>
      <c r="AM156" s="317">
        <v>0</v>
      </c>
      <c r="AN156" s="317">
        <v>0</v>
      </c>
      <c r="AO156" s="318">
        <v>0</v>
      </c>
      <c r="AP156" s="317">
        <v>0</v>
      </c>
      <c r="AQ156" s="317">
        <v>0</v>
      </c>
      <c r="AR156" s="318">
        <v>0</v>
      </c>
      <c r="AS156" s="317">
        <v>0</v>
      </c>
      <c r="AT156" s="317">
        <v>0</v>
      </c>
      <c r="AU156" s="318">
        <v>10000</v>
      </c>
      <c r="AV156" s="317">
        <v>153238</v>
      </c>
      <c r="AW156" s="319">
        <v>208500</v>
      </c>
      <c r="AX156" s="320">
        <v>542150</v>
      </c>
      <c r="AY156" s="3"/>
      <c r="AZ156" s="53"/>
      <c r="BA156" s="202">
        <v>86000</v>
      </c>
      <c r="BB156" s="54">
        <f aca="true" t="shared" si="148" ref="BB156:BB173">AZ156/S156</f>
        <v>0</v>
      </c>
      <c r="BC156" s="213">
        <f aca="true" t="shared" si="149" ref="BC156:BC173">BA156/T156</f>
        <v>0.3292962632532173</v>
      </c>
      <c r="BD156" s="47"/>
      <c r="BE156" s="228"/>
      <c r="BF156" s="6"/>
      <c r="BG156" s="94">
        <f aca="true" t="shared" si="150" ref="BG156:BG173">V156+Y156+AE156+AH156+AK156+AN156+AQ156+AT156+AZ156</f>
        <v>158500</v>
      </c>
      <c r="BH156" s="244">
        <f aca="true" t="shared" si="151" ref="BH156:BH173">W156+Z156+AF156+AI156+AL156+AO156+AR156+AU156+BA156</f>
        <v>316987</v>
      </c>
      <c r="BI156" s="45">
        <f aca="true" t="shared" si="152" ref="BI156:BI173">BG156/(R156+U156+X156+AA156+AD156+AG156+AJ156+AM156+AP156+AS156)</f>
        <v>1.0343387410433444</v>
      </c>
      <c r="BJ156" s="255">
        <f aca="true" t="shared" si="153" ref="BJ156:BJ173">BH156/(S156+V156+Y156+AB156+AE156+AH156+AK156+AN156+AQ156+AT156)</f>
        <v>1.5203213429256595</v>
      </c>
      <c r="BK156" s="72">
        <f aca="true" t="shared" si="154" ref="BK156:BK172">IF(BI156&gt;=100%,0,(R156+U156+X156+AA156+AD156+AG156+AJ156+AM156+AP156+AS156)-(V156+Y156+AE156+AH156+AK156+AN156+AQ156+AT156+AZ156))</f>
        <v>0</v>
      </c>
      <c r="BL156" s="246">
        <f aca="true" t="shared" si="155" ref="BL156:BL172">IF(BJ156&gt;=100%,0,(S156+V156+Y156+AB156+AE156+AH156+AK156+AN156+AQ156+AT156)-(W156+Z156+AF156+AI156+AL156+AO156+AR156+AU156+BA156))</f>
        <v>0</v>
      </c>
      <c r="BM156" s="10">
        <f t="shared" si="142"/>
        <v>0.7601918465227818</v>
      </c>
      <c r="BN156" s="266">
        <f t="shared" si="142"/>
        <v>0.5846850502628423</v>
      </c>
      <c r="BO156" s="95">
        <f aca="true" t="shared" si="156" ref="BO156:BP172">IF(BG156&lt;AW156,AW156-BG156,0)</f>
        <v>50000</v>
      </c>
      <c r="BP156" s="284">
        <f t="shared" si="156"/>
        <v>225163</v>
      </c>
      <c r="BQ156" s="72">
        <f aca="true" t="shared" si="157" ref="BQ156:BQ172">IF(AA156&gt;BK156,0,BK156-AA156)</f>
        <v>0</v>
      </c>
      <c r="BR156" s="246">
        <f aca="true" t="shared" si="158" ref="BR156:BR172">IF(AB156&gt;BL156,0,BL156-AB156)</f>
        <v>0</v>
      </c>
      <c r="BT156" s="368">
        <v>0.11</v>
      </c>
      <c r="BU156" s="128">
        <f t="shared" si="146"/>
        <v>9174</v>
      </c>
      <c r="BV156" s="378"/>
      <c r="BW156" s="412">
        <v>9000</v>
      </c>
      <c r="BX156" s="361">
        <v>0</v>
      </c>
      <c r="BY156" s="380"/>
      <c r="BZ156" s="369"/>
      <c r="CA156" s="370"/>
      <c r="CB156" s="369"/>
      <c r="CC156" s="369"/>
      <c r="CD156" s="369"/>
      <c r="CE156" s="388" t="s">
        <v>196</v>
      </c>
      <c r="CF156" s="371" t="s">
        <v>45</v>
      </c>
      <c r="CG156" s="372">
        <v>0.55</v>
      </c>
      <c r="CI156" s="406">
        <f t="shared" si="140"/>
        <v>1.9</v>
      </c>
    </row>
    <row r="157" spans="1:87" ht="36" hidden="1">
      <c r="A157" s="173">
        <v>26652935</v>
      </c>
      <c r="B157" s="50" t="s">
        <v>64</v>
      </c>
      <c r="C157" s="50" t="s">
        <v>41</v>
      </c>
      <c r="D157" s="449" t="s">
        <v>194</v>
      </c>
      <c r="E157" s="50" t="s">
        <v>65</v>
      </c>
      <c r="F157" s="75">
        <v>6434915</v>
      </c>
      <c r="G157" s="74">
        <v>4</v>
      </c>
      <c r="H157" s="74">
        <v>4</v>
      </c>
      <c r="I157" s="74">
        <v>0</v>
      </c>
      <c r="J157" s="74">
        <v>1</v>
      </c>
      <c r="K157" s="74">
        <v>1</v>
      </c>
      <c r="L157" s="74">
        <v>0</v>
      </c>
      <c r="M157" s="74">
        <v>2</v>
      </c>
      <c r="N157" s="74">
        <v>2.2</v>
      </c>
      <c r="O157" s="296">
        <v>1</v>
      </c>
      <c r="P157" s="74">
        <v>2.2</v>
      </c>
      <c r="Q157" s="296">
        <v>1</v>
      </c>
      <c r="R157" s="2">
        <v>0</v>
      </c>
      <c r="S157" s="2">
        <v>277000</v>
      </c>
      <c r="T157" s="180">
        <v>352909</v>
      </c>
      <c r="U157" s="2">
        <v>0</v>
      </c>
      <c r="V157" s="2">
        <v>0</v>
      </c>
      <c r="W157" s="180">
        <v>0</v>
      </c>
      <c r="X157" s="2">
        <v>0</v>
      </c>
      <c r="Y157" s="2">
        <v>0</v>
      </c>
      <c r="Z157" s="180">
        <v>0</v>
      </c>
      <c r="AA157" s="2">
        <v>0</v>
      </c>
      <c r="AB157" s="2">
        <v>0</v>
      </c>
      <c r="AC157" s="180">
        <v>90000</v>
      </c>
      <c r="AD157" s="2">
        <v>0</v>
      </c>
      <c r="AE157" s="2">
        <v>0</v>
      </c>
      <c r="AF157" s="180">
        <v>0</v>
      </c>
      <c r="AG157" s="2">
        <v>0</v>
      </c>
      <c r="AH157" s="2">
        <v>0</v>
      </c>
      <c r="AI157" s="180">
        <v>0</v>
      </c>
      <c r="AJ157" s="2">
        <v>0</v>
      </c>
      <c r="AK157" s="2">
        <v>0</v>
      </c>
      <c r="AL157" s="180">
        <v>3840</v>
      </c>
      <c r="AM157" s="2">
        <v>0</v>
      </c>
      <c r="AN157" s="2">
        <v>0</v>
      </c>
      <c r="AO157" s="180">
        <v>0</v>
      </c>
      <c r="AP157" s="2">
        <v>0</v>
      </c>
      <c r="AQ157" s="2">
        <v>0</v>
      </c>
      <c r="AR157" s="180">
        <v>0</v>
      </c>
      <c r="AS157" s="2">
        <v>0</v>
      </c>
      <c r="AT157" s="2">
        <v>0</v>
      </c>
      <c r="AU157" s="180">
        <v>0</v>
      </c>
      <c r="AV157" s="2">
        <v>0</v>
      </c>
      <c r="AW157" s="51">
        <v>277000</v>
      </c>
      <c r="AX157" s="196">
        <v>446749</v>
      </c>
      <c r="AY157" s="3"/>
      <c r="AZ157" s="49"/>
      <c r="BA157" s="203">
        <v>277000</v>
      </c>
      <c r="BB157" s="4">
        <f t="shared" si="148"/>
        <v>0</v>
      </c>
      <c r="BC157" s="214">
        <f t="shared" si="149"/>
        <v>0.7849048904958502</v>
      </c>
      <c r="BD157" s="5"/>
      <c r="BE157" s="229"/>
      <c r="BF157" s="6"/>
      <c r="BG157" s="7">
        <f t="shared" si="150"/>
        <v>0</v>
      </c>
      <c r="BH157" s="241">
        <f t="shared" si="151"/>
        <v>280840</v>
      </c>
      <c r="BI157" s="8" t="e">
        <f t="shared" si="152"/>
        <v>#DIV/0!</v>
      </c>
      <c r="BJ157" s="253">
        <f t="shared" si="153"/>
        <v>1.0138628158844765</v>
      </c>
      <c r="BK157" s="9" t="e">
        <f t="shared" si="154"/>
        <v>#DIV/0!</v>
      </c>
      <c r="BL157" s="260">
        <f t="shared" si="155"/>
        <v>0</v>
      </c>
      <c r="BM157" s="10">
        <f t="shared" si="142"/>
        <v>0</v>
      </c>
      <c r="BN157" s="266">
        <f t="shared" si="142"/>
        <v>0.6286303942482244</v>
      </c>
      <c r="BO157" s="11">
        <f t="shared" si="156"/>
        <v>277000</v>
      </c>
      <c r="BP157" s="285">
        <f t="shared" si="156"/>
        <v>165909</v>
      </c>
      <c r="BQ157" s="12" t="e">
        <f t="shared" si="157"/>
        <v>#DIV/0!</v>
      </c>
      <c r="BR157" s="263">
        <f t="shared" si="158"/>
        <v>0</v>
      </c>
      <c r="BT157" s="390">
        <v>0.029</v>
      </c>
      <c r="BU157" s="75">
        <f t="shared" si="146"/>
        <v>3213.2000000000003</v>
      </c>
      <c r="BV157" s="391"/>
      <c r="BW157" s="413">
        <v>8000</v>
      </c>
      <c r="BX157" s="393">
        <v>0</v>
      </c>
      <c r="BY157" s="392"/>
      <c r="BZ157" s="364"/>
      <c r="CA157" s="365"/>
      <c r="CB157" s="364"/>
      <c r="CC157" s="364"/>
      <c r="CD157" s="364"/>
      <c r="CE157" s="366" t="s">
        <v>196</v>
      </c>
      <c r="CF157" s="366" t="s">
        <v>50</v>
      </c>
      <c r="CG157" s="367">
        <v>0.27</v>
      </c>
      <c r="CI157" s="406">
        <f t="shared" si="140"/>
        <v>1.0288808664259927</v>
      </c>
    </row>
    <row r="158" spans="1:87" ht="24" hidden="1">
      <c r="A158" s="431">
        <v>15060233</v>
      </c>
      <c r="B158" s="50" t="s">
        <v>40</v>
      </c>
      <c r="C158" s="50" t="s">
        <v>41</v>
      </c>
      <c r="D158" s="50" t="s">
        <v>194</v>
      </c>
      <c r="E158" s="50" t="s">
        <v>323</v>
      </c>
      <c r="F158" s="303">
        <v>6891770</v>
      </c>
      <c r="G158" s="303">
        <v>12</v>
      </c>
      <c r="H158" s="303">
        <v>12</v>
      </c>
      <c r="I158" s="303"/>
      <c r="J158" s="303"/>
      <c r="K158" s="303"/>
      <c r="L158" s="303"/>
      <c r="M158" s="303"/>
      <c r="N158" s="303"/>
      <c r="O158" s="304">
        <v>1.6</v>
      </c>
      <c r="P158" s="303"/>
      <c r="Q158" s="304">
        <v>1</v>
      </c>
      <c r="R158" s="2">
        <v>0</v>
      </c>
      <c r="S158" s="2">
        <v>120000</v>
      </c>
      <c r="T158" s="180">
        <v>550750</v>
      </c>
      <c r="U158" s="2">
        <v>0</v>
      </c>
      <c r="V158" s="2">
        <v>0</v>
      </c>
      <c r="W158" s="180">
        <v>0</v>
      </c>
      <c r="X158" s="2">
        <v>0</v>
      </c>
      <c r="Y158" s="2">
        <v>0</v>
      </c>
      <c r="Z158" s="180">
        <v>0</v>
      </c>
      <c r="AA158" s="2">
        <v>0</v>
      </c>
      <c r="AB158" s="2">
        <v>0</v>
      </c>
      <c r="AC158" s="180">
        <v>130000</v>
      </c>
      <c r="AD158" s="2">
        <v>0</v>
      </c>
      <c r="AE158" s="2">
        <v>50000</v>
      </c>
      <c r="AF158" s="180">
        <v>70000</v>
      </c>
      <c r="AG158" s="2">
        <v>0</v>
      </c>
      <c r="AH158" s="2">
        <v>0</v>
      </c>
      <c r="AI158" s="180">
        <v>0</v>
      </c>
      <c r="AJ158" s="2">
        <v>0</v>
      </c>
      <c r="AK158" s="2">
        <v>36000</v>
      </c>
      <c r="AL158" s="180">
        <v>202870</v>
      </c>
      <c r="AM158" s="2">
        <v>0</v>
      </c>
      <c r="AN158" s="2">
        <v>0</v>
      </c>
      <c r="AO158" s="180">
        <v>0</v>
      </c>
      <c r="AP158" s="2">
        <v>0</v>
      </c>
      <c r="AQ158" s="2">
        <v>0</v>
      </c>
      <c r="AR158" s="180">
        <v>0</v>
      </c>
      <c r="AS158" s="2">
        <v>0</v>
      </c>
      <c r="AT158" s="2">
        <v>3500</v>
      </c>
      <c r="AU158" s="180">
        <v>0</v>
      </c>
      <c r="AV158" s="2">
        <v>0</v>
      </c>
      <c r="AW158" s="51">
        <v>209500</v>
      </c>
      <c r="AX158" s="196">
        <v>953620</v>
      </c>
      <c r="AY158" s="3"/>
      <c r="AZ158" s="309"/>
      <c r="BA158" s="310">
        <v>120000</v>
      </c>
      <c r="BB158" s="157"/>
      <c r="BC158" s="224">
        <f t="shared" si="149"/>
        <v>0.21788470267816615</v>
      </c>
      <c r="BD158" s="311"/>
      <c r="BE158" s="312"/>
      <c r="BF158" s="6"/>
      <c r="BG158" s="70"/>
      <c r="BH158" s="240">
        <f t="shared" si="151"/>
        <v>392870</v>
      </c>
      <c r="BI158" s="71"/>
      <c r="BJ158" s="252">
        <f t="shared" si="153"/>
        <v>1.8752744630071598</v>
      </c>
      <c r="BK158" s="9"/>
      <c r="BL158" s="260"/>
      <c r="BM158" s="10"/>
      <c r="BN158" s="266">
        <f t="shared" si="142"/>
        <v>0.41197751725005766</v>
      </c>
      <c r="BO158" s="313"/>
      <c r="BP158" s="314"/>
      <c r="BQ158" s="9"/>
      <c r="BR158" s="260"/>
      <c r="BT158" s="390">
        <v>0.11</v>
      </c>
      <c r="BU158" s="75">
        <f t="shared" si="146"/>
        <v>9218</v>
      </c>
      <c r="BV158" s="391"/>
      <c r="BW158" s="413">
        <v>9000</v>
      </c>
      <c r="BX158" s="393">
        <v>0</v>
      </c>
      <c r="BY158" s="392"/>
      <c r="BZ158" s="364"/>
      <c r="CA158" s="365"/>
      <c r="CB158" s="364"/>
      <c r="CC158" s="364"/>
      <c r="CD158" s="364"/>
      <c r="CE158" s="366" t="s">
        <v>196</v>
      </c>
      <c r="CF158" s="388" t="s">
        <v>45</v>
      </c>
      <c r="CG158" s="367">
        <v>0.55</v>
      </c>
      <c r="CI158" s="406">
        <f t="shared" si="140"/>
        <v>1.075</v>
      </c>
    </row>
    <row r="159" spans="1:90" ht="48">
      <c r="A159" s="173">
        <v>44990260</v>
      </c>
      <c r="B159" s="50" t="s">
        <v>69</v>
      </c>
      <c r="C159" s="50" t="s">
        <v>41</v>
      </c>
      <c r="D159" s="50" t="s">
        <v>194</v>
      </c>
      <c r="E159" s="50" t="s">
        <v>150</v>
      </c>
      <c r="F159" s="74">
        <v>7978014</v>
      </c>
      <c r="G159" s="74">
        <v>0</v>
      </c>
      <c r="H159" s="74">
        <v>53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296">
        <v>4.5</v>
      </c>
      <c r="P159" s="74">
        <v>0</v>
      </c>
      <c r="Q159" s="296">
        <v>3.5</v>
      </c>
      <c r="R159" s="2">
        <v>0</v>
      </c>
      <c r="S159" s="2">
        <v>700000</v>
      </c>
      <c r="T159" s="180">
        <v>1635000</v>
      </c>
      <c r="U159" s="2">
        <v>0</v>
      </c>
      <c r="V159" s="2">
        <v>0</v>
      </c>
      <c r="W159" s="180">
        <v>0</v>
      </c>
      <c r="X159" s="96">
        <v>0</v>
      </c>
      <c r="Y159" s="2">
        <v>0</v>
      </c>
      <c r="Z159" s="180">
        <v>0</v>
      </c>
      <c r="AA159" s="2">
        <v>0</v>
      </c>
      <c r="AB159" s="2">
        <v>0</v>
      </c>
      <c r="AC159" s="180">
        <v>170000</v>
      </c>
      <c r="AD159" s="2">
        <v>0</v>
      </c>
      <c r="AE159" s="2">
        <v>0</v>
      </c>
      <c r="AF159" s="180">
        <v>200000</v>
      </c>
      <c r="AG159" s="2">
        <v>0</v>
      </c>
      <c r="AH159" s="2">
        <v>0</v>
      </c>
      <c r="AI159" s="180">
        <v>0</v>
      </c>
      <c r="AJ159" s="2">
        <v>0</v>
      </c>
      <c r="AK159" s="2">
        <v>0</v>
      </c>
      <c r="AL159" s="180">
        <v>0</v>
      </c>
      <c r="AM159" s="2">
        <v>0</v>
      </c>
      <c r="AN159" s="2">
        <v>0</v>
      </c>
      <c r="AO159" s="180">
        <v>0</v>
      </c>
      <c r="AP159" s="2">
        <v>0</v>
      </c>
      <c r="AQ159" s="2">
        <v>0</v>
      </c>
      <c r="AR159" s="180">
        <v>0</v>
      </c>
      <c r="AS159" s="2">
        <v>0</v>
      </c>
      <c r="AT159" s="2">
        <v>0</v>
      </c>
      <c r="AU159" s="180">
        <v>9700</v>
      </c>
      <c r="AV159" s="2">
        <v>0</v>
      </c>
      <c r="AW159" s="51">
        <v>0</v>
      </c>
      <c r="AX159" s="196">
        <v>2014700</v>
      </c>
      <c r="AY159" s="3"/>
      <c r="AZ159" s="49"/>
      <c r="BA159" s="203">
        <v>100000</v>
      </c>
      <c r="BB159" s="4">
        <f>AZ159/S159</f>
        <v>0</v>
      </c>
      <c r="BC159" s="214">
        <f>BA159/T159</f>
        <v>0.06116207951070336</v>
      </c>
      <c r="BD159" s="5" t="e">
        <f aca="true" t="shared" si="159" ref="BD159:BE167">-1+AZ159/R159</f>
        <v>#DIV/0!</v>
      </c>
      <c r="BE159" s="229">
        <f t="shared" si="159"/>
        <v>-0.8571428571428572</v>
      </c>
      <c r="BF159" s="6"/>
      <c r="BG159" s="7">
        <f>V159+Y159+AE159+AH159+AK159+AN159+AQ159+AT159+AZ159</f>
        <v>0</v>
      </c>
      <c r="BH159" s="241">
        <f>W159+Z159+AF159+AI159+AL159+AO159+AR159+AU159+BA159</f>
        <v>309700</v>
      </c>
      <c r="BI159" s="8" t="e">
        <f>BG159/(R159+U159+X159+AA159+AD159+AG159+AJ159+AM159+AP159+AS159)</f>
        <v>#DIV/0!</v>
      </c>
      <c r="BJ159" s="253">
        <f>BH159/(S159+V159+Y159+AB159+AE159+AH159+AK159+AN159+AQ159+AT159)</f>
        <v>0.44242857142857145</v>
      </c>
      <c r="BK159" s="9" t="e">
        <f>IF(BI159&gt;=100%,0,(R159+U159+X159+AA159+AD159+AG159+AJ159+AM159+AP159+AS159)-(V159+Y159+AE159+AH159+AK159+AN159+AQ159+AT159+AZ159))</f>
        <v>#DIV/0!</v>
      </c>
      <c r="BL159" s="260">
        <f>IF(BJ159&gt;=100%,0,(S159+V159+Y159+AB159+AE159+AH159+AK159+AN159+AQ159+AT159)-(W159+Z159+AF159+AI159+AL159+AO159+AR159+AU159+BA159))</f>
        <v>390300</v>
      </c>
      <c r="BM159" s="10" t="e">
        <f>BG159/AW159</f>
        <v>#DIV/0!</v>
      </c>
      <c r="BN159" s="266">
        <f>BH159/AX159</f>
        <v>0.15372015684717327</v>
      </c>
      <c r="BO159" s="11">
        <f>IF(BG159&lt;AW159,AW159-BG159,0)</f>
        <v>0</v>
      </c>
      <c r="BP159" s="285">
        <f>IF(BH159&lt;AX159,AX159-BH159,0)</f>
        <v>1705000</v>
      </c>
      <c r="BQ159" s="12" t="e">
        <f>IF(AA159&gt;BK159,0,BK159-AA159)</f>
        <v>#DIV/0!</v>
      </c>
      <c r="BR159" s="263">
        <f>IF(AB159&gt;BL159,0,BL159-AB159)</f>
        <v>390300</v>
      </c>
      <c r="BT159" s="390">
        <v>0.11</v>
      </c>
      <c r="BU159" s="75">
        <f>AX159*BT159*0.4</f>
        <v>88646.8</v>
      </c>
      <c r="BV159" s="391"/>
      <c r="BW159" s="413">
        <v>88000</v>
      </c>
      <c r="BX159" s="393">
        <v>337000</v>
      </c>
      <c r="BY159" s="392"/>
      <c r="BZ159" s="364"/>
      <c r="CA159" s="365"/>
      <c r="CB159" s="364"/>
      <c r="CC159" s="364"/>
      <c r="CD159" s="364"/>
      <c r="CE159" s="366" t="s">
        <v>196</v>
      </c>
      <c r="CF159" s="366" t="s">
        <v>45</v>
      </c>
      <c r="CG159" s="367">
        <v>0.55</v>
      </c>
      <c r="CI159" s="406">
        <f t="shared" si="140"/>
        <v>0.26857142857142857</v>
      </c>
      <c r="CJ159" s="13">
        <f>0.65*($S159+$AB159)-$BA159-$BW159</f>
        <v>267000</v>
      </c>
      <c r="CK159" s="13">
        <f>0.7*($S159+$AB159)-$BA159-$BW159</f>
        <v>301999.99999999994</v>
      </c>
      <c r="CL159" s="16">
        <f>0.75*($S159+$AB159)-$BA159-$BW159</f>
        <v>337000</v>
      </c>
    </row>
    <row r="160" spans="1:90" ht="48">
      <c r="A160" s="173">
        <v>44990260</v>
      </c>
      <c r="B160" s="50" t="s">
        <v>69</v>
      </c>
      <c r="C160" s="50" t="s">
        <v>41</v>
      </c>
      <c r="D160" s="50" t="s">
        <v>194</v>
      </c>
      <c r="E160" s="50" t="s">
        <v>149</v>
      </c>
      <c r="F160" s="74">
        <v>1121256</v>
      </c>
      <c r="G160" s="74">
        <v>0</v>
      </c>
      <c r="H160" s="74">
        <v>22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3.4</v>
      </c>
      <c r="O160" s="296">
        <v>4.4</v>
      </c>
      <c r="P160" s="74">
        <v>2.7</v>
      </c>
      <c r="Q160" s="296">
        <v>3.7</v>
      </c>
      <c r="R160" s="2">
        <v>898000</v>
      </c>
      <c r="S160" s="2">
        <v>801000</v>
      </c>
      <c r="T160" s="180">
        <v>1224000</v>
      </c>
      <c r="U160" s="2">
        <v>0</v>
      </c>
      <c r="V160" s="2">
        <v>20000</v>
      </c>
      <c r="W160" s="180">
        <v>30000</v>
      </c>
      <c r="X160" s="2">
        <v>64591</v>
      </c>
      <c r="Y160" s="2">
        <v>0</v>
      </c>
      <c r="Z160" s="180">
        <v>0</v>
      </c>
      <c r="AA160" s="2">
        <v>195152</v>
      </c>
      <c r="AB160" s="2">
        <v>282835</v>
      </c>
      <c r="AC160" s="180">
        <v>450000</v>
      </c>
      <c r="AD160" s="2">
        <v>250000</v>
      </c>
      <c r="AE160" s="2">
        <v>292000</v>
      </c>
      <c r="AF160" s="180">
        <v>250000</v>
      </c>
      <c r="AG160" s="2">
        <v>0</v>
      </c>
      <c r="AH160" s="2">
        <v>0</v>
      </c>
      <c r="AI160" s="180">
        <v>0</v>
      </c>
      <c r="AJ160" s="2">
        <v>0</v>
      </c>
      <c r="AK160" s="2">
        <v>0</v>
      </c>
      <c r="AL160" s="180">
        <v>0</v>
      </c>
      <c r="AM160" s="2">
        <v>0</v>
      </c>
      <c r="AN160" s="2">
        <v>0</v>
      </c>
      <c r="AO160" s="180">
        <v>0</v>
      </c>
      <c r="AP160" s="2">
        <v>0</v>
      </c>
      <c r="AQ160" s="96">
        <v>0</v>
      </c>
      <c r="AR160" s="193">
        <v>0</v>
      </c>
      <c r="AS160" s="2">
        <v>43673</v>
      </c>
      <c r="AT160" s="2">
        <v>64560</v>
      </c>
      <c r="AU160" s="180">
        <v>93000</v>
      </c>
      <c r="AV160" s="2">
        <v>1451416</v>
      </c>
      <c r="AW160" s="51">
        <v>1460395</v>
      </c>
      <c r="AX160" s="196">
        <v>2057000</v>
      </c>
      <c r="AY160" s="3"/>
      <c r="AZ160" s="49"/>
      <c r="BA160" s="203">
        <v>701000</v>
      </c>
      <c r="BB160" s="4">
        <f>AZ160/S160</f>
        <v>0</v>
      </c>
      <c r="BC160" s="214">
        <f>BA160/T160</f>
        <v>0.5727124183006536</v>
      </c>
      <c r="BD160" s="5">
        <f t="shared" si="159"/>
        <v>-1</v>
      </c>
      <c r="BE160" s="229">
        <f t="shared" si="159"/>
        <v>-0.12484394506866414</v>
      </c>
      <c r="BF160" s="6"/>
      <c r="BG160" s="7">
        <f>V160+Y160+AE160+AH160+AK160+AN160+AQ160+AT160+AZ160</f>
        <v>376560</v>
      </c>
      <c r="BH160" s="241">
        <f>W160+Z160+AF160+AI160+AL160+AO160+AR160+AU160+BA160</f>
        <v>1074000</v>
      </c>
      <c r="BI160" s="8">
        <f>BG160/(R160+U160+X160+AA160+AD160+AG160+AJ160+AM160+AP160+AS160)</f>
        <v>0.2594431920276475</v>
      </c>
      <c r="BJ160" s="253">
        <f>BH160/(S160+V160+Y160+AB160+AE160+AH160+AK160+AN160+AQ160+AT160)</f>
        <v>0.7354174726700653</v>
      </c>
      <c r="BK160" s="9">
        <f>IF(BI160&gt;=100%,0,(R160+U160+X160+AA160+AD160+AG160+AJ160+AM160+AP160+AS160)-(V160+Y160+AE160+AH160+AK160+AN160+AQ160+AT160+AZ160))</f>
        <v>1074856</v>
      </c>
      <c r="BL160" s="260">
        <f>IF(BJ160&gt;=100%,0,(S160+V160+Y160+AB160+AE160+AH160+AK160+AN160+AQ160+AT160)-(W160+Z160+AF160+AI160+AL160+AO160+AR160+AU160+BA160))</f>
        <v>386395</v>
      </c>
      <c r="BM160" s="10">
        <f>BG160/AW160</f>
        <v>0.25784804795962735</v>
      </c>
      <c r="BN160" s="266">
        <f>BH160/AX160</f>
        <v>0.5221195916383082</v>
      </c>
      <c r="BO160" s="11">
        <f>IF(BG160&lt;AW160,AW160-BG160,0)</f>
        <v>1083835</v>
      </c>
      <c r="BP160" s="285">
        <f>IF(BH160&lt;AX160,AX160-BH160,0)</f>
        <v>983000</v>
      </c>
      <c r="BQ160" s="12">
        <f>IF(AA160&gt;BK160,0,BK160-AA160)</f>
        <v>879704</v>
      </c>
      <c r="BR160" s="263">
        <f>IF(AB160&gt;BL160,0,BL160-AB160)</f>
        <v>103560</v>
      </c>
      <c r="BT160" s="390">
        <v>0.11</v>
      </c>
      <c r="BU160" s="75">
        <f aca="true" t="shared" si="160" ref="BU160:BU168">IF(AW160&lt;AX160,AW160*BT160*0.4,AX160*BT160*0.4)</f>
        <v>64257.380000000005</v>
      </c>
      <c r="BV160" s="391"/>
      <c r="BW160" s="413">
        <v>64000</v>
      </c>
      <c r="BX160" s="393">
        <v>48000</v>
      </c>
      <c r="BY160" s="392"/>
      <c r="BZ160" s="364"/>
      <c r="CA160" s="365"/>
      <c r="CB160" s="364"/>
      <c r="CC160" s="364"/>
      <c r="CD160" s="364"/>
      <c r="CE160" s="366" t="s">
        <v>196</v>
      </c>
      <c r="CF160" s="366" t="s">
        <v>45</v>
      </c>
      <c r="CG160" s="367">
        <v>0.55</v>
      </c>
      <c r="CI160" s="406">
        <f t="shared" si="140"/>
        <v>0.7058269939612579</v>
      </c>
      <c r="CL160" s="16">
        <f>0.75*($S160+$AB160)-$BA160-$BW160</f>
        <v>47876.25</v>
      </c>
    </row>
    <row r="161" spans="1:87" ht="24" hidden="1">
      <c r="A161" s="173">
        <v>15060306</v>
      </c>
      <c r="B161" s="50" t="s">
        <v>62</v>
      </c>
      <c r="C161" s="50" t="s">
        <v>41</v>
      </c>
      <c r="D161" s="50" t="s">
        <v>194</v>
      </c>
      <c r="E161" s="50" t="s">
        <v>161</v>
      </c>
      <c r="F161" s="74">
        <v>1238866</v>
      </c>
      <c r="G161" s="74">
        <v>0</v>
      </c>
      <c r="H161" s="74">
        <v>12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0.9</v>
      </c>
      <c r="O161" s="296">
        <v>1.6</v>
      </c>
      <c r="P161" s="74">
        <v>0.8</v>
      </c>
      <c r="Q161" s="296">
        <v>1.4</v>
      </c>
      <c r="R161" s="2">
        <v>190000</v>
      </c>
      <c r="S161" s="2">
        <v>219000</v>
      </c>
      <c r="T161" s="180">
        <v>350000</v>
      </c>
      <c r="U161" s="2">
        <v>0</v>
      </c>
      <c r="V161" s="2">
        <v>0</v>
      </c>
      <c r="W161" s="180">
        <v>0</v>
      </c>
      <c r="X161" s="2">
        <v>10450</v>
      </c>
      <c r="Y161" s="2">
        <v>67000</v>
      </c>
      <c r="Z161" s="180">
        <v>36000</v>
      </c>
      <c r="AA161" s="2">
        <v>33400</v>
      </c>
      <c r="AB161" s="2">
        <v>65510</v>
      </c>
      <c r="AC161" s="180">
        <v>150000</v>
      </c>
      <c r="AD161" s="2">
        <v>23750</v>
      </c>
      <c r="AE161" s="2">
        <v>17000</v>
      </c>
      <c r="AF161" s="180">
        <v>200000</v>
      </c>
      <c r="AG161" s="2">
        <v>0</v>
      </c>
      <c r="AH161" s="2">
        <v>0</v>
      </c>
      <c r="AI161" s="180">
        <v>0</v>
      </c>
      <c r="AJ161" s="2">
        <v>0</v>
      </c>
      <c r="AK161" s="2">
        <v>0</v>
      </c>
      <c r="AL161" s="180">
        <v>0</v>
      </c>
      <c r="AM161" s="2">
        <v>0</v>
      </c>
      <c r="AN161" s="2">
        <v>0</v>
      </c>
      <c r="AO161" s="180">
        <v>0</v>
      </c>
      <c r="AP161" s="2">
        <v>0</v>
      </c>
      <c r="AQ161" s="2">
        <v>0</v>
      </c>
      <c r="AR161" s="180">
        <v>0</v>
      </c>
      <c r="AS161" s="2">
        <v>23679</v>
      </c>
      <c r="AT161" s="2">
        <v>35000</v>
      </c>
      <c r="AU161" s="180">
        <v>35465</v>
      </c>
      <c r="AV161" s="2">
        <v>281279</v>
      </c>
      <c r="AW161" s="51">
        <v>403510</v>
      </c>
      <c r="AX161" s="196">
        <v>771465</v>
      </c>
      <c r="AY161" s="3"/>
      <c r="AZ161" s="49"/>
      <c r="BA161" s="203">
        <v>219000</v>
      </c>
      <c r="BB161" s="4">
        <f t="shared" si="148"/>
        <v>0</v>
      </c>
      <c r="BC161" s="214">
        <f t="shared" si="149"/>
        <v>0.6257142857142857</v>
      </c>
      <c r="BD161" s="5">
        <f t="shared" si="159"/>
        <v>-1</v>
      </c>
      <c r="BE161" s="229">
        <f t="shared" si="159"/>
        <v>0</v>
      </c>
      <c r="BF161" s="6"/>
      <c r="BG161" s="7">
        <f t="shared" si="150"/>
        <v>119000</v>
      </c>
      <c r="BH161" s="241">
        <f t="shared" si="151"/>
        <v>490465</v>
      </c>
      <c r="BI161" s="8">
        <f t="shared" si="152"/>
        <v>0.42306748815233275</v>
      </c>
      <c r="BJ161" s="253">
        <f t="shared" si="153"/>
        <v>1.2154965180540755</v>
      </c>
      <c r="BK161" s="9">
        <f t="shared" si="154"/>
        <v>162279</v>
      </c>
      <c r="BL161" s="260">
        <f t="shared" si="155"/>
        <v>0</v>
      </c>
      <c r="BM161" s="10">
        <f t="shared" si="142"/>
        <v>0.2949121459195559</v>
      </c>
      <c r="BN161" s="266">
        <f t="shared" si="142"/>
        <v>0.6357579410601907</v>
      </c>
      <c r="BO161" s="11">
        <f t="shared" si="156"/>
        <v>284510</v>
      </c>
      <c r="BP161" s="285">
        <f t="shared" si="156"/>
        <v>281000</v>
      </c>
      <c r="BQ161" s="12">
        <f t="shared" si="157"/>
        <v>128879</v>
      </c>
      <c r="BR161" s="263">
        <f t="shared" si="158"/>
        <v>0</v>
      </c>
      <c r="BT161" s="390">
        <v>0.11</v>
      </c>
      <c r="BU161" s="75">
        <f t="shared" si="160"/>
        <v>17754.44</v>
      </c>
      <c r="BV161" s="391"/>
      <c r="BW161" s="413">
        <v>18000</v>
      </c>
      <c r="BX161" s="393">
        <v>0</v>
      </c>
      <c r="BY161" s="392"/>
      <c r="BZ161" s="364"/>
      <c r="CA161" s="365"/>
      <c r="CB161" s="364"/>
      <c r="CC161" s="364"/>
      <c r="CD161" s="364"/>
      <c r="CE161" s="366" t="s">
        <v>196</v>
      </c>
      <c r="CF161" s="366" t="s">
        <v>50</v>
      </c>
      <c r="CG161" s="367">
        <v>0.55</v>
      </c>
      <c r="CI161" s="406">
        <f t="shared" si="140"/>
        <v>0.8330111419633757</v>
      </c>
    </row>
    <row r="162" spans="1:90" ht="48">
      <c r="A162" s="173">
        <v>15060306</v>
      </c>
      <c r="B162" s="50" t="s">
        <v>62</v>
      </c>
      <c r="C162" s="50" t="s">
        <v>41</v>
      </c>
      <c r="D162" s="50" t="s">
        <v>194</v>
      </c>
      <c r="E162" s="427" t="s">
        <v>333</v>
      </c>
      <c r="F162" s="74">
        <v>9042100</v>
      </c>
      <c r="G162" s="74">
        <v>0</v>
      </c>
      <c r="H162" s="74">
        <v>95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/>
      <c r="O162" s="296">
        <v>6.1</v>
      </c>
      <c r="P162" s="74"/>
      <c r="Q162" s="296">
        <v>4.8</v>
      </c>
      <c r="R162" s="2">
        <v>1608000</v>
      </c>
      <c r="S162" s="2">
        <v>1814800</v>
      </c>
      <c r="T162" s="180">
        <v>1920000</v>
      </c>
      <c r="U162" s="2">
        <v>0</v>
      </c>
      <c r="V162" s="2">
        <v>0</v>
      </c>
      <c r="W162" s="180">
        <v>0</v>
      </c>
      <c r="X162" s="2">
        <v>0</v>
      </c>
      <c r="Y162" s="2">
        <v>0</v>
      </c>
      <c r="Z162" s="180">
        <v>0</v>
      </c>
      <c r="AA162" s="2">
        <v>519598</v>
      </c>
      <c r="AB162" s="2">
        <v>598190</v>
      </c>
      <c r="AC162" s="180">
        <v>960000</v>
      </c>
      <c r="AD162" s="2">
        <v>32000</v>
      </c>
      <c r="AE162" s="2">
        <v>35000</v>
      </c>
      <c r="AF162" s="180">
        <v>40000</v>
      </c>
      <c r="AG162" s="2">
        <v>0</v>
      </c>
      <c r="AH162" s="2">
        <v>0</v>
      </c>
      <c r="AI162" s="180">
        <v>0</v>
      </c>
      <c r="AJ162" s="2">
        <v>0</v>
      </c>
      <c r="AK162" s="2">
        <v>0</v>
      </c>
      <c r="AL162" s="180">
        <v>0</v>
      </c>
      <c r="AM162" s="2">
        <v>0</v>
      </c>
      <c r="AN162" s="2">
        <v>0</v>
      </c>
      <c r="AO162" s="180">
        <v>0</v>
      </c>
      <c r="AP162" s="2">
        <v>0</v>
      </c>
      <c r="AQ162" s="2">
        <v>0</v>
      </c>
      <c r="AR162" s="180">
        <v>0</v>
      </c>
      <c r="AS162" s="2">
        <v>26823</v>
      </c>
      <c r="AT162" s="2">
        <v>35000</v>
      </c>
      <c r="AU162" s="180">
        <v>40091</v>
      </c>
      <c r="AV162" s="2">
        <v>2186421</v>
      </c>
      <c r="AW162" s="51">
        <v>2482990</v>
      </c>
      <c r="AX162" s="196">
        <v>2960091</v>
      </c>
      <c r="AY162" s="3"/>
      <c r="AZ162" s="49"/>
      <c r="BA162" s="203">
        <v>1024000</v>
      </c>
      <c r="BB162" s="4">
        <f t="shared" si="148"/>
        <v>0</v>
      </c>
      <c r="BC162" s="214">
        <f t="shared" si="149"/>
        <v>0.5333333333333333</v>
      </c>
      <c r="BD162" s="5">
        <f t="shared" si="159"/>
        <v>-1</v>
      </c>
      <c r="BE162" s="229">
        <f t="shared" si="159"/>
        <v>-0.43575049592241566</v>
      </c>
      <c r="BF162" s="6"/>
      <c r="BG162" s="7">
        <f t="shared" si="150"/>
        <v>70000</v>
      </c>
      <c r="BH162" s="241">
        <f t="shared" si="151"/>
        <v>1104091</v>
      </c>
      <c r="BI162" s="8">
        <f t="shared" si="152"/>
        <v>0.03201579201809716</v>
      </c>
      <c r="BJ162" s="253">
        <f t="shared" si="153"/>
        <v>0.4446618794276256</v>
      </c>
      <c r="BK162" s="9">
        <f t="shared" si="154"/>
        <v>2116421</v>
      </c>
      <c r="BL162" s="260">
        <f t="shared" si="155"/>
        <v>1378899</v>
      </c>
      <c r="BM162" s="10">
        <f t="shared" si="142"/>
        <v>0.02819181712370972</v>
      </c>
      <c r="BN162" s="266">
        <f t="shared" si="142"/>
        <v>0.3729922492247705</v>
      </c>
      <c r="BO162" s="11">
        <f t="shared" si="156"/>
        <v>2412990</v>
      </c>
      <c r="BP162" s="285">
        <f t="shared" si="156"/>
        <v>1856000</v>
      </c>
      <c r="BQ162" s="12">
        <f t="shared" si="157"/>
        <v>1596823</v>
      </c>
      <c r="BR162" s="263">
        <f t="shared" si="158"/>
        <v>780709</v>
      </c>
      <c r="BT162" s="390">
        <v>0.11</v>
      </c>
      <c r="BU162" s="75">
        <f t="shared" si="160"/>
        <v>109251.56000000001</v>
      </c>
      <c r="BV162" s="391"/>
      <c r="BW162" s="413">
        <v>109000</v>
      </c>
      <c r="BX162" s="393">
        <v>680000</v>
      </c>
      <c r="BY162" s="392"/>
      <c r="BZ162" s="364"/>
      <c r="CA162" s="365"/>
      <c r="CB162" s="364"/>
      <c r="CC162" s="364"/>
      <c r="CD162" s="364"/>
      <c r="CE162" s="366" t="s">
        <v>196</v>
      </c>
      <c r="CF162" s="366" t="s">
        <v>50</v>
      </c>
      <c r="CG162" s="367">
        <v>0.55</v>
      </c>
      <c r="CI162" s="406">
        <f t="shared" si="140"/>
        <v>0.46954193759609447</v>
      </c>
      <c r="CJ162" s="13">
        <f>0.65*($S162+$AB162)-$BA162-$BW162</f>
        <v>435443.5</v>
      </c>
      <c r="CK162" s="13">
        <f>0.7*($S162+$AB162)-$BA162-$BW162</f>
        <v>556093</v>
      </c>
      <c r="CL162" s="16">
        <f>0.75*($S162+$AB162)-$BA162-$BW162</f>
        <v>676742.5</v>
      </c>
    </row>
    <row r="163" spans="1:90" ht="48">
      <c r="A163" s="173">
        <v>15060306</v>
      </c>
      <c r="B163" s="50" t="s">
        <v>62</v>
      </c>
      <c r="C163" s="50" t="s">
        <v>41</v>
      </c>
      <c r="D163" s="50" t="s">
        <v>194</v>
      </c>
      <c r="E163" s="427" t="s">
        <v>322</v>
      </c>
      <c r="F163" s="74">
        <v>8060062</v>
      </c>
      <c r="G163" s="74">
        <v>0</v>
      </c>
      <c r="H163" s="74">
        <v>80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3</v>
      </c>
      <c r="O163" s="296">
        <v>6.6</v>
      </c>
      <c r="P163" s="74">
        <v>2.5</v>
      </c>
      <c r="Q163" s="296">
        <v>5.5</v>
      </c>
      <c r="R163" s="2">
        <v>1440740</v>
      </c>
      <c r="S163" s="2">
        <v>1551500</v>
      </c>
      <c r="T163" s="180">
        <v>2011000</v>
      </c>
      <c r="U163" s="2">
        <v>0</v>
      </c>
      <c r="V163" s="2">
        <v>0</v>
      </c>
      <c r="W163" s="180">
        <v>0</v>
      </c>
      <c r="X163" s="2">
        <v>77000</v>
      </c>
      <c r="Y163" s="2">
        <v>0</v>
      </c>
      <c r="Z163" s="180">
        <v>0</v>
      </c>
      <c r="AA163" s="2">
        <v>270000</v>
      </c>
      <c r="AB163" s="2">
        <v>621928</v>
      </c>
      <c r="AC163" s="180">
        <v>1023000</v>
      </c>
      <c r="AD163" s="2">
        <v>175000</v>
      </c>
      <c r="AE163" s="2">
        <v>115000</v>
      </c>
      <c r="AF163" s="180">
        <v>150000</v>
      </c>
      <c r="AG163" s="2">
        <v>0</v>
      </c>
      <c r="AH163" s="2">
        <v>0</v>
      </c>
      <c r="AI163" s="180">
        <v>0</v>
      </c>
      <c r="AJ163" s="2">
        <v>0</v>
      </c>
      <c r="AK163" s="2">
        <v>0</v>
      </c>
      <c r="AL163" s="180">
        <v>0</v>
      </c>
      <c r="AM163" s="2">
        <v>0</v>
      </c>
      <c r="AN163" s="2">
        <v>0</v>
      </c>
      <c r="AO163" s="180">
        <v>0</v>
      </c>
      <c r="AP163" s="2">
        <v>0</v>
      </c>
      <c r="AQ163" s="2">
        <v>0</v>
      </c>
      <c r="AR163" s="180">
        <v>0</v>
      </c>
      <c r="AS163" s="2">
        <v>64000</v>
      </c>
      <c r="AT163" s="2">
        <v>70000</v>
      </c>
      <c r="AU163" s="180">
        <v>50998</v>
      </c>
      <c r="AV163" s="2">
        <v>2026740</v>
      </c>
      <c r="AW163" s="51">
        <v>2358428</v>
      </c>
      <c r="AX163" s="196">
        <v>3234998</v>
      </c>
      <c r="AY163" s="3"/>
      <c r="AZ163" s="49"/>
      <c r="BA163" s="203">
        <v>972000</v>
      </c>
      <c r="BB163" s="4">
        <f t="shared" si="148"/>
        <v>0</v>
      </c>
      <c r="BC163" s="214">
        <f t="shared" si="149"/>
        <v>0.4833416210840378</v>
      </c>
      <c r="BD163" s="5"/>
      <c r="BE163" s="229">
        <f t="shared" si="159"/>
        <v>-0.3735095069287786</v>
      </c>
      <c r="BF163" s="6"/>
      <c r="BG163" s="7">
        <f t="shared" si="150"/>
        <v>185000</v>
      </c>
      <c r="BH163" s="241">
        <f t="shared" si="151"/>
        <v>1172998</v>
      </c>
      <c r="BI163" s="8">
        <f t="shared" si="152"/>
        <v>0.0912795918568736</v>
      </c>
      <c r="BJ163" s="253">
        <f t="shared" si="153"/>
        <v>0.49736434608137287</v>
      </c>
      <c r="BK163" s="9">
        <f t="shared" si="154"/>
        <v>1841740</v>
      </c>
      <c r="BL163" s="260">
        <f t="shared" si="155"/>
        <v>1185430</v>
      </c>
      <c r="BM163" s="10">
        <f t="shared" si="142"/>
        <v>0.07844208091152242</v>
      </c>
      <c r="BN163" s="266">
        <f t="shared" si="142"/>
        <v>0.36259620562362016</v>
      </c>
      <c r="BO163" s="11">
        <f t="shared" si="156"/>
        <v>2173428</v>
      </c>
      <c r="BP163" s="285">
        <f t="shared" si="156"/>
        <v>2062000</v>
      </c>
      <c r="BQ163" s="12">
        <f t="shared" si="157"/>
        <v>1571740</v>
      </c>
      <c r="BR163" s="263">
        <f t="shared" si="158"/>
        <v>563502</v>
      </c>
      <c r="BT163" s="390">
        <v>0.11</v>
      </c>
      <c r="BU163" s="75">
        <f t="shared" si="160"/>
        <v>103770.832</v>
      </c>
      <c r="BV163" s="391"/>
      <c r="BW163" s="413">
        <v>103000</v>
      </c>
      <c r="BX163" s="393">
        <v>555000</v>
      </c>
      <c r="BY163" s="392"/>
      <c r="BZ163" s="364"/>
      <c r="CA163" s="365"/>
      <c r="CB163" s="364"/>
      <c r="CC163" s="364"/>
      <c r="CD163" s="364"/>
      <c r="CE163" s="366" t="s">
        <v>196</v>
      </c>
      <c r="CF163" s="366" t="s">
        <v>50</v>
      </c>
      <c r="CG163" s="367">
        <v>0.55</v>
      </c>
      <c r="CI163" s="406">
        <f t="shared" si="140"/>
        <v>0.4946103574629571</v>
      </c>
      <c r="CJ163" s="13">
        <f>0.65*($S163+$AB163)-$BA163-$BW163</f>
        <v>337728.19999999995</v>
      </c>
      <c r="CK163" s="13">
        <f>0.7*($S163+$AB163)-$BA163-$BW163</f>
        <v>446399.59999999986</v>
      </c>
      <c r="CL163" s="16">
        <f>0.75*($S163+$AB163)-$BA163-$BW163</f>
        <v>555071</v>
      </c>
    </row>
    <row r="164" spans="1:90" ht="48">
      <c r="A164" s="173">
        <v>15060306</v>
      </c>
      <c r="B164" s="50" t="s">
        <v>62</v>
      </c>
      <c r="C164" s="50" t="s">
        <v>41</v>
      </c>
      <c r="D164" s="50" t="s">
        <v>194</v>
      </c>
      <c r="E164" s="50" t="s">
        <v>334</v>
      </c>
      <c r="F164" s="74">
        <v>8060062</v>
      </c>
      <c r="G164" s="74"/>
      <c r="H164" s="74">
        <v>45</v>
      </c>
      <c r="I164" s="74"/>
      <c r="J164" s="74"/>
      <c r="K164" s="74"/>
      <c r="L164" s="74"/>
      <c r="M164" s="74"/>
      <c r="N164" s="74"/>
      <c r="O164" s="296">
        <v>3.6</v>
      </c>
      <c r="P164" s="74"/>
      <c r="Q164" s="296">
        <v>3</v>
      </c>
      <c r="R164" s="2">
        <v>0</v>
      </c>
      <c r="S164" s="2">
        <v>660000</v>
      </c>
      <c r="T164" s="180">
        <v>1110000</v>
      </c>
      <c r="U164" s="2">
        <v>0</v>
      </c>
      <c r="V164" s="2">
        <v>0</v>
      </c>
      <c r="W164" s="180">
        <v>0</v>
      </c>
      <c r="X164" s="2">
        <v>0</v>
      </c>
      <c r="Y164" s="2">
        <v>25000</v>
      </c>
      <c r="Z164" s="180">
        <v>86000</v>
      </c>
      <c r="AA164" s="2">
        <v>0</v>
      </c>
      <c r="AB164" s="2">
        <v>160000</v>
      </c>
      <c r="AC164" s="180">
        <v>390000</v>
      </c>
      <c r="AD164" s="2">
        <v>0</v>
      </c>
      <c r="AE164" s="2">
        <v>20000</v>
      </c>
      <c r="AF164" s="180">
        <v>50000</v>
      </c>
      <c r="AG164" s="2">
        <v>0</v>
      </c>
      <c r="AH164" s="2">
        <v>0</v>
      </c>
      <c r="AI164" s="180">
        <v>0</v>
      </c>
      <c r="AJ164" s="2">
        <v>0</v>
      </c>
      <c r="AK164" s="2">
        <v>0</v>
      </c>
      <c r="AL164" s="180">
        <v>0</v>
      </c>
      <c r="AM164" s="2">
        <v>0</v>
      </c>
      <c r="AN164" s="2">
        <v>0</v>
      </c>
      <c r="AO164" s="180">
        <v>0</v>
      </c>
      <c r="AP164" s="2">
        <v>13230592</v>
      </c>
      <c r="AQ164" s="2">
        <v>0</v>
      </c>
      <c r="AR164" s="180">
        <v>0</v>
      </c>
      <c r="AS164" s="2">
        <v>0</v>
      </c>
      <c r="AT164" s="2">
        <v>10000</v>
      </c>
      <c r="AU164" s="180">
        <v>25899</v>
      </c>
      <c r="AV164" s="2">
        <v>13230592</v>
      </c>
      <c r="AW164" s="51">
        <v>875000</v>
      </c>
      <c r="AX164" s="196">
        <v>1661899</v>
      </c>
      <c r="AY164" s="3"/>
      <c r="AZ164" s="49"/>
      <c r="BA164" s="203">
        <v>450000</v>
      </c>
      <c r="BB164" s="4"/>
      <c r="BC164" s="214">
        <f t="shared" si="149"/>
        <v>0.40540540540540543</v>
      </c>
      <c r="BD164" s="5"/>
      <c r="BE164" s="229">
        <f t="shared" si="159"/>
        <v>-0.31818181818181823</v>
      </c>
      <c r="BF164" s="6"/>
      <c r="BG164" s="7"/>
      <c r="BH164" s="241">
        <f t="shared" si="151"/>
        <v>611899</v>
      </c>
      <c r="BI164" s="8"/>
      <c r="BJ164" s="253">
        <f t="shared" si="153"/>
        <v>0.6993131428571429</v>
      </c>
      <c r="BK164" s="9"/>
      <c r="BL164" s="260">
        <f t="shared" si="155"/>
        <v>263101</v>
      </c>
      <c r="BM164" s="10"/>
      <c r="BN164" s="266">
        <f t="shared" si="142"/>
        <v>0.3681926519000252</v>
      </c>
      <c r="BO164" s="11"/>
      <c r="BP164" s="285">
        <f t="shared" si="156"/>
        <v>1050000</v>
      </c>
      <c r="BQ164" s="12"/>
      <c r="BR164" s="263">
        <f t="shared" si="158"/>
        <v>103101</v>
      </c>
      <c r="BT164" s="390">
        <v>0.11</v>
      </c>
      <c r="BU164" s="75">
        <f t="shared" si="160"/>
        <v>38500</v>
      </c>
      <c r="BV164" s="391"/>
      <c r="BW164" s="413">
        <v>39000</v>
      </c>
      <c r="BX164" s="393">
        <v>130000</v>
      </c>
      <c r="BY164" s="392"/>
      <c r="BZ164" s="364"/>
      <c r="CA164" s="365"/>
      <c r="CB164" s="364"/>
      <c r="CC164" s="364"/>
      <c r="CD164" s="364"/>
      <c r="CE164" s="366" t="s">
        <v>196</v>
      </c>
      <c r="CF164" s="366" t="s">
        <v>50</v>
      </c>
      <c r="CG164" s="367">
        <v>0.55</v>
      </c>
      <c r="CI164" s="406">
        <f t="shared" si="140"/>
        <v>0.5963414634146341</v>
      </c>
      <c r="CJ164" s="13">
        <f>0.65*($S164+$AB164)-$BA164-$BW164</f>
        <v>44000</v>
      </c>
      <c r="CK164" s="13">
        <f>0.7*($S164+$AB164)-$BA164-$BW164</f>
        <v>85000</v>
      </c>
      <c r="CL164" s="16">
        <f>0.75*($S164+$AB164)-$BA164-$BW164</f>
        <v>126000</v>
      </c>
    </row>
    <row r="165" spans="1:87" ht="24" hidden="1">
      <c r="A165" s="173">
        <v>15060306</v>
      </c>
      <c r="B165" s="50" t="s">
        <v>62</v>
      </c>
      <c r="C165" s="50" t="s">
        <v>41</v>
      </c>
      <c r="D165" s="50" t="s">
        <v>194</v>
      </c>
      <c r="E165" s="427" t="s">
        <v>335</v>
      </c>
      <c r="F165" s="74">
        <v>8986436</v>
      </c>
      <c r="G165" s="74"/>
      <c r="H165" s="74">
        <v>30</v>
      </c>
      <c r="I165" s="74"/>
      <c r="J165" s="74"/>
      <c r="K165" s="74"/>
      <c r="L165" s="74"/>
      <c r="M165" s="74"/>
      <c r="N165" s="74"/>
      <c r="O165" s="296">
        <v>3.5</v>
      </c>
      <c r="P165" s="74"/>
      <c r="Q165" s="296">
        <v>2.8</v>
      </c>
      <c r="R165" s="2">
        <v>166880</v>
      </c>
      <c r="S165" s="2">
        <v>310000</v>
      </c>
      <c r="T165" s="180">
        <v>600000</v>
      </c>
      <c r="U165" s="2">
        <v>0</v>
      </c>
      <c r="V165" s="2">
        <v>0</v>
      </c>
      <c r="W165" s="180">
        <v>0</v>
      </c>
      <c r="X165" s="2">
        <v>0</v>
      </c>
      <c r="Y165" s="2">
        <v>0</v>
      </c>
      <c r="Z165" s="180">
        <v>0</v>
      </c>
      <c r="AA165" s="2">
        <v>195000</v>
      </c>
      <c r="AB165" s="2">
        <v>132000</v>
      </c>
      <c r="AC165" s="180">
        <v>474000</v>
      </c>
      <c r="AD165" s="2">
        <v>278000</v>
      </c>
      <c r="AE165" s="2">
        <v>365000</v>
      </c>
      <c r="AF165" s="180">
        <v>370000</v>
      </c>
      <c r="AG165" s="2">
        <v>0</v>
      </c>
      <c r="AH165" s="2">
        <v>0</v>
      </c>
      <c r="AI165" s="180">
        <v>0</v>
      </c>
      <c r="AJ165" s="2">
        <v>0</v>
      </c>
      <c r="AK165" s="2">
        <v>0</v>
      </c>
      <c r="AL165" s="180">
        <v>0</v>
      </c>
      <c r="AM165" s="2">
        <v>0</v>
      </c>
      <c r="AN165" s="2">
        <v>0</v>
      </c>
      <c r="AO165" s="180">
        <v>0</v>
      </c>
      <c r="AP165" s="2">
        <v>0</v>
      </c>
      <c r="AQ165" s="2">
        <v>0</v>
      </c>
      <c r="AR165" s="180">
        <v>0</v>
      </c>
      <c r="AS165" s="2">
        <v>111400</v>
      </c>
      <c r="AT165" s="2">
        <v>20000</v>
      </c>
      <c r="AU165" s="180">
        <v>25505</v>
      </c>
      <c r="AV165" s="2">
        <v>751280</v>
      </c>
      <c r="AW165" s="51">
        <v>827000</v>
      </c>
      <c r="AX165" s="196">
        <v>7469505</v>
      </c>
      <c r="AY165" s="3"/>
      <c r="AZ165" s="49"/>
      <c r="BA165" s="203">
        <v>340000</v>
      </c>
      <c r="BB165" s="4"/>
      <c r="BC165" s="214">
        <f t="shared" si="149"/>
        <v>0.5666666666666667</v>
      </c>
      <c r="BD165" s="5"/>
      <c r="BE165" s="229">
        <f t="shared" si="159"/>
        <v>0.09677419354838701</v>
      </c>
      <c r="BF165" s="6"/>
      <c r="BG165" s="7"/>
      <c r="BH165" s="241">
        <f t="shared" si="151"/>
        <v>735505</v>
      </c>
      <c r="BI165" s="8"/>
      <c r="BJ165" s="253">
        <f t="shared" si="153"/>
        <v>0.8893651753325272</v>
      </c>
      <c r="BK165" s="9"/>
      <c r="BL165" s="260">
        <f t="shared" si="155"/>
        <v>91495</v>
      </c>
      <c r="BM165" s="10"/>
      <c r="BN165" s="266">
        <f t="shared" si="142"/>
        <v>0.09846770301378739</v>
      </c>
      <c r="BO165" s="11"/>
      <c r="BP165" s="285">
        <f t="shared" si="156"/>
        <v>6734000</v>
      </c>
      <c r="BQ165" s="12"/>
      <c r="BR165" s="263">
        <f t="shared" si="158"/>
        <v>0</v>
      </c>
      <c r="BT165" s="390">
        <v>0.11</v>
      </c>
      <c r="BU165" s="75">
        <f t="shared" si="160"/>
        <v>36388</v>
      </c>
      <c r="BV165" s="391"/>
      <c r="BW165" s="413">
        <v>37000</v>
      </c>
      <c r="BX165" s="393">
        <v>0</v>
      </c>
      <c r="BY165" s="392"/>
      <c r="BZ165" s="364"/>
      <c r="CA165" s="365"/>
      <c r="CB165" s="364"/>
      <c r="CC165" s="364"/>
      <c r="CD165" s="364"/>
      <c r="CE165" s="366" t="s">
        <v>196</v>
      </c>
      <c r="CF165" s="366" t="s">
        <v>50</v>
      </c>
      <c r="CG165" s="367">
        <v>0.55</v>
      </c>
      <c r="CI165" s="406">
        <f t="shared" si="140"/>
        <v>0.8529411764705882</v>
      </c>
    </row>
    <row r="166" spans="1:90" ht="48">
      <c r="A166" s="173">
        <v>15060306</v>
      </c>
      <c r="B166" s="50" t="s">
        <v>62</v>
      </c>
      <c r="C166" s="50" t="s">
        <v>41</v>
      </c>
      <c r="D166" s="50" t="s">
        <v>194</v>
      </c>
      <c r="E166" s="50" t="s">
        <v>197</v>
      </c>
      <c r="F166" s="74">
        <v>9042100</v>
      </c>
      <c r="G166" s="74">
        <v>0</v>
      </c>
      <c r="H166" s="74">
        <v>45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3.5</v>
      </c>
      <c r="O166" s="296">
        <v>3.6</v>
      </c>
      <c r="P166" s="74">
        <v>3</v>
      </c>
      <c r="Q166" s="296">
        <v>3</v>
      </c>
      <c r="R166" s="2">
        <v>0</v>
      </c>
      <c r="S166" s="2">
        <v>660000</v>
      </c>
      <c r="T166" s="180">
        <v>1030000</v>
      </c>
      <c r="U166" s="2">
        <v>0</v>
      </c>
      <c r="V166" s="2">
        <v>0</v>
      </c>
      <c r="W166" s="180">
        <v>0</v>
      </c>
      <c r="X166" s="2">
        <v>0</v>
      </c>
      <c r="Y166" s="2">
        <v>0</v>
      </c>
      <c r="Z166" s="180">
        <v>0</v>
      </c>
      <c r="AA166" s="2">
        <v>0</v>
      </c>
      <c r="AB166" s="2">
        <v>160000</v>
      </c>
      <c r="AC166" s="180">
        <v>505000</v>
      </c>
      <c r="AD166" s="2">
        <v>0</v>
      </c>
      <c r="AE166" s="2">
        <v>20000</v>
      </c>
      <c r="AF166" s="180">
        <v>25000</v>
      </c>
      <c r="AG166" s="2">
        <v>0</v>
      </c>
      <c r="AH166" s="2">
        <v>0</v>
      </c>
      <c r="AI166" s="180">
        <v>0</v>
      </c>
      <c r="AJ166" s="2">
        <v>0</v>
      </c>
      <c r="AK166" s="2">
        <v>0</v>
      </c>
      <c r="AL166" s="180">
        <v>0</v>
      </c>
      <c r="AM166" s="2">
        <v>0</v>
      </c>
      <c r="AN166" s="2">
        <v>0</v>
      </c>
      <c r="AO166" s="180">
        <v>0</v>
      </c>
      <c r="AP166" s="2">
        <v>1264886</v>
      </c>
      <c r="AQ166" s="2">
        <v>0</v>
      </c>
      <c r="AR166" s="180">
        <v>0</v>
      </c>
      <c r="AS166" s="2">
        <v>0</v>
      </c>
      <c r="AT166" s="2">
        <v>10000</v>
      </c>
      <c r="AU166" s="180">
        <v>20713</v>
      </c>
      <c r="AV166" s="2">
        <v>1264886</v>
      </c>
      <c r="AW166" s="51">
        <v>850000</v>
      </c>
      <c r="AX166" s="196">
        <v>1580713</v>
      </c>
      <c r="AY166" s="3"/>
      <c r="AZ166" s="49"/>
      <c r="BA166" s="203">
        <v>450000</v>
      </c>
      <c r="BB166" s="4">
        <f t="shared" si="148"/>
        <v>0</v>
      </c>
      <c r="BC166" s="214">
        <f t="shared" si="149"/>
        <v>0.4368932038834951</v>
      </c>
      <c r="BD166" s="5"/>
      <c r="BE166" s="229">
        <f t="shared" si="159"/>
        <v>-0.31818181818181823</v>
      </c>
      <c r="BF166" s="6"/>
      <c r="BG166" s="7">
        <f t="shared" si="150"/>
        <v>30000</v>
      </c>
      <c r="BH166" s="241">
        <f t="shared" si="151"/>
        <v>495713</v>
      </c>
      <c r="BI166" s="8">
        <f t="shared" si="152"/>
        <v>0.023717552411837903</v>
      </c>
      <c r="BJ166" s="253">
        <f t="shared" si="153"/>
        <v>0.5831917647058823</v>
      </c>
      <c r="BK166" s="9">
        <f t="shared" si="154"/>
        <v>1234886</v>
      </c>
      <c r="BL166" s="260">
        <f t="shared" si="155"/>
        <v>354287</v>
      </c>
      <c r="BM166" s="10">
        <f t="shared" si="142"/>
        <v>0.03529411764705882</v>
      </c>
      <c r="BN166" s="266">
        <f t="shared" si="142"/>
        <v>0.31360088770067684</v>
      </c>
      <c r="BO166" s="11">
        <f t="shared" si="156"/>
        <v>820000</v>
      </c>
      <c r="BP166" s="285">
        <f t="shared" si="156"/>
        <v>1085000</v>
      </c>
      <c r="BQ166" s="12">
        <f t="shared" si="157"/>
        <v>1234886</v>
      </c>
      <c r="BR166" s="263">
        <f t="shared" si="158"/>
        <v>194287</v>
      </c>
      <c r="BT166" s="390">
        <v>0.11</v>
      </c>
      <c r="BU166" s="75">
        <f t="shared" si="160"/>
        <v>37400</v>
      </c>
      <c r="BV166" s="391"/>
      <c r="BW166" s="413">
        <v>37000</v>
      </c>
      <c r="BX166" s="393">
        <v>130000</v>
      </c>
      <c r="BY166" s="392"/>
      <c r="BZ166" s="364"/>
      <c r="CA166" s="365"/>
      <c r="CB166" s="364"/>
      <c r="CC166" s="364"/>
      <c r="CD166" s="364"/>
      <c r="CE166" s="366" t="s">
        <v>196</v>
      </c>
      <c r="CF166" s="366" t="s">
        <v>50</v>
      </c>
      <c r="CG166" s="367">
        <v>0.55</v>
      </c>
      <c r="CI166" s="406">
        <f t="shared" si="140"/>
        <v>0.5939024390243902</v>
      </c>
      <c r="CJ166" s="13">
        <f>0.65*($S166+$AB166)-$BA166-$BW166</f>
        <v>46000</v>
      </c>
      <c r="CK166" s="13">
        <f>0.7*($S166+$AB166)-$BA166-$BW166</f>
        <v>87000</v>
      </c>
      <c r="CL166" s="16">
        <f>0.75*($S166+$AB166)-$BA166-$BW166</f>
        <v>128000</v>
      </c>
    </row>
    <row r="167" spans="1:90" ht="48">
      <c r="A167" s="173">
        <v>26200481</v>
      </c>
      <c r="B167" s="427" t="s">
        <v>318</v>
      </c>
      <c r="C167" s="427" t="s">
        <v>41</v>
      </c>
      <c r="D167" s="427" t="s">
        <v>194</v>
      </c>
      <c r="E167" s="427" t="s">
        <v>319</v>
      </c>
      <c r="F167" s="74">
        <v>9608182</v>
      </c>
      <c r="G167" s="74"/>
      <c r="H167" s="74">
        <v>150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/>
      <c r="O167" s="296">
        <v>1.4</v>
      </c>
      <c r="P167" s="74"/>
      <c r="Q167" s="296">
        <v>1.4</v>
      </c>
      <c r="R167" s="2">
        <v>0</v>
      </c>
      <c r="S167" s="2">
        <v>0</v>
      </c>
      <c r="T167" s="180">
        <v>485000</v>
      </c>
      <c r="U167" s="2">
        <v>151000</v>
      </c>
      <c r="V167" s="2">
        <v>0</v>
      </c>
      <c r="W167" s="180">
        <v>0</v>
      </c>
      <c r="X167" s="2">
        <v>0</v>
      </c>
      <c r="Y167" s="2">
        <v>0</v>
      </c>
      <c r="Z167" s="180">
        <v>0</v>
      </c>
      <c r="AA167" s="2">
        <v>0</v>
      </c>
      <c r="AB167" s="2">
        <v>0</v>
      </c>
      <c r="AC167" s="180">
        <v>0</v>
      </c>
      <c r="AD167" s="2">
        <v>0</v>
      </c>
      <c r="AE167" s="2">
        <v>25000</v>
      </c>
      <c r="AF167" s="180">
        <v>0</v>
      </c>
      <c r="AG167" s="2">
        <v>0</v>
      </c>
      <c r="AH167" s="2">
        <v>0</v>
      </c>
      <c r="AI167" s="180">
        <v>0</v>
      </c>
      <c r="AJ167" s="2">
        <v>0</v>
      </c>
      <c r="AK167" s="2">
        <v>0</v>
      </c>
      <c r="AL167" s="180">
        <v>0</v>
      </c>
      <c r="AM167" s="2">
        <v>0</v>
      </c>
      <c r="AN167" s="2">
        <v>0</v>
      </c>
      <c r="AO167" s="180">
        <v>0</v>
      </c>
      <c r="AP167" s="2">
        <v>0</v>
      </c>
      <c r="AQ167" s="2">
        <v>0</v>
      </c>
      <c r="AR167" s="180">
        <v>0</v>
      </c>
      <c r="AS167" s="2">
        <v>152000</v>
      </c>
      <c r="AT167" s="2">
        <v>60000</v>
      </c>
      <c r="AU167" s="180">
        <v>0</v>
      </c>
      <c r="AV167" s="2">
        <v>303000</v>
      </c>
      <c r="AW167" s="51">
        <v>335000</v>
      </c>
      <c r="AX167" s="196">
        <v>485000</v>
      </c>
      <c r="AY167" s="3"/>
      <c r="AZ167" s="49"/>
      <c r="BA167" s="203">
        <v>138000</v>
      </c>
      <c r="BB167" s="4"/>
      <c r="BC167" s="214">
        <f t="shared" si="149"/>
        <v>0.2845360824742268</v>
      </c>
      <c r="BD167" s="5"/>
      <c r="BE167" s="229" t="e">
        <f t="shared" si="159"/>
        <v>#DIV/0!</v>
      </c>
      <c r="BF167" s="6"/>
      <c r="BG167" s="7"/>
      <c r="BH167" s="241">
        <f t="shared" si="151"/>
        <v>138000</v>
      </c>
      <c r="BI167" s="8"/>
      <c r="BJ167" s="253">
        <f t="shared" si="153"/>
        <v>1.6235294117647059</v>
      </c>
      <c r="BK167" s="9"/>
      <c r="BL167" s="260">
        <f t="shared" si="155"/>
        <v>0</v>
      </c>
      <c r="BM167" s="10"/>
      <c r="BN167" s="266">
        <f t="shared" si="142"/>
        <v>0.2845360824742268</v>
      </c>
      <c r="BO167" s="11"/>
      <c r="BP167" s="285">
        <f t="shared" si="156"/>
        <v>347000</v>
      </c>
      <c r="BQ167" s="12"/>
      <c r="BR167" s="263">
        <f t="shared" si="158"/>
        <v>0</v>
      </c>
      <c r="BT167" s="390">
        <v>0.11</v>
      </c>
      <c r="BU167" s="75">
        <f t="shared" si="160"/>
        <v>14740</v>
      </c>
      <c r="BV167" s="391"/>
      <c r="BW167" s="413">
        <v>0</v>
      </c>
      <c r="BX167" s="393">
        <v>35000</v>
      </c>
      <c r="BY167" s="392"/>
      <c r="BZ167" s="364"/>
      <c r="CA167" s="365"/>
      <c r="CB167" s="364"/>
      <c r="CC167" s="364"/>
      <c r="CD167" s="364"/>
      <c r="CE167" s="366" t="s">
        <v>196</v>
      </c>
      <c r="CF167" s="366" t="s">
        <v>48</v>
      </c>
      <c r="CG167" s="367">
        <v>0.55</v>
      </c>
      <c r="CI167" s="406" t="e">
        <f t="shared" si="140"/>
        <v>#DIV/0!</v>
      </c>
      <c r="CJ167" s="13">
        <v>35000</v>
      </c>
      <c r="CL167" s="16">
        <v>35000</v>
      </c>
    </row>
    <row r="168" spans="1:90" ht="48">
      <c r="A168" s="173">
        <v>26304856</v>
      </c>
      <c r="B168" s="50" t="s">
        <v>46</v>
      </c>
      <c r="C168" s="50" t="s">
        <v>41</v>
      </c>
      <c r="D168" s="50" t="s">
        <v>194</v>
      </c>
      <c r="E168" s="50" t="s">
        <v>198</v>
      </c>
      <c r="F168" s="74">
        <v>4101835</v>
      </c>
      <c r="G168" s="74">
        <v>0</v>
      </c>
      <c r="H168" s="74">
        <v>120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1.4</v>
      </c>
      <c r="O168" s="296">
        <v>2.6</v>
      </c>
      <c r="P168" s="74">
        <v>1</v>
      </c>
      <c r="Q168" s="296">
        <v>2</v>
      </c>
      <c r="R168" s="2">
        <v>443000</v>
      </c>
      <c r="S168" s="2">
        <v>176000</v>
      </c>
      <c r="T168" s="180">
        <v>553210</v>
      </c>
      <c r="U168" s="2">
        <v>0</v>
      </c>
      <c r="V168" s="2">
        <v>0</v>
      </c>
      <c r="W168" s="180">
        <v>0</v>
      </c>
      <c r="X168" s="2">
        <v>266635</v>
      </c>
      <c r="Y168" s="2">
        <v>169000</v>
      </c>
      <c r="Z168" s="180">
        <v>15000</v>
      </c>
      <c r="AA168" s="2">
        <v>192602</v>
      </c>
      <c r="AB168" s="2">
        <v>24500</v>
      </c>
      <c r="AC168" s="180">
        <v>25000</v>
      </c>
      <c r="AD168" s="2">
        <v>22000</v>
      </c>
      <c r="AE168" s="2">
        <v>2000</v>
      </c>
      <c r="AF168" s="180">
        <v>0</v>
      </c>
      <c r="AG168" s="2">
        <v>0</v>
      </c>
      <c r="AH168" s="2">
        <v>0</v>
      </c>
      <c r="AI168" s="180">
        <v>0</v>
      </c>
      <c r="AJ168" s="2">
        <v>0</v>
      </c>
      <c r="AK168" s="2">
        <v>0</v>
      </c>
      <c r="AL168" s="180">
        <v>0</v>
      </c>
      <c r="AM168" s="2">
        <v>0</v>
      </c>
      <c r="AN168" s="2">
        <v>0</v>
      </c>
      <c r="AO168" s="180">
        <v>0</v>
      </c>
      <c r="AP168" s="2">
        <v>0</v>
      </c>
      <c r="AQ168" s="2">
        <v>0</v>
      </c>
      <c r="AR168" s="180">
        <v>0</v>
      </c>
      <c r="AS168" s="2">
        <v>449652</v>
      </c>
      <c r="AT168" s="2">
        <v>70000</v>
      </c>
      <c r="AU168" s="180">
        <v>197090</v>
      </c>
      <c r="AV168" s="2">
        <v>1373889</v>
      </c>
      <c r="AW168" s="51">
        <v>403500</v>
      </c>
      <c r="AX168" s="196">
        <v>790300</v>
      </c>
      <c r="AY168" s="3"/>
      <c r="AZ168" s="49"/>
      <c r="BA168" s="203">
        <v>100000</v>
      </c>
      <c r="BB168" s="4">
        <f t="shared" si="148"/>
        <v>0</v>
      </c>
      <c r="BC168" s="214">
        <f t="shared" si="149"/>
        <v>0.18076318215505865</v>
      </c>
      <c r="BD168" s="5">
        <f aca="true" t="shared" si="161" ref="BD168:BE172">-1+AZ168/R168</f>
        <v>-1</v>
      </c>
      <c r="BE168" s="229">
        <f t="shared" si="161"/>
        <v>-0.43181818181818177</v>
      </c>
      <c r="BF168" s="6"/>
      <c r="BG168" s="7">
        <f t="shared" si="150"/>
        <v>241000</v>
      </c>
      <c r="BH168" s="241">
        <f t="shared" si="151"/>
        <v>312090</v>
      </c>
      <c r="BI168" s="8">
        <f t="shared" si="152"/>
        <v>0.17541446215815107</v>
      </c>
      <c r="BJ168" s="253">
        <f t="shared" si="153"/>
        <v>0.7068856172140431</v>
      </c>
      <c r="BK168" s="9">
        <f t="shared" si="154"/>
        <v>1132889</v>
      </c>
      <c r="BL168" s="260">
        <f t="shared" si="155"/>
        <v>129410</v>
      </c>
      <c r="BM168" s="10">
        <f t="shared" si="142"/>
        <v>0.59727385377943</v>
      </c>
      <c r="BN168" s="266">
        <f t="shared" si="142"/>
        <v>0.39490067063140577</v>
      </c>
      <c r="BO168" s="11">
        <f t="shared" si="156"/>
        <v>162500</v>
      </c>
      <c r="BP168" s="285">
        <f t="shared" si="156"/>
        <v>478210</v>
      </c>
      <c r="BQ168" s="12">
        <f t="shared" si="157"/>
        <v>940287</v>
      </c>
      <c r="BR168" s="263">
        <f t="shared" si="158"/>
        <v>104910</v>
      </c>
      <c r="BT168" s="390">
        <v>0.11</v>
      </c>
      <c r="BU168" s="75">
        <f t="shared" si="160"/>
        <v>17754</v>
      </c>
      <c r="BV168" s="391"/>
      <c r="BW168" s="413">
        <v>18000</v>
      </c>
      <c r="BX168" s="393">
        <v>32000</v>
      </c>
      <c r="BY168" s="392"/>
      <c r="BZ168" s="364"/>
      <c r="CA168" s="365"/>
      <c r="CB168" s="364"/>
      <c r="CC168" s="364"/>
      <c r="CD168" s="364"/>
      <c r="CE168" s="366" t="s">
        <v>196</v>
      </c>
      <c r="CF168" s="366" t="s">
        <v>48</v>
      </c>
      <c r="CG168" s="367">
        <v>0.55</v>
      </c>
      <c r="CI168" s="406">
        <f t="shared" si="140"/>
        <v>0.5885286783042394</v>
      </c>
      <c r="CJ168" s="13">
        <f>0.65*($S168+$AB168)-$BA168-$BW168</f>
        <v>12325</v>
      </c>
      <c r="CK168" s="13">
        <f>0.7*($S168+$AB168)-$BA168-$BW168</f>
        <v>22350</v>
      </c>
      <c r="CL168" s="16">
        <f>0.75*($S168+$AB168)-$BA168-$BW168</f>
        <v>32375</v>
      </c>
    </row>
    <row r="169" spans="1:90" ht="48.75" thickBot="1">
      <c r="A169" s="173">
        <v>65761979</v>
      </c>
      <c r="B169" s="50" t="s">
        <v>51</v>
      </c>
      <c r="C169" s="50" t="s">
        <v>41</v>
      </c>
      <c r="D169" s="50" t="s">
        <v>194</v>
      </c>
      <c r="E169" s="427" t="s">
        <v>198</v>
      </c>
      <c r="F169" s="74">
        <v>3107113</v>
      </c>
      <c r="G169" s="74">
        <v>0</v>
      </c>
      <c r="H169" s="74">
        <v>180</v>
      </c>
      <c r="I169" s="74"/>
      <c r="J169" s="74"/>
      <c r="K169" s="74"/>
      <c r="L169" s="74"/>
      <c r="M169" s="74"/>
      <c r="N169" s="74"/>
      <c r="O169" s="296">
        <v>2.7</v>
      </c>
      <c r="P169" s="74"/>
      <c r="Q169" s="296">
        <v>1.9</v>
      </c>
      <c r="R169" s="2">
        <v>0</v>
      </c>
      <c r="S169" s="2">
        <v>0</v>
      </c>
      <c r="T169" s="180">
        <v>960000</v>
      </c>
      <c r="U169" s="2">
        <v>0</v>
      </c>
      <c r="V169" s="2">
        <v>0</v>
      </c>
      <c r="W169" s="180">
        <v>0</v>
      </c>
      <c r="X169" s="2">
        <v>0</v>
      </c>
      <c r="Y169" s="2">
        <v>0</v>
      </c>
      <c r="Z169" s="180">
        <v>0</v>
      </c>
      <c r="AA169" s="2">
        <v>0</v>
      </c>
      <c r="AB169" s="2">
        <v>0</v>
      </c>
      <c r="AC169" s="180">
        <v>250000</v>
      </c>
      <c r="AD169" s="2">
        <v>0</v>
      </c>
      <c r="AE169" s="2">
        <v>0</v>
      </c>
      <c r="AF169" s="180">
        <v>117000</v>
      </c>
      <c r="AG169" s="2">
        <v>0</v>
      </c>
      <c r="AH169" s="2">
        <v>0</v>
      </c>
      <c r="AI169" s="180">
        <v>0</v>
      </c>
      <c r="AJ169" s="2">
        <v>0</v>
      </c>
      <c r="AK169" s="2">
        <v>0</v>
      </c>
      <c r="AL169" s="180">
        <v>0</v>
      </c>
      <c r="AM169" s="2">
        <v>0</v>
      </c>
      <c r="AN169" s="2">
        <v>0</v>
      </c>
      <c r="AO169" s="180">
        <v>0</v>
      </c>
      <c r="AP169" s="2">
        <v>0</v>
      </c>
      <c r="AQ169" s="2">
        <v>0</v>
      </c>
      <c r="AR169" s="180">
        <v>0</v>
      </c>
      <c r="AS169" s="2">
        <v>0</v>
      </c>
      <c r="AT169" s="2">
        <v>0</v>
      </c>
      <c r="AU169" s="180">
        <v>348499</v>
      </c>
      <c r="AV169" s="2">
        <v>0</v>
      </c>
      <c r="AW169" s="51">
        <v>0</v>
      </c>
      <c r="AX169" s="196">
        <v>1675499</v>
      </c>
      <c r="AY169" s="3"/>
      <c r="AZ169" s="49"/>
      <c r="BA169" s="203">
        <v>100000</v>
      </c>
      <c r="BB169" s="4"/>
      <c r="BC169" s="214">
        <f t="shared" si="149"/>
        <v>0.10416666666666667</v>
      </c>
      <c r="BD169" s="5"/>
      <c r="BE169" s="229" t="e">
        <f t="shared" si="161"/>
        <v>#DIV/0!</v>
      </c>
      <c r="BF169" s="6"/>
      <c r="BG169" s="7"/>
      <c r="BH169" s="241">
        <f t="shared" si="151"/>
        <v>565499</v>
      </c>
      <c r="BI169" s="8"/>
      <c r="BJ169" s="253" t="e">
        <f t="shared" si="153"/>
        <v>#DIV/0!</v>
      </c>
      <c r="BK169" s="9"/>
      <c r="BL169" s="260" t="e">
        <f t="shared" si="155"/>
        <v>#DIV/0!</v>
      </c>
      <c r="BM169" s="10"/>
      <c r="BN169" s="266">
        <f t="shared" si="142"/>
        <v>0.3375107952914326</v>
      </c>
      <c r="BO169" s="11"/>
      <c r="BP169" s="285">
        <f t="shared" si="156"/>
        <v>1110000</v>
      </c>
      <c r="BQ169" s="12"/>
      <c r="BR169" s="263" t="e">
        <f t="shared" si="158"/>
        <v>#DIV/0!</v>
      </c>
      <c r="BT169" s="390">
        <v>0.11</v>
      </c>
      <c r="BU169" s="75">
        <f>AX169*BT169*0.4</f>
        <v>73721.956</v>
      </c>
      <c r="BV169" s="391"/>
      <c r="BW169" s="413">
        <v>74000</v>
      </c>
      <c r="BX169" s="393">
        <v>110000</v>
      </c>
      <c r="BY169" s="392"/>
      <c r="BZ169" s="364"/>
      <c r="CA169" s="365"/>
      <c r="CB169" s="364"/>
      <c r="CC169" s="364"/>
      <c r="CD169" s="364"/>
      <c r="CE169" s="366" t="s">
        <v>196</v>
      </c>
      <c r="CF169" s="366" t="s">
        <v>50</v>
      </c>
      <c r="CG169" s="367">
        <v>0.55</v>
      </c>
      <c r="CI169" s="406" t="e">
        <f t="shared" si="140"/>
        <v>#DIV/0!</v>
      </c>
      <c r="CJ169" s="13">
        <v>110000</v>
      </c>
      <c r="CL169" s="16">
        <v>110000</v>
      </c>
    </row>
    <row r="170" spans="1:87" ht="24" hidden="1">
      <c r="A170" s="173">
        <v>44990260</v>
      </c>
      <c r="B170" s="50" t="s">
        <v>69</v>
      </c>
      <c r="C170" s="50" t="s">
        <v>41</v>
      </c>
      <c r="D170" s="50" t="s">
        <v>194</v>
      </c>
      <c r="E170" s="50" t="s">
        <v>199</v>
      </c>
      <c r="F170" s="74">
        <v>7849206</v>
      </c>
      <c r="G170" s="74">
        <v>0</v>
      </c>
      <c r="H170" s="74">
        <v>20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4</v>
      </c>
      <c r="O170" s="296">
        <v>4</v>
      </c>
      <c r="P170" s="74">
        <v>3</v>
      </c>
      <c r="Q170" s="296">
        <v>3</v>
      </c>
      <c r="R170" s="2">
        <v>330000</v>
      </c>
      <c r="S170" s="2">
        <v>500000</v>
      </c>
      <c r="T170" s="180">
        <v>900000</v>
      </c>
      <c r="U170" s="2">
        <v>0</v>
      </c>
      <c r="V170" s="2">
        <v>0</v>
      </c>
      <c r="W170" s="180">
        <v>0</v>
      </c>
      <c r="X170" s="2">
        <v>0</v>
      </c>
      <c r="Y170" s="2">
        <v>0</v>
      </c>
      <c r="Z170" s="180">
        <v>220000</v>
      </c>
      <c r="AA170" s="2">
        <v>172584</v>
      </c>
      <c r="AB170" s="2">
        <v>172500</v>
      </c>
      <c r="AC170" s="180">
        <v>300000</v>
      </c>
      <c r="AD170" s="2">
        <v>175000</v>
      </c>
      <c r="AE170" s="2">
        <v>150000</v>
      </c>
      <c r="AF170" s="180">
        <v>180000</v>
      </c>
      <c r="AG170" s="2">
        <v>0</v>
      </c>
      <c r="AH170" s="2">
        <v>0</v>
      </c>
      <c r="AI170" s="180">
        <v>0</v>
      </c>
      <c r="AJ170" s="2">
        <v>97544</v>
      </c>
      <c r="AK170" s="2">
        <v>182000</v>
      </c>
      <c r="AL170" s="180">
        <v>0</v>
      </c>
      <c r="AM170" s="96">
        <v>0</v>
      </c>
      <c r="AN170" s="2">
        <v>0</v>
      </c>
      <c r="AO170" s="180">
        <v>0</v>
      </c>
      <c r="AP170" s="96">
        <v>0</v>
      </c>
      <c r="AQ170" s="96">
        <v>0</v>
      </c>
      <c r="AR170" s="193">
        <v>0</v>
      </c>
      <c r="AS170" s="2">
        <v>352234</v>
      </c>
      <c r="AT170" s="2">
        <v>495500</v>
      </c>
      <c r="AU170" s="180">
        <v>400000</v>
      </c>
      <c r="AV170" s="2">
        <v>1127362</v>
      </c>
      <c r="AW170" s="51">
        <v>1500000</v>
      </c>
      <c r="AX170" s="196">
        <v>2000000</v>
      </c>
      <c r="AY170" s="3"/>
      <c r="AZ170" s="49"/>
      <c r="BA170" s="203">
        <v>618000</v>
      </c>
      <c r="BB170" s="4">
        <f t="shared" si="148"/>
        <v>0</v>
      </c>
      <c r="BC170" s="214">
        <f t="shared" si="149"/>
        <v>0.6866666666666666</v>
      </c>
      <c r="BD170" s="5">
        <f t="shared" si="161"/>
        <v>-1</v>
      </c>
      <c r="BE170" s="229">
        <f t="shared" si="161"/>
        <v>0.236</v>
      </c>
      <c r="BF170" s="6"/>
      <c r="BG170" s="7">
        <f t="shared" si="150"/>
        <v>827500</v>
      </c>
      <c r="BH170" s="241">
        <f t="shared" si="151"/>
        <v>1418000</v>
      </c>
      <c r="BI170" s="8">
        <f t="shared" si="152"/>
        <v>0.7340144514361846</v>
      </c>
      <c r="BJ170" s="253">
        <f t="shared" si="153"/>
        <v>0.9453333333333334</v>
      </c>
      <c r="BK170" s="9">
        <f t="shared" si="154"/>
        <v>299862</v>
      </c>
      <c r="BL170" s="260">
        <f t="shared" si="155"/>
        <v>82000</v>
      </c>
      <c r="BM170" s="10">
        <f t="shared" si="142"/>
        <v>0.5516666666666666</v>
      </c>
      <c r="BN170" s="266">
        <f t="shared" si="142"/>
        <v>0.709</v>
      </c>
      <c r="BO170" s="11">
        <f t="shared" si="156"/>
        <v>672500</v>
      </c>
      <c r="BP170" s="285">
        <f t="shared" si="156"/>
        <v>582000</v>
      </c>
      <c r="BQ170" s="12">
        <f t="shared" si="157"/>
        <v>127278</v>
      </c>
      <c r="BR170" s="263">
        <f t="shared" si="158"/>
        <v>0</v>
      </c>
      <c r="BT170" s="390">
        <v>0.11</v>
      </c>
      <c r="BU170" s="75">
        <f aca="true" t="shared" si="162" ref="BU170:BU190">IF(AW170&lt;AX170,AW170*BT170*0.4,AX170*BT170*0.4)</f>
        <v>66000</v>
      </c>
      <c r="BV170" s="391"/>
      <c r="BW170" s="413">
        <v>66000</v>
      </c>
      <c r="BX170" s="393">
        <v>0</v>
      </c>
      <c r="BY170" s="392"/>
      <c r="BZ170" s="364"/>
      <c r="CA170" s="365"/>
      <c r="CB170" s="364"/>
      <c r="CC170" s="364"/>
      <c r="CD170" s="364"/>
      <c r="CE170" s="366" t="s">
        <v>196</v>
      </c>
      <c r="CF170" s="366" t="s">
        <v>45</v>
      </c>
      <c r="CG170" s="367">
        <v>0.55</v>
      </c>
      <c r="CI170" s="406">
        <f t="shared" si="140"/>
        <v>1.0171003717472118</v>
      </c>
    </row>
    <row r="171" spans="1:87" ht="60" hidden="1">
      <c r="A171" s="173">
        <v>70659001</v>
      </c>
      <c r="B171" s="50" t="s">
        <v>84</v>
      </c>
      <c r="C171" s="50" t="s">
        <v>41</v>
      </c>
      <c r="D171" s="50" t="s">
        <v>194</v>
      </c>
      <c r="E171" s="50" t="s">
        <v>200</v>
      </c>
      <c r="F171" s="74">
        <v>6874953</v>
      </c>
      <c r="G171" s="74">
        <v>10</v>
      </c>
      <c r="H171" s="74">
        <v>10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2.6</v>
      </c>
      <c r="O171" s="296">
        <v>2.6</v>
      </c>
      <c r="P171" s="74">
        <v>2.3</v>
      </c>
      <c r="Q171" s="296">
        <v>2.3</v>
      </c>
      <c r="R171" s="2">
        <v>600000</v>
      </c>
      <c r="S171" s="2">
        <v>680000</v>
      </c>
      <c r="T171" s="180">
        <v>851000</v>
      </c>
      <c r="U171" s="2">
        <v>0</v>
      </c>
      <c r="V171" s="2">
        <v>0</v>
      </c>
      <c r="W171" s="180">
        <v>0</v>
      </c>
      <c r="X171" s="2">
        <v>0</v>
      </c>
      <c r="Y171" s="2">
        <v>0</v>
      </c>
      <c r="Z171" s="180">
        <v>0</v>
      </c>
      <c r="AA171" s="2">
        <v>0</v>
      </c>
      <c r="AB171" s="2">
        <v>0</v>
      </c>
      <c r="AC171" s="180">
        <v>0</v>
      </c>
      <c r="AD171" s="2">
        <v>0</v>
      </c>
      <c r="AE171" s="2">
        <v>0</v>
      </c>
      <c r="AF171" s="180">
        <v>0</v>
      </c>
      <c r="AG171" s="2">
        <v>0</v>
      </c>
      <c r="AH171" s="2">
        <v>100000</v>
      </c>
      <c r="AI171" s="180">
        <v>75000</v>
      </c>
      <c r="AJ171" s="2">
        <v>780000</v>
      </c>
      <c r="AK171" s="2">
        <v>720000</v>
      </c>
      <c r="AL171" s="180">
        <v>720000</v>
      </c>
      <c r="AM171" s="2">
        <v>0</v>
      </c>
      <c r="AN171" s="2">
        <v>0</v>
      </c>
      <c r="AO171" s="180">
        <v>0</v>
      </c>
      <c r="AP171" s="96">
        <v>0</v>
      </c>
      <c r="AQ171" s="96">
        <v>0</v>
      </c>
      <c r="AR171" s="193">
        <v>0</v>
      </c>
      <c r="AS171" s="2">
        <v>18000</v>
      </c>
      <c r="AT171" s="2">
        <v>0</v>
      </c>
      <c r="AU171" s="180">
        <v>0</v>
      </c>
      <c r="AV171" s="2">
        <v>1398000</v>
      </c>
      <c r="AW171" s="51">
        <v>1500000</v>
      </c>
      <c r="AX171" s="196">
        <v>1646000</v>
      </c>
      <c r="AY171" s="3"/>
      <c r="AZ171" s="49"/>
      <c r="BA171" s="203">
        <v>600000</v>
      </c>
      <c r="BB171" s="4">
        <f t="shared" si="148"/>
        <v>0</v>
      </c>
      <c r="BC171" s="214">
        <f t="shared" si="149"/>
        <v>0.7050528789659224</v>
      </c>
      <c r="BD171" s="5">
        <f t="shared" si="161"/>
        <v>-1</v>
      </c>
      <c r="BE171" s="229">
        <f t="shared" si="161"/>
        <v>-0.11764705882352944</v>
      </c>
      <c r="BF171" s="6"/>
      <c r="BG171" s="7">
        <f t="shared" si="150"/>
        <v>820000</v>
      </c>
      <c r="BH171" s="241">
        <f t="shared" si="151"/>
        <v>1395000</v>
      </c>
      <c r="BI171" s="8">
        <f t="shared" si="152"/>
        <v>0.586552217453505</v>
      </c>
      <c r="BJ171" s="253">
        <f t="shared" si="153"/>
        <v>0.93</v>
      </c>
      <c r="BK171" s="9">
        <f t="shared" si="154"/>
        <v>578000</v>
      </c>
      <c r="BL171" s="260">
        <f t="shared" si="155"/>
        <v>105000</v>
      </c>
      <c r="BM171" s="10">
        <f t="shared" si="142"/>
        <v>0.5466666666666666</v>
      </c>
      <c r="BN171" s="266">
        <f t="shared" si="142"/>
        <v>0.8475091130012151</v>
      </c>
      <c r="BO171" s="11">
        <f t="shared" si="156"/>
        <v>680000</v>
      </c>
      <c r="BP171" s="285">
        <f t="shared" si="156"/>
        <v>251000</v>
      </c>
      <c r="BQ171" s="12">
        <f t="shared" si="157"/>
        <v>578000</v>
      </c>
      <c r="BR171" s="263">
        <f t="shared" si="158"/>
        <v>105000</v>
      </c>
      <c r="BT171" s="390">
        <v>0.11</v>
      </c>
      <c r="BU171" s="75">
        <f t="shared" si="162"/>
        <v>66000</v>
      </c>
      <c r="BV171" s="391"/>
      <c r="BW171" s="413"/>
      <c r="BX171" s="393">
        <v>0</v>
      </c>
      <c r="BY171" s="392"/>
      <c r="BZ171" s="364"/>
      <c r="CA171" s="365"/>
      <c r="CB171" s="364"/>
      <c r="CC171" s="364"/>
      <c r="CD171" s="364"/>
      <c r="CE171" s="366" t="s">
        <v>196</v>
      </c>
      <c r="CF171" s="366"/>
      <c r="CG171" s="367">
        <v>0.55</v>
      </c>
      <c r="CI171" s="406">
        <f t="shared" si="140"/>
        <v>0.8823529411764706</v>
      </c>
    </row>
    <row r="172" spans="1:87" ht="24.75" hidden="1" thickBot="1">
      <c r="A172" s="425">
        <v>70870896</v>
      </c>
      <c r="B172" s="426" t="s">
        <v>106</v>
      </c>
      <c r="C172" s="426" t="s">
        <v>41</v>
      </c>
      <c r="D172" s="426" t="s">
        <v>194</v>
      </c>
      <c r="E172" s="426" t="s">
        <v>201</v>
      </c>
      <c r="F172" s="77">
        <v>6589752</v>
      </c>
      <c r="G172" s="140"/>
      <c r="H172" s="77">
        <v>30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0.8</v>
      </c>
      <c r="O172" s="297">
        <v>1.2</v>
      </c>
      <c r="P172" s="77">
        <v>0.5</v>
      </c>
      <c r="Q172" s="297">
        <v>1</v>
      </c>
      <c r="R172" s="15">
        <v>114600</v>
      </c>
      <c r="S172" s="15">
        <v>150000</v>
      </c>
      <c r="T172" s="181">
        <v>197437</v>
      </c>
      <c r="U172" s="15">
        <v>0</v>
      </c>
      <c r="V172" s="15">
        <v>90000</v>
      </c>
      <c r="W172" s="181">
        <v>157950</v>
      </c>
      <c r="X172" s="15">
        <v>0</v>
      </c>
      <c r="Y172" s="15">
        <v>0</v>
      </c>
      <c r="Z172" s="181">
        <v>0</v>
      </c>
      <c r="AA172" s="15">
        <v>0</v>
      </c>
      <c r="AB172" s="15">
        <v>0</v>
      </c>
      <c r="AC172" s="181">
        <v>20000</v>
      </c>
      <c r="AD172" s="15">
        <v>0</v>
      </c>
      <c r="AE172" s="15">
        <v>0</v>
      </c>
      <c r="AF172" s="181">
        <v>32000</v>
      </c>
      <c r="AG172" s="15">
        <v>0</v>
      </c>
      <c r="AH172" s="15">
        <v>0</v>
      </c>
      <c r="AI172" s="181">
        <v>0</v>
      </c>
      <c r="AJ172" s="15">
        <v>0</v>
      </c>
      <c r="AK172" s="15">
        <v>0</v>
      </c>
      <c r="AL172" s="181">
        <v>0</v>
      </c>
      <c r="AM172" s="15">
        <v>0</v>
      </c>
      <c r="AN172" s="15">
        <v>0</v>
      </c>
      <c r="AO172" s="181">
        <v>0</v>
      </c>
      <c r="AP172" s="15">
        <v>53575</v>
      </c>
      <c r="AQ172" s="15">
        <v>125200</v>
      </c>
      <c r="AR172" s="181">
        <v>92900</v>
      </c>
      <c r="AS172" s="15">
        <v>0</v>
      </c>
      <c r="AT172" s="15">
        <v>0</v>
      </c>
      <c r="AU172" s="181">
        <v>0</v>
      </c>
      <c r="AV172" s="15">
        <v>168175</v>
      </c>
      <c r="AW172" s="55">
        <v>365200</v>
      </c>
      <c r="AX172" s="197">
        <v>500287</v>
      </c>
      <c r="AY172" s="3"/>
      <c r="AZ172" s="56"/>
      <c r="BA172" s="204">
        <v>150000</v>
      </c>
      <c r="BB172" s="57">
        <f t="shared" si="148"/>
        <v>0</v>
      </c>
      <c r="BC172" s="215">
        <f t="shared" si="149"/>
        <v>0.759736017058606</v>
      </c>
      <c r="BD172" s="48"/>
      <c r="BE172" s="230">
        <f t="shared" si="161"/>
        <v>0</v>
      </c>
      <c r="BF172" s="6"/>
      <c r="BG172" s="78">
        <f t="shared" si="150"/>
        <v>215200</v>
      </c>
      <c r="BH172" s="242">
        <f t="shared" si="151"/>
        <v>432850</v>
      </c>
      <c r="BI172" s="46">
        <f t="shared" si="152"/>
        <v>1.2796194440315147</v>
      </c>
      <c r="BJ172" s="254">
        <f t="shared" si="153"/>
        <v>1.1852409638554218</v>
      </c>
      <c r="BK172" s="79">
        <f t="shared" si="154"/>
        <v>0</v>
      </c>
      <c r="BL172" s="261">
        <f t="shared" si="155"/>
        <v>0</v>
      </c>
      <c r="BM172" s="80">
        <f t="shared" si="142"/>
        <v>0.5892661555312158</v>
      </c>
      <c r="BN172" s="267">
        <f t="shared" si="142"/>
        <v>0.8652033732637466</v>
      </c>
      <c r="BO172" s="129">
        <f t="shared" si="156"/>
        <v>150000</v>
      </c>
      <c r="BP172" s="289">
        <f t="shared" si="156"/>
        <v>67437</v>
      </c>
      <c r="BQ172" s="130">
        <f t="shared" si="157"/>
        <v>0</v>
      </c>
      <c r="BR172" s="293">
        <f t="shared" si="158"/>
        <v>0</v>
      </c>
      <c r="BT172" s="373">
        <v>0.11</v>
      </c>
      <c r="BU172" s="140">
        <f t="shared" si="162"/>
        <v>16068.800000000001</v>
      </c>
      <c r="BV172" s="379"/>
      <c r="BW172" s="414">
        <v>0</v>
      </c>
      <c r="BX172" s="382">
        <v>0</v>
      </c>
      <c r="BY172" s="381"/>
      <c r="BZ172" s="374"/>
      <c r="CA172" s="375"/>
      <c r="CB172" s="374"/>
      <c r="CC172" s="374"/>
      <c r="CD172" s="374"/>
      <c r="CE172" s="376" t="s">
        <v>196</v>
      </c>
      <c r="CF172" s="376" t="s">
        <v>50</v>
      </c>
      <c r="CG172" s="377">
        <v>0.55</v>
      </c>
      <c r="CI172" s="406">
        <f t="shared" si="140"/>
        <v>1</v>
      </c>
    </row>
    <row r="173" spans="1:87" ht="12.75" hidden="1" thickBot="1">
      <c r="A173" s="454" t="s">
        <v>55</v>
      </c>
      <c r="B173" s="455"/>
      <c r="C173" s="455"/>
      <c r="D173" s="455"/>
      <c r="E173" s="455"/>
      <c r="F173" s="82"/>
      <c r="G173" s="82"/>
      <c r="H173" s="82"/>
      <c r="I173" s="82"/>
      <c r="J173" s="82"/>
      <c r="K173" s="82"/>
      <c r="L173" s="82"/>
      <c r="M173" s="82"/>
      <c r="N173" s="82"/>
      <c r="O173" s="298"/>
      <c r="P173" s="82"/>
      <c r="Q173" s="298"/>
      <c r="R173" s="18">
        <f>SUM(R156:R172)</f>
        <v>5791220</v>
      </c>
      <c r="S173" s="18">
        <f aca="true" t="shared" si="163" ref="S173:AX173">SUM(S156:S172)</f>
        <v>8669300</v>
      </c>
      <c r="T173" s="18">
        <f t="shared" si="163"/>
        <v>14991469</v>
      </c>
      <c r="U173" s="18">
        <f t="shared" si="163"/>
        <v>151000</v>
      </c>
      <c r="V173" s="18">
        <f t="shared" si="163"/>
        <v>110000</v>
      </c>
      <c r="W173" s="18">
        <f t="shared" si="163"/>
        <v>187950</v>
      </c>
      <c r="X173" s="18">
        <f t="shared" si="163"/>
        <v>418676</v>
      </c>
      <c r="Y173" s="18">
        <f t="shared" si="163"/>
        <v>261000</v>
      </c>
      <c r="Z173" s="18">
        <f t="shared" si="163"/>
        <v>357000</v>
      </c>
      <c r="AA173" s="18">
        <f t="shared" si="163"/>
        <v>1578336</v>
      </c>
      <c r="AB173" s="18">
        <f t="shared" si="163"/>
        <v>2217463</v>
      </c>
      <c r="AC173" s="18">
        <f t="shared" si="163"/>
        <v>4987000</v>
      </c>
      <c r="AD173" s="18">
        <f t="shared" si="163"/>
        <v>955750</v>
      </c>
      <c r="AE173" s="18">
        <f t="shared" si="163"/>
        <v>1091000</v>
      </c>
      <c r="AF173" s="18">
        <f t="shared" si="163"/>
        <v>1734000</v>
      </c>
      <c r="AG173" s="18">
        <f t="shared" si="163"/>
        <v>0</v>
      </c>
      <c r="AH173" s="18">
        <f t="shared" si="163"/>
        <v>100000</v>
      </c>
      <c r="AI173" s="18">
        <f t="shared" si="163"/>
        <v>75000</v>
      </c>
      <c r="AJ173" s="18">
        <f t="shared" si="163"/>
        <v>1030782</v>
      </c>
      <c r="AK173" s="18">
        <f t="shared" si="163"/>
        <v>1096500</v>
      </c>
      <c r="AL173" s="18">
        <f t="shared" si="163"/>
        <v>1097697</v>
      </c>
      <c r="AM173" s="18">
        <f t="shared" si="163"/>
        <v>0</v>
      </c>
      <c r="AN173" s="18">
        <f t="shared" si="163"/>
        <v>0</v>
      </c>
      <c r="AO173" s="18">
        <f t="shared" si="163"/>
        <v>0</v>
      </c>
      <c r="AP173" s="18">
        <f t="shared" si="163"/>
        <v>14549053</v>
      </c>
      <c r="AQ173" s="18">
        <f t="shared" si="163"/>
        <v>125200</v>
      </c>
      <c r="AR173" s="18">
        <f t="shared" si="163"/>
        <v>92900</v>
      </c>
      <c r="AS173" s="18">
        <f t="shared" si="163"/>
        <v>1241461</v>
      </c>
      <c r="AT173" s="18">
        <f t="shared" si="163"/>
        <v>873560</v>
      </c>
      <c r="AU173" s="18">
        <f t="shared" si="163"/>
        <v>1256960</v>
      </c>
      <c r="AV173" s="18">
        <f t="shared" si="163"/>
        <v>25716278</v>
      </c>
      <c r="AW173" s="18">
        <f t="shared" si="163"/>
        <v>14056023</v>
      </c>
      <c r="AX173" s="18">
        <f t="shared" si="163"/>
        <v>30789976</v>
      </c>
      <c r="AY173" s="19"/>
      <c r="AZ173" s="22"/>
      <c r="BA173" s="190"/>
      <c r="BB173" s="84">
        <f t="shared" si="148"/>
        <v>0</v>
      </c>
      <c r="BC173" s="216">
        <f t="shared" si="149"/>
        <v>0</v>
      </c>
      <c r="BD173" s="149">
        <f>-1+AZ173/R173</f>
        <v>-1</v>
      </c>
      <c r="BE173" s="235">
        <f>-1+BA173/S173</f>
        <v>-1</v>
      </c>
      <c r="BF173" s="85"/>
      <c r="BG173" s="86">
        <f t="shared" si="150"/>
        <v>3657260</v>
      </c>
      <c r="BH173" s="243">
        <f t="shared" si="151"/>
        <v>4801507</v>
      </c>
      <c r="BI173" s="106">
        <f t="shared" si="152"/>
        <v>0.1422157592167887</v>
      </c>
      <c r="BJ173" s="256">
        <f t="shared" si="153"/>
        <v>0.33013609783207853</v>
      </c>
      <c r="BK173" s="88" t="e">
        <f>SUM(BK156:BK172)</f>
        <v>#DIV/0!</v>
      </c>
      <c r="BL173" s="248" t="e">
        <f>SUM(BL156:BL172)</f>
        <v>#DIV/0!</v>
      </c>
      <c r="BM173" s="44">
        <f t="shared" si="142"/>
        <v>0.26019166303299307</v>
      </c>
      <c r="BN173" s="271">
        <f t="shared" si="142"/>
        <v>0.15594383704618672</v>
      </c>
      <c r="BO173" s="110">
        <f>SUM(BO156:BO172)</f>
        <v>8766763</v>
      </c>
      <c r="BP173" s="287">
        <f>SUM(BP156:BP172)</f>
        <v>18982719</v>
      </c>
      <c r="BQ173" s="109" t="e">
        <f>SUM(BQ156:BQ172)</f>
        <v>#DIV/0!</v>
      </c>
      <c r="BR173" s="247" t="e">
        <f>SUM(BR156:BR172)</f>
        <v>#DIV/0!</v>
      </c>
      <c r="BT173" s="13"/>
      <c r="BU173" s="13">
        <f t="shared" si="162"/>
        <v>0</v>
      </c>
      <c r="BV173" s="13"/>
      <c r="BW173" s="24"/>
      <c r="BX173" s="24"/>
      <c r="CA173" s="24"/>
      <c r="CG173" s="352"/>
      <c r="CI173" s="406">
        <f t="shared" si="140"/>
        <v>0</v>
      </c>
    </row>
    <row r="174" spans="1:87" ht="11.25" customHeight="1" thickBot="1">
      <c r="A174" s="438"/>
      <c r="B174" s="439"/>
      <c r="C174" s="439"/>
      <c r="D174" s="439"/>
      <c r="E174" s="439"/>
      <c r="F174" s="440"/>
      <c r="G174" s="440"/>
      <c r="H174" s="440"/>
      <c r="I174" s="440"/>
      <c r="J174" s="440"/>
      <c r="K174" s="440"/>
      <c r="L174" s="440"/>
      <c r="M174" s="440"/>
      <c r="N174" s="440"/>
      <c r="O174" s="441"/>
      <c r="P174" s="440"/>
      <c r="Q174" s="441"/>
      <c r="R174" s="442"/>
      <c r="S174" s="442"/>
      <c r="T174" s="443"/>
      <c r="U174" s="442"/>
      <c r="V174" s="442"/>
      <c r="W174" s="443"/>
      <c r="X174" s="442"/>
      <c r="Y174" s="442"/>
      <c r="Z174" s="443"/>
      <c r="AA174" s="442"/>
      <c r="AB174" s="442"/>
      <c r="AC174" s="183"/>
      <c r="AD174" s="19"/>
      <c r="AE174" s="19"/>
      <c r="AF174" s="183"/>
      <c r="AG174" s="19"/>
      <c r="AH174" s="19"/>
      <c r="AI174" s="183"/>
      <c r="AJ174" s="19"/>
      <c r="AK174" s="19"/>
      <c r="AL174" s="183"/>
      <c r="AM174" s="19"/>
      <c r="AN174" s="19"/>
      <c r="AO174" s="183"/>
      <c r="AP174" s="19"/>
      <c r="AQ174" s="19"/>
      <c r="AR174" s="183"/>
      <c r="AS174" s="19"/>
      <c r="AT174" s="19"/>
      <c r="AU174" s="183"/>
      <c r="AV174" s="19"/>
      <c r="AW174" s="19"/>
      <c r="AX174" s="183"/>
      <c r="AY174" s="19"/>
      <c r="AZ174" s="19"/>
      <c r="BA174" s="444"/>
      <c r="BB174" s="40"/>
      <c r="BC174" s="217"/>
      <c r="BD174" s="40"/>
      <c r="BE174" s="217"/>
      <c r="BF174" s="40"/>
      <c r="BI174" s="6"/>
      <c r="BJ174" s="219"/>
      <c r="BK174" s="92"/>
      <c r="BL174" s="262"/>
      <c r="BM174" s="44"/>
      <c r="BN174" s="271"/>
      <c r="BQ174" s="92"/>
      <c r="BR174" s="262"/>
      <c r="BT174" s="13"/>
      <c r="BU174" s="13">
        <f t="shared" si="162"/>
        <v>0</v>
      </c>
      <c r="BV174" s="13"/>
      <c r="BW174" s="24"/>
      <c r="BX174" s="24"/>
      <c r="CG174" s="352"/>
      <c r="CI174" s="406" t="e">
        <f t="shared" si="140"/>
        <v>#DIV/0!</v>
      </c>
    </row>
    <row r="175" spans="1:87" ht="48" hidden="1">
      <c r="A175" s="431">
        <v>839396</v>
      </c>
      <c r="B175" s="432" t="s">
        <v>315</v>
      </c>
      <c r="C175" s="432" t="s">
        <v>85</v>
      </c>
      <c r="D175" s="437" t="s">
        <v>202</v>
      </c>
      <c r="E175" s="432" t="s">
        <v>316</v>
      </c>
      <c r="F175" s="315">
        <v>3047190</v>
      </c>
      <c r="G175" s="303">
        <v>2</v>
      </c>
      <c r="H175" s="303">
        <v>2</v>
      </c>
      <c r="I175" s="303">
        <v>0</v>
      </c>
      <c r="J175" s="303">
        <v>0</v>
      </c>
      <c r="K175" s="303">
        <v>0</v>
      </c>
      <c r="L175" s="303">
        <v>0</v>
      </c>
      <c r="M175" s="303">
        <v>2</v>
      </c>
      <c r="N175" s="303">
        <v>0</v>
      </c>
      <c r="O175" s="304">
        <v>0.6</v>
      </c>
      <c r="P175" s="303"/>
      <c r="Q175" s="304">
        <v>0.6</v>
      </c>
      <c r="R175" s="305">
        <v>0</v>
      </c>
      <c r="S175" s="305">
        <v>0</v>
      </c>
      <c r="T175" s="306">
        <v>350000</v>
      </c>
      <c r="U175" s="305">
        <v>0</v>
      </c>
      <c r="V175" s="305">
        <v>0</v>
      </c>
      <c r="W175" s="306">
        <v>0</v>
      </c>
      <c r="X175" s="305">
        <v>0</v>
      </c>
      <c r="Y175" s="305">
        <v>0</v>
      </c>
      <c r="Z175" s="306">
        <v>0</v>
      </c>
      <c r="AA175" s="305">
        <v>0</v>
      </c>
      <c r="AB175" s="305">
        <v>0</v>
      </c>
      <c r="AC175" s="306">
        <v>0</v>
      </c>
      <c r="AD175" s="305">
        <v>0</v>
      </c>
      <c r="AE175" s="305">
        <v>0</v>
      </c>
      <c r="AF175" s="306">
        <v>0</v>
      </c>
      <c r="AG175" s="305">
        <v>0</v>
      </c>
      <c r="AH175" s="305">
        <v>0</v>
      </c>
      <c r="AI175" s="306">
        <v>0</v>
      </c>
      <c r="AJ175" s="305">
        <v>0</v>
      </c>
      <c r="AK175" s="305">
        <v>0</v>
      </c>
      <c r="AL175" s="306">
        <v>150000</v>
      </c>
      <c r="AM175" s="316">
        <v>0</v>
      </c>
      <c r="AN175" s="305">
        <v>0</v>
      </c>
      <c r="AO175" s="306">
        <v>48000</v>
      </c>
      <c r="AP175" s="305">
        <v>0</v>
      </c>
      <c r="AQ175" s="305">
        <v>0</v>
      </c>
      <c r="AR175" s="306">
        <v>0</v>
      </c>
      <c r="AS175" s="305">
        <v>0</v>
      </c>
      <c r="AT175" s="305">
        <v>0</v>
      </c>
      <c r="AU175" s="306">
        <v>0</v>
      </c>
      <c r="AV175" s="305">
        <v>0</v>
      </c>
      <c r="AW175" s="307">
        <v>0</v>
      </c>
      <c r="AX175" s="308">
        <v>548000</v>
      </c>
      <c r="AY175" s="3"/>
      <c r="AZ175" s="309"/>
      <c r="BA175" s="310">
        <v>100000</v>
      </c>
      <c r="BB175" s="157" t="e">
        <f aca="true" t="shared" si="164" ref="BB175:BC183">AZ175/S175</f>
        <v>#DIV/0!</v>
      </c>
      <c r="BC175" s="224"/>
      <c r="BD175" s="311"/>
      <c r="BE175" s="312"/>
      <c r="BF175" s="6"/>
      <c r="BG175" s="70">
        <f aca="true" t="shared" si="165" ref="BG175:BH183">V175+Y175+AE175+AH175+AK175+AN175+AQ175+AT175+AZ175</f>
        <v>0</v>
      </c>
      <c r="BH175" s="240"/>
      <c r="BI175" s="71"/>
      <c r="BJ175" s="252"/>
      <c r="BK175" s="9"/>
      <c r="BL175" s="260"/>
      <c r="BM175" s="10" t="e">
        <f t="shared" si="142"/>
        <v>#DIV/0!</v>
      </c>
      <c r="BN175" s="266"/>
      <c r="BO175" s="313"/>
      <c r="BP175" s="314"/>
      <c r="BQ175" s="9"/>
      <c r="BR175" s="260"/>
      <c r="BT175" s="368"/>
      <c r="BU175" s="128">
        <f t="shared" si="162"/>
        <v>0</v>
      </c>
      <c r="BV175" s="378"/>
      <c r="BW175" s="412">
        <f aca="true" t="shared" si="166" ref="BW175:BW182">AV175*BS175*0.4</f>
        <v>0</v>
      </c>
      <c r="BX175" s="361">
        <v>0</v>
      </c>
      <c r="BY175" s="380"/>
      <c r="BZ175" s="369"/>
      <c r="CA175" s="370"/>
      <c r="CB175" s="369"/>
      <c r="CC175" s="369"/>
      <c r="CD175" s="369"/>
      <c r="CE175" s="371"/>
      <c r="CF175" s="371"/>
      <c r="CG175" s="372">
        <v>0.66</v>
      </c>
      <c r="CI175" s="406" t="e">
        <f t="shared" si="140"/>
        <v>#DIV/0!</v>
      </c>
    </row>
    <row r="176" spans="1:87" ht="48" hidden="1">
      <c r="A176" s="431">
        <v>839396</v>
      </c>
      <c r="B176" s="432" t="s">
        <v>315</v>
      </c>
      <c r="C176" s="432" t="s">
        <v>85</v>
      </c>
      <c r="D176" s="50" t="s">
        <v>202</v>
      </c>
      <c r="E176" s="432" t="s">
        <v>317</v>
      </c>
      <c r="F176" s="315">
        <v>6329107</v>
      </c>
      <c r="G176" s="303">
        <v>2</v>
      </c>
      <c r="H176" s="303">
        <v>2</v>
      </c>
      <c r="I176" s="303">
        <v>0</v>
      </c>
      <c r="J176" s="303">
        <v>0</v>
      </c>
      <c r="K176" s="303">
        <v>0</v>
      </c>
      <c r="L176" s="303">
        <v>0</v>
      </c>
      <c r="M176" s="303">
        <v>2</v>
      </c>
      <c r="N176" s="303">
        <v>0</v>
      </c>
      <c r="O176" s="304">
        <v>0.7</v>
      </c>
      <c r="P176" s="303">
        <v>0</v>
      </c>
      <c r="Q176" s="304">
        <v>0.7</v>
      </c>
      <c r="R176" s="305">
        <v>0</v>
      </c>
      <c r="S176" s="305">
        <v>0</v>
      </c>
      <c r="T176" s="306">
        <v>347000</v>
      </c>
      <c r="U176" s="305">
        <v>0</v>
      </c>
      <c r="V176" s="305">
        <v>0</v>
      </c>
      <c r="W176" s="306">
        <v>0</v>
      </c>
      <c r="X176" s="305">
        <v>0</v>
      </c>
      <c r="Y176" s="305">
        <v>0</v>
      </c>
      <c r="Z176" s="306">
        <v>0</v>
      </c>
      <c r="AA176" s="305">
        <v>0</v>
      </c>
      <c r="AB176" s="305">
        <v>0</v>
      </c>
      <c r="AC176" s="306">
        <v>0</v>
      </c>
      <c r="AD176" s="305">
        <v>0</v>
      </c>
      <c r="AE176" s="305">
        <v>0</v>
      </c>
      <c r="AF176" s="306">
        <v>0</v>
      </c>
      <c r="AG176" s="305">
        <v>0</v>
      </c>
      <c r="AH176" s="305">
        <v>0</v>
      </c>
      <c r="AI176" s="306">
        <v>0</v>
      </c>
      <c r="AJ176" s="305">
        <v>0</v>
      </c>
      <c r="AK176" s="305">
        <v>0</v>
      </c>
      <c r="AL176" s="306">
        <v>201100</v>
      </c>
      <c r="AM176" s="316">
        <v>0</v>
      </c>
      <c r="AN176" s="305">
        <v>0</v>
      </c>
      <c r="AO176" s="306">
        <v>70000</v>
      </c>
      <c r="AP176" s="305">
        <v>0</v>
      </c>
      <c r="AQ176" s="305">
        <v>0</v>
      </c>
      <c r="AR176" s="306">
        <v>0</v>
      </c>
      <c r="AS176" s="305">
        <v>0</v>
      </c>
      <c r="AT176" s="305">
        <v>0</v>
      </c>
      <c r="AU176" s="306">
        <v>0</v>
      </c>
      <c r="AV176" s="305">
        <v>0</v>
      </c>
      <c r="AW176" s="307">
        <v>0</v>
      </c>
      <c r="AX176" s="308">
        <v>618100</v>
      </c>
      <c r="AY176" s="3"/>
      <c r="AZ176" s="309"/>
      <c r="BA176" s="310">
        <v>100000</v>
      </c>
      <c r="BB176" s="157"/>
      <c r="BC176" s="224"/>
      <c r="BD176" s="311"/>
      <c r="BE176" s="312"/>
      <c r="BF176" s="6"/>
      <c r="BG176" s="70"/>
      <c r="BH176" s="240"/>
      <c r="BI176" s="71"/>
      <c r="BJ176" s="252"/>
      <c r="BK176" s="9"/>
      <c r="BL176" s="260"/>
      <c r="BM176" s="10"/>
      <c r="BN176" s="266"/>
      <c r="BO176" s="313"/>
      <c r="BP176" s="314"/>
      <c r="BQ176" s="9"/>
      <c r="BR176" s="260"/>
      <c r="BT176" s="390"/>
      <c r="BU176" s="75">
        <f t="shared" si="162"/>
        <v>0</v>
      </c>
      <c r="BV176" s="391"/>
      <c r="BW176" s="413">
        <f t="shared" si="166"/>
        <v>0</v>
      </c>
      <c r="BX176" s="393">
        <v>0</v>
      </c>
      <c r="BY176" s="392"/>
      <c r="BZ176" s="364"/>
      <c r="CA176" s="365"/>
      <c r="CB176" s="364"/>
      <c r="CC176" s="364"/>
      <c r="CD176" s="364"/>
      <c r="CE176" s="366"/>
      <c r="CF176" s="366"/>
      <c r="CG176" s="367">
        <v>0.66</v>
      </c>
      <c r="CI176" s="406" t="e">
        <f t="shared" si="140"/>
        <v>#DIV/0!</v>
      </c>
    </row>
    <row r="177" spans="1:87" ht="48" hidden="1">
      <c r="A177" s="431">
        <v>839396</v>
      </c>
      <c r="B177" s="432" t="s">
        <v>315</v>
      </c>
      <c r="C177" s="432" t="s">
        <v>85</v>
      </c>
      <c r="D177" s="50" t="s">
        <v>202</v>
      </c>
      <c r="E177" s="432" t="s">
        <v>315</v>
      </c>
      <c r="F177" s="315">
        <v>5110261</v>
      </c>
      <c r="G177" s="303">
        <v>2</v>
      </c>
      <c r="H177" s="303">
        <v>2</v>
      </c>
      <c r="I177" s="303">
        <v>0</v>
      </c>
      <c r="J177" s="303">
        <v>0</v>
      </c>
      <c r="K177" s="303">
        <v>0</v>
      </c>
      <c r="L177" s="303">
        <v>0</v>
      </c>
      <c r="M177" s="303">
        <v>2</v>
      </c>
      <c r="N177" s="303">
        <v>0</v>
      </c>
      <c r="O177" s="304">
        <v>0.9</v>
      </c>
      <c r="P177" s="303">
        <v>0</v>
      </c>
      <c r="Q177" s="304">
        <v>0.9</v>
      </c>
      <c r="R177" s="305">
        <v>0</v>
      </c>
      <c r="S177" s="305">
        <v>0</v>
      </c>
      <c r="T177" s="306">
        <v>485000</v>
      </c>
      <c r="U177" s="305">
        <v>0</v>
      </c>
      <c r="V177" s="305">
        <v>0</v>
      </c>
      <c r="W177" s="306">
        <v>0</v>
      </c>
      <c r="X177" s="305">
        <v>0</v>
      </c>
      <c r="Y177" s="305">
        <v>0</v>
      </c>
      <c r="Z177" s="306">
        <v>0</v>
      </c>
      <c r="AA177" s="305">
        <v>0</v>
      </c>
      <c r="AB177" s="305">
        <v>0</v>
      </c>
      <c r="AC177" s="306">
        <v>0</v>
      </c>
      <c r="AD177" s="305">
        <v>0</v>
      </c>
      <c r="AE177" s="305">
        <v>0</v>
      </c>
      <c r="AF177" s="306">
        <v>0</v>
      </c>
      <c r="AG177" s="305">
        <v>0</v>
      </c>
      <c r="AH177" s="305">
        <v>0</v>
      </c>
      <c r="AI177" s="306">
        <v>0</v>
      </c>
      <c r="AJ177" s="305">
        <v>0</v>
      </c>
      <c r="AK177" s="305">
        <v>0</v>
      </c>
      <c r="AL177" s="306">
        <v>200000</v>
      </c>
      <c r="AM177" s="316">
        <v>0</v>
      </c>
      <c r="AN177" s="305">
        <v>0</v>
      </c>
      <c r="AO177" s="306">
        <v>158000</v>
      </c>
      <c r="AP177" s="305">
        <v>0</v>
      </c>
      <c r="AQ177" s="305">
        <v>0</v>
      </c>
      <c r="AR177" s="306">
        <v>0</v>
      </c>
      <c r="AS177" s="305">
        <v>0</v>
      </c>
      <c r="AT177" s="305">
        <v>0</v>
      </c>
      <c r="AU177" s="306">
        <v>0</v>
      </c>
      <c r="AV177" s="305">
        <v>0</v>
      </c>
      <c r="AW177" s="307">
        <v>0</v>
      </c>
      <c r="AX177" s="308">
        <v>843000</v>
      </c>
      <c r="AY177" s="3"/>
      <c r="AZ177" s="309"/>
      <c r="BA177" s="310">
        <v>100000</v>
      </c>
      <c r="BB177" s="157"/>
      <c r="BC177" s="224"/>
      <c r="BD177" s="311"/>
      <c r="BE177" s="312"/>
      <c r="BF177" s="6"/>
      <c r="BG177" s="70"/>
      <c r="BH177" s="240"/>
      <c r="BI177" s="71"/>
      <c r="BJ177" s="252"/>
      <c r="BK177" s="9"/>
      <c r="BL177" s="260"/>
      <c r="BM177" s="10"/>
      <c r="BN177" s="266"/>
      <c r="BO177" s="313"/>
      <c r="BP177" s="314"/>
      <c r="BQ177" s="9"/>
      <c r="BR177" s="260"/>
      <c r="BT177" s="390"/>
      <c r="BU177" s="75">
        <f t="shared" si="162"/>
        <v>0</v>
      </c>
      <c r="BV177" s="391"/>
      <c r="BW177" s="413">
        <f t="shared" si="166"/>
        <v>0</v>
      </c>
      <c r="BX177" s="393">
        <v>0</v>
      </c>
      <c r="BY177" s="392"/>
      <c r="BZ177" s="364"/>
      <c r="CA177" s="365"/>
      <c r="CB177" s="364"/>
      <c r="CC177" s="364"/>
      <c r="CD177" s="364"/>
      <c r="CE177" s="366"/>
      <c r="CF177" s="366"/>
      <c r="CG177" s="367">
        <v>0.66</v>
      </c>
      <c r="CI177" s="406" t="e">
        <f t="shared" si="140"/>
        <v>#DIV/0!</v>
      </c>
    </row>
    <row r="178" spans="1:87" ht="48" hidden="1">
      <c r="A178" s="173">
        <v>511951</v>
      </c>
      <c r="B178" s="50" t="s">
        <v>203</v>
      </c>
      <c r="C178" s="50" t="s">
        <v>85</v>
      </c>
      <c r="D178" s="50" t="s">
        <v>202</v>
      </c>
      <c r="E178" s="50" t="s">
        <v>203</v>
      </c>
      <c r="F178" s="74">
        <v>2767143</v>
      </c>
      <c r="G178" s="74">
        <v>2</v>
      </c>
      <c r="H178" s="74">
        <v>2</v>
      </c>
      <c r="I178" s="74">
        <v>0</v>
      </c>
      <c r="J178" s="74">
        <v>0</v>
      </c>
      <c r="K178" s="74">
        <v>0</v>
      </c>
      <c r="L178" s="74">
        <v>0</v>
      </c>
      <c r="M178" s="74">
        <v>2</v>
      </c>
      <c r="N178" s="74">
        <v>0.7</v>
      </c>
      <c r="O178" s="296">
        <v>0.7</v>
      </c>
      <c r="P178" s="74">
        <v>0.7</v>
      </c>
      <c r="Q178" s="296">
        <v>0.7</v>
      </c>
      <c r="R178" s="2">
        <v>250000</v>
      </c>
      <c r="S178" s="2">
        <v>211600</v>
      </c>
      <c r="T178" s="180">
        <v>250000</v>
      </c>
      <c r="U178" s="2">
        <v>0</v>
      </c>
      <c r="V178" s="2">
        <v>0</v>
      </c>
      <c r="W178" s="180">
        <v>0</v>
      </c>
      <c r="X178" s="2">
        <v>0</v>
      </c>
      <c r="Y178" s="2">
        <v>0</v>
      </c>
      <c r="Z178" s="180">
        <v>0</v>
      </c>
      <c r="AA178" s="2">
        <v>0</v>
      </c>
      <c r="AB178" s="2">
        <v>0</v>
      </c>
      <c r="AC178" s="180">
        <v>0</v>
      </c>
      <c r="AD178" s="2">
        <v>0</v>
      </c>
      <c r="AE178" s="2">
        <v>0</v>
      </c>
      <c r="AF178" s="180">
        <v>0</v>
      </c>
      <c r="AG178" s="2">
        <v>0</v>
      </c>
      <c r="AH178" s="2">
        <v>0</v>
      </c>
      <c r="AI178" s="180">
        <v>0</v>
      </c>
      <c r="AJ178" s="2">
        <v>106820</v>
      </c>
      <c r="AK178" s="2">
        <v>180000</v>
      </c>
      <c r="AL178" s="180">
        <v>180000</v>
      </c>
      <c r="AM178" s="2">
        <v>1994</v>
      </c>
      <c r="AN178" s="2">
        <v>60000</v>
      </c>
      <c r="AO178" s="180">
        <v>60000</v>
      </c>
      <c r="AP178" s="2">
        <v>0</v>
      </c>
      <c r="AQ178" s="2">
        <v>0</v>
      </c>
      <c r="AR178" s="180">
        <v>0</v>
      </c>
      <c r="AS178" s="2">
        <v>0</v>
      </c>
      <c r="AT178" s="2">
        <v>0</v>
      </c>
      <c r="AU178" s="180">
        <v>0</v>
      </c>
      <c r="AV178" s="2">
        <v>358814</v>
      </c>
      <c r="AW178" s="51">
        <v>451600</v>
      </c>
      <c r="AX178" s="196">
        <v>490000</v>
      </c>
      <c r="AY178" s="3"/>
      <c r="AZ178" s="49"/>
      <c r="BA178" s="203">
        <v>190000</v>
      </c>
      <c r="BB178" s="4">
        <f t="shared" si="164"/>
        <v>0</v>
      </c>
      <c r="BC178" s="214">
        <f t="shared" si="164"/>
        <v>0.76</v>
      </c>
      <c r="BD178" s="5">
        <f>-1+AZ178/R178</f>
        <v>-1</v>
      </c>
      <c r="BE178" s="229">
        <f>-1+BA178/S178</f>
        <v>-0.10207939508506614</v>
      </c>
      <c r="BF178" s="6"/>
      <c r="BG178" s="7">
        <f t="shared" si="165"/>
        <v>240000</v>
      </c>
      <c r="BH178" s="241">
        <f t="shared" si="165"/>
        <v>430000</v>
      </c>
      <c r="BI178" s="8">
        <f aca="true" t="shared" si="167" ref="BI178:BJ183">BG178/(R178+U178+X178+AA178+AD178+AG178+AJ178+AM178+AP178+AS178)</f>
        <v>0.6688702224550882</v>
      </c>
      <c r="BJ178" s="253">
        <f t="shared" si="167"/>
        <v>0.9521700620017715</v>
      </c>
      <c r="BK178" s="9">
        <f>IF(BI178&gt;=100%,0,(R178+U178+X178+AA178+AD178+AG178+AJ178+AM178+AP178+AS178)-(V178+Y178+AE178+AH178+AK178+AN178+AQ178+AT178+AZ178))</f>
        <v>118814</v>
      </c>
      <c r="BL178" s="260">
        <f>IF(BJ178&gt;=100%,0,(S178+V178+Y178+AB178+AE178+AH178+AK178+AN178+AQ178+AT178)-(W178+Z178+AF178+AI178+AL178+AO178+AR178+AU178+BA178))</f>
        <v>21600</v>
      </c>
      <c r="BM178" s="10">
        <f t="shared" si="142"/>
        <v>0.5314437555358724</v>
      </c>
      <c r="BN178" s="266">
        <f t="shared" si="142"/>
        <v>0.8775510204081632</v>
      </c>
      <c r="BO178" s="11">
        <f aca="true" t="shared" si="168" ref="BO178:BP182">IF(BG178&lt;AW178,AW178-BG178,0)</f>
        <v>211600</v>
      </c>
      <c r="BP178" s="285">
        <f t="shared" si="168"/>
        <v>60000</v>
      </c>
      <c r="BQ178" s="12">
        <f aca="true" t="shared" si="169" ref="BQ178:BR182">IF(AA178&gt;BK178,0,BK178-AA178)</f>
        <v>118814</v>
      </c>
      <c r="BR178" s="263">
        <f t="shared" si="169"/>
        <v>21600</v>
      </c>
      <c r="BT178" s="390"/>
      <c r="BU178" s="75">
        <f t="shared" si="162"/>
        <v>0</v>
      </c>
      <c r="BV178" s="391"/>
      <c r="BW178" s="413">
        <f t="shared" si="166"/>
        <v>0</v>
      </c>
      <c r="BX178" s="393">
        <v>0</v>
      </c>
      <c r="BY178" s="392"/>
      <c r="BZ178" s="364"/>
      <c r="CA178" s="365"/>
      <c r="CB178" s="364"/>
      <c r="CC178" s="364"/>
      <c r="CD178" s="364"/>
      <c r="CE178" s="366"/>
      <c r="CF178" s="366"/>
      <c r="CG178" s="367">
        <v>0.66</v>
      </c>
      <c r="CI178" s="406">
        <f t="shared" si="140"/>
        <v>0.8979206049149339</v>
      </c>
    </row>
    <row r="179" spans="1:87" ht="48" hidden="1">
      <c r="A179" s="173">
        <v>842001</v>
      </c>
      <c r="B179" s="50" t="s">
        <v>204</v>
      </c>
      <c r="C179" s="50" t="s">
        <v>85</v>
      </c>
      <c r="D179" s="50" t="s">
        <v>202</v>
      </c>
      <c r="E179" s="50" t="s">
        <v>205</v>
      </c>
      <c r="F179" s="74">
        <v>3514445</v>
      </c>
      <c r="G179" s="74">
        <v>36</v>
      </c>
      <c r="H179" s="74">
        <v>90</v>
      </c>
      <c r="I179" s="74">
        <v>50</v>
      </c>
      <c r="J179" s="74">
        <v>10</v>
      </c>
      <c r="K179" s="74">
        <v>10</v>
      </c>
      <c r="L179" s="74">
        <v>10</v>
      </c>
      <c r="M179" s="74">
        <v>10</v>
      </c>
      <c r="N179" s="74">
        <v>12.5</v>
      </c>
      <c r="O179" s="296">
        <v>22.1</v>
      </c>
      <c r="P179" s="74">
        <v>10</v>
      </c>
      <c r="Q179" s="296">
        <v>19</v>
      </c>
      <c r="R179" s="2">
        <v>2555000</v>
      </c>
      <c r="S179" s="2">
        <v>3809800</v>
      </c>
      <c r="T179" s="180">
        <v>7916600</v>
      </c>
      <c r="U179" s="2">
        <v>0</v>
      </c>
      <c r="V179" s="2">
        <v>0</v>
      </c>
      <c r="W179" s="180">
        <v>0</v>
      </c>
      <c r="X179" s="2">
        <v>0</v>
      </c>
      <c r="Y179" s="2">
        <v>0</v>
      </c>
      <c r="Z179" s="180">
        <v>0</v>
      </c>
      <c r="AA179" s="2">
        <v>0</v>
      </c>
      <c r="AB179" s="2">
        <v>0</v>
      </c>
      <c r="AC179" s="180">
        <v>0</v>
      </c>
      <c r="AD179" s="2">
        <v>0</v>
      </c>
      <c r="AE179" s="2">
        <v>0</v>
      </c>
      <c r="AF179" s="180">
        <v>0</v>
      </c>
      <c r="AG179" s="2">
        <v>0</v>
      </c>
      <c r="AH179" s="2">
        <v>0</v>
      </c>
      <c r="AI179" s="180">
        <v>0</v>
      </c>
      <c r="AJ179" s="2">
        <v>573849</v>
      </c>
      <c r="AK179" s="2">
        <v>1700000</v>
      </c>
      <c r="AL179" s="180">
        <v>1950000</v>
      </c>
      <c r="AM179" s="2">
        <v>384445</v>
      </c>
      <c r="AN179" s="2">
        <v>700000</v>
      </c>
      <c r="AO179" s="180">
        <v>850000</v>
      </c>
      <c r="AP179" s="2">
        <v>0</v>
      </c>
      <c r="AQ179" s="2">
        <v>0</v>
      </c>
      <c r="AR179" s="180">
        <v>0</v>
      </c>
      <c r="AS179" s="2">
        <v>0</v>
      </c>
      <c r="AT179" s="2">
        <v>0</v>
      </c>
      <c r="AU179" s="180">
        <v>0</v>
      </c>
      <c r="AV179" s="2">
        <v>3513294</v>
      </c>
      <c r="AW179" s="51">
        <v>4516000</v>
      </c>
      <c r="AX179" s="196">
        <v>10716600</v>
      </c>
      <c r="AY179" s="3"/>
      <c r="AZ179" s="49"/>
      <c r="BA179" s="203">
        <v>2000000</v>
      </c>
      <c r="BB179" s="4">
        <f t="shared" si="164"/>
        <v>0</v>
      </c>
      <c r="BC179" s="214">
        <f t="shared" si="164"/>
        <v>0.2526337063891064</v>
      </c>
      <c r="BD179" s="5">
        <f aca="true" t="shared" si="170" ref="BD179:BE183">-1+AZ179/R179</f>
        <v>-1</v>
      </c>
      <c r="BE179" s="229">
        <f t="shared" si="170"/>
        <v>-0.4750380597406688</v>
      </c>
      <c r="BF179" s="6"/>
      <c r="BG179" s="7">
        <f t="shared" si="165"/>
        <v>2400000</v>
      </c>
      <c r="BH179" s="241">
        <f t="shared" si="165"/>
        <v>4800000</v>
      </c>
      <c r="BI179" s="8">
        <f t="shared" si="167"/>
        <v>0.6831196022877676</v>
      </c>
      <c r="BJ179" s="253">
        <f t="shared" si="167"/>
        <v>0.7729717543238107</v>
      </c>
      <c r="BK179" s="9">
        <f aca="true" t="shared" si="171" ref="BK179:BL182">IF(BI179&gt;=100%,0,(R179+U179+X179+AA179+AD179+AG179+AJ179+AM179+AP179+AS179)-(V179+Y179+AE179+AH179+AK179+AN179+AQ179+AT179+AZ179))</f>
        <v>1113294</v>
      </c>
      <c r="BL179" s="260">
        <f t="shared" si="171"/>
        <v>1409800</v>
      </c>
      <c r="BM179" s="10">
        <f t="shared" si="142"/>
        <v>0.5314437555358724</v>
      </c>
      <c r="BN179" s="266">
        <f t="shared" si="142"/>
        <v>0.44790325289737415</v>
      </c>
      <c r="BO179" s="11">
        <f t="shared" si="168"/>
        <v>2116000</v>
      </c>
      <c r="BP179" s="285">
        <f t="shared" si="168"/>
        <v>5916600</v>
      </c>
      <c r="BQ179" s="12">
        <f t="shared" si="169"/>
        <v>1113294</v>
      </c>
      <c r="BR179" s="263">
        <f t="shared" si="169"/>
        <v>1409800</v>
      </c>
      <c r="BT179" s="390"/>
      <c r="BU179" s="75">
        <f t="shared" si="162"/>
        <v>0</v>
      </c>
      <c r="BV179" s="391"/>
      <c r="BW179" s="413">
        <f t="shared" si="166"/>
        <v>0</v>
      </c>
      <c r="BX179" s="393">
        <v>0</v>
      </c>
      <c r="BY179" s="392"/>
      <c r="BZ179" s="364"/>
      <c r="CA179" s="365"/>
      <c r="CB179" s="364"/>
      <c r="CC179" s="364"/>
      <c r="CD179" s="364"/>
      <c r="CE179" s="366"/>
      <c r="CF179" s="366"/>
      <c r="CG179" s="367">
        <v>0.66</v>
      </c>
      <c r="CI179" s="406">
        <f t="shared" si="140"/>
        <v>0.5249619402593312</v>
      </c>
    </row>
    <row r="180" spans="1:87" ht="48" hidden="1">
      <c r="A180" s="173">
        <v>25257005</v>
      </c>
      <c r="B180" s="50" t="s">
        <v>206</v>
      </c>
      <c r="C180" s="50" t="s">
        <v>207</v>
      </c>
      <c r="D180" s="50" t="s">
        <v>202</v>
      </c>
      <c r="E180" s="50" t="s">
        <v>208</v>
      </c>
      <c r="F180" s="74">
        <v>9039793</v>
      </c>
      <c r="G180" s="74">
        <v>20</v>
      </c>
      <c r="H180" s="74">
        <v>20</v>
      </c>
      <c r="I180" s="74">
        <v>12</v>
      </c>
      <c r="J180" s="74">
        <v>4</v>
      </c>
      <c r="K180" s="74">
        <v>2</v>
      </c>
      <c r="L180" s="74">
        <v>2</v>
      </c>
      <c r="M180" s="74">
        <v>0</v>
      </c>
      <c r="N180" s="74">
        <v>15</v>
      </c>
      <c r="O180" s="296">
        <v>14.4</v>
      </c>
      <c r="P180" s="74">
        <v>12</v>
      </c>
      <c r="Q180" s="296">
        <v>11.7</v>
      </c>
      <c r="R180" s="2">
        <v>2062500</v>
      </c>
      <c r="S180" s="2">
        <v>2160000</v>
      </c>
      <c r="T180" s="180">
        <v>2560000</v>
      </c>
      <c r="U180" s="2">
        <v>0</v>
      </c>
      <c r="V180" s="2">
        <v>0</v>
      </c>
      <c r="W180" s="180">
        <v>0</v>
      </c>
      <c r="X180" s="2">
        <v>0</v>
      </c>
      <c r="Y180" s="2">
        <v>0</v>
      </c>
      <c r="Z180" s="180">
        <v>0</v>
      </c>
      <c r="AA180" s="2">
        <v>0</v>
      </c>
      <c r="AB180" s="2">
        <v>0</v>
      </c>
      <c r="AC180" s="180">
        <v>0</v>
      </c>
      <c r="AD180" s="2">
        <v>0</v>
      </c>
      <c r="AE180" s="2">
        <v>0</v>
      </c>
      <c r="AF180" s="180">
        <v>0</v>
      </c>
      <c r="AG180" s="2">
        <v>0</v>
      </c>
      <c r="AH180" s="2">
        <v>0</v>
      </c>
      <c r="AI180" s="180">
        <v>0</v>
      </c>
      <c r="AJ180" s="2">
        <v>1550088</v>
      </c>
      <c r="AK180" s="2">
        <v>3450000</v>
      </c>
      <c r="AL180" s="180">
        <v>3500000</v>
      </c>
      <c r="AM180" s="2">
        <v>250000</v>
      </c>
      <c r="AN180" s="2">
        <v>582811</v>
      </c>
      <c r="AO180" s="180">
        <v>580000</v>
      </c>
      <c r="AP180" s="2">
        <v>0</v>
      </c>
      <c r="AQ180" s="2">
        <v>0</v>
      </c>
      <c r="AR180" s="180">
        <v>0</v>
      </c>
      <c r="AS180" s="2">
        <v>0</v>
      </c>
      <c r="AT180" s="2">
        <v>0</v>
      </c>
      <c r="AU180" s="180">
        <v>0</v>
      </c>
      <c r="AV180" s="2">
        <v>3862588</v>
      </c>
      <c r="AW180" s="51">
        <v>6192811</v>
      </c>
      <c r="AX180" s="196">
        <v>6640000</v>
      </c>
      <c r="AY180" s="3"/>
      <c r="AZ180" s="49"/>
      <c r="BA180" s="203">
        <v>2000000</v>
      </c>
      <c r="BB180" s="4">
        <f t="shared" si="164"/>
        <v>0</v>
      </c>
      <c r="BC180" s="214">
        <f t="shared" si="164"/>
        <v>0.78125</v>
      </c>
      <c r="BD180" s="5">
        <f t="shared" si="170"/>
        <v>-1</v>
      </c>
      <c r="BE180" s="229">
        <f t="shared" si="170"/>
        <v>-0.07407407407407407</v>
      </c>
      <c r="BF180" s="6"/>
      <c r="BG180" s="7">
        <f t="shared" si="165"/>
        <v>4032811</v>
      </c>
      <c r="BH180" s="241">
        <f t="shared" si="165"/>
        <v>6080000</v>
      </c>
      <c r="BI180" s="8">
        <f t="shared" si="167"/>
        <v>1.0440696755646732</v>
      </c>
      <c r="BJ180" s="253">
        <f t="shared" si="167"/>
        <v>0.9817835551577466</v>
      </c>
      <c r="BK180" s="9">
        <f t="shared" si="171"/>
        <v>0</v>
      </c>
      <c r="BL180" s="260">
        <f t="shared" si="171"/>
        <v>112811</v>
      </c>
      <c r="BM180" s="10">
        <f t="shared" si="142"/>
        <v>0.6512084738255374</v>
      </c>
      <c r="BN180" s="266">
        <f t="shared" si="142"/>
        <v>0.9156626506024096</v>
      </c>
      <c r="BO180" s="11">
        <f t="shared" si="168"/>
        <v>2160000</v>
      </c>
      <c r="BP180" s="285">
        <f t="shared" si="168"/>
        <v>560000</v>
      </c>
      <c r="BQ180" s="12">
        <f t="shared" si="169"/>
        <v>0</v>
      </c>
      <c r="BR180" s="263">
        <f t="shared" si="169"/>
        <v>112811</v>
      </c>
      <c r="BT180" s="390"/>
      <c r="BU180" s="75">
        <f t="shared" si="162"/>
        <v>0</v>
      </c>
      <c r="BV180" s="391"/>
      <c r="BW180" s="413">
        <f t="shared" si="166"/>
        <v>0</v>
      </c>
      <c r="BX180" s="393">
        <v>0</v>
      </c>
      <c r="BY180" s="392"/>
      <c r="BZ180" s="364"/>
      <c r="CA180" s="365"/>
      <c r="CB180" s="364"/>
      <c r="CC180" s="364"/>
      <c r="CD180" s="364"/>
      <c r="CE180" s="366"/>
      <c r="CF180" s="366"/>
      <c r="CG180" s="367">
        <v>0.66</v>
      </c>
      <c r="CI180" s="406">
        <f t="shared" si="140"/>
        <v>0.9259259259259259</v>
      </c>
    </row>
    <row r="181" spans="1:87" ht="48" hidden="1">
      <c r="A181" s="173">
        <v>26216701</v>
      </c>
      <c r="B181" s="50" t="s">
        <v>209</v>
      </c>
      <c r="C181" s="50" t="s">
        <v>207</v>
      </c>
      <c r="D181" s="50" t="s">
        <v>202</v>
      </c>
      <c r="E181" s="50" t="s">
        <v>209</v>
      </c>
      <c r="F181" s="74">
        <v>4405366</v>
      </c>
      <c r="G181" s="74">
        <v>20</v>
      </c>
      <c r="H181" s="74">
        <v>20</v>
      </c>
      <c r="I181" s="74">
        <v>0</v>
      </c>
      <c r="J181" s="74">
        <v>0</v>
      </c>
      <c r="K181" s="74">
        <v>0</v>
      </c>
      <c r="L181" s="74">
        <v>0</v>
      </c>
      <c r="M181" s="74">
        <v>20</v>
      </c>
      <c r="N181" s="74">
        <v>15</v>
      </c>
      <c r="O181" s="296">
        <v>8.6</v>
      </c>
      <c r="P181" s="74">
        <v>5</v>
      </c>
      <c r="Q181" s="296">
        <v>4.8</v>
      </c>
      <c r="R181" s="2">
        <v>1987288</v>
      </c>
      <c r="S181" s="2">
        <v>2160000</v>
      </c>
      <c r="T181" s="180">
        <v>2387425</v>
      </c>
      <c r="U181" s="2">
        <v>0</v>
      </c>
      <c r="V181" s="2">
        <v>0</v>
      </c>
      <c r="W181" s="180">
        <v>0</v>
      </c>
      <c r="X181" s="2">
        <v>0</v>
      </c>
      <c r="Y181" s="2">
        <v>0</v>
      </c>
      <c r="Z181" s="180">
        <v>0</v>
      </c>
      <c r="AA181" s="2">
        <v>0</v>
      </c>
      <c r="AB181" s="2">
        <v>0</v>
      </c>
      <c r="AC181" s="180">
        <v>0</v>
      </c>
      <c r="AD181" s="2">
        <v>0</v>
      </c>
      <c r="AE181" s="2">
        <v>0</v>
      </c>
      <c r="AF181" s="180">
        <v>0</v>
      </c>
      <c r="AG181" s="2">
        <v>0</v>
      </c>
      <c r="AH181" s="2">
        <v>0</v>
      </c>
      <c r="AI181" s="180">
        <v>0</v>
      </c>
      <c r="AJ181" s="2">
        <v>267558</v>
      </c>
      <c r="AK181" s="2">
        <v>2000000</v>
      </c>
      <c r="AL181" s="180">
        <v>2557875</v>
      </c>
      <c r="AM181" s="2">
        <v>273733</v>
      </c>
      <c r="AN181" s="2">
        <v>851700</v>
      </c>
      <c r="AO181" s="180">
        <v>324000</v>
      </c>
      <c r="AP181" s="2">
        <v>0</v>
      </c>
      <c r="AQ181" s="2">
        <v>0</v>
      </c>
      <c r="AR181" s="180">
        <v>0</v>
      </c>
      <c r="AS181" s="2">
        <v>0</v>
      </c>
      <c r="AT181" s="2">
        <v>0</v>
      </c>
      <c r="AU181" s="180">
        <v>0</v>
      </c>
      <c r="AV181" s="2">
        <v>2528579</v>
      </c>
      <c r="AW181" s="51">
        <v>5011700</v>
      </c>
      <c r="AX181" s="196">
        <v>5269300</v>
      </c>
      <c r="AY181" s="3"/>
      <c r="AZ181" s="49"/>
      <c r="BA181" s="203">
        <v>2000000</v>
      </c>
      <c r="BB181" s="4">
        <f t="shared" si="164"/>
        <v>0</v>
      </c>
      <c r="BC181" s="214">
        <f t="shared" si="164"/>
        <v>0.837722650973329</v>
      </c>
      <c r="BD181" s="5">
        <f t="shared" si="170"/>
        <v>-1</v>
      </c>
      <c r="BE181" s="229">
        <f t="shared" si="170"/>
        <v>-0.07407407407407407</v>
      </c>
      <c r="BF181" s="6"/>
      <c r="BG181" s="7">
        <f t="shared" si="165"/>
        <v>2851700</v>
      </c>
      <c r="BH181" s="241">
        <f t="shared" si="165"/>
        <v>4881875</v>
      </c>
      <c r="BI181" s="8">
        <f t="shared" si="167"/>
        <v>1.1277875834609083</v>
      </c>
      <c r="BJ181" s="253">
        <f t="shared" si="167"/>
        <v>0.9740956162579564</v>
      </c>
      <c r="BK181" s="9">
        <f t="shared" si="171"/>
        <v>0</v>
      </c>
      <c r="BL181" s="260">
        <f t="shared" si="171"/>
        <v>129825</v>
      </c>
      <c r="BM181" s="10">
        <f t="shared" si="142"/>
        <v>0.5690085200630525</v>
      </c>
      <c r="BN181" s="266">
        <f t="shared" si="142"/>
        <v>0.9264750536124343</v>
      </c>
      <c r="BO181" s="11">
        <f t="shared" si="168"/>
        <v>2160000</v>
      </c>
      <c r="BP181" s="285">
        <f t="shared" si="168"/>
        <v>387425</v>
      </c>
      <c r="BQ181" s="12">
        <f t="shared" si="169"/>
        <v>0</v>
      </c>
      <c r="BR181" s="263">
        <f t="shared" si="169"/>
        <v>129825</v>
      </c>
      <c r="BT181" s="390"/>
      <c r="BU181" s="75">
        <f t="shared" si="162"/>
        <v>0</v>
      </c>
      <c r="BV181" s="391"/>
      <c r="BW181" s="413">
        <f t="shared" si="166"/>
        <v>0</v>
      </c>
      <c r="BX181" s="393">
        <v>0</v>
      </c>
      <c r="BY181" s="392"/>
      <c r="BZ181" s="364"/>
      <c r="CA181" s="365"/>
      <c r="CB181" s="364"/>
      <c r="CC181" s="364"/>
      <c r="CD181" s="364"/>
      <c r="CE181" s="366"/>
      <c r="CF181" s="366"/>
      <c r="CG181" s="367">
        <v>0.66</v>
      </c>
      <c r="CI181" s="406">
        <f t="shared" si="140"/>
        <v>0.9259259259259259</v>
      </c>
    </row>
    <row r="182" spans="1:87" ht="48.75" hidden="1" thickBot="1">
      <c r="A182" s="425">
        <v>26940281</v>
      </c>
      <c r="B182" s="426" t="s">
        <v>210</v>
      </c>
      <c r="C182" s="426" t="s">
        <v>207</v>
      </c>
      <c r="D182" s="426" t="s">
        <v>202</v>
      </c>
      <c r="E182" s="426" t="s">
        <v>208</v>
      </c>
      <c r="F182" s="77">
        <v>2075448</v>
      </c>
      <c r="G182" s="77">
        <v>10</v>
      </c>
      <c r="H182" s="77">
        <v>10</v>
      </c>
      <c r="I182" s="77">
        <v>0</v>
      </c>
      <c r="J182" s="77">
        <v>0</v>
      </c>
      <c r="K182" s="77">
        <v>0</v>
      </c>
      <c r="L182" s="77">
        <v>0</v>
      </c>
      <c r="M182" s="77">
        <v>10</v>
      </c>
      <c r="N182" s="77">
        <v>5</v>
      </c>
      <c r="O182" s="297">
        <v>5</v>
      </c>
      <c r="P182" s="77">
        <v>5</v>
      </c>
      <c r="Q182" s="297">
        <v>5</v>
      </c>
      <c r="R182" s="15">
        <v>1012000</v>
      </c>
      <c r="S182" s="15">
        <v>1080000</v>
      </c>
      <c r="T182" s="181">
        <v>1799195</v>
      </c>
      <c r="U182" s="15">
        <v>0</v>
      </c>
      <c r="V182" s="15">
        <v>0</v>
      </c>
      <c r="W182" s="181">
        <v>0</v>
      </c>
      <c r="X182" s="15">
        <v>0</v>
      </c>
      <c r="Y182" s="15">
        <v>0</v>
      </c>
      <c r="Z182" s="181">
        <v>0</v>
      </c>
      <c r="AA182" s="15">
        <v>0</v>
      </c>
      <c r="AB182" s="15">
        <v>0</v>
      </c>
      <c r="AC182" s="181">
        <v>0</v>
      </c>
      <c r="AD182" s="15">
        <v>0</v>
      </c>
      <c r="AE182" s="15">
        <v>0</v>
      </c>
      <c r="AF182" s="181">
        <v>0</v>
      </c>
      <c r="AG182" s="15">
        <v>85000</v>
      </c>
      <c r="AH182" s="15">
        <v>90000</v>
      </c>
      <c r="AI182" s="181">
        <v>100000</v>
      </c>
      <c r="AJ182" s="15">
        <v>270000</v>
      </c>
      <c r="AK182" s="15">
        <v>270000</v>
      </c>
      <c r="AL182" s="181">
        <v>560000</v>
      </c>
      <c r="AM182" s="15">
        <v>10000</v>
      </c>
      <c r="AN182" s="15">
        <v>8000</v>
      </c>
      <c r="AO182" s="181">
        <v>18000</v>
      </c>
      <c r="AP182" s="15">
        <v>0</v>
      </c>
      <c r="AQ182" s="15">
        <v>0</v>
      </c>
      <c r="AR182" s="181">
        <v>0</v>
      </c>
      <c r="AS182" s="15">
        <v>0</v>
      </c>
      <c r="AT182" s="15">
        <v>0</v>
      </c>
      <c r="AU182" s="181">
        <v>0</v>
      </c>
      <c r="AV182" s="15">
        <v>1377000</v>
      </c>
      <c r="AW182" s="51">
        <v>1448000</v>
      </c>
      <c r="AX182" s="196">
        <v>2477195</v>
      </c>
      <c r="AY182" s="3"/>
      <c r="AZ182" s="49"/>
      <c r="BA182" s="203">
        <v>700000</v>
      </c>
      <c r="BB182" s="4">
        <f t="shared" si="164"/>
        <v>0</v>
      </c>
      <c r="BC182" s="214">
        <f t="shared" si="164"/>
        <v>0.3890628864575546</v>
      </c>
      <c r="BD182" s="5">
        <f t="shared" si="170"/>
        <v>-1</v>
      </c>
      <c r="BE182" s="229">
        <f t="shared" si="170"/>
        <v>-0.35185185185185186</v>
      </c>
      <c r="BF182" s="6"/>
      <c r="BG182" s="7">
        <f t="shared" si="165"/>
        <v>368000</v>
      </c>
      <c r="BH182" s="241">
        <f t="shared" si="165"/>
        <v>1378000</v>
      </c>
      <c r="BI182" s="46">
        <f t="shared" si="167"/>
        <v>0.2672476397966594</v>
      </c>
      <c r="BJ182" s="254">
        <f t="shared" si="167"/>
        <v>0.9516574585635359</v>
      </c>
      <c r="BK182" s="9">
        <f t="shared" si="171"/>
        <v>1009000</v>
      </c>
      <c r="BL182" s="260">
        <f t="shared" si="171"/>
        <v>70000</v>
      </c>
      <c r="BM182" s="10">
        <f t="shared" si="142"/>
        <v>0.2541436464088398</v>
      </c>
      <c r="BN182" s="266">
        <f t="shared" si="142"/>
        <v>0.5562743344791186</v>
      </c>
      <c r="BO182" s="11">
        <f t="shared" si="168"/>
        <v>1080000</v>
      </c>
      <c r="BP182" s="285">
        <f t="shared" si="168"/>
        <v>1099195</v>
      </c>
      <c r="BQ182" s="12">
        <f t="shared" si="169"/>
        <v>1009000</v>
      </c>
      <c r="BR182" s="263">
        <f t="shared" si="169"/>
        <v>70000</v>
      </c>
      <c r="BT182" s="373"/>
      <c r="BU182" s="140">
        <f t="shared" si="162"/>
        <v>0</v>
      </c>
      <c r="BV182" s="379"/>
      <c r="BW182" s="414">
        <f t="shared" si="166"/>
        <v>0</v>
      </c>
      <c r="BX182" s="382">
        <v>0</v>
      </c>
      <c r="BY182" s="381"/>
      <c r="BZ182" s="374"/>
      <c r="CA182" s="375"/>
      <c r="CB182" s="374"/>
      <c r="CC182" s="374"/>
      <c r="CD182" s="374"/>
      <c r="CE182" s="376"/>
      <c r="CF182" s="376"/>
      <c r="CG182" s="377">
        <v>0.66</v>
      </c>
      <c r="CI182" s="406">
        <f t="shared" si="140"/>
        <v>0.6481481481481481</v>
      </c>
    </row>
    <row r="183" spans="1:87" ht="12.75" hidden="1" thickBot="1">
      <c r="A183" s="454" t="s">
        <v>55</v>
      </c>
      <c r="B183" s="455"/>
      <c r="C183" s="455"/>
      <c r="D183" s="455"/>
      <c r="E183" s="455"/>
      <c r="F183" s="82"/>
      <c r="G183" s="82"/>
      <c r="H183" s="82"/>
      <c r="I183" s="82"/>
      <c r="J183" s="82"/>
      <c r="K183" s="82"/>
      <c r="L183" s="82"/>
      <c r="M183" s="82"/>
      <c r="N183" s="82"/>
      <c r="O183" s="298"/>
      <c r="P183" s="82"/>
      <c r="Q183" s="298"/>
      <c r="R183" s="18">
        <f>SUM(R175:R182)</f>
        <v>7866788</v>
      </c>
      <c r="S183" s="18">
        <f aca="true" t="shared" si="172" ref="S183:AX183">SUM(S175:S182)</f>
        <v>9421400</v>
      </c>
      <c r="T183" s="18">
        <f t="shared" si="172"/>
        <v>16095220</v>
      </c>
      <c r="U183" s="18">
        <f t="shared" si="172"/>
        <v>0</v>
      </c>
      <c r="V183" s="18">
        <f t="shared" si="172"/>
        <v>0</v>
      </c>
      <c r="W183" s="18">
        <f t="shared" si="172"/>
        <v>0</v>
      </c>
      <c r="X183" s="18">
        <f t="shared" si="172"/>
        <v>0</v>
      </c>
      <c r="Y183" s="18">
        <f t="shared" si="172"/>
        <v>0</v>
      </c>
      <c r="Z183" s="18">
        <f t="shared" si="172"/>
        <v>0</v>
      </c>
      <c r="AA183" s="18">
        <f t="shared" si="172"/>
        <v>0</v>
      </c>
      <c r="AB183" s="18">
        <f t="shared" si="172"/>
        <v>0</v>
      </c>
      <c r="AC183" s="18">
        <f t="shared" si="172"/>
        <v>0</v>
      </c>
      <c r="AD183" s="18">
        <f t="shared" si="172"/>
        <v>0</v>
      </c>
      <c r="AE183" s="18">
        <f t="shared" si="172"/>
        <v>0</v>
      </c>
      <c r="AF183" s="18">
        <f t="shared" si="172"/>
        <v>0</v>
      </c>
      <c r="AG183" s="18">
        <f t="shared" si="172"/>
        <v>85000</v>
      </c>
      <c r="AH183" s="18">
        <f t="shared" si="172"/>
        <v>90000</v>
      </c>
      <c r="AI183" s="18">
        <f t="shared" si="172"/>
        <v>100000</v>
      </c>
      <c r="AJ183" s="18">
        <f t="shared" si="172"/>
        <v>2768315</v>
      </c>
      <c r="AK183" s="18">
        <f t="shared" si="172"/>
        <v>7600000</v>
      </c>
      <c r="AL183" s="18">
        <f t="shared" si="172"/>
        <v>9298975</v>
      </c>
      <c r="AM183" s="18">
        <f t="shared" si="172"/>
        <v>920172</v>
      </c>
      <c r="AN183" s="18">
        <f t="shared" si="172"/>
        <v>2202511</v>
      </c>
      <c r="AO183" s="18">
        <f t="shared" si="172"/>
        <v>2108000</v>
      </c>
      <c r="AP183" s="18">
        <f t="shared" si="172"/>
        <v>0</v>
      </c>
      <c r="AQ183" s="18">
        <f t="shared" si="172"/>
        <v>0</v>
      </c>
      <c r="AR183" s="18">
        <f t="shared" si="172"/>
        <v>0</v>
      </c>
      <c r="AS183" s="18">
        <f t="shared" si="172"/>
        <v>0</v>
      </c>
      <c r="AT183" s="18">
        <f t="shared" si="172"/>
        <v>0</v>
      </c>
      <c r="AU183" s="18">
        <f t="shared" si="172"/>
        <v>0</v>
      </c>
      <c r="AV183" s="18">
        <f t="shared" si="172"/>
        <v>11640275</v>
      </c>
      <c r="AW183" s="18">
        <f t="shared" si="172"/>
        <v>17620111</v>
      </c>
      <c r="AX183" s="18">
        <f t="shared" si="172"/>
        <v>27602195</v>
      </c>
      <c r="AY183" s="19"/>
      <c r="AZ183" s="83"/>
      <c r="BA183" s="185"/>
      <c r="BB183" s="84">
        <f t="shared" si="164"/>
        <v>0</v>
      </c>
      <c r="BC183" s="216">
        <f t="shared" si="164"/>
        <v>0</v>
      </c>
      <c r="BD183" s="84">
        <f t="shared" si="170"/>
        <v>-1</v>
      </c>
      <c r="BE183" s="216">
        <f t="shared" si="170"/>
        <v>-1</v>
      </c>
      <c r="BF183" s="85"/>
      <c r="BG183" s="86">
        <f t="shared" si="165"/>
        <v>9892511</v>
      </c>
      <c r="BH183" s="243">
        <f t="shared" si="165"/>
        <v>11506975</v>
      </c>
      <c r="BI183" s="106">
        <f t="shared" si="167"/>
        <v>0.8498520009192223</v>
      </c>
      <c r="BJ183" s="256">
        <f t="shared" si="167"/>
        <v>0.5957868916347393</v>
      </c>
      <c r="BK183" s="88">
        <f>SUM(BK175:BK182)</f>
        <v>2241108</v>
      </c>
      <c r="BL183" s="248">
        <f>SUM(BL175:BL182)</f>
        <v>1744036</v>
      </c>
      <c r="BM183" s="44">
        <f t="shared" si="142"/>
        <v>0.5614329557855793</v>
      </c>
      <c r="BN183" s="271">
        <f t="shared" si="142"/>
        <v>0.4168862295190654</v>
      </c>
      <c r="BO183" s="110">
        <f>SUM(BO175:BO182)</f>
        <v>7727600</v>
      </c>
      <c r="BP183" s="287">
        <f>SUM(BP175:BP182)</f>
        <v>8023220</v>
      </c>
      <c r="BQ183" s="109">
        <f>SUM(BQ175:BQ182)</f>
        <v>2241108</v>
      </c>
      <c r="BR183" s="247">
        <f>SUM(BR175:BR182)</f>
        <v>1744036</v>
      </c>
      <c r="BT183" s="13"/>
      <c r="BU183" s="13">
        <f t="shared" si="162"/>
        <v>0</v>
      </c>
      <c r="BV183" s="13"/>
      <c r="BW183" s="24"/>
      <c r="BX183" s="24"/>
      <c r="CA183" s="24"/>
      <c r="CG183" s="352"/>
      <c r="CI183" s="406">
        <f t="shared" si="140"/>
        <v>0</v>
      </c>
    </row>
    <row r="184" spans="1:87" ht="7.5" customHeight="1" thickBot="1">
      <c r="A184" s="174"/>
      <c r="B184" s="91"/>
      <c r="C184" s="91"/>
      <c r="D184" s="91"/>
      <c r="E184" s="91"/>
      <c r="F184" s="82"/>
      <c r="G184" s="82"/>
      <c r="H184" s="82"/>
      <c r="I184" s="82"/>
      <c r="J184" s="82"/>
      <c r="K184" s="82"/>
      <c r="L184" s="82"/>
      <c r="M184" s="82"/>
      <c r="N184" s="82"/>
      <c r="O184" s="298"/>
      <c r="P184" s="82"/>
      <c r="Q184" s="298"/>
      <c r="R184" s="19"/>
      <c r="S184" s="19"/>
      <c r="T184" s="183"/>
      <c r="U184" s="19"/>
      <c r="V184" s="19"/>
      <c r="W184" s="183"/>
      <c r="X184" s="19"/>
      <c r="Y184" s="19"/>
      <c r="Z184" s="183"/>
      <c r="AA184" s="19"/>
      <c r="AB184" s="19"/>
      <c r="AC184" s="183"/>
      <c r="AD184" s="19"/>
      <c r="AE184" s="19"/>
      <c r="AF184" s="183"/>
      <c r="AG184" s="19"/>
      <c r="AH184" s="19"/>
      <c r="AI184" s="183"/>
      <c r="AJ184" s="19"/>
      <c r="AK184" s="19"/>
      <c r="AL184" s="183"/>
      <c r="AM184" s="19"/>
      <c r="AN184" s="19"/>
      <c r="AO184" s="183"/>
      <c r="AP184" s="19"/>
      <c r="AQ184" s="19"/>
      <c r="AR184" s="183"/>
      <c r="AS184" s="19"/>
      <c r="AT184" s="19"/>
      <c r="AU184" s="183"/>
      <c r="AV184" s="19"/>
      <c r="AW184" s="19"/>
      <c r="AX184" s="183"/>
      <c r="AY184" s="19"/>
      <c r="AZ184" s="19"/>
      <c r="BA184" s="19"/>
      <c r="BB184" s="40"/>
      <c r="BC184" s="217"/>
      <c r="BD184" s="40"/>
      <c r="BE184" s="217"/>
      <c r="BF184" s="40"/>
      <c r="BI184" s="6"/>
      <c r="BJ184" s="219"/>
      <c r="BK184" s="92"/>
      <c r="BL184" s="262"/>
      <c r="BM184" s="44"/>
      <c r="BN184" s="271"/>
      <c r="BQ184" s="92"/>
      <c r="BR184" s="262"/>
      <c r="BT184" s="13"/>
      <c r="BU184" s="13">
        <f t="shared" si="162"/>
        <v>0</v>
      </c>
      <c r="BV184" s="13"/>
      <c r="BW184" s="24"/>
      <c r="BX184" s="24"/>
      <c r="CG184" s="352"/>
      <c r="CI184" s="406" t="e">
        <f t="shared" si="140"/>
        <v>#DIV/0!</v>
      </c>
    </row>
    <row r="185" spans="1:90" ht="48.75" thickBot="1">
      <c r="A185" s="435">
        <v>70870896</v>
      </c>
      <c r="B185" s="436" t="s">
        <v>106</v>
      </c>
      <c r="C185" s="436" t="s">
        <v>41</v>
      </c>
      <c r="D185" s="436" t="s">
        <v>213</v>
      </c>
      <c r="E185" s="436" t="s">
        <v>214</v>
      </c>
      <c r="F185" s="132">
        <v>3849965</v>
      </c>
      <c r="G185" s="133"/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4.8</v>
      </c>
      <c r="O185" s="301">
        <v>3.9</v>
      </c>
      <c r="P185" s="132">
        <v>4.3</v>
      </c>
      <c r="Q185" s="301">
        <v>2.5</v>
      </c>
      <c r="R185" s="20">
        <v>0</v>
      </c>
      <c r="S185" s="20">
        <v>1026000</v>
      </c>
      <c r="T185" s="187">
        <v>967350</v>
      </c>
      <c r="U185" s="20">
        <v>0</v>
      </c>
      <c r="V185" s="20">
        <v>0</v>
      </c>
      <c r="W185" s="187">
        <v>0</v>
      </c>
      <c r="X185" s="20">
        <v>0</v>
      </c>
      <c r="Y185" s="20">
        <v>0</v>
      </c>
      <c r="Z185" s="187">
        <v>0</v>
      </c>
      <c r="AA185" s="20">
        <v>0</v>
      </c>
      <c r="AB185" s="20">
        <v>0</v>
      </c>
      <c r="AC185" s="187">
        <v>42800</v>
      </c>
      <c r="AD185" s="20">
        <v>0</v>
      </c>
      <c r="AE185" s="20">
        <v>25000</v>
      </c>
      <c r="AF185" s="187">
        <v>50000</v>
      </c>
      <c r="AG185" s="20">
        <v>0</v>
      </c>
      <c r="AH185" s="20">
        <v>0</v>
      </c>
      <c r="AI185" s="187">
        <v>0</v>
      </c>
      <c r="AJ185" s="20">
        <v>0</v>
      </c>
      <c r="AK185" s="20">
        <v>0</v>
      </c>
      <c r="AL185" s="187">
        <v>0</v>
      </c>
      <c r="AM185" s="20">
        <v>0</v>
      </c>
      <c r="AN185" s="20">
        <v>0</v>
      </c>
      <c r="AO185" s="187">
        <v>0</v>
      </c>
      <c r="AP185" s="20">
        <v>450000</v>
      </c>
      <c r="AQ185" s="20">
        <v>110000</v>
      </c>
      <c r="AR185" s="187">
        <v>250000</v>
      </c>
      <c r="AS185" s="20">
        <v>0</v>
      </c>
      <c r="AT185" s="20">
        <v>0</v>
      </c>
      <c r="AU185" s="187">
        <v>0</v>
      </c>
      <c r="AV185" s="20">
        <v>450000</v>
      </c>
      <c r="AW185" s="134">
        <v>1160000</v>
      </c>
      <c r="AX185" s="199">
        <v>1310150</v>
      </c>
      <c r="AY185" s="21"/>
      <c r="AZ185" s="150"/>
      <c r="BA185" s="208">
        <v>595000</v>
      </c>
      <c r="BB185" s="135">
        <f>AZ185/S185</f>
        <v>0</v>
      </c>
      <c r="BC185" s="221">
        <f>BA185/T185</f>
        <v>0.6150824417222308</v>
      </c>
      <c r="BD185" s="89"/>
      <c r="BE185" s="236"/>
      <c r="BF185" s="6"/>
      <c r="BG185" s="136">
        <f>V185+Y185+AE185+AH185+AK185+AN185+AQ185+AT185+AZ185</f>
        <v>135000</v>
      </c>
      <c r="BH185" s="249">
        <f>W185+Z185+AF185+AI185+AL185+AO185+AR185+AU185+BA185</f>
        <v>895000</v>
      </c>
      <c r="BI185" s="87">
        <f>BG185/(R185+U185+X185+AA185+AD185+AG185+AJ185+AM185+AP185+AS185)</f>
        <v>0.3</v>
      </c>
      <c r="BJ185" s="223">
        <f>BH185/(S185+V185+Y185+AB185+AE185+AH185+AK185+AN185+AQ185+AT185)</f>
        <v>0.7708871662360034</v>
      </c>
      <c r="BK185" s="88">
        <f>IF(BI185&gt;=100%,0,(R185+U185+X185+AA185+AD185+AG185+AJ185+AM185+AP185+AS185)-(V185+Y185+AE185+AH185+AK185+AN185+AQ185+AT185+AZ185))</f>
        <v>315000</v>
      </c>
      <c r="BL185" s="248">
        <f>IF(BJ185&gt;=100%,0,(S185+V185+Y185+AB185+AE185+AH185+AK185+AN185+AQ185+AT185)-(W185+Z185+AF185+AI185+AL185+AO185+AR185+AU185+BA185))</f>
        <v>266000</v>
      </c>
      <c r="BM185" s="137">
        <f t="shared" si="142"/>
        <v>0.11637931034482758</v>
      </c>
      <c r="BN185" s="275">
        <f t="shared" si="142"/>
        <v>0.6831278861199099</v>
      </c>
      <c r="BO185" s="138">
        <f>IF(BG185&lt;AW185,AW185-BG185,0)</f>
        <v>1025000</v>
      </c>
      <c r="BP185" s="290">
        <f>IF(BH185&lt;AX185,AX185-BH185,0)</f>
        <v>415150</v>
      </c>
      <c r="BQ185" s="88">
        <f>IF(AA185&gt;BK185,0,BK185-AA185)</f>
        <v>315000</v>
      </c>
      <c r="BR185" s="248">
        <f>IF(AB185&gt;BL185,0,BL185-AB185)</f>
        <v>266000</v>
      </c>
      <c r="BT185" s="394">
        <v>0</v>
      </c>
      <c r="BU185" s="127">
        <f t="shared" si="162"/>
        <v>0</v>
      </c>
      <c r="BV185" s="127"/>
      <c r="BW185" s="26">
        <f>AV185*BS185*0.4</f>
        <v>0</v>
      </c>
      <c r="BX185" s="358">
        <v>175000</v>
      </c>
      <c r="BY185" s="26"/>
      <c r="BZ185" s="32"/>
      <c r="CA185" s="27"/>
      <c r="CB185" s="32"/>
      <c r="CC185" s="35"/>
      <c r="CD185" s="35"/>
      <c r="CE185" s="371" t="s">
        <v>144</v>
      </c>
      <c r="CF185" s="152" t="s">
        <v>50</v>
      </c>
      <c r="CG185" s="395">
        <v>0.684</v>
      </c>
      <c r="CI185" s="406">
        <f t="shared" si="140"/>
        <v>0.5799220272904484</v>
      </c>
      <c r="CJ185" s="13">
        <f>0.65*($S185+$AB185)-$BA185-$BW185</f>
        <v>71900</v>
      </c>
      <c r="CK185" s="13">
        <f>0.7*($S185+$AB185)-$BA185-$BW185</f>
        <v>123200</v>
      </c>
      <c r="CL185" s="16">
        <f>0.75*($S185+$AB185)-$BA185-$BW185</f>
        <v>174500</v>
      </c>
    </row>
    <row r="186" spans="1:87" ht="7.5" customHeight="1" thickBot="1">
      <c r="A186" s="139"/>
      <c r="B186" s="139"/>
      <c r="C186" s="139"/>
      <c r="D186" s="139"/>
      <c r="E186" s="139"/>
      <c r="F186" s="82"/>
      <c r="H186" s="82"/>
      <c r="I186" s="82"/>
      <c r="J186" s="82"/>
      <c r="K186" s="82"/>
      <c r="L186" s="82"/>
      <c r="M186" s="82"/>
      <c r="N186" s="82"/>
      <c r="O186" s="298"/>
      <c r="P186" s="82"/>
      <c r="Q186" s="298"/>
      <c r="R186" s="3"/>
      <c r="S186" s="3"/>
      <c r="T186" s="188"/>
      <c r="U186" s="3"/>
      <c r="V186" s="3"/>
      <c r="W186" s="188"/>
      <c r="X186" s="3"/>
      <c r="Y186" s="3"/>
      <c r="Z186" s="188"/>
      <c r="AA186" s="3"/>
      <c r="AB186" s="3"/>
      <c r="AC186" s="188"/>
      <c r="AD186" s="3"/>
      <c r="AE186" s="3"/>
      <c r="AF186" s="188"/>
      <c r="AG186" s="3"/>
      <c r="AH186" s="3"/>
      <c r="AI186" s="188"/>
      <c r="AJ186" s="3"/>
      <c r="AK186" s="3"/>
      <c r="AL186" s="188"/>
      <c r="AM186" s="3"/>
      <c r="AN186" s="3"/>
      <c r="AO186" s="188"/>
      <c r="AP186" s="3"/>
      <c r="AQ186" s="3"/>
      <c r="AR186" s="188"/>
      <c r="AS186" s="3"/>
      <c r="AT186" s="3"/>
      <c r="AU186" s="188"/>
      <c r="AV186" s="3"/>
      <c r="AW186" s="3"/>
      <c r="AX186" s="188"/>
      <c r="AY186" s="3"/>
      <c r="AZ186" s="3"/>
      <c r="BA186" s="3"/>
      <c r="BB186" s="40"/>
      <c r="BC186" s="217"/>
      <c r="BD186" s="40"/>
      <c r="BE186" s="217"/>
      <c r="BF186" s="40"/>
      <c r="BI186" s="6"/>
      <c r="BJ186" s="219"/>
      <c r="BK186" s="92"/>
      <c r="BL186" s="262"/>
      <c r="BM186" s="44"/>
      <c r="BN186" s="271"/>
      <c r="BQ186" s="92"/>
      <c r="BR186" s="262"/>
      <c r="BT186" s="13"/>
      <c r="BU186" s="13">
        <f t="shared" si="162"/>
        <v>0</v>
      </c>
      <c r="BV186" s="13"/>
      <c r="BW186" s="24"/>
      <c r="BX186" s="24"/>
      <c r="CG186" s="352"/>
      <c r="CI186" s="406" t="e">
        <f t="shared" si="140"/>
        <v>#DIV/0!</v>
      </c>
    </row>
    <row r="187" spans="1:90" ht="48">
      <c r="A187" s="423">
        <v>65761758</v>
      </c>
      <c r="B187" s="424" t="s">
        <v>215</v>
      </c>
      <c r="C187" s="424" t="s">
        <v>41</v>
      </c>
      <c r="D187" s="424" t="s">
        <v>216</v>
      </c>
      <c r="E187" s="424" t="s">
        <v>217</v>
      </c>
      <c r="F187" s="69">
        <v>1698460</v>
      </c>
      <c r="G187" s="69">
        <v>12</v>
      </c>
      <c r="H187" s="69">
        <v>18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7</v>
      </c>
      <c r="O187" s="295">
        <v>5.4</v>
      </c>
      <c r="P187" s="69">
        <v>5.4</v>
      </c>
      <c r="Q187" s="295">
        <v>3.8</v>
      </c>
      <c r="R187" s="17">
        <v>1330000</v>
      </c>
      <c r="S187" s="17">
        <v>1952000</v>
      </c>
      <c r="T187" s="179">
        <v>1991300</v>
      </c>
      <c r="U187" s="17">
        <v>447000</v>
      </c>
      <c r="V187" s="17">
        <v>410000</v>
      </c>
      <c r="W187" s="179">
        <v>0</v>
      </c>
      <c r="X187" s="17">
        <v>91164</v>
      </c>
      <c r="Y187" s="17">
        <v>0</v>
      </c>
      <c r="Z187" s="179">
        <v>30000</v>
      </c>
      <c r="AA187" s="17">
        <v>510259</v>
      </c>
      <c r="AB187" s="17">
        <v>357181</v>
      </c>
      <c r="AC187" s="179">
        <v>400000</v>
      </c>
      <c r="AD187" s="17">
        <v>0</v>
      </c>
      <c r="AE187" s="17">
        <v>0</v>
      </c>
      <c r="AF187" s="179">
        <v>0</v>
      </c>
      <c r="AG187" s="17">
        <v>0</v>
      </c>
      <c r="AH187" s="17">
        <v>0</v>
      </c>
      <c r="AI187" s="179">
        <v>0</v>
      </c>
      <c r="AJ187" s="17">
        <v>136678</v>
      </c>
      <c r="AK187" s="17">
        <v>160450</v>
      </c>
      <c r="AL187" s="179">
        <v>170000</v>
      </c>
      <c r="AM187" s="17">
        <v>0</v>
      </c>
      <c r="AN187" s="17">
        <v>0</v>
      </c>
      <c r="AO187" s="179">
        <v>0</v>
      </c>
      <c r="AP187" s="17">
        <v>0</v>
      </c>
      <c r="AQ187" s="17">
        <v>0</v>
      </c>
      <c r="AR187" s="179">
        <v>0</v>
      </c>
      <c r="AS187" s="17">
        <v>800929</v>
      </c>
      <c r="AT187" s="17">
        <v>1080200</v>
      </c>
      <c r="AU187" s="179">
        <v>1095261</v>
      </c>
      <c r="AV187" s="17">
        <v>3316030</v>
      </c>
      <c r="AW187" s="52">
        <v>3490831</v>
      </c>
      <c r="AX187" s="195">
        <v>4196561</v>
      </c>
      <c r="AY187" s="153"/>
      <c r="AZ187" s="154"/>
      <c r="BA187" s="209">
        <v>628000</v>
      </c>
      <c r="BB187" s="54">
        <f aca="true" t="shared" si="173" ref="BB187:BC189">AZ187/S187</f>
        <v>0</v>
      </c>
      <c r="BC187" s="213">
        <f t="shared" si="173"/>
        <v>0.31537186762416514</v>
      </c>
      <c r="BD187" s="47">
        <f aca="true" t="shared" si="174" ref="BD187:BE189">-1+AZ187/R187</f>
        <v>-1</v>
      </c>
      <c r="BE187" s="228">
        <f t="shared" si="174"/>
        <v>-0.6782786885245902</v>
      </c>
      <c r="BF187" s="10"/>
      <c r="BG187" s="72">
        <f aca="true" t="shared" si="175" ref="BG187:BH189">V187+Y187+AE187+AH187+AK187+AN187+AQ187+AT187+AZ187</f>
        <v>1650650</v>
      </c>
      <c r="BH187" s="246">
        <f t="shared" si="175"/>
        <v>1923261</v>
      </c>
      <c r="BI187" s="45">
        <f aca="true" t="shared" si="176" ref="BI187:BJ189">BG187/(R187+U187+X187+AA187+AD187+AG187+AJ187+AM187+AP187+AS187)</f>
        <v>0.49777897063657445</v>
      </c>
      <c r="BJ187" s="255">
        <f t="shared" si="176"/>
        <v>0.48569269749138283</v>
      </c>
      <c r="BK187" s="72">
        <f>IF(BI187&gt;=100%,0,(R187+U187+X187+AA187+AD187+AG187+AJ187+AM187+AP187+AS187)-(V187+Y187+AE187+AH187+AK187+AN187+AQ187+AT187+AZ187))</f>
        <v>1665380</v>
      </c>
      <c r="BL187" s="246">
        <f>IF(BJ187&gt;=100%,0,(S187+V187+Y187+AB187+AE187+AH187+AK187+AN187+AQ187+AT187)-(W187+Z187+AF187+AI187+AL187+AO187+AR187+AU187+BA187))</f>
        <v>2036570</v>
      </c>
      <c r="BM187" s="42">
        <f aca="true" t="shared" si="177" ref="BM187:BN189">BG187/AW187</f>
        <v>0.472853025540337</v>
      </c>
      <c r="BN187" s="276">
        <f t="shared" si="177"/>
        <v>0.4582945416496984</v>
      </c>
      <c r="BO187" s="73">
        <f>IF(BG187&lt;AW187,AW187-BG187,0)</f>
        <v>1840181</v>
      </c>
      <c r="BP187" s="281">
        <f>IF(BH187&lt;AX187,AX187-BH187,0)</f>
        <v>2273300</v>
      </c>
      <c r="BQ187" s="72">
        <f>IF(AA187&gt;BK187,0,BK187-AA187)</f>
        <v>1155121</v>
      </c>
      <c r="BR187" s="246">
        <f>IF(AB187&gt;BL187,0,BL187-AB187)</f>
        <v>1679389</v>
      </c>
      <c r="BS187" s="155"/>
      <c r="BT187" s="368">
        <v>0.099</v>
      </c>
      <c r="BU187" s="128">
        <f t="shared" si="162"/>
        <v>138236.9076</v>
      </c>
      <c r="BV187" s="378"/>
      <c r="BW187" s="412">
        <v>138000</v>
      </c>
      <c r="BX187" s="361">
        <v>966000</v>
      </c>
      <c r="BY187" s="380"/>
      <c r="BZ187" s="369"/>
      <c r="CA187" s="370"/>
      <c r="CB187" s="369"/>
      <c r="CC187" s="369"/>
      <c r="CD187" s="369"/>
      <c r="CE187" s="371" t="s">
        <v>91</v>
      </c>
      <c r="CF187" s="371" t="s">
        <v>50</v>
      </c>
      <c r="CG187" s="372">
        <v>0.24</v>
      </c>
      <c r="CI187" s="406">
        <f t="shared" si="140"/>
        <v>0.331719341186334</v>
      </c>
      <c r="CJ187" s="13">
        <f>0.65*($S187+$AB187)-$BA187-$BW187</f>
        <v>734967.6500000001</v>
      </c>
      <c r="CK187" s="13">
        <f>0.7*($S187+$AB187)-$BA187-$BW187</f>
        <v>850426.7</v>
      </c>
      <c r="CL187" s="16">
        <f>0.75*($S187+$AB187)-$BA187-$BW187</f>
        <v>965885.75</v>
      </c>
    </row>
    <row r="188" spans="1:90" ht="26.25" customHeight="1" thickBot="1">
      <c r="A188" s="175">
        <v>43379729</v>
      </c>
      <c r="B188" s="113" t="s">
        <v>87</v>
      </c>
      <c r="C188" s="113" t="s">
        <v>41</v>
      </c>
      <c r="D188" s="113" t="s">
        <v>216</v>
      </c>
      <c r="E188" s="113" t="s">
        <v>278</v>
      </c>
      <c r="F188" s="99"/>
      <c r="G188" s="99"/>
      <c r="H188" s="99"/>
      <c r="I188" s="99"/>
      <c r="J188" s="99"/>
      <c r="K188" s="99"/>
      <c r="L188" s="99"/>
      <c r="M188" s="99"/>
      <c r="N188" s="99"/>
      <c r="O188" s="299"/>
      <c r="P188" s="99"/>
      <c r="Q188" s="299"/>
      <c r="R188" s="39">
        <v>1420000</v>
      </c>
      <c r="S188" s="39">
        <v>1655000</v>
      </c>
      <c r="T188" s="184"/>
      <c r="U188" s="39">
        <v>1902000</v>
      </c>
      <c r="V188" s="39">
        <v>1800000</v>
      </c>
      <c r="W188" s="184">
        <v>1682000</v>
      </c>
      <c r="X188" s="39"/>
      <c r="Y188" s="39"/>
      <c r="Z188" s="184"/>
      <c r="AA188" s="39">
        <v>494904</v>
      </c>
      <c r="AB188" s="39">
        <v>575000</v>
      </c>
      <c r="AC188" s="184"/>
      <c r="AD188" s="39"/>
      <c r="AE188" s="39"/>
      <c r="AF188" s="184"/>
      <c r="AG188" s="39"/>
      <c r="AH188" s="39"/>
      <c r="AI188" s="184"/>
      <c r="AJ188" s="39">
        <v>320092</v>
      </c>
      <c r="AK188" s="39"/>
      <c r="AL188" s="184"/>
      <c r="AM188" s="39"/>
      <c r="AN188" s="39"/>
      <c r="AO188" s="184"/>
      <c r="AP188" s="39">
        <v>1411181</v>
      </c>
      <c r="AQ188" s="39"/>
      <c r="AR188" s="184"/>
      <c r="AS188" s="39">
        <v>1925058</v>
      </c>
      <c r="AT188" s="39"/>
      <c r="AU188" s="184"/>
      <c r="AV188" s="39">
        <v>7473235</v>
      </c>
      <c r="AW188" s="101"/>
      <c r="AX188" s="198"/>
      <c r="AY188" s="21"/>
      <c r="AZ188" s="156"/>
      <c r="BA188" s="210">
        <v>1200000</v>
      </c>
      <c r="BB188" s="157">
        <f t="shared" si="173"/>
        <v>0</v>
      </c>
      <c r="BC188" s="224" t="e">
        <f t="shared" si="173"/>
        <v>#DIV/0!</v>
      </c>
      <c r="BD188" s="158">
        <f t="shared" si="174"/>
        <v>-1</v>
      </c>
      <c r="BE188" s="237">
        <f t="shared" si="174"/>
        <v>-0.2749244712990937</v>
      </c>
      <c r="BF188" s="6"/>
      <c r="BG188" s="159">
        <f t="shared" si="175"/>
        <v>1800000</v>
      </c>
      <c r="BH188" s="250">
        <f t="shared" si="175"/>
        <v>2882000</v>
      </c>
      <c r="BI188" s="71">
        <f t="shared" si="176"/>
        <v>0.24085954743829144</v>
      </c>
      <c r="BJ188" s="252">
        <f t="shared" si="176"/>
        <v>0.715136476426799</v>
      </c>
      <c r="BK188" s="9">
        <f>IF(BI188&gt;=100%,0,(R188+U188+X188+AA188+AD188+AG188+AJ188+AM188+AP188+AS188)-(V188+Y188+AE188+AH188+AK188+AN188+AQ188+AT188+AZ188))</f>
        <v>5673235</v>
      </c>
      <c r="BL188" s="260">
        <f>IF(BJ188&gt;=100%,0,(S188+V188+Y188+AB188+AE188+AH188+AK188+AN188+AQ188+AT188)-(W188+Z188+AF188+AI188+AL188+AO188+AR188+AU188+BA188))</f>
        <v>1148000</v>
      </c>
      <c r="BM188" s="160" t="e">
        <f t="shared" si="177"/>
        <v>#DIV/0!</v>
      </c>
      <c r="BN188" s="277" t="e">
        <f t="shared" si="177"/>
        <v>#DIV/0!</v>
      </c>
      <c r="BO188" s="161">
        <f>IF(BG188&lt;AW188,AW188-BG188,0)</f>
        <v>0</v>
      </c>
      <c r="BP188" s="291">
        <f>IF(BH188&lt;AX188,AX188-BH188,0)</f>
        <v>0</v>
      </c>
      <c r="BQ188" s="9">
        <f>IF(AA188&gt;BK188,0,BK188-AA188)</f>
        <v>5178331</v>
      </c>
      <c r="BR188" s="260">
        <f>IF(AB188&gt;BL188,0,BL188-AB188)</f>
        <v>573000</v>
      </c>
      <c r="BT188" s="373">
        <v>0.099</v>
      </c>
      <c r="BU188" s="140">
        <f t="shared" si="162"/>
        <v>0</v>
      </c>
      <c r="BV188" s="379"/>
      <c r="BW188" s="414">
        <v>200000</v>
      </c>
      <c r="BX188" s="382">
        <v>273000</v>
      </c>
      <c r="BY188" s="381"/>
      <c r="BZ188" s="374"/>
      <c r="CA188" s="375"/>
      <c r="CB188" s="374"/>
      <c r="CC188" s="374"/>
      <c r="CD188" s="374"/>
      <c r="CE188" s="376" t="s">
        <v>91</v>
      </c>
      <c r="CF188" s="376" t="s">
        <v>50</v>
      </c>
      <c r="CG188" s="377"/>
      <c r="CI188" s="406">
        <f t="shared" si="140"/>
        <v>0.6278026905829597</v>
      </c>
      <c r="CJ188" s="13">
        <f>0.65*($S188+$AB188)-$BA188-$BW188</f>
        <v>49500</v>
      </c>
      <c r="CK188" s="13">
        <f>0.7*($S188+$AB188)-$BA188-$BW188</f>
        <v>161000</v>
      </c>
      <c r="CL188" s="16">
        <f>0.75*($S188+$AB188)-$BA188-$BW188</f>
        <v>272500</v>
      </c>
    </row>
    <row r="189" spans="1:87" ht="12.75" hidden="1" thickBot="1">
      <c r="A189" s="458" t="s">
        <v>55</v>
      </c>
      <c r="B189" s="459"/>
      <c r="C189" s="459"/>
      <c r="D189" s="459"/>
      <c r="E189" s="459"/>
      <c r="F189" s="82"/>
      <c r="G189" s="82"/>
      <c r="H189" s="82"/>
      <c r="I189" s="82"/>
      <c r="J189" s="82"/>
      <c r="K189" s="82"/>
      <c r="L189" s="82"/>
      <c r="M189" s="82"/>
      <c r="N189" s="82"/>
      <c r="O189" s="298"/>
      <c r="P189" s="82"/>
      <c r="Q189" s="298"/>
      <c r="R189" s="18">
        <f>SUM(R187:R188)</f>
        <v>2750000</v>
      </c>
      <c r="S189" s="18">
        <f aca="true" t="shared" si="178" ref="S189:AX189">SUM(S187:S188)</f>
        <v>3607000</v>
      </c>
      <c r="T189" s="18">
        <f t="shared" si="178"/>
        <v>1991300</v>
      </c>
      <c r="U189" s="18">
        <f t="shared" si="178"/>
        <v>2349000</v>
      </c>
      <c r="V189" s="18">
        <f t="shared" si="178"/>
        <v>2210000</v>
      </c>
      <c r="W189" s="18">
        <f t="shared" si="178"/>
        <v>1682000</v>
      </c>
      <c r="X189" s="18">
        <f t="shared" si="178"/>
        <v>91164</v>
      </c>
      <c r="Y189" s="18">
        <f t="shared" si="178"/>
        <v>0</v>
      </c>
      <c r="Z189" s="18">
        <f t="shared" si="178"/>
        <v>30000</v>
      </c>
      <c r="AA189" s="18">
        <f t="shared" si="178"/>
        <v>1005163</v>
      </c>
      <c r="AB189" s="18">
        <f t="shared" si="178"/>
        <v>932181</v>
      </c>
      <c r="AC189" s="18">
        <f t="shared" si="178"/>
        <v>400000</v>
      </c>
      <c r="AD189" s="18">
        <f t="shared" si="178"/>
        <v>0</v>
      </c>
      <c r="AE189" s="18">
        <f t="shared" si="178"/>
        <v>0</v>
      </c>
      <c r="AF189" s="18">
        <f t="shared" si="178"/>
        <v>0</v>
      </c>
      <c r="AG189" s="18">
        <f t="shared" si="178"/>
        <v>0</v>
      </c>
      <c r="AH189" s="18">
        <f t="shared" si="178"/>
        <v>0</v>
      </c>
      <c r="AI189" s="18">
        <f t="shared" si="178"/>
        <v>0</v>
      </c>
      <c r="AJ189" s="18">
        <f t="shared" si="178"/>
        <v>456770</v>
      </c>
      <c r="AK189" s="18">
        <f t="shared" si="178"/>
        <v>160450</v>
      </c>
      <c r="AL189" s="18">
        <f t="shared" si="178"/>
        <v>170000</v>
      </c>
      <c r="AM189" s="18">
        <f t="shared" si="178"/>
        <v>0</v>
      </c>
      <c r="AN189" s="18">
        <f t="shared" si="178"/>
        <v>0</v>
      </c>
      <c r="AO189" s="18">
        <f t="shared" si="178"/>
        <v>0</v>
      </c>
      <c r="AP189" s="18">
        <f t="shared" si="178"/>
        <v>1411181</v>
      </c>
      <c r="AQ189" s="18">
        <f t="shared" si="178"/>
        <v>0</v>
      </c>
      <c r="AR189" s="18">
        <f t="shared" si="178"/>
        <v>0</v>
      </c>
      <c r="AS189" s="18">
        <f t="shared" si="178"/>
        <v>2725987</v>
      </c>
      <c r="AT189" s="18">
        <f t="shared" si="178"/>
        <v>1080200</v>
      </c>
      <c r="AU189" s="18">
        <f t="shared" si="178"/>
        <v>1095261</v>
      </c>
      <c r="AV189" s="18">
        <f t="shared" si="178"/>
        <v>10789265</v>
      </c>
      <c r="AW189" s="18">
        <f t="shared" si="178"/>
        <v>3490831</v>
      </c>
      <c r="AX189" s="18">
        <f t="shared" si="178"/>
        <v>4196561</v>
      </c>
      <c r="AY189" s="19"/>
      <c r="AZ189" s="83"/>
      <c r="BA189" s="185"/>
      <c r="BB189" s="84">
        <f t="shared" si="173"/>
        <v>0</v>
      </c>
      <c r="BC189" s="216">
        <f t="shared" si="173"/>
        <v>0</v>
      </c>
      <c r="BD189" s="84">
        <f t="shared" si="174"/>
        <v>-1</v>
      </c>
      <c r="BE189" s="216">
        <f t="shared" si="174"/>
        <v>-1</v>
      </c>
      <c r="BF189" s="85"/>
      <c r="BG189" s="86">
        <f t="shared" si="175"/>
        <v>3450650</v>
      </c>
      <c r="BH189" s="243">
        <f t="shared" si="175"/>
        <v>2977261</v>
      </c>
      <c r="BI189" s="106">
        <f t="shared" si="176"/>
        <v>0.3198225272991256</v>
      </c>
      <c r="BJ189" s="256">
        <f t="shared" si="176"/>
        <v>0.3726312859433447</v>
      </c>
      <c r="BK189" s="88">
        <f>SUM(BK187:BK188)</f>
        <v>7338615</v>
      </c>
      <c r="BL189" s="248">
        <f>SUM(BL187:BL188)</f>
        <v>3184570</v>
      </c>
      <c r="BM189" s="44">
        <f t="shared" si="177"/>
        <v>0.9884895602221935</v>
      </c>
      <c r="BN189" s="271">
        <f t="shared" si="177"/>
        <v>0.7094525731902861</v>
      </c>
      <c r="BO189" s="110">
        <f>SUM(BO187:BO188)</f>
        <v>1840181</v>
      </c>
      <c r="BP189" s="287">
        <f>SUM(BP187:BP188)</f>
        <v>2273300</v>
      </c>
      <c r="BQ189" s="109">
        <f>SUM(BQ187:BQ188)</f>
        <v>6333452</v>
      </c>
      <c r="BR189" s="247">
        <f>SUM(BR187:BR188)</f>
        <v>2252389</v>
      </c>
      <c r="BT189" s="13"/>
      <c r="BU189" s="13">
        <f t="shared" si="162"/>
        <v>0</v>
      </c>
      <c r="BV189" s="13"/>
      <c r="BW189" s="24"/>
      <c r="BX189" s="24"/>
      <c r="CA189" s="24"/>
      <c r="CG189" s="352"/>
      <c r="CI189" s="406">
        <f t="shared" si="140"/>
        <v>0</v>
      </c>
    </row>
    <row r="190" spans="1:87" ht="7.5" customHeight="1" thickBot="1">
      <c r="A190" s="349"/>
      <c r="B190" s="349"/>
      <c r="C190" s="349"/>
      <c r="D190" s="349"/>
      <c r="E190" s="349"/>
      <c r="F190" s="82"/>
      <c r="G190" s="82"/>
      <c r="H190" s="82"/>
      <c r="I190" s="82"/>
      <c r="J190" s="82"/>
      <c r="K190" s="82"/>
      <c r="L190" s="82"/>
      <c r="M190" s="82"/>
      <c r="N190" s="82"/>
      <c r="O190" s="298"/>
      <c r="P190" s="82"/>
      <c r="Q190" s="298"/>
      <c r="R190" s="3"/>
      <c r="S190" s="3"/>
      <c r="T190" s="188"/>
      <c r="U190" s="3"/>
      <c r="V190" s="3"/>
      <c r="W190" s="188"/>
      <c r="X190" s="3"/>
      <c r="Y190" s="3"/>
      <c r="Z190" s="188"/>
      <c r="AA190" s="3"/>
      <c r="AB190" s="3"/>
      <c r="AC190" s="188"/>
      <c r="AD190" s="3"/>
      <c r="AE190" s="3"/>
      <c r="AF190" s="188"/>
      <c r="AG190" s="3"/>
      <c r="AH190" s="3"/>
      <c r="AI190" s="188"/>
      <c r="AJ190" s="3"/>
      <c r="AK190" s="3"/>
      <c r="AL190" s="188"/>
      <c r="AM190" s="3"/>
      <c r="AN190" s="3"/>
      <c r="AO190" s="188"/>
      <c r="AP190" s="3"/>
      <c r="AQ190" s="3"/>
      <c r="AR190" s="188"/>
      <c r="AS190" s="3"/>
      <c r="AT190" s="3"/>
      <c r="AU190" s="188"/>
      <c r="AV190" s="3"/>
      <c r="AW190" s="3"/>
      <c r="AX190" s="188"/>
      <c r="AY190" s="3"/>
      <c r="AZ190" s="3"/>
      <c r="BA190" s="3"/>
      <c r="BB190" s="40"/>
      <c r="BC190" s="217"/>
      <c r="BD190" s="40"/>
      <c r="BE190" s="217"/>
      <c r="BF190" s="40"/>
      <c r="BI190" s="6"/>
      <c r="BJ190" s="219"/>
      <c r="BK190" s="92"/>
      <c r="BL190" s="262"/>
      <c r="BM190" s="44"/>
      <c r="BN190" s="271"/>
      <c r="BQ190" s="92"/>
      <c r="BR190" s="262"/>
      <c r="BT190" s="13"/>
      <c r="BU190" s="13">
        <f t="shared" si="162"/>
        <v>0</v>
      </c>
      <c r="BV190" s="13"/>
      <c r="BW190" s="24"/>
      <c r="BX190" s="24"/>
      <c r="CG190" s="352"/>
      <c r="CI190" s="406" t="e">
        <f t="shared" si="140"/>
        <v>#DIV/0!</v>
      </c>
    </row>
    <row r="191" spans="1:90" s="155" customFormat="1" ht="48.75" thickBot="1">
      <c r="A191" s="431">
        <v>44990260</v>
      </c>
      <c r="B191" s="437" t="s">
        <v>69</v>
      </c>
      <c r="C191" s="437" t="s">
        <v>41</v>
      </c>
      <c r="D191" s="437" t="s">
        <v>219</v>
      </c>
      <c r="E191" s="432" t="s">
        <v>330</v>
      </c>
      <c r="F191" s="128">
        <v>3822427</v>
      </c>
      <c r="G191" s="69">
        <v>0</v>
      </c>
      <c r="H191" s="69">
        <v>85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295">
        <v>2.2</v>
      </c>
      <c r="P191" s="69">
        <v>0</v>
      </c>
      <c r="Q191" s="295">
        <v>1.9</v>
      </c>
      <c r="R191" s="17">
        <v>0</v>
      </c>
      <c r="S191" s="17">
        <v>0</v>
      </c>
      <c r="T191" s="179">
        <v>600000</v>
      </c>
      <c r="U191" s="17">
        <v>0</v>
      </c>
      <c r="V191" s="17">
        <v>0</v>
      </c>
      <c r="W191" s="179">
        <v>0</v>
      </c>
      <c r="X191" s="17">
        <v>0</v>
      </c>
      <c r="Y191" s="17">
        <v>0</v>
      </c>
      <c r="Z191" s="179">
        <v>0</v>
      </c>
      <c r="AA191" s="17">
        <v>0</v>
      </c>
      <c r="AB191" s="17">
        <v>0</v>
      </c>
      <c r="AC191" s="179">
        <v>75000</v>
      </c>
      <c r="AD191" s="17">
        <v>0</v>
      </c>
      <c r="AE191" s="17">
        <v>0</v>
      </c>
      <c r="AF191" s="179">
        <v>75000</v>
      </c>
      <c r="AG191" s="17">
        <v>0</v>
      </c>
      <c r="AH191" s="17">
        <v>0</v>
      </c>
      <c r="AI191" s="179">
        <v>0</v>
      </c>
      <c r="AJ191" s="17">
        <v>0</v>
      </c>
      <c r="AK191" s="17">
        <v>0</v>
      </c>
      <c r="AL191" s="179">
        <v>0</v>
      </c>
      <c r="AM191" s="17">
        <v>0</v>
      </c>
      <c r="AN191" s="17">
        <v>0</v>
      </c>
      <c r="AO191" s="179">
        <v>0</v>
      </c>
      <c r="AP191" s="17">
        <v>0</v>
      </c>
      <c r="AQ191" s="17">
        <v>0</v>
      </c>
      <c r="AR191" s="179">
        <v>0</v>
      </c>
      <c r="AS191" s="17">
        <v>0</v>
      </c>
      <c r="AT191" s="17">
        <v>0</v>
      </c>
      <c r="AU191" s="179">
        <v>2300</v>
      </c>
      <c r="AV191" s="17">
        <v>0</v>
      </c>
      <c r="AW191" s="52">
        <v>0</v>
      </c>
      <c r="AX191" s="195">
        <v>752300</v>
      </c>
      <c r="AY191" s="153"/>
      <c r="AZ191" s="154"/>
      <c r="BA191" s="209">
        <v>0</v>
      </c>
      <c r="BB191" s="54" t="e">
        <f aca="true" t="shared" si="179" ref="BB191:BC193">AZ191/S191</f>
        <v>#DIV/0!</v>
      </c>
      <c r="BC191" s="213">
        <f t="shared" si="179"/>
        <v>0</v>
      </c>
      <c r="BD191" s="345"/>
      <c r="BE191" s="346"/>
      <c r="BF191" s="10"/>
      <c r="BG191" s="347">
        <f aca="true" t="shared" si="180" ref="BG191:BH193">V191+Y191+AE191+AH191+AK191+AN191+AQ191+AT191+AZ191</f>
        <v>0</v>
      </c>
      <c r="BH191" s="348">
        <f t="shared" si="180"/>
        <v>77300</v>
      </c>
      <c r="BI191" s="45" t="e">
        <f aca="true" t="shared" si="181" ref="BI191:BJ193">BG191/(R191+U191+X191+AA191+AD191+AG191+AJ191+AM191+AP191+AS191)</f>
        <v>#DIV/0!</v>
      </c>
      <c r="BJ191" s="255" t="e">
        <f t="shared" si="181"/>
        <v>#DIV/0!</v>
      </c>
      <c r="BK191" s="72" t="e">
        <f>IF(BI191&gt;=100%,0,(R191+U191+X191+AA191+AD191+AG191+AJ191+AM191+AP191+AS191)-(V191+Y191+AE191+AH191+AK191+AN191+AQ191+AT191+AZ191))</f>
        <v>#DIV/0!</v>
      </c>
      <c r="BL191" s="246" t="e">
        <f>IF(BJ191&gt;=100%,0,(S191+V191+Y191+AB191+AE191+AH191+AK191+AN191+AQ191+AT191)-(W191+Z191+AF191+AI191+AL191+AO191+AR191+AU191+BA191))</f>
        <v>#DIV/0!</v>
      </c>
      <c r="BM191" s="112" t="e">
        <f>BG191/AW191</f>
        <v>#DIV/0!</v>
      </c>
      <c r="BN191" s="273">
        <f>BH191/AX191</f>
        <v>0.10275156187691081</v>
      </c>
      <c r="BO191" s="73">
        <f>IF(BG191&lt;AW191,AW191-BG191,0)</f>
        <v>0</v>
      </c>
      <c r="BP191" s="281">
        <f>IF(BH191&lt;AX191,AX191-BH191,0)</f>
        <v>675000</v>
      </c>
      <c r="BQ191" s="72" t="e">
        <f>IF(AA191&gt;BK191,0,BK191-AA191)</f>
        <v>#DIV/0!</v>
      </c>
      <c r="BR191" s="246" t="e">
        <f>IF(AB191&gt;BL191,0,BL191-AB191)</f>
        <v>#DIV/0!</v>
      </c>
      <c r="BT191" s="368">
        <v>0.14</v>
      </c>
      <c r="BU191" s="128">
        <f>AX191*BT191*0.4</f>
        <v>42128.80000000001</v>
      </c>
      <c r="BV191" s="378"/>
      <c r="BW191" s="412">
        <v>42000</v>
      </c>
      <c r="BX191" s="361">
        <v>63000</v>
      </c>
      <c r="BY191" s="380"/>
      <c r="BZ191" s="369"/>
      <c r="CA191" s="370"/>
      <c r="CB191" s="369"/>
      <c r="CC191" s="369"/>
      <c r="CD191" s="369"/>
      <c r="CE191" s="371" t="s">
        <v>221</v>
      </c>
      <c r="CF191" s="366" t="s">
        <v>45</v>
      </c>
      <c r="CG191" s="372">
        <v>0.86</v>
      </c>
      <c r="CI191" s="406" t="e">
        <f t="shared" si="140"/>
        <v>#DIV/0!</v>
      </c>
      <c r="CJ191" s="13">
        <v>63300</v>
      </c>
      <c r="CK191" s="13"/>
      <c r="CL191" s="16">
        <v>63300</v>
      </c>
    </row>
    <row r="192" spans="1:87" ht="24.75" hidden="1" thickBot="1">
      <c r="A192" s="175">
        <v>26538377</v>
      </c>
      <c r="B192" s="98" t="s">
        <v>218</v>
      </c>
      <c r="C192" s="98" t="s">
        <v>41</v>
      </c>
      <c r="D192" s="98" t="s">
        <v>219</v>
      </c>
      <c r="E192" s="98" t="s">
        <v>220</v>
      </c>
      <c r="F192" s="100">
        <v>5370399</v>
      </c>
      <c r="G192" s="99">
        <v>0</v>
      </c>
      <c r="H192" s="99">
        <v>145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2</v>
      </c>
      <c r="O192" s="299">
        <v>2</v>
      </c>
      <c r="P192" s="99">
        <v>2</v>
      </c>
      <c r="Q192" s="299">
        <v>2</v>
      </c>
      <c r="R192" s="39">
        <v>0</v>
      </c>
      <c r="S192" s="39">
        <v>269000</v>
      </c>
      <c r="T192" s="184">
        <v>612560</v>
      </c>
      <c r="U192" s="39">
        <v>56286</v>
      </c>
      <c r="V192" s="39">
        <v>23544</v>
      </c>
      <c r="W192" s="184">
        <v>0</v>
      </c>
      <c r="X192" s="39">
        <v>0</v>
      </c>
      <c r="Y192" s="39">
        <v>0</v>
      </c>
      <c r="Z192" s="184">
        <v>0</v>
      </c>
      <c r="AA192" s="39">
        <v>57921</v>
      </c>
      <c r="AB192" s="39">
        <v>64089</v>
      </c>
      <c r="AC192" s="184">
        <v>40000</v>
      </c>
      <c r="AD192" s="39">
        <v>0</v>
      </c>
      <c r="AE192" s="39">
        <v>29000</v>
      </c>
      <c r="AF192" s="184">
        <v>30000</v>
      </c>
      <c r="AG192" s="39">
        <v>0</v>
      </c>
      <c r="AH192" s="39">
        <v>0</v>
      </c>
      <c r="AI192" s="184">
        <v>0</v>
      </c>
      <c r="AJ192" s="39">
        <v>0</v>
      </c>
      <c r="AK192" s="39">
        <v>0</v>
      </c>
      <c r="AL192" s="184">
        <v>0</v>
      </c>
      <c r="AM192" s="39">
        <v>0</v>
      </c>
      <c r="AN192" s="39">
        <v>0</v>
      </c>
      <c r="AO192" s="184">
        <v>0</v>
      </c>
      <c r="AP192" s="39">
        <v>450292</v>
      </c>
      <c r="AQ192" s="39">
        <v>188352</v>
      </c>
      <c r="AR192" s="184">
        <v>0</v>
      </c>
      <c r="AS192" s="39">
        <v>0</v>
      </c>
      <c r="AT192" s="39">
        <v>0</v>
      </c>
      <c r="AU192" s="184">
        <v>0</v>
      </c>
      <c r="AV192" s="39">
        <v>579210</v>
      </c>
      <c r="AW192" s="101">
        <v>573985</v>
      </c>
      <c r="AX192" s="198">
        <v>682560</v>
      </c>
      <c r="AY192" s="21"/>
      <c r="AZ192" s="156"/>
      <c r="BA192" s="210">
        <v>370000</v>
      </c>
      <c r="BB192" s="103">
        <f t="shared" si="179"/>
        <v>0</v>
      </c>
      <c r="BC192" s="218">
        <f t="shared" si="179"/>
        <v>0.604022463105655</v>
      </c>
      <c r="BD192" s="341"/>
      <c r="BE192" s="342"/>
      <c r="BF192" s="6"/>
      <c r="BG192" s="343">
        <f t="shared" si="180"/>
        <v>240896</v>
      </c>
      <c r="BH192" s="344">
        <f t="shared" si="180"/>
        <v>400000</v>
      </c>
      <c r="BI192" s="106">
        <f t="shared" si="181"/>
        <v>0.4267430057449172</v>
      </c>
      <c r="BJ192" s="256">
        <f t="shared" si="181"/>
        <v>0.6968823227087816</v>
      </c>
      <c r="BK192" s="109">
        <f>IF(BI192&gt;=100%,0,(R192+U192+X192+AA192+AD192+AG192+AJ192+AM192+AP192+AS192)-(V192+Y192+AE192+AH192+AK192+AN192+AQ192+AT192+AZ192))</f>
        <v>323603</v>
      </c>
      <c r="BL192" s="247">
        <f>IF(BJ192&gt;=100%,0,(S192+V192+Y192+AB192+AE192+AH192+AK192+AN192+AQ192+AT192)-(W192+Z192+AF192+AI192+AL192+AO192+AR192+AU192+BA192))</f>
        <v>173985</v>
      </c>
      <c r="BM192" s="107">
        <f t="shared" si="142"/>
        <v>0.4196904100281366</v>
      </c>
      <c r="BN192" s="270">
        <f t="shared" si="142"/>
        <v>0.5860290670417253</v>
      </c>
      <c r="BO192" s="114">
        <f>IF(BG192&lt;AW192,AW192-BG192,0)</f>
        <v>333089</v>
      </c>
      <c r="BP192" s="288">
        <f>IF(BH192&lt;AX192,AX192-BH192,0)</f>
        <v>282560</v>
      </c>
      <c r="BQ192" s="109">
        <f>IF(AA192&gt;BK192,0,BK192-AA192)</f>
        <v>265682</v>
      </c>
      <c r="BR192" s="247">
        <f>IF(AB192&gt;BL192,0,BL192-AB192)</f>
        <v>109896</v>
      </c>
      <c r="BT192" s="373">
        <v>0.14</v>
      </c>
      <c r="BU192" s="140">
        <f aca="true" t="shared" si="182" ref="BU192:BU204">IF(AW192&lt;AX192,AW192*BT192*0.4,AX192*BT192*0.4)</f>
        <v>32143.160000000003</v>
      </c>
      <c r="BV192" s="379"/>
      <c r="BW192" s="414">
        <v>32000</v>
      </c>
      <c r="BX192" s="382">
        <v>0</v>
      </c>
      <c r="BY192" s="381"/>
      <c r="BZ192" s="374"/>
      <c r="CA192" s="375"/>
      <c r="CB192" s="374"/>
      <c r="CC192" s="374"/>
      <c r="CD192" s="374"/>
      <c r="CE192" s="376" t="s">
        <v>221</v>
      </c>
      <c r="CF192" s="376" t="s">
        <v>50</v>
      </c>
      <c r="CG192" s="377">
        <v>0.86</v>
      </c>
      <c r="CI192" s="406">
        <f t="shared" si="140"/>
        <v>1.2068846464458447</v>
      </c>
    </row>
    <row r="193" spans="1:87" ht="12.75" hidden="1" thickBot="1">
      <c r="A193" s="454" t="s">
        <v>55</v>
      </c>
      <c r="B193" s="455"/>
      <c r="C193" s="455"/>
      <c r="D193" s="455"/>
      <c r="E193" s="455"/>
      <c r="F193" s="82"/>
      <c r="G193" s="82"/>
      <c r="H193" s="82"/>
      <c r="I193" s="82"/>
      <c r="J193" s="82"/>
      <c r="K193" s="82"/>
      <c r="L193" s="82"/>
      <c r="M193" s="82"/>
      <c r="N193" s="82"/>
      <c r="O193" s="298"/>
      <c r="P193" s="82"/>
      <c r="Q193" s="298"/>
      <c r="R193" s="18">
        <f>SUM(R190:R192)</f>
        <v>0</v>
      </c>
      <c r="S193" s="18">
        <f aca="true" t="shared" si="183" ref="S193:AX193">SUM(S190:S192)</f>
        <v>269000</v>
      </c>
      <c r="T193" s="18">
        <f t="shared" si="183"/>
        <v>1212560</v>
      </c>
      <c r="U193" s="18">
        <f t="shared" si="183"/>
        <v>56286</v>
      </c>
      <c r="V193" s="18">
        <f t="shared" si="183"/>
        <v>23544</v>
      </c>
      <c r="W193" s="18">
        <f t="shared" si="183"/>
        <v>0</v>
      </c>
      <c r="X193" s="18">
        <f t="shared" si="183"/>
        <v>0</v>
      </c>
      <c r="Y193" s="18">
        <f t="shared" si="183"/>
        <v>0</v>
      </c>
      <c r="Z193" s="18">
        <f t="shared" si="183"/>
        <v>0</v>
      </c>
      <c r="AA193" s="18">
        <f t="shared" si="183"/>
        <v>57921</v>
      </c>
      <c r="AB193" s="18">
        <f t="shared" si="183"/>
        <v>64089</v>
      </c>
      <c r="AC193" s="18">
        <f t="shared" si="183"/>
        <v>115000</v>
      </c>
      <c r="AD193" s="18">
        <f t="shared" si="183"/>
        <v>0</v>
      </c>
      <c r="AE193" s="18">
        <f t="shared" si="183"/>
        <v>29000</v>
      </c>
      <c r="AF193" s="18">
        <f t="shared" si="183"/>
        <v>105000</v>
      </c>
      <c r="AG193" s="18">
        <f t="shared" si="183"/>
        <v>0</v>
      </c>
      <c r="AH193" s="18">
        <f t="shared" si="183"/>
        <v>0</v>
      </c>
      <c r="AI193" s="18">
        <f t="shared" si="183"/>
        <v>0</v>
      </c>
      <c r="AJ193" s="18">
        <f t="shared" si="183"/>
        <v>0</v>
      </c>
      <c r="AK193" s="18">
        <f t="shared" si="183"/>
        <v>0</v>
      </c>
      <c r="AL193" s="18">
        <f t="shared" si="183"/>
        <v>0</v>
      </c>
      <c r="AM193" s="18">
        <f t="shared" si="183"/>
        <v>0</v>
      </c>
      <c r="AN193" s="18">
        <f t="shared" si="183"/>
        <v>0</v>
      </c>
      <c r="AO193" s="18">
        <f t="shared" si="183"/>
        <v>0</v>
      </c>
      <c r="AP193" s="18">
        <f t="shared" si="183"/>
        <v>450292</v>
      </c>
      <c r="AQ193" s="18">
        <f t="shared" si="183"/>
        <v>188352</v>
      </c>
      <c r="AR193" s="18">
        <f t="shared" si="183"/>
        <v>0</v>
      </c>
      <c r="AS193" s="18">
        <f t="shared" si="183"/>
        <v>0</v>
      </c>
      <c r="AT193" s="18">
        <f t="shared" si="183"/>
        <v>0</v>
      </c>
      <c r="AU193" s="18">
        <f t="shared" si="183"/>
        <v>2300</v>
      </c>
      <c r="AV193" s="18">
        <f t="shared" si="183"/>
        <v>579210</v>
      </c>
      <c r="AW193" s="18">
        <f t="shared" si="183"/>
        <v>573985</v>
      </c>
      <c r="AX193" s="18">
        <f t="shared" si="183"/>
        <v>1434860</v>
      </c>
      <c r="AY193" s="19"/>
      <c r="AZ193" s="83"/>
      <c r="BA193" s="185"/>
      <c r="BB193" s="84">
        <f t="shared" si="179"/>
        <v>0</v>
      </c>
      <c r="BC193" s="216">
        <f t="shared" si="179"/>
        <v>0</v>
      </c>
      <c r="BD193" s="84" t="e">
        <f>-1+AZ193/R193</f>
        <v>#DIV/0!</v>
      </c>
      <c r="BE193" s="216">
        <f>-1+BA193/S193</f>
        <v>-1</v>
      </c>
      <c r="BF193" s="85"/>
      <c r="BG193" s="86">
        <f t="shared" si="180"/>
        <v>240896</v>
      </c>
      <c r="BH193" s="243">
        <f t="shared" si="180"/>
        <v>107300</v>
      </c>
      <c r="BI193" s="106">
        <f t="shared" si="181"/>
        <v>0.4267430057449172</v>
      </c>
      <c r="BJ193" s="256">
        <f t="shared" si="181"/>
        <v>0.18693868306663067</v>
      </c>
      <c r="BK193" s="88" t="e">
        <f>SUM(BK190:BK192)</f>
        <v>#DIV/0!</v>
      </c>
      <c r="BL193" s="248" t="e">
        <f>SUM(BL190:BL192)</f>
        <v>#DIV/0!</v>
      </c>
      <c r="BM193" s="44">
        <f t="shared" si="142"/>
        <v>0.4196904100281366</v>
      </c>
      <c r="BN193" s="271">
        <f t="shared" si="142"/>
        <v>0.07478081485301702</v>
      </c>
      <c r="BO193" s="110">
        <f>SUM(BO190:BO192)</f>
        <v>333089</v>
      </c>
      <c r="BP193" s="287">
        <f>SUM(BP190:BP192)</f>
        <v>957560</v>
      </c>
      <c r="BQ193" s="109" t="e">
        <f>SUM(BQ190:BQ192)</f>
        <v>#DIV/0!</v>
      </c>
      <c r="BR193" s="247" t="e">
        <f>SUM(BR190:BR192)</f>
        <v>#DIV/0!</v>
      </c>
      <c r="BT193" s="13"/>
      <c r="BU193" s="13">
        <f t="shared" si="182"/>
        <v>0</v>
      </c>
      <c r="BV193" s="13"/>
      <c r="BW193" s="24"/>
      <c r="BX193" s="24"/>
      <c r="CA193" s="24"/>
      <c r="CG193" s="352"/>
      <c r="CI193" s="406">
        <f t="shared" si="140"/>
        <v>0</v>
      </c>
    </row>
    <row r="194" spans="1:87" ht="7.5" customHeight="1" thickBot="1">
      <c r="A194" s="349"/>
      <c r="B194" s="349"/>
      <c r="C194" s="349"/>
      <c r="D194" s="349"/>
      <c r="E194" s="349"/>
      <c r="F194" s="445"/>
      <c r="G194" s="440"/>
      <c r="H194" s="440"/>
      <c r="I194" s="440"/>
      <c r="J194" s="440"/>
      <c r="K194" s="440"/>
      <c r="L194" s="440"/>
      <c r="M194" s="440"/>
      <c r="N194" s="440"/>
      <c r="O194" s="441"/>
      <c r="P194" s="440"/>
      <c r="Q194" s="441"/>
      <c r="R194" s="446"/>
      <c r="S194" s="446"/>
      <c r="T194" s="447"/>
      <c r="U194" s="446"/>
      <c r="V194" s="446"/>
      <c r="W194" s="447"/>
      <c r="X194" s="446"/>
      <c r="Y194" s="446"/>
      <c r="Z194" s="447"/>
      <c r="AA194" s="446"/>
      <c r="AB194" s="446"/>
      <c r="AC194" s="188"/>
      <c r="AD194" s="3"/>
      <c r="AE194" s="3"/>
      <c r="AF194" s="188"/>
      <c r="AG194" s="3"/>
      <c r="AH194" s="3"/>
      <c r="AI194" s="188"/>
      <c r="AJ194" s="3"/>
      <c r="AK194" s="3"/>
      <c r="AL194" s="188"/>
      <c r="AM194" s="3"/>
      <c r="AN194" s="3"/>
      <c r="AO194" s="188"/>
      <c r="AP194" s="3"/>
      <c r="AQ194" s="3"/>
      <c r="AR194" s="188"/>
      <c r="AS194" s="3"/>
      <c r="AT194" s="3"/>
      <c r="AU194" s="188"/>
      <c r="AV194" s="3"/>
      <c r="AW194" s="3"/>
      <c r="AX194" s="188"/>
      <c r="AY194" s="3"/>
      <c r="AZ194" s="3"/>
      <c r="BA194" s="448"/>
      <c r="BB194" s="40"/>
      <c r="BC194" s="217"/>
      <c r="BD194" s="40"/>
      <c r="BE194" s="217"/>
      <c r="BF194" s="40"/>
      <c r="BI194" s="6"/>
      <c r="BJ194" s="219"/>
      <c r="BK194" s="92"/>
      <c r="BL194" s="262"/>
      <c r="BM194" s="44"/>
      <c r="BN194" s="271"/>
      <c r="BQ194" s="92"/>
      <c r="BR194" s="262"/>
      <c r="BT194" s="13"/>
      <c r="BU194" s="13">
        <f t="shared" si="182"/>
        <v>0</v>
      </c>
      <c r="BV194" s="13"/>
      <c r="BW194" s="24"/>
      <c r="BX194" s="24"/>
      <c r="CG194" s="352"/>
      <c r="CI194" s="406" t="e">
        <f t="shared" si="140"/>
        <v>#DIV/0!</v>
      </c>
    </row>
    <row r="195" spans="1:90" ht="48.75" thickBot="1">
      <c r="A195" s="175">
        <v>62797549</v>
      </c>
      <c r="B195" s="98" t="s">
        <v>126</v>
      </c>
      <c r="C195" s="98" t="s">
        <v>41</v>
      </c>
      <c r="D195" s="98" t="s">
        <v>222</v>
      </c>
      <c r="E195" s="98" t="s">
        <v>223</v>
      </c>
      <c r="F195" s="99">
        <v>9959954</v>
      </c>
      <c r="G195" s="100"/>
      <c r="H195" s="99">
        <v>110</v>
      </c>
      <c r="I195" s="99">
        <v>65</v>
      </c>
      <c r="J195" s="99">
        <v>35</v>
      </c>
      <c r="K195" s="99">
        <v>10</v>
      </c>
      <c r="L195" s="99">
        <v>0</v>
      </c>
      <c r="M195" s="99">
        <v>0</v>
      </c>
      <c r="N195" s="99">
        <v>7.1</v>
      </c>
      <c r="O195" s="299">
        <v>8.6</v>
      </c>
      <c r="P195" s="99">
        <v>5</v>
      </c>
      <c r="Q195" s="299">
        <v>6</v>
      </c>
      <c r="R195" s="39">
        <v>1010000</v>
      </c>
      <c r="S195" s="39">
        <v>1111000</v>
      </c>
      <c r="T195" s="184">
        <v>1723923</v>
      </c>
      <c r="U195" s="39">
        <v>0</v>
      </c>
      <c r="V195" s="39">
        <v>0</v>
      </c>
      <c r="W195" s="184">
        <v>0</v>
      </c>
      <c r="X195" s="39">
        <v>0</v>
      </c>
      <c r="Y195" s="39">
        <v>0</v>
      </c>
      <c r="Z195" s="184">
        <v>0</v>
      </c>
      <c r="AA195" s="39">
        <v>329375</v>
      </c>
      <c r="AB195" s="39">
        <v>290563</v>
      </c>
      <c r="AC195" s="181">
        <v>300000</v>
      </c>
      <c r="AD195" s="15">
        <v>85000</v>
      </c>
      <c r="AE195" s="15">
        <v>100000</v>
      </c>
      <c r="AF195" s="181">
        <v>100000</v>
      </c>
      <c r="AG195" s="15">
        <v>0</v>
      </c>
      <c r="AH195" s="15">
        <v>0</v>
      </c>
      <c r="AI195" s="181">
        <v>0</v>
      </c>
      <c r="AJ195" s="15">
        <v>162249</v>
      </c>
      <c r="AK195" s="15">
        <v>260000</v>
      </c>
      <c r="AL195" s="181">
        <v>300000</v>
      </c>
      <c r="AM195" s="15">
        <v>0</v>
      </c>
      <c r="AN195" s="15">
        <v>0</v>
      </c>
      <c r="AO195" s="181">
        <v>0</v>
      </c>
      <c r="AP195" s="15">
        <v>0</v>
      </c>
      <c r="AQ195" s="15">
        <v>0</v>
      </c>
      <c r="AR195" s="181">
        <v>0</v>
      </c>
      <c r="AS195" s="15">
        <v>214484</v>
      </c>
      <c r="AT195" s="15">
        <v>503437</v>
      </c>
      <c r="AU195" s="181">
        <v>26077</v>
      </c>
      <c r="AV195" s="15">
        <v>1801108</v>
      </c>
      <c r="AW195" s="55">
        <v>2265000</v>
      </c>
      <c r="AX195" s="197">
        <v>2450000</v>
      </c>
      <c r="AY195" s="3"/>
      <c r="AZ195" s="56"/>
      <c r="BA195" s="205">
        <v>704000</v>
      </c>
      <c r="BB195" s="57">
        <f>AZ195/S195</f>
        <v>0</v>
      </c>
      <c r="BC195" s="215">
        <f>BA195/T195</f>
        <v>0.4083709075173311</v>
      </c>
      <c r="BD195" s="48">
        <f>-1+AZ195/R195</f>
        <v>-1</v>
      </c>
      <c r="BE195" s="230">
        <f>-1+BA195/S195</f>
        <v>-0.36633663366336633</v>
      </c>
      <c r="BF195" s="6"/>
      <c r="BG195" s="78">
        <f>V195+Y195+AE195+AH195+AK195+AN195+AQ195+AT195+AZ195</f>
        <v>863437</v>
      </c>
      <c r="BH195" s="242">
        <f>W195+Z195+AF195+AI195+AL195+AO195+AR195+AU195+BA195</f>
        <v>1130077</v>
      </c>
      <c r="BI195" s="123">
        <f>BG195/(R195+U195+X195+AA195+AD195+AG195+AJ195+AM195+AP195+AS195)</f>
        <v>0.47939212973347517</v>
      </c>
      <c r="BJ195" s="257">
        <f>BH195/(S195+V195+Y195+AB195+AE195+AH195+AK195+AN195+AQ195+AT195)</f>
        <v>0.49893024282560705</v>
      </c>
      <c r="BK195" s="79">
        <f>IF(BI195&gt;=100%,0,(R195+U195+X195+AA195+AD195+AG195+AJ195+AM195+AP195+AS195)-(V195+Y195+AE195+AH195+AK195+AN195+AQ195+AT195+AZ195))</f>
        <v>937671</v>
      </c>
      <c r="BL195" s="261">
        <f>IF(BJ195&gt;=100%,0,(S195+V195+Y195+AB195+AE195+AH195+AK195+AN195+AQ195+AT195)-(W195+Z195+AF195+AI195+AL195+AO195+AR195+AU195+BA195))</f>
        <v>1134923</v>
      </c>
      <c r="BM195" s="80">
        <f t="shared" si="142"/>
        <v>0.3812083885209713</v>
      </c>
      <c r="BN195" s="267">
        <f t="shared" si="142"/>
        <v>0.4612559183673469</v>
      </c>
      <c r="BO195" s="129">
        <f>IF(BG195&lt;AW195,AW195-BG195,0)</f>
        <v>1401563</v>
      </c>
      <c r="BP195" s="289">
        <f>IF(BH195&lt;AX195,AX195-BH195,0)</f>
        <v>1319923</v>
      </c>
      <c r="BQ195" s="130">
        <f>IF(AA195&gt;BK195,0,BK195-AA195)</f>
        <v>608296</v>
      </c>
      <c r="BR195" s="293">
        <f>IF(AB195&gt;BL195,0,BL195-AB195)</f>
        <v>844360</v>
      </c>
      <c r="BT195" s="394">
        <v>0.175</v>
      </c>
      <c r="BU195" s="127">
        <f t="shared" si="182"/>
        <v>158550</v>
      </c>
      <c r="BV195" s="127"/>
      <c r="BW195" s="26">
        <v>158000</v>
      </c>
      <c r="BX195" s="358">
        <v>190000</v>
      </c>
      <c r="BY195" s="26"/>
      <c r="BZ195" s="32"/>
      <c r="CA195" s="27"/>
      <c r="CB195" s="32"/>
      <c r="CC195" s="35"/>
      <c r="CD195" s="35"/>
      <c r="CE195" s="151" t="s">
        <v>224</v>
      </c>
      <c r="CF195" s="152" t="s">
        <v>50</v>
      </c>
      <c r="CG195" s="395">
        <v>0.67</v>
      </c>
      <c r="CI195" s="406">
        <f t="shared" si="140"/>
        <v>0.6150276512721868</v>
      </c>
      <c r="CJ195" s="13">
        <f>0.65*($S195+$AB195)-$BA195-$BW195</f>
        <v>49015.95000000007</v>
      </c>
      <c r="CK195" s="13">
        <f>0.7*($S195+$AB195)-$BA195-$BW195</f>
        <v>119094.09999999998</v>
      </c>
      <c r="CL195" s="16">
        <f>0.75*($S195+$AB195)-$BA195-$BW195</f>
        <v>189172.25</v>
      </c>
    </row>
    <row r="196" spans="1:87" ht="12.75" hidden="1" thickBot="1">
      <c r="A196" s="454" t="s">
        <v>55</v>
      </c>
      <c r="B196" s="455"/>
      <c r="C196" s="455"/>
      <c r="D196" s="455"/>
      <c r="E196" s="455"/>
      <c r="F196" s="82"/>
      <c r="G196" s="82"/>
      <c r="H196" s="82"/>
      <c r="I196" s="82"/>
      <c r="J196" s="82"/>
      <c r="K196" s="82"/>
      <c r="L196" s="82"/>
      <c r="M196" s="82"/>
      <c r="N196" s="82"/>
      <c r="O196" s="298"/>
      <c r="P196" s="82"/>
      <c r="Q196" s="298"/>
      <c r="R196" s="83">
        <f>SUM(R195:R195)</f>
        <v>1010000</v>
      </c>
      <c r="S196" s="83">
        <f aca="true" t="shared" si="184" ref="S196:AX196">SUM(S195:S195)</f>
        <v>1111000</v>
      </c>
      <c r="T196" s="83">
        <f t="shared" si="184"/>
        <v>1723923</v>
      </c>
      <c r="U196" s="83">
        <f t="shared" si="184"/>
        <v>0</v>
      </c>
      <c r="V196" s="83">
        <f t="shared" si="184"/>
        <v>0</v>
      </c>
      <c r="W196" s="83">
        <f t="shared" si="184"/>
        <v>0</v>
      </c>
      <c r="X196" s="83">
        <f t="shared" si="184"/>
        <v>0</v>
      </c>
      <c r="Y196" s="83">
        <f t="shared" si="184"/>
        <v>0</v>
      </c>
      <c r="Z196" s="83">
        <f t="shared" si="184"/>
        <v>0</v>
      </c>
      <c r="AA196" s="83">
        <f t="shared" si="184"/>
        <v>329375</v>
      </c>
      <c r="AB196" s="83">
        <f t="shared" si="184"/>
        <v>290563</v>
      </c>
      <c r="AC196" s="83">
        <f t="shared" si="184"/>
        <v>300000</v>
      </c>
      <c r="AD196" s="83">
        <f t="shared" si="184"/>
        <v>85000</v>
      </c>
      <c r="AE196" s="83">
        <f t="shared" si="184"/>
        <v>100000</v>
      </c>
      <c r="AF196" s="83">
        <f t="shared" si="184"/>
        <v>100000</v>
      </c>
      <c r="AG196" s="83">
        <f t="shared" si="184"/>
        <v>0</v>
      </c>
      <c r="AH196" s="83">
        <f t="shared" si="184"/>
        <v>0</v>
      </c>
      <c r="AI196" s="83">
        <f t="shared" si="184"/>
        <v>0</v>
      </c>
      <c r="AJ196" s="83">
        <f t="shared" si="184"/>
        <v>162249</v>
      </c>
      <c r="AK196" s="83">
        <f t="shared" si="184"/>
        <v>260000</v>
      </c>
      <c r="AL196" s="83">
        <f t="shared" si="184"/>
        <v>300000</v>
      </c>
      <c r="AM196" s="83">
        <f t="shared" si="184"/>
        <v>0</v>
      </c>
      <c r="AN196" s="83">
        <f t="shared" si="184"/>
        <v>0</v>
      </c>
      <c r="AO196" s="83">
        <f t="shared" si="184"/>
        <v>0</v>
      </c>
      <c r="AP196" s="83">
        <f t="shared" si="184"/>
        <v>0</v>
      </c>
      <c r="AQ196" s="83">
        <f t="shared" si="184"/>
        <v>0</v>
      </c>
      <c r="AR196" s="83">
        <f t="shared" si="184"/>
        <v>0</v>
      </c>
      <c r="AS196" s="83">
        <f t="shared" si="184"/>
        <v>214484</v>
      </c>
      <c r="AT196" s="83">
        <f t="shared" si="184"/>
        <v>503437</v>
      </c>
      <c r="AU196" s="83">
        <f t="shared" si="184"/>
        <v>26077</v>
      </c>
      <c r="AV196" s="83">
        <f t="shared" si="184"/>
        <v>1801108</v>
      </c>
      <c r="AW196" s="83">
        <f t="shared" si="184"/>
        <v>2265000</v>
      </c>
      <c r="AX196" s="83">
        <f t="shared" si="184"/>
        <v>2450000</v>
      </c>
      <c r="AY196" s="19"/>
      <c r="AZ196" s="83"/>
      <c r="BA196" s="185"/>
      <c r="BB196" s="84">
        <f>AZ196/S196</f>
        <v>0</v>
      </c>
      <c r="BC196" s="216">
        <f>BA196/T196</f>
        <v>0</v>
      </c>
      <c r="BD196" s="84">
        <f>-1+AZ196/R196</f>
        <v>-1</v>
      </c>
      <c r="BE196" s="216">
        <f>-1+BA196/S196</f>
        <v>-1</v>
      </c>
      <c r="BF196" s="85"/>
      <c r="BG196" s="86">
        <f>V196+Y196+AE196+AH196+AK196+AN196+AQ196+AT196+AZ196</f>
        <v>863437</v>
      </c>
      <c r="BH196" s="243">
        <f>W196+Z196+AF196+AI196+AL196+AO196+AR196+AU196+BA196</f>
        <v>426077</v>
      </c>
      <c r="BI196" s="87">
        <f>BG196/(R196+U196+X196+AA196+AD196+AG196+AJ196+AM196+AP196+AS196)</f>
        <v>0.47939212973347517</v>
      </c>
      <c r="BJ196" s="223">
        <f>BH196/(S196+V196+Y196+AB196+AE196+AH196+AK196+AN196+AQ196+AT196)</f>
        <v>0.18811346578366445</v>
      </c>
      <c r="BK196" s="88">
        <f>SUM(BK195:BK195)</f>
        <v>937671</v>
      </c>
      <c r="BL196" s="248">
        <f>SUM(BL195:BL195)</f>
        <v>1134923</v>
      </c>
      <c r="BM196" s="44">
        <f t="shared" si="142"/>
        <v>0.3812083885209713</v>
      </c>
      <c r="BN196" s="271">
        <f t="shared" si="142"/>
        <v>0.17390897959183674</v>
      </c>
      <c r="BO196" s="110">
        <f>SUM(BO195:BO195)</f>
        <v>1401563</v>
      </c>
      <c r="BP196" s="287">
        <f>SUM(BP195:BP195)</f>
        <v>1319923</v>
      </c>
      <c r="BQ196" s="109">
        <f>SUM(BQ195:BQ195)</f>
        <v>608296</v>
      </c>
      <c r="BR196" s="247">
        <f>SUM(BR195:BR195)</f>
        <v>844360</v>
      </c>
      <c r="BT196" s="13"/>
      <c r="BU196" s="13">
        <f t="shared" si="182"/>
        <v>0</v>
      </c>
      <c r="BV196" s="13"/>
      <c r="BW196" s="24"/>
      <c r="BX196" s="24"/>
      <c r="CA196" s="24"/>
      <c r="CG196" s="352"/>
      <c r="CI196" s="406">
        <f t="shared" si="140"/>
        <v>0</v>
      </c>
    </row>
    <row r="197" spans="1:87" ht="7.5" customHeight="1" thickBot="1">
      <c r="A197" s="438"/>
      <c r="B197" s="439"/>
      <c r="C197" s="439"/>
      <c r="D197" s="439"/>
      <c r="E197" s="439"/>
      <c r="F197" s="440"/>
      <c r="G197" s="440"/>
      <c r="H197" s="440"/>
      <c r="I197" s="440"/>
      <c r="J197" s="440"/>
      <c r="K197" s="440"/>
      <c r="L197" s="440"/>
      <c r="M197" s="440"/>
      <c r="N197" s="440"/>
      <c r="O197" s="441"/>
      <c r="P197" s="440"/>
      <c r="Q197" s="441"/>
      <c r="R197" s="442"/>
      <c r="S197" s="442"/>
      <c r="T197" s="443"/>
      <c r="U197" s="442"/>
      <c r="V197" s="442"/>
      <c r="W197" s="443"/>
      <c r="X197" s="442"/>
      <c r="Y197" s="442"/>
      <c r="Z197" s="443"/>
      <c r="AA197" s="442"/>
      <c r="AB197" s="442"/>
      <c r="AC197" s="183"/>
      <c r="AD197" s="19"/>
      <c r="AE197" s="19"/>
      <c r="AF197" s="183"/>
      <c r="AG197" s="19"/>
      <c r="AH197" s="19"/>
      <c r="AI197" s="183"/>
      <c r="AJ197" s="19"/>
      <c r="AK197" s="19"/>
      <c r="AL197" s="183"/>
      <c r="AM197" s="19"/>
      <c r="AN197" s="19"/>
      <c r="AO197" s="183"/>
      <c r="AP197" s="19"/>
      <c r="AQ197" s="19"/>
      <c r="AR197" s="183"/>
      <c r="AS197" s="19"/>
      <c r="AT197" s="19"/>
      <c r="AU197" s="183"/>
      <c r="AV197" s="19"/>
      <c r="AW197" s="19"/>
      <c r="AX197" s="183"/>
      <c r="AY197" s="19"/>
      <c r="AZ197" s="19"/>
      <c r="BA197" s="444"/>
      <c r="BB197" s="40"/>
      <c r="BC197" s="217"/>
      <c r="BD197" s="40"/>
      <c r="BE197" s="217"/>
      <c r="BF197" s="40"/>
      <c r="BI197" s="6"/>
      <c r="BJ197" s="219"/>
      <c r="BK197" s="92"/>
      <c r="BL197" s="262"/>
      <c r="BM197" s="44"/>
      <c r="BN197" s="271"/>
      <c r="BQ197" s="92"/>
      <c r="BR197" s="262"/>
      <c r="BT197" s="13"/>
      <c r="BU197" s="13">
        <f t="shared" si="182"/>
        <v>0</v>
      </c>
      <c r="BV197" s="13"/>
      <c r="BW197" s="24"/>
      <c r="BX197" s="24"/>
      <c r="CG197" s="352"/>
      <c r="CI197" s="406" t="e">
        <f t="shared" si="140"/>
        <v>#DIV/0!</v>
      </c>
    </row>
    <row r="198" spans="1:87" ht="24" hidden="1">
      <c r="A198" s="431">
        <v>66598940</v>
      </c>
      <c r="B198" s="437" t="s">
        <v>226</v>
      </c>
      <c r="C198" s="432" t="s">
        <v>41</v>
      </c>
      <c r="D198" s="437" t="s">
        <v>225</v>
      </c>
      <c r="E198" s="437" t="s">
        <v>227</v>
      </c>
      <c r="F198" s="303">
        <v>4541840</v>
      </c>
      <c r="G198" s="315"/>
      <c r="H198" s="303">
        <v>80</v>
      </c>
      <c r="I198" s="303">
        <v>0</v>
      </c>
      <c r="J198" s="303">
        <v>0</v>
      </c>
      <c r="K198" s="303">
        <v>0</v>
      </c>
      <c r="L198" s="303">
        <v>0</v>
      </c>
      <c r="M198" s="303">
        <v>0</v>
      </c>
      <c r="N198" s="303">
        <v>1.6</v>
      </c>
      <c r="O198" s="304">
        <v>2.6</v>
      </c>
      <c r="P198" s="303">
        <v>0.5</v>
      </c>
      <c r="Q198" s="304">
        <v>1.6</v>
      </c>
      <c r="R198" s="305">
        <v>285600</v>
      </c>
      <c r="S198" s="305">
        <v>545000</v>
      </c>
      <c r="T198" s="306">
        <v>886350</v>
      </c>
      <c r="U198" s="305">
        <v>17000</v>
      </c>
      <c r="V198" s="305">
        <v>82000</v>
      </c>
      <c r="W198" s="306">
        <v>40000</v>
      </c>
      <c r="X198" s="305">
        <v>0</v>
      </c>
      <c r="Y198" s="305">
        <v>0</v>
      </c>
      <c r="Z198" s="306">
        <v>0</v>
      </c>
      <c r="AA198" s="305">
        <v>80000</v>
      </c>
      <c r="AB198" s="305">
        <v>30000</v>
      </c>
      <c r="AC198" s="180">
        <v>20000</v>
      </c>
      <c r="AD198" s="2">
        <v>88481</v>
      </c>
      <c r="AE198" s="2">
        <v>120000</v>
      </c>
      <c r="AF198" s="180">
        <v>128400</v>
      </c>
      <c r="AG198" s="2">
        <v>0</v>
      </c>
      <c r="AH198" s="2">
        <v>0</v>
      </c>
      <c r="AI198" s="180">
        <v>0</v>
      </c>
      <c r="AJ198" s="2">
        <v>3480</v>
      </c>
      <c r="AK198" s="2">
        <v>4600</v>
      </c>
      <c r="AL198" s="180">
        <v>6000</v>
      </c>
      <c r="AM198" s="2">
        <v>0</v>
      </c>
      <c r="AN198" s="2">
        <v>0</v>
      </c>
      <c r="AO198" s="180">
        <v>0</v>
      </c>
      <c r="AP198" s="2">
        <v>0</v>
      </c>
      <c r="AQ198" s="2">
        <v>0</v>
      </c>
      <c r="AR198" s="180">
        <v>0</v>
      </c>
      <c r="AS198" s="2">
        <v>84155</v>
      </c>
      <c r="AT198" s="2">
        <v>49520</v>
      </c>
      <c r="AU198" s="180">
        <v>69900</v>
      </c>
      <c r="AV198" s="2">
        <v>558716</v>
      </c>
      <c r="AW198" s="51">
        <v>831120</v>
      </c>
      <c r="AX198" s="196">
        <v>1150650</v>
      </c>
      <c r="AY198" s="3"/>
      <c r="AZ198" s="49"/>
      <c r="BA198" s="310">
        <v>500000</v>
      </c>
      <c r="BB198" s="4">
        <f aca="true" t="shared" si="185" ref="BB198:BC201">AZ198/S198</f>
        <v>0</v>
      </c>
      <c r="BC198" s="214">
        <f t="shared" si="185"/>
        <v>0.5641112427370677</v>
      </c>
      <c r="BD198" s="5">
        <f>-1+AZ198/R198</f>
        <v>-1</v>
      </c>
      <c r="BE198" s="229">
        <f>-1+BA198/S198</f>
        <v>-0.08256880733944949</v>
      </c>
      <c r="BF198" s="6"/>
      <c r="BG198" s="7">
        <f aca="true" t="shared" si="186" ref="BG198:BH201">V198+Y198+AE198+AH198+AK198+AN198+AQ198+AT198+AZ198</f>
        <v>256120</v>
      </c>
      <c r="BH198" s="241">
        <f t="shared" si="186"/>
        <v>744300</v>
      </c>
      <c r="BI198" s="8">
        <f aca="true" t="shared" si="187" ref="BI198:BJ201">BG198/(R198+U198+X198+AA198+AD198+AG198+AJ198+AM198+AP198+AS198)</f>
        <v>0.4584082073898009</v>
      </c>
      <c r="BJ198" s="253">
        <f t="shared" si="187"/>
        <v>0.8955385503898354</v>
      </c>
      <c r="BK198" s="9">
        <f aca="true" t="shared" si="188" ref="BK198:BL200">IF(BI198&gt;=100%,0,(R198+U198+X198+AA198+AD198+AG198+AJ198+AM198+AP198+AS198)-(V198+Y198+AE198+AH198+AK198+AN198+AQ198+AT198+AZ198))</f>
        <v>302596</v>
      </c>
      <c r="BL198" s="260">
        <f t="shared" si="188"/>
        <v>86820</v>
      </c>
      <c r="BM198" s="10">
        <f t="shared" si="142"/>
        <v>0.30816247954567333</v>
      </c>
      <c r="BN198" s="266">
        <f t="shared" si="142"/>
        <v>0.6468517794290184</v>
      </c>
      <c r="BO198" s="11">
        <f aca="true" t="shared" si="189" ref="BO198:BP200">IF(BG198&lt;AW198,AW198-BG198,0)</f>
        <v>575000</v>
      </c>
      <c r="BP198" s="285">
        <f t="shared" si="189"/>
        <v>406350</v>
      </c>
      <c r="BQ198" s="12">
        <f aca="true" t="shared" si="190" ref="BQ198:BR200">IF(AA198&gt;BK198,0,BK198-AA198)</f>
        <v>222596</v>
      </c>
      <c r="BR198" s="263">
        <f t="shared" si="190"/>
        <v>56820</v>
      </c>
      <c r="BT198" s="368">
        <v>0.02</v>
      </c>
      <c r="BU198" s="128">
        <f t="shared" si="182"/>
        <v>6648.960000000001</v>
      </c>
      <c r="BV198" s="378"/>
      <c r="BW198" s="412">
        <v>16600</v>
      </c>
      <c r="BX198" s="361">
        <v>0</v>
      </c>
      <c r="BY198" s="380"/>
      <c r="BZ198" s="369"/>
      <c r="CA198" s="370"/>
      <c r="CB198" s="369"/>
      <c r="CC198" s="369"/>
      <c r="CD198" s="369"/>
      <c r="CE198" s="371" t="s">
        <v>144</v>
      </c>
      <c r="CF198" s="371" t="s">
        <v>50</v>
      </c>
      <c r="CG198" s="372">
        <v>0.84</v>
      </c>
      <c r="CI198" s="406">
        <f t="shared" si="140"/>
        <v>0.8984347826086957</v>
      </c>
    </row>
    <row r="199" spans="1:90" ht="48.75" customHeight="1">
      <c r="A199" s="173">
        <v>70955751</v>
      </c>
      <c r="B199" s="50" t="s">
        <v>152</v>
      </c>
      <c r="C199" s="50" t="s">
        <v>41</v>
      </c>
      <c r="D199" s="50" t="s">
        <v>225</v>
      </c>
      <c r="E199" s="50" t="s">
        <v>228</v>
      </c>
      <c r="F199" s="74">
        <v>8880550</v>
      </c>
      <c r="G199" s="75"/>
      <c r="H199" s="74">
        <v>125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1.5</v>
      </c>
      <c r="O199" s="296">
        <v>1.4</v>
      </c>
      <c r="P199" s="74">
        <v>0.7</v>
      </c>
      <c r="Q199" s="296">
        <v>0.7</v>
      </c>
      <c r="R199" s="2">
        <v>66000</v>
      </c>
      <c r="S199" s="2">
        <v>498000</v>
      </c>
      <c r="T199" s="180">
        <v>599000</v>
      </c>
      <c r="U199" s="2">
        <v>0</v>
      </c>
      <c r="V199" s="2">
        <v>0</v>
      </c>
      <c r="W199" s="180">
        <v>0</v>
      </c>
      <c r="X199" s="2">
        <v>0</v>
      </c>
      <c r="Y199" s="2">
        <v>0</v>
      </c>
      <c r="Z199" s="180">
        <v>0</v>
      </c>
      <c r="AA199" s="2">
        <v>0</v>
      </c>
      <c r="AB199" s="2">
        <v>0</v>
      </c>
      <c r="AC199" s="180">
        <v>0</v>
      </c>
      <c r="AD199" s="2">
        <v>0</v>
      </c>
      <c r="AE199" s="2">
        <v>0</v>
      </c>
      <c r="AF199" s="180">
        <v>0</v>
      </c>
      <c r="AG199" s="2">
        <v>133000</v>
      </c>
      <c r="AH199" s="2">
        <v>0</v>
      </c>
      <c r="AI199" s="180">
        <v>0</v>
      </c>
      <c r="AJ199" s="2">
        <v>0</v>
      </c>
      <c r="AK199" s="2">
        <v>0</v>
      </c>
      <c r="AL199" s="180">
        <v>0</v>
      </c>
      <c r="AM199" s="2">
        <v>0</v>
      </c>
      <c r="AN199" s="2">
        <v>0</v>
      </c>
      <c r="AO199" s="180">
        <v>0</v>
      </c>
      <c r="AP199" s="2">
        <v>0</v>
      </c>
      <c r="AQ199" s="2">
        <v>0</v>
      </c>
      <c r="AR199" s="180">
        <v>0</v>
      </c>
      <c r="AS199" s="2">
        <v>0</v>
      </c>
      <c r="AT199" s="2">
        <v>0</v>
      </c>
      <c r="AU199" s="180">
        <v>10000</v>
      </c>
      <c r="AV199" s="2">
        <v>199000</v>
      </c>
      <c r="AW199" s="51">
        <v>498000</v>
      </c>
      <c r="AX199" s="196">
        <v>609000</v>
      </c>
      <c r="AY199" s="3"/>
      <c r="AZ199" s="49"/>
      <c r="BA199" s="203">
        <v>300000</v>
      </c>
      <c r="BB199" s="4">
        <f t="shared" si="185"/>
        <v>0</v>
      </c>
      <c r="BC199" s="214">
        <f t="shared" si="185"/>
        <v>0.5008347245409015</v>
      </c>
      <c r="BD199" s="5">
        <f>-1+AZ199/R199</f>
        <v>-1</v>
      </c>
      <c r="BE199" s="229">
        <f>-1+BA199/S199</f>
        <v>-0.3975903614457831</v>
      </c>
      <c r="BF199" s="6"/>
      <c r="BG199" s="7">
        <f t="shared" si="186"/>
        <v>0</v>
      </c>
      <c r="BH199" s="241">
        <f t="shared" si="186"/>
        <v>310000</v>
      </c>
      <c r="BI199" s="8">
        <f t="shared" si="187"/>
        <v>0</v>
      </c>
      <c r="BJ199" s="253">
        <f t="shared" si="187"/>
        <v>0.6224899598393574</v>
      </c>
      <c r="BK199" s="9">
        <f t="shared" si="188"/>
        <v>199000</v>
      </c>
      <c r="BL199" s="260">
        <f t="shared" si="188"/>
        <v>188000</v>
      </c>
      <c r="BM199" s="10">
        <f t="shared" si="142"/>
        <v>0</v>
      </c>
      <c r="BN199" s="266">
        <f t="shared" si="142"/>
        <v>0.5090311986863711</v>
      </c>
      <c r="BO199" s="11">
        <f t="shared" si="189"/>
        <v>498000</v>
      </c>
      <c r="BP199" s="285">
        <f t="shared" si="189"/>
        <v>299000</v>
      </c>
      <c r="BQ199" s="12">
        <f t="shared" si="190"/>
        <v>199000</v>
      </c>
      <c r="BR199" s="263">
        <f t="shared" si="190"/>
        <v>188000</v>
      </c>
      <c r="BT199" s="390">
        <v>0.02</v>
      </c>
      <c r="BU199" s="75">
        <f t="shared" si="182"/>
        <v>3984</v>
      </c>
      <c r="BV199" s="391"/>
      <c r="BW199" s="413">
        <v>0</v>
      </c>
      <c r="BX199" s="393">
        <v>74000</v>
      </c>
      <c r="BY199" s="392"/>
      <c r="BZ199" s="364"/>
      <c r="CA199" s="365"/>
      <c r="CB199" s="364"/>
      <c r="CC199" s="364"/>
      <c r="CD199" s="364"/>
      <c r="CE199" s="366" t="s">
        <v>144</v>
      </c>
      <c r="CF199" s="366" t="s">
        <v>50</v>
      </c>
      <c r="CG199" s="367">
        <v>0.84</v>
      </c>
      <c r="CI199" s="406">
        <f aca="true" t="shared" si="191" ref="CI199:CI204">(BW199+BA199)/(S199+AB199)</f>
        <v>0.6024096385542169</v>
      </c>
      <c r="CJ199" s="13">
        <f>0.65*($S199+$AB199)-$BA199-$BW199</f>
        <v>23700</v>
      </c>
      <c r="CK199" s="13">
        <f>0.7*($S199+$AB199)-$BA199-$BW199</f>
        <v>48600</v>
      </c>
      <c r="CL199" s="16">
        <f>0.75*($S199+$AB199)-$BA199-$BW199</f>
        <v>73500</v>
      </c>
    </row>
    <row r="200" spans="1:90" ht="51.75" customHeight="1" thickBot="1">
      <c r="A200" s="425">
        <v>70955751</v>
      </c>
      <c r="B200" s="426" t="s">
        <v>152</v>
      </c>
      <c r="C200" s="426" t="s">
        <v>41</v>
      </c>
      <c r="D200" s="426" t="s">
        <v>225</v>
      </c>
      <c r="E200" s="426" t="s">
        <v>229</v>
      </c>
      <c r="F200" s="77">
        <v>7355509</v>
      </c>
      <c r="G200" s="140"/>
      <c r="H200" s="77">
        <v>50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297">
        <v>0</v>
      </c>
      <c r="P200" s="77">
        <v>0</v>
      </c>
      <c r="Q200" s="297">
        <v>0</v>
      </c>
      <c r="R200" s="15">
        <v>0</v>
      </c>
      <c r="S200" s="15">
        <v>20000</v>
      </c>
      <c r="T200" s="181">
        <v>45000</v>
      </c>
      <c r="U200" s="15">
        <v>0</v>
      </c>
      <c r="V200" s="15">
        <v>0</v>
      </c>
      <c r="W200" s="181">
        <v>0</v>
      </c>
      <c r="X200" s="15">
        <v>0</v>
      </c>
      <c r="Y200" s="15">
        <v>0</v>
      </c>
      <c r="Z200" s="181">
        <v>0</v>
      </c>
      <c r="AA200" s="15">
        <v>0</v>
      </c>
      <c r="AB200" s="15">
        <v>0</v>
      </c>
      <c r="AC200" s="181">
        <v>0</v>
      </c>
      <c r="AD200" s="15">
        <v>20000</v>
      </c>
      <c r="AE200" s="15">
        <v>0</v>
      </c>
      <c r="AF200" s="181">
        <v>5000</v>
      </c>
      <c r="AG200" s="15">
        <v>15000</v>
      </c>
      <c r="AH200" s="15">
        <v>0</v>
      </c>
      <c r="AI200" s="181">
        <v>0</v>
      </c>
      <c r="AJ200" s="15">
        <v>0</v>
      </c>
      <c r="AK200" s="15">
        <v>0</v>
      </c>
      <c r="AL200" s="181">
        <v>0</v>
      </c>
      <c r="AM200" s="15">
        <v>0</v>
      </c>
      <c r="AN200" s="15">
        <v>0</v>
      </c>
      <c r="AO200" s="181">
        <v>0</v>
      </c>
      <c r="AP200" s="15">
        <v>0</v>
      </c>
      <c r="AQ200" s="15">
        <v>0</v>
      </c>
      <c r="AR200" s="181">
        <v>0</v>
      </c>
      <c r="AS200" s="15">
        <v>0</v>
      </c>
      <c r="AT200" s="15">
        <v>0</v>
      </c>
      <c r="AU200" s="181">
        <v>0</v>
      </c>
      <c r="AV200" s="15">
        <v>35000</v>
      </c>
      <c r="AW200" s="55">
        <v>20000</v>
      </c>
      <c r="AX200" s="197">
        <v>50000</v>
      </c>
      <c r="AY200" s="3"/>
      <c r="AZ200" s="56"/>
      <c r="BA200" s="204">
        <v>12000</v>
      </c>
      <c r="BB200" s="57">
        <f t="shared" si="185"/>
        <v>0</v>
      </c>
      <c r="BC200" s="215">
        <f t="shared" si="185"/>
        <v>0.26666666666666666</v>
      </c>
      <c r="BD200" s="48"/>
      <c r="BE200" s="230">
        <f>-1+BA200/S200</f>
        <v>-0.4</v>
      </c>
      <c r="BF200" s="6"/>
      <c r="BG200" s="78">
        <f t="shared" si="186"/>
        <v>0</v>
      </c>
      <c r="BH200" s="242">
        <f t="shared" si="186"/>
        <v>17000</v>
      </c>
      <c r="BI200" s="123">
        <f t="shared" si="187"/>
        <v>0</v>
      </c>
      <c r="BJ200" s="257">
        <f t="shared" si="187"/>
        <v>0.85</v>
      </c>
      <c r="BK200" s="79">
        <f t="shared" si="188"/>
        <v>35000</v>
      </c>
      <c r="BL200" s="261">
        <f t="shared" si="188"/>
        <v>3000</v>
      </c>
      <c r="BM200" s="80">
        <f t="shared" si="142"/>
        <v>0</v>
      </c>
      <c r="BN200" s="267">
        <f t="shared" si="142"/>
        <v>0.34</v>
      </c>
      <c r="BO200" s="129">
        <f t="shared" si="189"/>
        <v>20000</v>
      </c>
      <c r="BP200" s="289">
        <f t="shared" si="189"/>
        <v>33000</v>
      </c>
      <c r="BQ200" s="130">
        <f t="shared" si="190"/>
        <v>35000</v>
      </c>
      <c r="BR200" s="293">
        <f t="shared" si="190"/>
        <v>3000</v>
      </c>
      <c r="BT200" s="373">
        <v>0.02</v>
      </c>
      <c r="BU200" s="140">
        <f t="shared" si="182"/>
        <v>160</v>
      </c>
      <c r="BV200" s="379"/>
      <c r="BW200" s="414">
        <v>0</v>
      </c>
      <c r="BX200" s="382">
        <v>5000</v>
      </c>
      <c r="BY200" s="381"/>
      <c r="BZ200" s="374"/>
      <c r="CA200" s="375"/>
      <c r="CB200" s="374"/>
      <c r="CC200" s="374"/>
      <c r="CD200" s="374"/>
      <c r="CE200" s="376" t="s">
        <v>144</v>
      </c>
      <c r="CF200" s="376" t="s">
        <v>50</v>
      </c>
      <c r="CG200" s="377">
        <v>0.84</v>
      </c>
      <c r="CI200" s="406">
        <f t="shared" si="191"/>
        <v>0.6</v>
      </c>
      <c r="CK200" s="13">
        <f>0.7*($S200+$AB200)-$BA200-$BW200</f>
        <v>2000</v>
      </c>
      <c r="CL200" s="16">
        <f>0.75*($S200+$AB200)-$BA200-$BW200</f>
        <v>3000</v>
      </c>
    </row>
    <row r="201" spans="1:87" ht="12.75" hidden="1" thickBot="1">
      <c r="A201" s="454" t="s">
        <v>55</v>
      </c>
      <c r="B201" s="455"/>
      <c r="C201" s="455"/>
      <c r="D201" s="455"/>
      <c r="E201" s="455"/>
      <c r="F201" s="82"/>
      <c r="G201" s="82"/>
      <c r="H201" s="82"/>
      <c r="I201" s="82"/>
      <c r="J201" s="82"/>
      <c r="K201" s="82"/>
      <c r="L201" s="82"/>
      <c r="M201" s="82"/>
      <c r="N201" s="82"/>
      <c r="O201" s="298"/>
      <c r="P201" s="82"/>
      <c r="Q201" s="298"/>
      <c r="R201" s="22">
        <f>SUM(R198:R200)</f>
        <v>351600</v>
      </c>
      <c r="S201" s="22">
        <f aca="true" t="shared" si="192" ref="S201:AX201">SUM(S198:S200)</f>
        <v>1063000</v>
      </c>
      <c r="T201" s="22">
        <f t="shared" si="192"/>
        <v>1530350</v>
      </c>
      <c r="U201" s="22">
        <f t="shared" si="192"/>
        <v>17000</v>
      </c>
      <c r="V201" s="22">
        <f t="shared" si="192"/>
        <v>82000</v>
      </c>
      <c r="W201" s="22">
        <f t="shared" si="192"/>
        <v>40000</v>
      </c>
      <c r="X201" s="22">
        <f t="shared" si="192"/>
        <v>0</v>
      </c>
      <c r="Y201" s="22">
        <f t="shared" si="192"/>
        <v>0</v>
      </c>
      <c r="Z201" s="22">
        <f t="shared" si="192"/>
        <v>0</v>
      </c>
      <c r="AA201" s="22">
        <f t="shared" si="192"/>
        <v>80000</v>
      </c>
      <c r="AB201" s="22">
        <f t="shared" si="192"/>
        <v>30000</v>
      </c>
      <c r="AC201" s="22">
        <f t="shared" si="192"/>
        <v>20000</v>
      </c>
      <c r="AD201" s="22">
        <f t="shared" si="192"/>
        <v>108481</v>
      </c>
      <c r="AE201" s="22">
        <f t="shared" si="192"/>
        <v>120000</v>
      </c>
      <c r="AF201" s="22">
        <f t="shared" si="192"/>
        <v>133400</v>
      </c>
      <c r="AG201" s="22">
        <f t="shared" si="192"/>
        <v>148000</v>
      </c>
      <c r="AH201" s="22">
        <f t="shared" si="192"/>
        <v>0</v>
      </c>
      <c r="AI201" s="22">
        <f t="shared" si="192"/>
        <v>0</v>
      </c>
      <c r="AJ201" s="22">
        <f t="shared" si="192"/>
        <v>3480</v>
      </c>
      <c r="AK201" s="22">
        <f t="shared" si="192"/>
        <v>4600</v>
      </c>
      <c r="AL201" s="22">
        <f t="shared" si="192"/>
        <v>6000</v>
      </c>
      <c r="AM201" s="22">
        <f t="shared" si="192"/>
        <v>0</v>
      </c>
      <c r="AN201" s="22">
        <f t="shared" si="192"/>
        <v>0</v>
      </c>
      <c r="AO201" s="22">
        <f t="shared" si="192"/>
        <v>0</v>
      </c>
      <c r="AP201" s="22">
        <f t="shared" si="192"/>
        <v>0</v>
      </c>
      <c r="AQ201" s="22">
        <f t="shared" si="192"/>
        <v>0</v>
      </c>
      <c r="AR201" s="22">
        <f t="shared" si="192"/>
        <v>0</v>
      </c>
      <c r="AS201" s="22">
        <f t="shared" si="192"/>
        <v>84155</v>
      </c>
      <c r="AT201" s="22">
        <f t="shared" si="192"/>
        <v>49520</v>
      </c>
      <c r="AU201" s="22">
        <f t="shared" si="192"/>
        <v>79900</v>
      </c>
      <c r="AV201" s="22">
        <f t="shared" si="192"/>
        <v>792716</v>
      </c>
      <c r="AW201" s="22">
        <f t="shared" si="192"/>
        <v>1349120</v>
      </c>
      <c r="AX201" s="22">
        <f t="shared" si="192"/>
        <v>1809650</v>
      </c>
      <c r="AY201" s="19"/>
      <c r="AZ201" s="22"/>
      <c r="BA201" s="22"/>
      <c r="BB201" s="84">
        <f t="shared" si="185"/>
        <v>0</v>
      </c>
      <c r="BC201" s="216">
        <f t="shared" si="185"/>
        <v>0</v>
      </c>
      <c r="BD201" s="149">
        <f>-1+AZ201/R201</f>
        <v>-1</v>
      </c>
      <c r="BE201" s="235">
        <f>-1+BA201/S201</f>
        <v>-1</v>
      </c>
      <c r="BF201" s="85"/>
      <c r="BG201" s="86">
        <f t="shared" si="186"/>
        <v>256120</v>
      </c>
      <c r="BH201" s="243">
        <f t="shared" si="186"/>
        <v>259300</v>
      </c>
      <c r="BI201" s="87">
        <f t="shared" si="187"/>
        <v>0.32309175038727617</v>
      </c>
      <c r="BJ201" s="223">
        <f t="shared" si="187"/>
        <v>0.1921993595825427</v>
      </c>
      <c r="BK201" s="88">
        <f>SUM(BK198:BK200)</f>
        <v>536596</v>
      </c>
      <c r="BL201" s="248">
        <f>SUM(BL198:BL200)</f>
        <v>277820</v>
      </c>
      <c r="BM201" s="44">
        <f t="shared" si="142"/>
        <v>0.18984226755218217</v>
      </c>
      <c r="BN201" s="271">
        <f t="shared" si="142"/>
        <v>0.143287376011936</v>
      </c>
      <c r="BO201" s="110">
        <f>SUM(BO198:BO200)</f>
        <v>1093000</v>
      </c>
      <c r="BP201" s="287">
        <f>SUM(BP198:BP200)</f>
        <v>738350</v>
      </c>
      <c r="BQ201" s="109">
        <f>SUM(BQ198:BQ200)</f>
        <v>456596</v>
      </c>
      <c r="BR201" s="247">
        <f>SUM(BR198:BR200)</f>
        <v>247820</v>
      </c>
      <c r="BT201" s="43"/>
      <c r="BU201" s="43">
        <f t="shared" si="182"/>
        <v>0</v>
      </c>
      <c r="BV201" s="43"/>
      <c r="BW201" s="24"/>
      <c r="BX201" s="24"/>
      <c r="CA201" s="24"/>
      <c r="CG201" s="352"/>
      <c r="CI201" s="406">
        <f t="shared" si="191"/>
        <v>0</v>
      </c>
    </row>
    <row r="202" spans="1:87" ht="7.5" customHeight="1" thickBot="1">
      <c r="A202" s="174"/>
      <c r="B202" s="91"/>
      <c r="C202" s="91"/>
      <c r="D202" s="91"/>
      <c r="E202" s="91"/>
      <c r="F202" s="82"/>
      <c r="G202" s="82"/>
      <c r="H202" s="82"/>
      <c r="I202" s="82"/>
      <c r="J202" s="82"/>
      <c r="K202" s="82"/>
      <c r="L202" s="82"/>
      <c r="M202" s="82"/>
      <c r="N202" s="82"/>
      <c r="O202" s="298"/>
      <c r="P202" s="82"/>
      <c r="Q202" s="298"/>
      <c r="R202" s="19"/>
      <c r="S202" s="19"/>
      <c r="T202" s="183"/>
      <c r="U202" s="19"/>
      <c r="V202" s="19"/>
      <c r="W202" s="183"/>
      <c r="X202" s="19"/>
      <c r="Y202" s="19"/>
      <c r="Z202" s="183"/>
      <c r="AA202" s="19"/>
      <c r="AB202" s="19"/>
      <c r="AC202" s="183"/>
      <c r="AD202" s="19"/>
      <c r="AE202" s="19"/>
      <c r="AF202" s="183"/>
      <c r="AG202" s="19"/>
      <c r="AH202" s="19"/>
      <c r="AI202" s="183"/>
      <c r="AJ202" s="19"/>
      <c r="AK202" s="19"/>
      <c r="AL202" s="183"/>
      <c r="AM202" s="19"/>
      <c r="AN202" s="19"/>
      <c r="AO202" s="183"/>
      <c r="AP202" s="19"/>
      <c r="AQ202" s="19"/>
      <c r="AR202" s="183"/>
      <c r="AS202" s="19"/>
      <c r="AT202" s="19"/>
      <c r="AU202" s="183"/>
      <c r="AV202" s="19"/>
      <c r="AW202" s="19"/>
      <c r="AX202" s="183"/>
      <c r="AY202" s="19"/>
      <c r="AZ202" s="19"/>
      <c r="BA202" s="19"/>
      <c r="BB202" s="40"/>
      <c r="BC202" s="217"/>
      <c r="BD202" s="40"/>
      <c r="BE202" s="217"/>
      <c r="BF202" s="40"/>
      <c r="BI202" s="6"/>
      <c r="BJ202" s="219"/>
      <c r="BK202" s="92"/>
      <c r="BL202" s="262"/>
      <c r="BM202" s="44"/>
      <c r="BN202" s="271"/>
      <c r="BQ202" s="92"/>
      <c r="BR202" s="262"/>
      <c r="BT202" s="43"/>
      <c r="BU202" s="43">
        <f t="shared" si="182"/>
        <v>0</v>
      </c>
      <c r="BV202" s="43"/>
      <c r="BW202" s="29"/>
      <c r="BX202" s="29"/>
      <c r="BY202" s="29"/>
      <c r="BZ202" s="34"/>
      <c r="CA202" s="30"/>
      <c r="CB202" s="34"/>
      <c r="CC202" s="34"/>
      <c r="CD202" s="34"/>
      <c r="CE202" s="118"/>
      <c r="CF202" s="118"/>
      <c r="CG202" s="352"/>
      <c r="CI202" s="406" t="e">
        <f t="shared" si="191"/>
        <v>#DIV/0!</v>
      </c>
    </row>
    <row r="203" spans="1:90" ht="60">
      <c r="A203" s="423">
        <v>400858</v>
      </c>
      <c r="B203" s="424" t="s">
        <v>60</v>
      </c>
      <c r="C203" s="424" t="s">
        <v>53</v>
      </c>
      <c r="D203" s="424" t="s">
        <v>230</v>
      </c>
      <c r="E203" s="424" t="s">
        <v>60</v>
      </c>
      <c r="F203" s="69">
        <v>2717289</v>
      </c>
      <c r="G203" s="69">
        <v>28</v>
      </c>
      <c r="H203" s="69">
        <v>28</v>
      </c>
      <c r="I203" s="69">
        <v>0</v>
      </c>
      <c r="J203" s="69">
        <v>8</v>
      </c>
      <c r="K203" s="69">
        <v>6</v>
      </c>
      <c r="L203" s="69">
        <v>14</v>
      </c>
      <c r="M203" s="69">
        <v>0</v>
      </c>
      <c r="N203" s="69">
        <v>23</v>
      </c>
      <c r="O203" s="295">
        <v>22.5</v>
      </c>
      <c r="P203" s="69">
        <v>17</v>
      </c>
      <c r="Q203" s="295">
        <v>17</v>
      </c>
      <c r="R203" s="17">
        <v>2389000</v>
      </c>
      <c r="S203" s="17">
        <v>2016000</v>
      </c>
      <c r="T203" s="179">
        <v>2921000</v>
      </c>
      <c r="U203" s="17">
        <v>0</v>
      </c>
      <c r="V203" s="17">
        <v>0</v>
      </c>
      <c r="W203" s="179">
        <v>0</v>
      </c>
      <c r="X203" s="17">
        <v>0</v>
      </c>
      <c r="Y203" s="17">
        <v>0</v>
      </c>
      <c r="Z203" s="179">
        <v>0</v>
      </c>
      <c r="AA203" s="17">
        <v>299000</v>
      </c>
      <c r="AB203" s="17">
        <v>196000</v>
      </c>
      <c r="AC203" s="179">
        <v>205000</v>
      </c>
      <c r="AD203" s="17">
        <v>0</v>
      </c>
      <c r="AE203" s="17">
        <v>0</v>
      </c>
      <c r="AF203" s="179">
        <v>0</v>
      </c>
      <c r="AG203" s="17">
        <v>5728450</v>
      </c>
      <c r="AH203" s="17">
        <v>5745000</v>
      </c>
      <c r="AI203" s="179">
        <v>5070000</v>
      </c>
      <c r="AJ203" s="17">
        <v>1807673</v>
      </c>
      <c r="AK203" s="17">
        <v>2100000</v>
      </c>
      <c r="AL203" s="179">
        <v>2380000</v>
      </c>
      <c r="AM203" s="17">
        <v>0</v>
      </c>
      <c r="AN203" s="17">
        <v>0</v>
      </c>
      <c r="AO203" s="179">
        <v>0</v>
      </c>
      <c r="AP203" s="17">
        <v>0</v>
      </c>
      <c r="AQ203" s="17">
        <v>0</v>
      </c>
      <c r="AR203" s="179">
        <v>0</v>
      </c>
      <c r="AS203" s="17">
        <v>111586</v>
      </c>
      <c r="AT203" s="17">
        <v>300000</v>
      </c>
      <c r="AU203" s="179">
        <v>384000</v>
      </c>
      <c r="AV203" s="17">
        <v>10335709</v>
      </c>
      <c r="AW203" s="52">
        <v>10357000</v>
      </c>
      <c r="AX203" s="195">
        <v>10960000</v>
      </c>
      <c r="AY203" s="3"/>
      <c r="AZ203" s="53"/>
      <c r="BA203" s="202">
        <v>1071000</v>
      </c>
      <c r="BB203" s="54">
        <f aca="true" t="shared" si="193" ref="BB203:BC205">AZ203/S203</f>
        <v>0</v>
      </c>
      <c r="BC203" s="213">
        <f t="shared" si="193"/>
        <v>0.3666552550496405</v>
      </c>
      <c r="BD203" s="47">
        <f aca="true" t="shared" si="194" ref="BD203:BE205">-1+AZ203/R203</f>
        <v>-1</v>
      </c>
      <c r="BE203" s="228">
        <f t="shared" si="194"/>
        <v>-0.46875</v>
      </c>
      <c r="BF203" s="6"/>
      <c r="BG203" s="94">
        <f aca="true" t="shared" si="195" ref="BG203:BH205">V203+Y203+AE203+AH203+AK203+AN203+AQ203+AT203+AZ203</f>
        <v>8145000</v>
      </c>
      <c r="BH203" s="244">
        <f t="shared" si="195"/>
        <v>8905000</v>
      </c>
      <c r="BI203" s="45">
        <f aca="true" t="shared" si="196" ref="BI203:BJ205">BG203/(R203+U203+X203+AA203+AD203+AG203+AJ203+AM203+AP203+AS203)</f>
        <v>0.7880446324485335</v>
      </c>
      <c r="BJ203" s="255">
        <f t="shared" si="196"/>
        <v>0.8598049628270735</v>
      </c>
      <c r="BK203" s="72">
        <f>IF(BI203&gt;=100%,0,(R203+U203+X203+AA203+AD203+AG203+AJ203+AM203+AP203+AS203)-(V203+Y203+AE203+AH203+AK203+AN203+AQ203+AT203+AZ203))</f>
        <v>2190709</v>
      </c>
      <c r="BL203" s="246">
        <f>IF(BJ203&gt;=100%,0,(S203+V203+Y203+AB203+AE203+AH203+AK203+AN203+AQ203+AT203)-(W203+Z203+AF203+AI203+AL203+AO203+AR203+AU203+BA203))</f>
        <v>1452000</v>
      </c>
      <c r="BM203" s="162">
        <f t="shared" si="142"/>
        <v>0.7864246403398668</v>
      </c>
      <c r="BN203" s="278">
        <f t="shared" si="142"/>
        <v>0.8125</v>
      </c>
      <c r="BO203" s="95">
        <f>IF(BG203&lt;AW203,AW203-BG203,0)</f>
        <v>2212000</v>
      </c>
      <c r="BP203" s="284">
        <f>IF(BH203&lt;AX203,AX203-BH203,0)</f>
        <v>2055000</v>
      </c>
      <c r="BQ203" s="72">
        <f>IF(AA203&gt;BK203,0,BK203-AA203)</f>
        <v>1891709</v>
      </c>
      <c r="BR203" s="246">
        <f>IF(AB203&gt;BL203,0,BL203-AB203)</f>
        <v>1256000</v>
      </c>
      <c r="BT203" s="383">
        <v>0.022</v>
      </c>
      <c r="BU203" s="315">
        <f t="shared" si="182"/>
        <v>91141.6</v>
      </c>
      <c r="BV203" s="384"/>
      <c r="BW203" s="415">
        <v>227900</v>
      </c>
      <c r="BX203" s="357">
        <v>360000</v>
      </c>
      <c r="BY203" s="385"/>
      <c r="BZ203" s="386"/>
      <c r="CA203" s="387"/>
      <c r="CB203" s="386"/>
      <c r="CC203" s="386"/>
      <c r="CD203" s="386"/>
      <c r="CE203" s="388" t="s">
        <v>231</v>
      </c>
      <c r="CF203" s="388" t="s">
        <v>54</v>
      </c>
      <c r="CG203" s="389">
        <v>0.24</v>
      </c>
      <c r="CI203" s="406">
        <f t="shared" si="191"/>
        <v>0.5872061482820976</v>
      </c>
      <c r="CJ203" s="13">
        <f>0.65*($S203+$AB203)-$BA203-$BW203</f>
        <v>138900</v>
      </c>
      <c r="CK203" s="13">
        <f>0.7*($S203+$AB203)-$BA203-$BW203</f>
        <v>249500</v>
      </c>
      <c r="CL203" s="16">
        <f>0.75*($S203+$AB203)-$BA203-$BW203</f>
        <v>360100</v>
      </c>
    </row>
    <row r="204" spans="1:87" ht="60.75" hidden="1" thickBot="1">
      <c r="A204" s="425">
        <v>70659001</v>
      </c>
      <c r="B204" s="426" t="s">
        <v>84</v>
      </c>
      <c r="C204" s="428" t="s">
        <v>85</v>
      </c>
      <c r="D204" s="426" t="s">
        <v>230</v>
      </c>
      <c r="E204" s="426" t="s">
        <v>232</v>
      </c>
      <c r="F204" s="77">
        <v>1506477</v>
      </c>
      <c r="G204" s="77">
        <v>16</v>
      </c>
      <c r="H204" s="77">
        <v>16</v>
      </c>
      <c r="I204" s="77">
        <v>6</v>
      </c>
      <c r="J204" s="77">
        <v>6</v>
      </c>
      <c r="K204" s="77">
        <v>4</v>
      </c>
      <c r="L204" s="77">
        <v>0</v>
      </c>
      <c r="M204" s="77">
        <v>0</v>
      </c>
      <c r="N204" s="77">
        <v>10.9</v>
      </c>
      <c r="O204" s="297">
        <v>11.2</v>
      </c>
      <c r="P204" s="77">
        <v>8.3</v>
      </c>
      <c r="Q204" s="297">
        <v>8.6</v>
      </c>
      <c r="R204" s="15">
        <v>3000000</v>
      </c>
      <c r="S204" s="15">
        <v>1128900</v>
      </c>
      <c r="T204" s="181">
        <v>2967000</v>
      </c>
      <c r="U204" s="15">
        <v>0</v>
      </c>
      <c r="V204" s="15">
        <v>0</v>
      </c>
      <c r="W204" s="181">
        <v>0</v>
      </c>
      <c r="X204" s="15">
        <v>0</v>
      </c>
      <c r="Y204" s="15">
        <v>0</v>
      </c>
      <c r="Z204" s="181">
        <v>0</v>
      </c>
      <c r="AA204" s="15">
        <v>0</v>
      </c>
      <c r="AB204" s="15">
        <v>0</v>
      </c>
      <c r="AC204" s="181">
        <v>0</v>
      </c>
      <c r="AD204" s="15">
        <v>0</v>
      </c>
      <c r="AE204" s="15">
        <v>0</v>
      </c>
      <c r="AF204" s="181">
        <v>0</v>
      </c>
      <c r="AG204" s="15">
        <v>807000</v>
      </c>
      <c r="AH204" s="15">
        <v>1200000</v>
      </c>
      <c r="AI204" s="181">
        <v>700000</v>
      </c>
      <c r="AJ204" s="15">
        <v>1040000</v>
      </c>
      <c r="AK204" s="15">
        <v>1525000</v>
      </c>
      <c r="AL204" s="181">
        <v>1600000</v>
      </c>
      <c r="AM204" s="15">
        <v>300000</v>
      </c>
      <c r="AN204" s="15">
        <v>493000</v>
      </c>
      <c r="AO204" s="181">
        <v>493000</v>
      </c>
      <c r="AP204" s="15">
        <v>0</v>
      </c>
      <c r="AQ204" s="15">
        <v>0</v>
      </c>
      <c r="AR204" s="181">
        <v>0</v>
      </c>
      <c r="AS204" s="15">
        <v>70000</v>
      </c>
      <c r="AT204" s="15">
        <v>50000</v>
      </c>
      <c r="AU204" s="181">
        <v>50000</v>
      </c>
      <c r="AV204" s="15">
        <v>5217000</v>
      </c>
      <c r="AW204" s="55">
        <v>4396900</v>
      </c>
      <c r="AX204" s="197">
        <v>5810000</v>
      </c>
      <c r="AY204" s="3"/>
      <c r="AZ204" s="56"/>
      <c r="BA204" s="204">
        <v>612000</v>
      </c>
      <c r="BB204" s="57">
        <f t="shared" si="193"/>
        <v>0</v>
      </c>
      <c r="BC204" s="215">
        <f t="shared" si="193"/>
        <v>0.20626895854398383</v>
      </c>
      <c r="BD204" s="48">
        <f t="shared" si="194"/>
        <v>-1</v>
      </c>
      <c r="BE204" s="230">
        <f t="shared" si="194"/>
        <v>-0.4578793515811852</v>
      </c>
      <c r="BF204" s="6"/>
      <c r="BG204" s="78">
        <f t="shared" si="195"/>
        <v>3268000</v>
      </c>
      <c r="BH204" s="242">
        <f t="shared" si="195"/>
        <v>3455000</v>
      </c>
      <c r="BI204" s="123">
        <f t="shared" si="196"/>
        <v>0.6264136476902434</v>
      </c>
      <c r="BJ204" s="257">
        <f t="shared" si="196"/>
        <v>0.7857808910823535</v>
      </c>
      <c r="BK204" s="79">
        <f>IF(BI204&gt;=100%,0,(R204+U204+X204+AA204+AD204+AG204+AJ204+AM204+AP204+AS204)-(V204+Y204+AE204+AH204+AK204+AN204+AQ204+AT204+AZ204))</f>
        <v>1949000</v>
      </c>
      <c r="BL204" s="261">
        <f>IF(BJ204&gt;=100%,0,(S204+V204+Y204+AB204+AE204+AH204+AK204+AN204+AQ204+AT204)-(W204+Z204+AF204+AI204+AL204+AO204+AR204+AU204+BA204))</f>
        <v>941900</v>
      </c>
      <c r="BM204" s="80">
        <f t="shared" si="142"/>
        <v>0.7432509267893288</v>
      </c>
      <c r="BN204" s="267">
        <f t="shared" si="142"/>
        <v>0.5946643717728055</v>
      </c>
      <c r="BO204" s="129">
        <f>IF(BG204&lt;AW204,AW204-BG204,0)</f>
        <v>1128900</v>
      </c>
      <c r="BP204" s="289">
        <f>IF(BH204&lt;AX204,AX204-BH204,0)</f>
        <v>2355000</v>
      </c>
      <c r="BQ204" s="130">
        <f>IF(AA204&gt;BK204,0,BK204-AA204)</f>
        <v>1949000</v>
      </c>
      <c r="BR204" s="293">
        <f>IF(AB204&gt;BL204,0,BL204-AB204)</f>
        <v>941900</v>
      </c>
      <c r="BT204" s="373">
        <v>0.022</v>
      </c>
      <c r="BU204" s="140">
        <f t="shared" si="182"/>
        <v>38692.719999999994</v>
      </c>
      <c r="BV204" s="379"/>
      <c r="BW204" s="414"/>
      <c r="BX204" s="382">
        <v>0</v>
      </c>
      <c r="BY204" s="381"/>
      <c r="BZ204" s="374"/>
      <c r="CA204" s="375"/>
      <c r="CB204" s="374"/>
      <c r="CC204" s="374"/>
      <c r="CD204" s="374"/>
      <c r="CE204" s="376" t="s">
        <v>231</v>
      </c>
      <c r="CF204" s="376"/>
      <c r="CG204" s="377">
        <v>0.24</v>
      </c>
      <c r="CI204" s="406">
        <f t="shared" si="191"/>
        <v>0.5421206484188148</v>
      </c>
    </row>
    <row r="205" spans="1:85" ht="12.75" hidden="1" thickBot="1">
      <c r="A205" s="454" t="s">
        <v>55</v>
      </c>
      <c r="B205" s="455"/>
      <c r="C205" s="455"/>
      <c r="D205" s="455"/>
      <c r="E205" s="455"/>
      <c r="F205" s="82"/>
      <c r="G205" s="82"/>
      <c r="H205" s="82"/>
      <c r="I205" s="82"/>
      <c r="J205" s="82"/>
      <c r="K205" s="82"/>
      <c r="L205" s="82"/>
      <c r="M205" s="82"/>
      <c r="N205" s="82"/>
      <c r="O205" s="298"/>
      <c r="P205" s="82"/>
      <c r="Q205" s="298"/>
      <c r="R205" s="18">
        <f>SUM(R203:R204)</f>
        <v>5389000</v>
      </c>
      <c r="S205" s="18">
        <f aca="true" t="shared" si="197" ref="S205:AX205">SUM(S203:S204)</f>
        <v>3144900</v>
      </c>
      <c r="T205" s="18">
        <f t="shared" si="197"/>
        <v>5888000</v>
      </c>
      <c r="U205" s="18">
        <f t="shared" si="197"/>
        <v>0</v>
      </c>
      <c r="V205" s="18">
        <f t="shared" si="197"/>
        <v>0</v>
      </c>
      <c r="W205" s="18">
        <f t="shared" si="197"/>
        <v>0</v>
      </c>
      <c r="X205" s="18">
        <f t="shared" si="197"/>
        <v>0</v>
      </c>
      <c r="Y205" s="18">
        <f t="shared" si="197"/>
        <v>0</v>
      </c>
      <c r="Z205" s="18">
        <f t="shared" si="197"/>
        <v>0</v>
      </c>
      <c r="AA205" s="18">
        <f t="shared" si="197"/>
        <v>299000</v>
      </c>
      <c r="AB205" s="18">
        <f t="shared" si="197"/>
        <v>196000</v>
      </c>
      <c r="AC205" s="18">
        <f t="shared" si="197"/>
        <v>205000</v>
      </c>
      <c r="AD205" s="18">
        <f t="shared" si="197"/>
        <v>0</v>
      </c>
      <c r="AE205" s="18">
        <f t="shared" si="197"/>
        <v>0</v>
      </c>
      <c r="AF205" s="18">
        <f t="shared" si="197"/>
        <v>0</v>
      </c>
      <c r="AG205" s="18">
        <f t="shared" si="197"/>
        <v>6535450</v>
      </c>
      <c r="AH205" s="18">
        <f t="shared" si="197"/>
        <v>6945000</v>
      </c>
      <c r="AI205" s="18">
        <f t="shared" si="197"/>
        <v>5770000</v>
      </c>
      <c r="AJ205" s="18">
        <f t="shared" si="197"/>
        <v>2847673</v>
      </c>
      <c r="AK205" s="18">
        <f t="shared" si="197"/>
        <v>3625000</v>
      </c>
      <c r="AL205" s="18">
        <f t="shared" si="197"/>
        <v>3980000</v>
      </c>
      <c r="AM205" s="18">
        <f t="shared" si="197"/>
        <v>300000</v>
      </c>
      <c r="AN205" s="18">
        <f t="shared" si="197"/>
        <v>493000</v>
      </c>
      <c r="AO205" s="18">
        <f t="shared" si="197"/>
        <v>493000</v>
      </c>
      <c r="AP205" s="18">
        <f t="shared" si="197"/>
        <v>0</v>
      </c>
      <c r="AQ205" s="18">
        <f t="shared" si="197"/>
        <v>0</v>
      </c>
      <c r="AR205" s="18">
        <f t="shared" si="197"/>
        <v>0</v>
      </c>
      <c r="AS205" s="18">
        <f t="shared" si="197"/>
        <v>181586</v>
      </c>
      <c r="AT205" s="18">
        <f t="shared" si="197"/>
        <v>350000</v>
      </c>
      <c r="AU205" s="18">
        <f t="shared" si="197"/>
        <v>434000</v>
      </c>
      <c r="AV205" s="18">
        <f t="shared" si="197"/>
        <v>15552709</v>
      </c>
      <c r="AW205" s="18">
        <f t="shared" si="197"/>
        <v>14753900</v>
      </c>
      <c r="AX205" s="18">
        <f t="shared" si="197"/>
        <v>16770000</v>
      </c>
      <c r="AY205" s="19"/>
      <c r="AZ205" s="22"/>
      <c r="BA205" s="22"/>
      <c r="BB205" s="84">
        <f t="shared" si="193"/>
        <v>0</v>
      </c>
      <c r="BC205" s="216">
        <f t="shared" si="193"/>
        <v>0</v>
      </c>
      <c r="BD205" s="149">
        <f t="shared" si="194"/>
        <v>-1</v>
      </c>
      <c r="BE205" s="235">
        <f t="shared" si="194"/>
        <v>-1</v>
      </c>
      <c r="BF205" s="85"/>
      <c r="BG205" s="86">
        <f t="shared" si="195"/>
        <v>11413000</v>
      </c>
      <c r="BH205" s="243">
        <f t="shared" si="195"/>
        <v>10677000</v>
      </c>
      <c r="BI205" s="87">
        <f t="shared" si="196"/>
        <v>0.7338271422682698</v>
      </c>
      <c r="BJ205" s="223">
        <f t="shared" si="196"/>
        <v>0.7236730627156209</v>
      </c>
      <c r="BK205" s="88">
        <f>SUM(BK203:BK204)</f>
        <v>4139709</v>
      </c>
      <c r="BL205" s="248">
        <f>SUM(BL203:BL204)</f>
        <v>2393900</v>
      </c>
      <c r="BM205" s="44">
        <f t="shared" si="142"/>
        <v>0.7735581778377243</v>
      </c>
      <c r="BN205" s="271">
        <f t="shared" si="142"/>
        <v>0.6366726296958856</v>
      </c>
      <c r="BO205" s="110">
        <f>SUM(BO203:BO204)</f>
        <v>3340900</v>
      </c>
      <c r="BP205" s="287">
        <f>SUM(BP203:BP204)</f>
        <v>4410000</v>
      </c>
      <c r="BQ205" s="109">
        <f>SUM(BQ203:BQ204)</f>
        <v>3840709</v>
      </c>
      <c r="BR205" s="247">
        <f>SUM(BR203:BR204)</f>
        <v>2197900</v>
      </c>
      <c r="BT205" s="13"/>
      <c r="BU205" s="13"/>
      <c r="BV205" s="13"/>
      <c r="BW205" s="24"/>
      <c r="BX205" s="24"/>
      <c r="CA205" s="24"/>
      <c r="CG205" s="352"/>
    </row>
    <row r="206" spans="1:76" ht="12">
      <c r="A206" s="139"/>
      <c r="B206" s="139"/>
      <c r="C206" s="139"/>
      <c r="D206" s="139"/>
      <c r="E206" s="139"/>
      <c r="F206" s="82"/>
      <c r="G206" s="82"/>
      <c r="H206" s="82"/>
      <c r="I206" s="82"/>
      <c r="J206" s="82"/>
      <c r="K206" s="82"/>
      <c r="L206" s="82"/>
      <c r="M206" s="82"/>
      <c r="N206" s="82"/>
      <c r="O206" s="298"/>
      <c r="P206" s="82"/>
      <c r="Q206" s="298"/>
      <c r="R206" s="3"/>
      <c r="S206" s="3"/>
      <c r="T206" s="188"/>
      <c r="U206" s="3"/>
      <c r="V206" s="3"/>
      <c r="W206" s="188"/>
      <c r="X206" s="3"/>
      <c r="Y206" s="3"/>
      <c r="Z206" s="188"/>
      <c r="AA206" s="3"/>
      <c r="AB206" s="3"/>
      <c r="AC206" s="188"/>
      <c r="AD206" s="3"/>
      <c r="AE206" s="3"/>
      <c r="AF206" s="188"/>
      <c r="AG206" s="3"/>
      <c r="AH206" s="3"/>
      <c r="AI206" s="188"/>
      <c r="AJ206" s="3"/>
      <c r="AK206" s="3"/>
      <c r="AL206" s="188"/>
      <c r="AM206" s="3"/>
      <c r="AN206" s="3"/>
      <c r="AO206" s="188"/>
      <c r="AP206" s="3"/>
      <c r="AQ206" s="3"/>
      <c r="AR206" s="188"/>
      <c r="AS206" s="3"/>
      <c r="AT206" s="3"/>
      <c r="AU206" s="188"/>
      <c r="AV206" s="3"/>
      <c r="AW206" s="3"/>
      <c r="AX206" s="188"/>
      <c r="AY206" s="3"/>
      <c r="AZ206" s="3"/>
      <c r="BA206" s="3"/>
      <c r="BB206" s="85"/>
      <c r="BC206" s="225"/>
      <c r="BD206" s="85"/>
      <c r="BE206" s="225"/>
      <c r="BF206" s="85"/>
      <c r="BI206" s="6"/>
      <c r="BJ206" s="219"/>
      <c r="BK206" s="92"/>
      <c r="BL206" s="262"/>
      <c r="BM206" s="6"/>
      <c r="BN206" s="219"/>
      <c r="BQ206" s="163"/>
      <c r="BR206" s="264"/>
      <c r="BW206" s="24"/>
      <c r="BX206" s="24"/>
    </row>
    <row r="207" spans="53:76" ht="12.75" thickBot="1">
      <c r="BA207" s="16"/>
      <c r="BB207" s="85"/>
      <c r="BC207" s="225"/>
      <c r="BD207" s="85"/>
      <c r="BE207" s="225"/>
      <c r="BF207" s="85"/>
      <c r="BI207" s="6"/>
      <c r="BJ207" s="219"/>
      <c r="BK207" s="163"/>
      <c r="BL207" s="264"/>
      <c r="BM207" s="6"/>
      <c r="BN207" s="219"/>
      <c r="BQ207" s="163"/>
      <c r="BR207" s="264"/>
      <c r="BW207" s="24"/>
      <c r="BX207" s="24"/>
    </row>
    <row r="208" spans="5:90" ht="29.25" customHeight="1" thickBot="1">
      <c r="E208" s="164" t="s">
        <v>55</v>
      </c>
      <c r="R208" s="165">
        <f aca="true" t="shared" si="198" ref="R208:AX208">R205+R201+R196+R192+R189+R185+R183+R173+R154+R119+R112+R106+R96+R89+R84+R71+R58+R44+R39+R27+R10+R31</f>
        <v>69186853</v>
      </c>
      <c r="S208" s="453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2">
        <f t="shared" si="198"/>
        <v>24472303</v>
      </c>
      <c r="AD208" s="23">
        <f t="shared" si="198"/>
        <v>9345738</v>
      </c>
      <c r="AE208" s="23">
        <f t="shared" si="198"/>
        <v>9750050</v>
      </c>
      <c r="AF208" s="23">
        <f t="shared" si="198"/>
        <v>11378462</v>
      </c>
      <c r="AG208" s="23">
        <f t="shared" si="198"/>
        <v>22195489</v>
      </c>
      <c r="AH208" s="23">
        <f t="shared" si="198"/>
        <v>24276710</v>
      </c>
      <c r="AI208" s="23">
        <f t="shared" si="198"/>
        <v>20648044</v>
      </c>
      <c r="AJ208" s="23">
        <f t="shared" si="198"/>
        <v>15588583</v>
      </c>
      <c r="AK208" s="23">
        <f t="shared" si="198"/>
        <v>23368379</v>
      </c>
      <c r="AL208" s="23">
        <f t="shared" si="198"/>
        <v>27832979</v>
      </c>
      <c r="AM208" s="23">
        <f t="shared" si="198"/>
        <v>2462282</v>
      </c>
      <c r="AN208" s="23">
        <f t="shared" si="198"/>
        <v>4174011</v>
      </c>
      <c r="AO208" s="23">
        <f t="shared" si="198"/>
        <v>3033000</v>
      </c>
      <c r="AP208" s="23">
        <f t="shared" si="198"/>
        <v>25214080</v>
      </c>
      <c r="AQ208" s="23">
        <f t="shared" si="198"/>
        <v>4451707</v>
      </c>
      <c r="AR208" s="23">
        <f t="shared" si="198"/>
        <v>1996492</v>
      </c>
      <c r="AS208" s="23">
        <f t="shared" si="198"/>
        <v>14706041</v>
      </c>
      <c r="AT208" s="23">
        <f t="shared" si="198"/>
        <v>12982811</v>
      </c>
      <c r="AU208" s="23">
        <f t="shared" si="198"/>
        <v>11899667</v>
      </c>
      <c r="AV208" s="23">
        <f t="shared" si="198"/>
        <v>181019505</v>
      </c>
      <c r="AW208" s="23">
        <f t="shared" si="198"/>
        <v>188943176</v>
      </c>
      <c r="AX208" s="23">
        <f t="shared" si="198"/>
        <v>253087575</v>
      </c>
      <c r="AZ208" s="165">
        <f>AZ205+AZ201+AZ196+AZ192+AZ189+AZ185+AZ183+AZ173+AZ154+AZ119+AZ112+AZ106+AZ96+AZ89+AZ84+AZ71+AZ58+AZ44+AZ39+AZ27+AZ10+AZ31</f>
        <v>0</v>
      </c>
      <c r="BA208" s="453"/>
      <c r="BB208" s="166" t="e">
        <f>AZ208/S208</f>
        <v>#DIV/0!</v>
      </c>
      <c r="BC208" s="226" t="e">
        <f>BA208/T208</f>
        <v>#DIV/0!</v>
      </c>
      <c r="BD208" s="166">
        <f>-1+AZ208/R208</f>
        <v>-1</v>
      </c>
      <c r="BE208" s="238" t="e">
        <f>-1+BA208/S208</f>
        <v>#DIV/0!</v>
      </c>
      <c r="BF208" s="1"/>
      <c r="BG208" s="165">
        <f>V208+Y208+AE208+AH208+AK208+AN208+AQ208+AT208+AZ208</f>
        <v>79003668</v>
      </c>
      <c r="BH208" s="211">
        <f>W208+Z208+AF208+AI208+AL208+AO208+AR208+AU208+BA208</f>
        <v>76788644</v>
      </c>
      <c r="BI208" s="87">
        <f>BG208/(R208+U208+X208+AA208+AD208+AG208+AJ208+AM208+AP208+AS208)</f>
        <v>0.49782062359459633</v>
      </c>
      <c r="BJ208" s="223">
        <f>BH208/(S208+V208+Y208+AB208+AE208+AH208+AK208+AN208+AQ208+AT208)</f>
        <v>0.9719630232864631</v>
      </c>
      <c r="BK208" s="165" t="e">
        <f>BK205+BK201+BK196+BK192+BK189+BK185+BK183+BK173+BK154+BK119+BK112+BK106+#REF!+BK96+BK89+BK84+BK71+BK58+#REF!+BK44+BK39+BK27+BK10+BK31</f>
        <v>#DIV/0!</v>
      </c>
      <c r="BL208" s="211" t="e">
        <f>BL205+BL201+BL196+BL192+BL189+BL185+BL183+BL173+BL154+BL119+BL112+BL106+#REF!+BL96+BL89+BL84+BL71+BL58+#REF!+BL44+BL39+BL27+BL10+BL31</f>
        <v>#DIV/0!</v>
      </c>
      <c r="BM208" s="167">
        <f t="shared" si="142"/>
        <v>0.4181345400905085</v>
      </c>
      <c r="BN208" s="279">
        <f t="shared" si="142"/>
        <v>0.3034074035440104</v>
      </c>
      <c r="BO208" s="165" t="e">
        <f>BO205+BO201+BO196+BO192+BO189+BO185+BO183+BO173+BO154+BO119+BO112+BO106+#REF!+BO96+BO89+BO84+BO71+BO58+#REF!+BO44+BO39+BO27+BO10+BO31</f>
        <v>#REF!</v>
      </c>
      <c r="BP208" s="211" t="e">
        <f>BP205+BP201+BP196+BP192+BP189+BP185+BP183+BP173+BP154+BP119+BP112+BP106+#REF!+BP96+BP89+BP84+BP71+BP58+#REF!+BP44+BP39+BP27+BP10+BP31</f>
        <v>#REF!</v>
      </c>
      <c r="BQ208" s="23" t="e">
        <f>BQ205+BQ201+BQ196+BQ192+BQ189+BQ185+BQ183+BQ173+BQ154+BQ119+BQ112+BQ106+#REF!+BQ96+BQ89+BQ84+BQ71+BQ58+#REF!+BQ44+BQ39+BQ27+BQ10+BQ31</f>
        <v>#DIV/0!</v>
      </c>
      <c r="BR208" s="191" t="e">
        <f>BR205+BR201+BR196+BR192+BR189+BR185+BR183+BR173+BR154+BR119+BR112+BR106+#REF!+BR96+BR89+BR84+BR71+BR58+#REF!+BR44+BR39+BR27+BR10+BR31</f>
        <v>#DIV/0!</v>
      </c>
      <c r="BU208" s="353">
        <f>SUM(BU6:BU204)</f>
        <v>6411717.199999998</v>
      </c>
      <c r="BW208" s="416">
        <f>SUM(BW6:BW205)</f>
        <v>8202600</v>
      </c>
      <c r="BX208" s="359">
        <f>SUM(BX6:BX205)</f>
        <v>10662700</v>
      </c>
      <c r="BY208" s="359">
        <f aca="true" t="shared" si="199" ref="BY208:CD208">SUM(BY6:BY205)</f>
        <v>0</v>
      </c>
      <c r="BZ208" s="359">
        <f t="shared" si="199"/>
        <v>0</v>
      </c>
      <c r="CA208" s="359">
        <f t="shared" si="199"/>
        <v>0</v>
      </c>
      <c r="CB208" s="359">
        <f t="shared" si="199"/>
        <v>0</v>
      </c>
      <c r="CC208" s="359">
        <f t="shared" si="199"/>
        <v>0</v>
      </c>
      <c r="CD208" s="420">
        <f t="shared" si="199"/>
        <v>0</v>
      </c>
      <c r="CE208" s="422"/>
      <c r="CF208" s="422"/>
      <c r="CG208" s="421">
        <f>SUM(CG6:CG205)</f>
        <v>81.49399999999994</v>
      </c>
      <c r="CJ208" s="13">
        <f>SUM(CJ6:CJ204)</f>
        <v>6419288.800000001</v>
      </c>
      <c r="CK208" s="13">
        <f>SUM(CK6:CK204)</f>
        <v>9082923.999999996</v>
      </c>
      <c r="CL208" s="16">
        <f>SUM(CL6:CL204)</f>
        <v>10637103.5</v>
      </c>
    </row>
    <row r="209" spans="18:76" ht="13.5" customHeight="1">
      <c r="R209" s="168"/>
      <c r="BA209" s="16"/>
      <c r="BW209" s="24"/>
      <c r="BX209" s="24"/>
    </row>
    <row r="210" spans="2:84" ht="12.75" thickBot="1">
      <c r="B210" s="41" t="s">
        <v>235</v>
      </c>
      <c r="E210" s="13"/>
      <c r="P210" s="16"/>
      <c r="Q210" s="177"/>
      <c r="AZ210" s="13"/>
      <c r="BA210" s="13"/>
      <c r="BF210" s="16"/>
      <c r="BG210" s="13"/>
      <c r="BH210" s="212"/>
      <c r="BI210" s="16"/>
      <c r="BJ210" s="177"/>
      <c r="BQ210" s="13"/>
      <c r="BR210" s="212"/>
      <c r="BT210" s="355"/>
      <c r="BU210" s="355"/>
      <c r="BV210" s="355"/>
      <c r="BW210" s="24"/>
      <c r="BX210" s="24"/>
      <c r="CF210" s="13"/>
    </row>
    <row r="211" spans="2:84" ht="12.75" thickBot="1">
      <c r="B211" s="169" t="s">
        <v>236</v>
      </c>
      <c r="C211" s="169"/>
      <c r="D211" s="170"/>
      <c r="E211" s="16"/>
      <c r="P211" s="16"/>
      <c r="Q211" s="177"/>
      <c r="AZ211" s="13"/>
      <c r="BA211" s="13"/>
      <c r="BF211" s="16"/>
      <c r="BG211" s="13"/>
      <c r="BH211" s="212"/>
      <c r="BI211" s="16"/>
      <c r="BJ211" s="177"/>
      <c r="BM211" s="88"/>
      <c r="BN211" s="248"/>
      <c r="BQ211" s="13"/>
      <c r="BR211" s="212"/>
      <c r="BT211" s="355"/>
      <c r="BU211" s="355"/>
      <c r="BV211" s="355"/>
      <c r="BW211" s="24"/>
      <c r="BX211" s="24"/>
      <c r="CF211" s="13"/>
    </row>
    <row r="212" spans="2:84" ht="12">
      <c r="B212" s="41" t="s">
        <v>251</v>
      </c>
      <c r="D212" s="171">
        <v>161000</v>
      </c>
      <c r="E212" s="13"/>
      <c r="P212" s="16"/>
      <c r="Q212" s="177"/>
      <c r="AZ212" s="13"/>
      <c r="BA212" s="13"/>
      <c r="BF212" s="16"/>
      <c r="BG212" s="13"/>
      <c r="BH212" s="212"/>
      <c r="BI212" s="16"/>
      <c r="BJ212" s="177"/>
      <c r="BM212" s="163"/>
      <c r="BN212" s="264"/>
      <c r="BQ212" s="13"/>
      <c r="BR212" s="212"/>
      <c r="BT212" s="355"/>
      <c r="BU212" s="355"/>
      <c r="BV212" s="355"/>
      <c r="BW212" s="24"/>
      <c r="BX212" s="24"/>
      <c r="CF212" s="13"/>
    </row>
    <row r="213" spans="2:84" ht="12">
      <c r="B213" s="41" t="s">
        <v>252</v>
      </c>
      <c r="D213" s="171">
        <v>562000</v>
      </c>
      <c r="E213" s="13"/>
      <c r="P213" s="16"/>
      <c r="Q213" s="177"/>
      <c r="AZ213" s="13"/>
      <c r="BA213" s="13"/>
      <c r="BF213" s="16"/>
      <c r="BG213" s="13"/>
      <c r="BH213" s="212"/>
      <c r="BI213" s="16"/>
      <c r="BJ213" s="177"/>
      <c r="BM213" s="163"/>
      <c r="BN213" s="264"/>
      <c r="BQ213" s="13"/>
      <c r="BR213" s="212"/>
      <c r="BT213" s="355"/>
      <c r="BU213" s="355"/>
      <c r="BV213" s="355"/>
      <c r="BW213" s="24"/>
      <c r="BX213" s="24"/>
      <c r="CF213" s="13"/>
    </row>
    <row r="214" spans="2:84" ht="12">
      <c r="B214" s="41" t="s">
        <v>253</v>
      </c>
      <c r="D214" s="171">
        <v>173000</v>
      </c>
      <c r="E214" s="13"/>
      <c r="P214" s="16"/>
      <c r="Q214" s="177"/>
      <c r="AZ214" s="13"/>
      <c r="BA214" s="13"/>
      <c r="BF214" s="16"/>
      <c r="BG214" s="13"/>
      <c r="BH214" s="212"/>
      <c r="BI214" s="16"/>
      <c r="BJ214" s="177"/>
      <c r="BM214" s="163"/>
      <c r="BN214" s="264"/>
      <c r="BQ214" s="13"/>
      <c r="BR214" s="212"/>
      <c r="BT214" s="355"/>
      <c r="BU214" s="355"/>
      <c r="BV214" s="355"/>
      <c r="BW214" s="24"/>
      <c r="BX214" s="24"/>
      <c r="CF214" s="13"/>
    </row>
    <row r="215" spans="2:84" ht="12">
      <c r="B215" s="169" t="s">
        <v>237</v>
      </c>
      <c r="C215" s="169"/>
      <c r="D215" s="170"/>
      <c r="E215" s="13"/>
      <c r="P215" s="16"/>
      <c r="Q215" s="177"/>
      <c r="AZ215" s="13"/>
      <c r="BA215" s="13"/>
      <c r="BF215" s="16"/>
      <c r="BG215" s="13"/>
      <c r="BH215" s="212"/>
      <c r="BI215" s="16"/>
      <c r="BJ215" s="177"/>
      <c r="BQ215" s="13"/>
      <c r="BR215" s="212"/>
      <c r="BT215" s="355"/>
      <c r="BU215" s="355"/>
      <c r="BV215" s="355"/>
      <c r="BW215" s="24"/>
      <c r="BX215" s="24"/>
      <c r="CF215" s="13"/>
    </row>
    <row r="216" spans="2:84" ht="12">
      <c r="B216" s="41" t="s">
        <v>254</v>
      </c>
      <c r="D216" s="171">
        <v>1605000</v>
      </c>
      <c r="E216" s="13"/>
      <c r="P216" s="16"/>
      <c r="Q216" s="177"/>
      <c r="AZ216" s="13"/>
      <c r="BA216" s="13"/>
      <c r="BF216" s="16"/>
      <c r="BG216" s="13"/>
      <c r="BH216" s="212"/>
      <c r="BI216" s="16"/>
      <c r="BJ216" s="177"/>
      <c r="BQ216" s="13"/>
      <c r="BR216" s="212"/>
      <c r="BT216" s="355"/>
      <c r="BU216" s="355"/>
      <c r="BV216" s="355"/>
      <c r="BW216" s="24"/>
      <c r="BX216" s="24"/>
      <c r="CF216" s="13"/>
    </row>
    <row r="217" spans="2:84" ht="12">
      <c r="B217" s="41" t="s">
        <v>255</v>
      </c>
      <c r="D217" s="171">
        <v>67000</v>
      </c>
      <c r="E217" s="13"/>
      <c r="P217" s="16"/>
      <c r="Q217" s="177"/>
      <c r="AZ217" s="13"/>
      <c r="BA217" s="13"/>
      <c r="BF217" s="16"/>
      <c r="BG217" s="13"/>
      <c r="BH217" s="212"/>
      <c r="BI217" s="16"/>
      <c r="BJ217" s="177"/>
      <c r="BQ217" s="13"/>
      <c r="BR217" s="212"/>
      <c r="BT217" s="355"/>
      <c r="BU217" s="355"/>
      <c r="BV217" s="355"/>
      <c r="BW217" s="24"/>
      <c r="BX217" s="24"/>
      <c r="CF217" s="13"/>
    </row>
    <row r="218" spans="2:84" ht="12">
      <c r="B218" s="41" t="s">
        <v>342</v>
      </c>
      <c r="D218" s="171">
        <v>385000</v>
      </c>
      <c r="E218" s="13"/>
      <c r="P218" s="16"/>
      <c r="Q218" s="177"/>
      <c r="AZ218" s="13"/>
      <c r="BA218" s="13"/>
      <c r="BF218" s="16"/>
      <c r="BG218" s="13"/>
      <c r="BH218" s="212"/>
      <c r="BI218" s="16"/>
      <c r="BJ218" s="177"/>
      <c r="BQ218" s="13"/>
      <c r="BR218" s="212"/>
      <c r="BT218" s="355"/>
      <c r="BU218" s="355"/>
      <c r="BV218" s="355"/>
      <c r="BW218" s="24"/>
      <c r="BX218" s="24"/>
      <c r="CF218" s="13"/>
    </row>
    <row r="219" spans="2:84" ht="12">
      <c r="B219" s="169" t="s">
        <v>238</v>
      </c>
      <c r="C219" s="169"/>
      <c r="D219" s="170"/>
      <c r="E219" s="16"/>
      <c r="P219" s="16"/>
      <c r="Q219" s="177"/>
      <c r="AZ219" s="13"/>
      <c r="BA219" s="13"/>
      <c r="BF219" s="16"/>
      <c r="BG219" s="13"/>
      <c r="BH219" s="212"/>
      <c r="BI219" s="16"/>
      <c r="BJ219" s="177"/>
      <c r="BQ219" s="13"/>
      <c r="BR219" s="212"/>
      <c r="BT219" s="355"/>
      <c r="BU219" s="355"/>
      <c r="BV219" s="355"/>
      <c r="BW219" s="24"/>
      <c r="BX219" s="24"/>
      <c r="CF219" s="13"/>
    </row>
    <row r="220" spans="2:84" ht="12">
      <c r="B220" s="41" t="s">
        <v>256</v>
      </c>
      <c r="D220" s="171">
        <v>30000</v>
      </c>
      <c r="E220" s="13"/>
      <c r="P220" s="16"/>
      <c r="Q220" s="177"/>
      <c r="AZ220" s="13"/>
      <c r="BA220" s="13"/>
      <c r="BF220" s="16"/>
      <c r="BG220" s="13"/>
      <c r="BH220" s="212"/>
      <c r="BI220" s="16"/>
      <c r="BJ220" s="177"/>
      <c r="BQ220" s="13"/>
      <c r="BR220" s="212"/>
      <c r="BT220" s="355"/>
      <c r="BU220" s="355"/>
      <c r="BV220" s="355"/>
      <c r="BW220" s="24"/>
      <c r="BX220" s="24"/>
      <c r="CF220" s="13"/>
    </row>
    <row r="221" spans="2:84" ht="12">
      <c r="B221" s="41" t="s">
        <v>257</v>
      </c>
      <c r="D221" s="171">
        <v>662000</v>
      </c>
      <c r="E221" s="13"/>
      <c r="P221" s="16"/>
      <c r="Q221" s="177"/>
      <c r="AZ221" s="13"/>
      <c r="BA221" s="13"/>
      <c r="BF221" s="16"/>
      <c r="BG221" s="13"/>
      <c r="BH221" s="212"/>
      <c r="BI221" s="16"/>
      <c r="BJ221" s="177"/>
      <c r="BQ221" s="13"/>
      <c r="BR221" s="212"/>
      <c r="BT221" s="355"/>
      <c r="BU221" s="355"/>
      <c r="BV221" s="355"/>
      <c r="BW221" s="24"/>
      <c r="BX221" s="24"/>
      <c r="CF221" s="13"/>
    </row>
    <row r="222" spans="2:84" ht="12">
      <c r="B222" s="41" t="s">
        <v>258</v>
      </c>
      <c r="D222" s="171">
        <v>293000</v>
      </c>
      <c r="E222" s="13"/>
      <c r="P222" s="16"/>
      <c r="Q222" s="177"/>
      <c r="AZ222" s="13"/>
      <c r="BA222" s="13"/>
      <c r="BF222" s="16"/>
      <c r="BG222" s="13"/>
      <c r="BH222" s="212"/>
      <c r="BI222" s="16"/>
      <c r="BJ222" s="177"/>
      <c r="BQ222" s="13"/>
      <c r="BR222" s="212"/>
      <c r="BT222" s="355"/>
      <c r="BU222" s="355"/>
      <c r="BV222" s="355"/>
      <c r="BW222" s="24"/>
      <c r="BX222" s="24"/>
      <c r="CF222" s="13"/>
    </row>
    <row r="223" spans="2:84" ht="12">
      <c r="B223" s="41" t="s">
        <v>343</v>
      </c>
      <c r="D223" s="171">
        <v>38000</v>
      </c>
      <c r="E223" s="13"/>
      <c r="P223" s="16"/>
      <c r="Q223" s="177"/>
      <c r="AZ223" s="13"/>
      <c r="BA223" s="13"/>
      <c r="BF223" s="16"/>
      <c r="BG223" s="13"/>
      <c r="BH223" s="212"/>
      <c r="BI223" s="16"/>
      <c r="BJ223" s="177"/>
      <c r="BQ223" s="13"/>
      <c r="BR223" s="212"/>
      <c r="BT223" s="355"/>
      <c r="BU223" s="355"/>
      <c r="BV223" s="355"/>
      <c r="BW223" s="24"/>
      <c r="BX223" s="24"/>
      <c r="CF223" s="13"/>
    </row>
    <row r="224" spans="2:84" ht="12">
      <c r="B224" s="169" t="s">
        <v>239</v>
      </c>
      <c r="C224" s="169"/>
      <c r="D224" s="170"/>
      <c r="E224" s="13"/>
      <c r="P224" s="16"/>
      <c r="Q224" s="177"/>
      <c r="AZ224" s="13"/>
      <c r="BA224" s="13"/>
      <c r="BF224" s="16"/>
      <c r="BG224" s="13"/>
      <c r="BH224" s="212"/>
      <c r="BI224" s="16"/>
      <c r="BJ224" s="177"/>
      <c r="BQ224" s="13"/>
      <c r="BR224" s="212"/>
      <c r="BT224" s="355"/>
      <c r="BU224" s="355"/>
      <c r="BV224" s="355"/>
      <c r="BW224" s="24"/>
      <c r="BX224" s="24"/>
      <c r="CF224" s="13"/>
    </row>
    <row r="225" spans="2:84" ht="12">
      <c r="B225" s="41" t="s">
        <v>272</v>
      </c>
      <c r="C225" s="169"/>
      <c r="D225" s="171">
        <v>190000</v>
      </c>
      <c r="E225" s="13"/>
      <c r="P225" s="16"/>
      <c r="Q225" s="177"/>
      <c r="AZ225" s="13"/>
      <c r="BA225" s="13"/>
      <c r="BF225" s="16"/>
      <c r="BG225" s="13"/>
      <c r="BH225" s="212"/>
      <c r="BI225" s="16"/>
      <c r="BJ225" s="177"/>
      <c r="BQ225" s="13"/>
      <c r="BR225" s="212"/>
      <c r="BT225" s="355"/>
      <c r="BU225" s="355"/>
      <c r="BV225" s="355"/>
      <c r="BW225" s="24"/>
      <c r="BX225" s="24"/>
      <c r="CF225" s="13"/>
    </row>
    <row r="226" spans="2:84" ht="12">
      <c r="B226" s="169" t="s">
        <v>240</v>
      </c>
      <c r="C226" s="169"/>
      <c r="D226" s="170"/>
      <c r="E226" s="13"/>
      <c r="P226" s="16"/>
      <c r="Q226" s="177"/>
      <c r="AZ226" s="13"/>
      <c r="BA226" s="13"/>
      <c r="BF226" s="16"/>
      <c r="BG226" s="13"/>
      <c r="BH226" s="212"/>
      <c r="BI226" s="16"/>
      <c r="BJ226" s="177"/>
      <c r="BQ226" s="13"/>
      <c r="BR226" s="212"/>
      <c r="BT226" s="355"/>
      <c r="BU226" s="355"/>
      <c r="BV226" s="355"/>
      <c r="BW226" s="24"/>
      <c r="BX226" s="24"/>
      <c r="CF226" s="13"/>
    </row>
    <row r="227" spans="2:84" ht="12">
      <c r="B227" s="41" t="s">
        <v>259</v>
      </c>
      <c r="C227" s="169"/>
      <c r="D227" s="171">
        <v>66000</v>
      </c>
      <c r="E227" s="13"/>
      <c r="P227" s="16"/>
      <c r="Q227" s="177"/>
      <c r="AZ227" s="13"/>
      <c r="BA227" s="13"/>
      <c r="BF227" s="16"/>
      <c r="BG227" s="13"/>
      <c r="BH227" s="212"/>
      <c r="BI227" s="16"/>
      <c r="BJ227" s="177"/>
      <c r="BQ227" s="13"/>
      <c r="BR227" s="212"/>
      <c r="BT227" s="355"/>
      <c r="BU227" s="355"/>
      <c r="BV227" s="355"/>
      <c r="BW227" s="24"/>
      <c r="BX227" s="24"/>
      <c r="CF227" s="13"/>
    </row>
    <row r="228" spans="2:84" ht="12">
      <c r="B228" s="41" t="s">
        <v>344</v>
      </c>
      <c r="C228" s="169"/>
      <c r="D228" s="171">
        <v>9000</v>
      </c>
      <c r="E228" s="13"/>
      <c r="P228" s="16"/>
      <c r="Q228" s="177"/>
      <c r="AZ228" s="13"/>
      <c r="BA228" s="13"/>
      <c r="BF228" s="16"/>
      <c r="BG228" s="13"/>
      <c r="BH228" s="212"/>
      <c r="BI228" s="16"/>
      <c r="BJ228" s="177"/>
      <c r="BQ228" s="13"/>
      <c r="BR228" s="212"/>
      <c r="BT228" s="355"/>
      <c r="BU228" s="355"/>
      <c r="BV228" s="355"/>
      <c r="BW228" s="24"/>
      <c r="BX228" s="24"/>
      <c r="CF228" s="13"/>
    </row>
    <row r="229" spans="2:84" ht="12">
      <c r="B229" s="169" t="s">
        <v>241</v>
      </c>
      <c r="C229" s="169"/>
      <c r="D229" s="170"/>
      <c r="E229" s="13"/>
      <c r="P229" s="16"/>
      <c r="Q229" s="177"/>
      <c r="AZ229" s="13"/>
      <c r="BA229" s="13"/>
      <c r="BF229" s="16"/>
      <c r="BG229" s="13"/>
      <c r="BH229" s="212"/>
      <c r="BI229" s="16"/>
      <c r="BJ229" s="177"/>
      <c r="BQ229" s="13"/>
      <c r="BR229" s="212"/>
      <c r="BT229" s="355"/>
      <c r="BU229" s="355"/>
      <c r="BV229" s="355"/>
      <c r="BW229" s="24"/>
      <c r="BX229" s="24"/>
      <c r="CF229" s="13"/>
    </row>
    <row r="230" spans="2:84" ht="12">
      <c r="B230" s="41" t="s">
        <v>260</v>
      </c>
      <c r="D230" s="171">
        <v>44700</v>
      </c>
      <c r="E230" s="13"/>
      <c r="P230" s="16"/>
      <c r="Q230" s="177"/>
      <c r="AZ230" s="13"/>
      <c r="BA230" s="13"/>
      <c r="BF230" s="16"/>
      <c r="BG230" s="13"/>
      <c r="BH230" s="212"/>
      <c r="BI230" s="16"/>
      <c r="BJ230" s="177"/>
      <c r="BQ230" s="13"/>
      <c r="BR230" s="212"/>
      <c r="BT230" s="355"/>
      <c r="BU230" s="355"/>
      <c r="BV230" s="355"/>
      <c r="BW230" s="24"/>
      <c r="BX230" s="24"/>
      <c r="CF230" s="13"/>
    </row>
    <row r="231" spans="2:84" ht="12">
      <c r="B231" s="169" t="s">
        <v>242</v>
      </c>
      <c r="C231" s="169"/>
      <c r="D231" s="170"/>
      <c r="E231" s="13"/>
      <c r="P231" s="16"/>
      <c r="Q231" s="177"/>
      <c r="AZ231" s="13"/>
      <c r="BA231" s="13"/>
      <c r="BF231" s="16"/>
      <c r="BG231" s="13"/>
      <c r="BH231" s="212"/>
      <c r="BI231" s="16"/>
      <c r="BJ231" s="177"/>
      <c r="BQ231" s="13"/>
      <c r="BR231" s="212"/>
      <c r="BT231" s="355"/>
      <c r="BU231" s="355"/>
      <c r="BV231" s="355"/>
      <c r="BW231" s="24"/>
      <c r="BX231" s="24"/>
      <c r="CF231" s="13"/>
    </row>
    <row r="232" spans="2:84" ht="12">
      <c r="B232" s="41" t="s">
        <v>261</v>
      </c>
      <c r="D232" s="171">
        <v>360000</v>
      </c>
      <c r="E232" s="13"/>
      <c r="P232" s="16"/>
      <c r="Q232" s="177"/>
      <c r="AZ232" s="13"/>
      <c r="BA232" s="13"/>
      <c r="BF232" s="16"/>
      <c r="BG232" s="13"/>
      <c r="BH232" s="212"/>
      <c r="BI232" s="16"/>
      <c r="BJ232" s="177"/>
      <c r="BQ232" s="13"/>
      <c r="BR232" s="212"/>
      <c r="BT232" s="355"/>
      <c r="BU232" s="355"/>
      <c r="BV232" s="355"/>
      <c r="BW232" s="24"/>
      <c r="BX232" s="24"/>
      <c r="CF232" s="13"/>
    </row>
    <row r="233" spans="2:84" ht="12">
      <c r="B233" s="169" t="s">
        <v>243</v>
      </c>
      <c r="C233" s="169"/>
      <c r="D233" s="170"/>
      <c r="E233" s="16"/>
      <c r="P233" s="16"/>
      <c r="Q233" s="177"/>
      <c r="AZ233" s="13"/>
      <c r="BA233" s="13"/>
      <c r="BF233" s="16"/>
      <c r="BG233" s="13"/>
      <c r="BH233" s="212"/>
      <c r="BI233" s="16"/>
      <c r="BJ233" s="177"/>
      <c r="BQ233" s="13"/>
      <c r="BR233" s="212"/>
      <c r="BT233" s="355"/>
      <c r="BU233" s="355"/>
      <c r="BV233" s="355"/>
      <c r="BW233" s="24"/>
      <c r="BX233" s="24"/>
      <c r="CF233" s="13"/>
    </row>
    <row r="234" spans="2:84" ht="12">
      <c r="B234" s="41" t="s">
        <v>262</v>
      </c>
      <c r="D234" s="171">
        <v>216000</v>
      </c>
      <c r="E234" s="13"/>
      <c r="P234" s="16"/>
      <c r="Q234" s="177"/>
      <c r="AZ234" s="13"/>
      <c r="BA234" s="13"/>
      <c r="BF234" s="16"/>
      <c r="BG234" s="13"/>
      <c r="BH234" s="212"/>
      <c r="BI234" s="16"/>
      <c r="BJ234" s="177"/>
      <c r="BQ234" s="13"/>
      <c r="BR234" s="212"/>
      <c r="BT234" s="355"/>
      <c r="BU234" s="355"/>
      <c r="BV234" s="355"/>
      <c r="BW234" s="24"/>
      <c r="BX234" s="24"/>
      <c r="CF234" s="13"/>
    </row>
    <row r="235" spans="2:84" ht="12">
      <c r="B235" s="41" t="s">
        <v>263</v>
      </c>
      <c r="D235" s="171">
        <v>260000</v>
      </c>
      <c r="E235" s="13"/>
      <c r="P235" s="16"/>
      <c r="Q235" s="177"/>
      <c r="AZ235" s="13"/>
      <c r="BA235" s="13"/>
      <c r="BF235" s="16"/>
      <c r="BG235" s="13"/>
      <c r="BH235" s="212"/>
      <c r="BI235" s="16"/>
      <c r="BJ235" s="177"/>
      <c r="BQ235" s="13"/>
      <c r="BR235" s="212"/>
      <c r="BT235" s="355"/>
      <c r="BU235" s="355"/>
      <c r="BV235" s="355"/>
      <c r="BW235" s="24"/>
      <c r="BX235" s="24"/>
      <c r="CF235" s="13"/>
    </row>
    <row r="236" spans="2:84" ht="12">
      <c r="B236" s="41" t="s">
        <v>345</v>
      </c>
      <c r="D236" s="171">
        <v>109000</v>
      </c>
      <c r="E236" s="13"/>
      <c r="P236" s="16"/>
      <c r="Q236" s="177"/>
      <c r="AZ236" s="13"/>
      <c r="BA236" s="13"/>
      <c r="BF236" s="16"/>
      <c r="BG236" s="13"/>
      <c r="BH236" s="212"/>
      <c r="BI236" s="16"/>
      <c r="BJ236" s="177"/>
      <c r="BQ236" s="13"/>
      <c r="BR236" s="212"/>
      <c r="BT236" s="355"/>
      <c r="BU236" s="355"/>
      <c r="BV236" s="355"/>
      <c r="BW236" s="24"/>
      <c r="BX236" s="24"/>
      <c r="CF236" s="13"/>
    </row>
    <row r="237" spans="2:84" ht="12">
      <c r="B237" s="169" t="s">
        <v>244</v>
      </c>
      <c r="C237" s="169"/>
      <c r="D237" s="170"/>
      <c r="E237" s="13"/>
      <c r="P237" s="16"/>
      <c r="Q237" s="177"/>
      <c r="AZ237" s="13"/>
      <c r="BA237" s="13"/>
      <c r="BF237" s="16"/>
      <c r="BG237" s="13"/>
      <c r="BH237" s="212"/>
      <c r="BI237" s="16"/>
      <c r="BJ237" s="177"/>
      <c r="BQ237" s="13"/>
      <c r="BR237" s="212"/>
      <c r="BT237" s="355"/>
      <c r="BU237" s="355"/>
      <c r="BV237" s="355"/>
      <c r="BW237" s="24"/>
      <c r="BX237" s="24"/>
      <c r="CF237" s="13"/>
    </row>
    <row r="238" spans="2:84" ht="12">
      <c r="B238" s="41" t="s">
        <v>346</v>
      </c>
      <c r="C238" s="169"/>
      <c r="D238" s="171">
        <v>520000</v>
      </c>
      <c r="E238" s="13"/>
      <c r="P238" s="16"/>
      <c r="Q238" s="177"/>
      <c r="AZ238" s="13"/>
      <c r="BA238" s="13"/>
      <c r="BF238" s="16"/>
      <c r="BG238" s="13"/>
      <c r="BH238" s="212"/>
      <c r="BI238" s="16"/>
      <c r="BJ238" s="177"/>
      <c r="BQ238" s="13"/>
      <c r="BR238" s="212"/>
      <c r="BT238" s="355"/>
      <c r="BU238" s="355"/>
      <c r="BV238" s="355"/>
      <c r="BW238" s="24"/>
      <c r="BX238" s="24"/>
      <c r="CF238" s="13"/>
    </row>
    <row r="239" spans="2:84" ht="12">
      <c r="B239" s="41" t="s">
        <v>264</v>
      </c>
      <c r="D239" s="171">
        <v>50000</v>
      </c>
      <c r="E239" s="13"/>
      <c r="P239" s="16"/>
      <c r="Q239" s="177"/>
      <c r="AZ239" s="13"/>
      <c r="BA239" s="13"/>
      <c r="BF239" s="16"/>
      <c r="BG239" s="13"/>
      <c r="BH239" s="212"/>
      <c r="BI239" s="16"/>
      <c r="BJ239" s="177"/>
      <c r="BQ239" s="13"/>
      <c r="BR239" s="212"/>
      <c r="BT239" s="355"/>
      <c r="BU239" s="355"/>
      <c r="BV239" s="355"/>
      <c r="BW239" s="24"/>
      <c r="BX239" s="24"/>
      <c r="CF239" s="13"/>
    </row>
    <row r="240" spans="2:84" ht="12">
      <c r="B240" s="169" t="s">
        <v>245</v>
      </c>
      <c r="C240" s="169"/>
      <c r="D240" s="170"/>
      <c r="E240" s="13"/>
      <c r="P240" s="16"/>
      <c r="Q240" s="177"/>
      <c r="AZ240" s="13"/>
      <c r="BA240" s="13"/>
      <c r="BF240" s="16"/>
      <c r="BG240" s="13"/>
      <c r="BH240" s="212"/>
      <c r="BI240" s="16"/>
      <c r="BJ240" s="177"/>
      <c r="BQ240" s="13"/>
      <c r="BR240" s="212"/>
      <c r="BT240" s="355"/>
      <c r="BU240" s="355"/>
      <c r="BV240" s="355"/>
      <c r="BW240" s="24"/>
      <c r="BX240" s="24"/>
      <c r="CF240" s="13"/>
    </row>
    <row r="241" spans="2:84" ht="12">
      <c r="B241" s="41" t="s">
        <v>265</v>
      </c>
      <c r="D241" s="171">
        <v>627000</v>
      </c>
      <c r="E241" s="13"/>
      <c r="P241" s="16"/>
      <c r="Q241" s="177"/>
      <c r="AZ241" s="13"/>
      <c r="BA241" s="13"/>
      <c r="BF241" s="16"/>
      <c r="BG241" s="13"/>
      <c r="BH241" s="212"/>
      <c r="BI241" s="16"/>
      <c r="BJ241" s="177"/>
      <c r="BQ241" s="13"/>
      <c r="BR241" s="212"/>
      <c r="BT241" s="355"/>
      <c r="BU241" s="355"/>
      <c r="BV241" s="355"/>
      <c r="BW241" s="24"/>
      <c r="BX241" s="24"/>
      <c r="CF241" s="13"/>
    </row>
    <row r="242" spans="2:84" ht="12">
      <c r="B242" s="41" t="s">
        <v>266</v>
      </c>
      <c r="D242" s="171">
        <v>30000</v>
      </c>
      <c r="E242" s="13"/>
      <c r="P242" s="16"/>
      <c r="Q242" s="177"/>
      <c r="AZ242" s="13"/>
      <c r="BA242" s="13"/>
      <c r="BF242" s="16"/>
      <c r="BG242" s="13"/>
      <c r="BH242" s="212"/>
      <c r="BI242" s="16"/>
      <c r="BJ242" s="177"/>
      <c r="BQ242" s="13"/>
      <c r="BR242" s="212"/>
      <c r="BT242" s="355"/>
      <c r="BU242" s="355"/>
      <c r="BV242" s="355"/>
      <c r="BW242" s="24"/>
      <c r="BX242" s="24"/>
      <c r="CF242" s="13"/>
    </row>
    <row r="243" spans="2:84" ht="12">
      <c r="B243" s="169" t="s">
        <v>347</v>
      </c>
      <c r="C243" s="170">
        <v>0</v>
      </c>
      <c r="D243" s="171"/>
      <c r="E243" s="13"/>
      <c r="P243" s="16"/>
      <c r="Q243" s="177"/>
      <c r="AZ243" s="13"/>
      <c r="BA243" s="13"/>
      <c r="BF243" s="16"/>
      <c r="BG243" s="13"/>
      <c r="BH243" s="212"/>
      <c r="BI243" s="16"/>
      <c r="BJ243" s="177"/>
      <c r="BQ243" s="13"/>
      <c r="BR243" s="212"/>
      <c r="BT243" s="355"/>
      <c r="BU243" s="355"/>
      <c r="BV243" s="355"/>
      <c r="BW243" s="24"/>
      <c r="BX243" s="24"/>
      <c r="CF243" s="13"/>
    </row>
    <row r="244" spans="2:84" ht="12">
      <c r="B244" s="41" t="s">
        <v>349</v>
      </c>
      <c r="C244" s="171">
        <v>260000</v>
      </c>
      <c r="D244" s="171">
        <v>553000</v>
      </c>
      <c r="E244" s="13"/>
      <c r="P244" s="16"/>
      <c r="Q244" s="177"/>
      <c r="AZ244" s="13"/>
      <c r="BA244" s="13"/>
      <c r="BF244" s="16"/>
      <c r="BG244" s="13"/>
      <c r="BH244" s="212"/>
      <c r="BI244" s="16"/>
      <c r="BJ244" s="177"/>
      <c r="BQ244" s="13"/>
      <c r="BR244" s="212"/>
      <c r="BT244" s="355"/>
      <c r="BU244" s="355"/>
      <c r="BV244" s="355"/>
      <c r="BW244" s="24"/>
      <c r="BX244" s="24"/>
      <c r="CF244" s="13"/>
    </row>
    <row r="245" spans="2:84" ht="12">
      <c r="B245" s="41" t="s">
        <v>348</v>
      </c>
      <c r="C245" s="171">
        <v>461000</v>
      </c>
      <c r="D245" s="171">
        <v>29500</v>
      </c>
      <c r="E245" s="13"/>
      <c r="P245" s="16"/>
      <c r="Q245" s="177"/>
      <c r="AZ245" s="13"/>
      <c r="BA245" s="13"/>
      <c r="BF245" s="16"/>
      <c r="BG245" s="13"/>
      <c r="BH245" s="212"/>
      <c r="BI245" s="16"/>
      <c r="BJ245" s="177"/>
      <c r="BQ245" s="13"/>
      <c r="BR245" s="212"/>
      <c r="BT245" s="355"/>
      <c r="BU245" s="355"/>
      <c r="BV245" s="355"/>
      <c r="BW245" s="24"/>
      <c r="BX245" s="24"/>
      <c r="CF245" s="13"/>
    </row>
    <row r="246" spans="2:84" ht="12">
      <c r="B246" s="169" t="s">
        <v>246</v>
      </c>
      <c r="C246" s="169"/>
      <c r="D246" s="170"/>
      <c r="E246" s="16"/>
      <c r="P246" s="16"/>
      <c r="Q246" s="177"/>
      <c r="AZ246" s="13"/>
      <c r="BA246" s="13"/>
      <c r="BC246" s="13"/>
      <c r="BE246" s="13"/>
      <c r="BF246" s="16"/>
      <c r="BG246" s="13"/>
      <c r="BH246" s="13"/>
      <c r="BI246" s="16"/>
      <c r="BJ246" s="16"/>
      <c r="BL246" s="16"/>
      <c r="BN246" s="16"/>
      <c r="BP246" s="16"/>
      <c r="BQ246" s="13"/>
      <c r="BR246" s="13"/>
      <c r="BT246" s="355"/>
      <c r="BU246" s="355"/>
      <c r="BV246" s="355"/>
      <c r="BW246" s="24"/>
      <c r="BX246" s="24"/>
      <c r="CF246" s="13"/>
    </row>
    <row r="247" spans="2:84" ht="12">
      <c r="B247" s="41" t="s">
        <v>267</v>
      </c>
      <c r="D247" s="171">
        <v>335000</v>
      </c>
      <c r="E247" s="13"/>
      <c r="P247" s="16"/>
      <c r="Q247" s="177"/>
      <c r="AZ247" s="13"/>
      <c r="BA247" s="13"/>
      <c r="BC247" s="13"/>
      <c r="BE247" s="13"/>
      <c r="BF247" s="16"/>
      <c r="BG247" s="13"/>
      <c r="BH247" s="13"/>
      <c r="BI247" s="16"/>
      <c r="BJ247" s="16"/>
      <c r="BL247" s="16"/>
      <c r="BN247" s="16"/>
      <c r="BP247" s="16"/>
      <c r="BQ247" s="13"/>
      <c r="BR247" s="13"/>
      <c r="BT247" s="355"/>
      <c r="BU247" s="355"/>
      <c r="BV247" s="355"/>
      <c r="BW247" s="24"/>
      <c r="BX247" s="24"/>
      <c r="CF247" s="13"/>
    </row>
    <row r="248" spans="2:84" ht="12">
      <c r="B248" s="41" t="s">
        <v>268</v>
      </c>
      <c r="D248" s="171">
        <v>491000</v>
      </c>
      <c r="E248" s="13"/>
      <c r="P248" s="16"/>
      <c r="Q248" s="177"/>
      <c r="AZ248" s="13"/>
      <c r="BA248" s="13"/>
      <c r="BC248" s="13"/>
      <c r="BE248" s="13"/>
      <c r="BF248" s="16"/>
      <c r="BG248" s="13"/>
      <c r="BH248" s="13"/>
      <c r="BI248" s="16"/>
      <c r="BJ248" s="16"/>
      <c r="BL248" s="16"/>
      <c r="BN248" s="16"/>
      <c r="BP248" s="16"/>
      <c r="BQ248" s="13"/>
      <c r="BR248" s="13"/>
      <c r="BT248" s="355"/>
      <c r="BU248" s="355"/>
      <c r="BV248" s="355"/>
      <c r="BW248" s="24"/>
      <c r="BX248" s="24"/>
      <c r="CF248" s="13"/>
    </row>
    <row r="249" spans="2:84" ht="12">
      <c r="B249" s="169" t="s">
        <v>247</v>
      </c>
      <c r="C249" s="169"/>
      <c r="D249" s="170"/>
      <c r="E249" s="16"/>
      <c r="P249" s="16"/>
      <c r="Q249" s="177"/>
      <c r="AZ249" s="13"/>
      <c r="BA249" s="13"/>
      <c r="BC249" s="13"/>
      <c r="BE249" s="13"/>
      <c r="BF249" s="16"/>
      <c r="BG249" s="13"/>
      <c r="BH249" s="13"/>
      <c r="BI249" s="16"/>
      <c r="BJ249" s="16"/>
      <c r="BL249" s="16"/>
      <c r="BN249" s="16"/>
      <c r="BP249" s="16"/>
      <c r="BQ249" s="13"/>
      <c r="BR249" s="13"/>
      <c r="BT249" s="355"/>
      <c r="BU249" s="355"/>
      <c r="BV249" s="355"/>
      <c r="BW249" s="24"/>
      <c r="BX249" s="24"/>
      <c r="CF249" s="13"/>
    </row>
    <row r="250" spans="2:84" ht="12">
      <c r="B250" s="41" t="s">
        <v>269</v>
      </c>
      <c r="D250" s="171">
        <v>1531000</v>
      </c>
      <c r="E250" s="13"/>
      <c r="P250" s="16"/>
      <c r="Q250" s="177"/>
      <c r="AZ250" s="13"/>
      <c r="BA250" s="13"/>
      <c r="BC250" s="13"/>
      <c r="BE250" s="13"/>
      <c r="BF250" s="16"/>
      <c r="BG250" s="13"/>
      <c r="BH250" s="13"/>
      <c r="BI250" s="16"/>
      <c r="BJ250" s="16"/>
      <c r="BL250" s="16"/>
      <c r="BN250" s="16"/>
      <c r="BP250" s="16"/>
      <c r="BQ250" s="13"/>
      <c r="BR250" s="13"/>
      <c r="BT250" s="355"/>
      <c r="BU250" s="355"/>
      <c r="BV250" s="355"/>
      <c r="BW250" s="24"/>
      <c r="BX250" s="24"/>
      <c r="CF250" s="13"/>
    </row>
    <row r="251" spans="2:84" ht="12">
      <c r="B251" s="41" t="s">
        <v>270</v>
      </c>
      <c r="D251" s="171">
        <v>731500</v>
      </c>
      <c r="E251" s="13"/>
      <c r="P251" s="16"/>
      <c r="Q251" s="177"/>
      <c r="AZ251" s="13"/>
      <c r="BA251" s="13"/>
      <c r="BC251" s="13"/>
      <c r="BE251" s="13"/>
      <c r="BF251" s="16"/>
      <c r="BG251" s="13"/>
      <c r="BH251" s="13"/>
      <c r="BI251" s="16"/>
      <c r="BJ251" s="16"/>
      <c r="BL251" s="16"/>
      <c r="BN251" s="16"/>
      <c r="BP251" s="16"/>
      <c r="BQ251" s="13"/>
      <c r="BR251" s="13"/>
      <c r="BT251" s="355"/>
      <c r="BU251" s="355"/>
      <c r="BV251" s="355"/>
      <c r="BW251" s="24"/>
      <c r="BX251" s="24"/>
      <c r="CF251" s="13"/>
    </row>
    <row r="252" spans="2:84" ht="12">
      <c r="B252" s="169" t="s">
        <v>248</v>
      </c>
      <c r="C252" s="169"/>
      <c r="D252" s="170"/>
      <c r="E252" s="13"/>
      <c r="P252" s="16"/>
      <c r="Q252" s="177"/>
      <c r="AZ252" s="13"/>
      <c r="BA252" s="13"/>
      <c r="BC252" s="13"/>
      <c r="BE252" s="13"/>
      <c r="BF252" s="16"/>
      <c r="BG252" s="13"/>
      <c r="BH252" s="13"/>
      <c r="BI252" s="16"/>
      <c r="BJ252" s="16"/>
      <c r="BL252" s="16"/>
      <c r="BN252" s="16"/>
      <c r="BP252" s="16"/>
      <c r="BQ252" s="13"/>
      <c r="BR252" s="13"/>
      <c r="BT252" s="355"/>
      <c r="BU252" s="355"/>
      <c r="BV252" s="355"/>
      <c r="BW252" s="24"/>
      <c r="BX252" s="24"/>
      <c r="CF252" s="13"/>
    </row>
    <row r="253" spans="2:84" ht="12">
      <c r="B253" s="41" t="s">
        <v>271</v>
      </c>
      <c r="D253" s="171">
        <v>32000</v>
      </c>
      <c r="E253" s="13"/>
      <c r="P253" s="16"/>
      <c r="Q253" s="177"/>
      <c r="AZ253" s="13"/>
      <c r="BA253" s="13"/>
      <c r="BC253" s="13"/>
      <c r="BE253" s="13"/>
      <c r="BF253" s="16"/>
      <c r="BG253" s="13"/>
      <c r="BH253" s="13"/>
      <c r="BI253" s="16"/>
      <c r="BJ253" s="16"/>
      <c r="BL253" s="16"/>
      <c r="BN253" s="16"/>
      <c r="BP253" s="16"/>
      <c r="BQ253" s="13"/>
      <c r="BR253" s="13"/>
      <c r="BT253" s="355"/>
      <c r="BU253" s="355"/>
      <c r="BV253" s="355"/>
      <c r="BW253" s="24"/>
      <c r="BX253" s="24"/>
      <c r="CF253" s="13"/>
    </row>
    <row r="254" spans="2:84" ht="12">
      <c r="B254" s="41" t="s">
        <v>350</v>
      </c>
      <c r="D254" s="171">
        <v>98000</v>
      </c>
      <c r="E254" s="13"/>
      <c r="P254" s="16"/>
      <c r="Q254" s="177"/>
      <c r="AZ254" s="13"/>
      <c r="BA254" s="13"/>
      <c r="BC254" s="13"/>
      <c r="BE254" s="13"/>
      <c r="BF254" s="16"/>
      <c r="BG254" s="13"/>
      <c r="BH254" s="13"/>
      <c r="BI254" s="16"/>
      <c r="BJ254" s="16"/>
      <c r="BL254" s="16"/>
      <c r="BN254" s="16"/>
      <c r="BP254" s="16"/>
      <c r="BQ254" s="13"/>
      <c r="BR254" s="13"/>
      <c r="BT254" s="355"/>
      <c r="BU254" s="355"/>
      <c r="BV254" s="355"/>
      <c r="BW254" s="24"/>
      <c r="BX254" s="24"/>
      <c r="CF254" s="13"/>
    </row>
    <row r="255" spans="2:84" ht="12">
      <c r="B255" s="169" t="s">
        <v>249</v>
      </c>
      <c r="C255" s="169"/>
      <c r="D255" s="170"/>
      <c r="E255" s="13"/>
      <c r="P255" s="16"/>
      <c r="Q255" s="177"/>
      <c r="AZ255" s="13"/>
      <c r="BA255" s="13"/>
      <c r="BC255" s="13"/>
      <c r="BE255" s="13"/>
      <c r="BF255" s="16"/>
      <c r="BG255" s="13"/>
      <c r="BH255" s="13"/>
      <c r="BI255" s="16"/>
      <c r="BJ255" s="16"/>
      <c r="BL255" s="16"/>
      <c r="BN255" s="16"/>
      <c r="BP255" s="16"/>
      <c r="BQ255" s="13"/>
      <c r="BR255" s="13"/>
      <c r="BT255" s="355"/>
      <c r="BU255" s="355"/>
      <c r="BV255" s="355"/>
      <c r="BW255" s="24"/>
      <c r="BX255" s="24"/>
      <c r="CF255" s="13"/>
    </row>
    <row r="256" spans="2:84" ht="12">
      <c r="B256" s="41" t="s">
        <v>351</v>
      </c>
      <c r="D256" s="171">
        <v>63000</v>
      </c>
      <c r="E256" s="13"/>
      <c r="P256" s="16"/>
      <c r="Q256" s="177"/>
      <c r="AZ256" s="13"/>
      <c r="BA256" s="13"/>
      <c r="BC256" s="13"/>
      <c r="BE256" s="13"/>
      <c r="BF256" s="16"/>
      <c r="BG256" s="13"/>
      <c r="BH256" s="13"/>
      <c r="BI256" s="16"/>
      <c r="BJ256" s="16"/>
      <c r="BL256" s="16"/>
      <c r="BN256" s="16"/>
      <c r="BP256" s="16"/>
      <c r="BQ256" s="13"/>
      <c r="BR256" s="13"/>
      <c r="BT256" s="355"/>
      <c r="BU256" s="355"/>
      <c r="BV256" s="355"/>
      <c r="BW256" s="24"/>
      <c r="BX256" s="24"/>
      <c r="CF256" s="13"/>
    </row>
    <row r="257" spans="2:84" ht="12">
      <c r="B257" s="169" t="s">
        <v>250</v>
      </c>
      <c r="C257" s="169"/>
      <c r="D257" s="170"/>
      <c r="E257" s="16"/>
      <c r="P257" s="16"/>
      <c r="Q257" s="177"/>
      <c r="AZ257" s="13"/>
      <c r="BA257" s="13"/>
      <c r="BC257" s="13"/>
      <c r="BE257" s="13"/>
      <c r="BF257" s="16"/>
      <c r="BG257" s="13"/>
      <c r="BH257" s="13"/>
      <c r="BI257" s="16"/>
      <c r="BJ257" s="16"/>
      <c r="BL257" s="16"/>
      <c r="BN257" s="16"/>
      <c r="BP257" s="16"/>
      <c r="BQ257" s="13"/>
      <c r="BR257" s="13"/>
      <c r="BT257" s="355"/>
      <c r="BU257" s="355"/>
      <c r="BV257" s="355"/>
      <c r="BW257" s="24"/>
      <c r="BX257" s="24"/>
      <c r="CF257" s="13"/>
    </row>
    <row r="258" spans="2:76" ht="12">
      <c r="B258" s="41" t="s">
        <v>273</v>
      </c>
      <c r="D258" s="171">
        <v>87000</v>
      </c>
      <c r="E258" s="171"/>
      <c r="BA258" s="16"/>
      <c r="BC258" s="13"/>
      <c r="BE258" s="13"/>
      <c r="BH258" s="16"/>
      <c r="BJ258" s="13"/>
      <c r="BL258" s="16"/>
      <c r="BN258" s="16"/>
      <c r="BP258" s="16"/>
      <c r="BR258" s="16"/>
      <c r="BW258" s="24"/>
      <c r="BX258" s="24"/>
    </row>
    <row r="259" spans="2:76" ht="12">
      <c r="B259" s="41" t="s">
        <v>274</v>
      </c>
      <c r="D259" s="171">
        <v>254000</v>
      </c>
      <c r="BA259" s="16"/>
      <c r="BC259" s="13"/>
      <c r="BE259" s="13"/>
      <c r="BH259" s="16"/>
      <c r="BJ259" s="13"/>
      <c r="BL259" s="16"/>
      <c r="BN259" s="16"/>
      <c r="BP259" s="16"/>
      <c r="BR259" s="16"/>
      <c r="BW259" s="24"/>
      <c r="BX259" s="24"/>
    </row>
    <row r="260" spans="2:76" ht="12">
      <c r="B260" s="169" t="s">
        <v>55</v>
      </c>
      <c r="C260" s="169"/>
      <c r="D260" s="170">
        <f>SUBTOTAL(9,D212:D259)</f>
        <v>10662700</v>
      </c>
      <c r="BA260" s="16"/>
      <c r="BC260" s="13"/>
      <c r="BE260" s="13"/>
      <c r="BH260" s="16"/>
      <c r="BJ260" s="13"/>
      <c r="BL260" s="16"/>
      <c r="BN260" s="16"/>
      <c r="BP260" s="16"/>
      <c r="BR260" s="16"/>
      <c r="BW260" s="24"/>
      <c r="BX260" s="24"/>
    </row>
    <row r="261" spans="53:82" ht="12">
      <c r="BA261" s="16"/>
      <c r="BC261" s="13"/>
      <c r="BE261" s="13"/>
      <c r="BH261" s="16"/>
      <c r="BJ261" s="13"/>
      <c r="BL261" s="16"/>
      <c r="BN261" s="16"/>
      <c r="BP261" s="16"/>
      <c r="BR261" s="16"/>
      <c r="BW261" s="24"/>
      <c r="BX261" s="24"/>
      <c r="BZ261" s="24"/>
      <c r="CA261" s="24"/>
      <c r="CB261" s="24"/>
      <c r="CC261" s="24"/>
      <c r="CD261" s="24"/>
    </row>
    <row r="262" spans="75:79" ht="12">
      <c r="BW262" s="360"/>
      <c r="BX262" s="360"/>
      <c r="BY262" s="31"/>
      <c r="CA262" s="31"/>
    </row>
    <row r="439" ht="12"/>
    <row r="440" ht="12"/>
    <row r="441" ht="12"/>
    <row r="442" ht="12"/>
    <row r="480" ht="12"/>
    <row r="481" ht="12"/>
    <row r="482" ht="12"/>
    <row r="483" ht="12"/>
    <row r="484" ht="12"/>
    <row r="485" ht="12"/>
    <row r="486" ht="12"/>
    <row r="487" ht="12"/>
  </sheetData>
  <mergeCells count="22">
    <mergeCell ref="A44:E44"/>
    <mergeCell ref="A201:E201"/>
    <mergeCell ref="A189:E189"/>
    <mergeCell ref="A106:E106"/>
    <mergeCell ref="CE5:CF5"/>
    <mergeCell ref="A89:E89"/>
    <mergeCell ref="A96:E96"/>
    <mergeCell ref="A71:E71"/>
    <mergeCell ref="A84:E84"/>
    <mergeCell ref="A10:E10"/>
    <mergeCell ref="A27:E27"/>
    <mergeCell ref="A58:E58"/>
    <mergeCell ref="A31:E31"/>
    <mergeCell ref="A39:E39"/>
    <mergeCell ref="A205:E205"/>
    <mergeCell ref="A112:E112"/>
    <mergeCell ref="A119:E119"/>
    <mergeCell ref="A154:E154"/>
    <mergeCell ref="A173:E173"/>
    <mergeCell ref="A183:E183"/>
    <mergeCell ref="A196:E196"/>
    <mergeCell ref="A193:E193"/>
  </mergeCells>
  <conditionalFormatting sqref="CA6:CA30 CA32:CA205">
    <cfRule type="cellIs" priority="1" dxfId="0" operator="lessThan" stopIfTrue="1">
      <formula>$CA$38</formula>
    </cfRule>
  </conditionalFormatting>
  <printOptions/>
  <pageMargins left="0.75" right="0.75" top="1" bottom="1" header="0.4921259845" footer="0.4921259845"/>
  <pageSetup fitToHeight="5" horizontalDpi="600" verticalDpi="600" orientation="portrait" paperSize="9" scale="61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2009-02-25T07:30:07Z</cp:lastPrinted>
  <dcterms:created xsi:type="dcterms:W3CDTF">2008-01-23T12:57:27Z</dcterms:created>
  <dcterms:modified xsi:type="dcterms:W3CDTF">2009-02-25T16:16:32Z</dcterms:modified>
  <cp:category/>
  <cp:version/>
  <cp:contentType/>
  <cp:contentStatus/>
</cp:coreProperties>
</file>