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8490" windowHeight="9240" activeTab="0"/>
  </bookViews>
  <sheets>
    <sheet name="PS-Návrh dotace 2009" sheetId="1" r:id="rId1"/>
  </sheets>
  <definedNames>
    <definedName name="_xlnm.Print_Titles" localSheetId="0">'PS-Návrh dotace 2009'!$8:$8</definedName>
    <definedName name="_xlnm.Print_Area" localSheetId="0">'PS-Návrh dotace 2009'!$A$3:$BJ$77</definedName>
    <definedName name="Tabulka1">'PS-Návrh dotace 2009'!$A$8:$BB$68</definedName>
  </definedNames>
  <calcPr fullCalcOnLoad="1"/>
</workbook>
</file>

<file path=xl/comments1.xml><?xml version="1.0" encoding="utf-8"?>
<comments xmlns="http://schemas.openxmlformats.org/spreadsheetml/2006/main">
  <authors>
    <author>sykora</author>
  </authors>
  <commentList>
    <comment ref="AB3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Z osobní asistence byla převedena částka 50 000 Kč z důvodu nedostatečných příjmů u pečovatelské služby</t>
        </r>
      </text>
    </comment>
  </commentList>
</comments>
</file>

<file path=xl/sharedStrings.xml><?xml version="1.0" encoding="utf-8"?>
<sst xmlns="http://schemas.openxmlformats.org/spreadsheetml/2006/main" count="501" uniqueCount="182">
  <si>
    <t>IČ</t>
  </si>
  <si>
    <t>Název poskytovatele</t>
  </si>
  <si>
    <t>právní forma</t>
  </si>
  <si>
    <t>Druh služby</t>
  </si>
  <si>
    <t>Název služby</t>
  </si>
  <si>
    <t>Číslo registrace služby</t>
  </si>
  <si>
    <t>Počet lůžek</t>
  </si>
  <si>
    <t>Počet klientů</t>
  </si>
  <si>
    <t>Klienti I stupeň</t>
  </si>
  <si>
    <t>Klienti II stupeň</t>
  </si>
  <si>
    <t>Klienti III  stupeň</t>
  </si>
  <si>
    <t>Klienti IV stupeň</t>
  </si>
  <si>
    <t>klienti ostatní</t>
  </si>
  <si>
    <t>Počet přepočtených pracovníků-přímá péče</t>
  </si>
  <si>
    <t>MPSV 2007</t>
  </si>
  <si>
    <t>Jiná státní správa 2007</t>
  </si>
  <si>
    <t>Jiná státní správa 2008</t>
  </si>
  <si>
    <t>Úřad práce 2007</t>
  </si>
  <si>
    <t>Úřad práce 2008</t>
  </si>
  <si>
    <t>Kraj 2007</t>
  </si>
  <si>
    <t>Kraj 2008</t>
  </si>
  <si>
    <t>Obec 2007</t>
  </si>
  <si>
    <t>Obec 2008</t>
  </si>
  <si>
    <t>Zřizovatel 2007</t>
  </si>
  <si>
    <t>Zřizovatel 2008</t>
  </si>
  <si>
    <t>Uživatel 2007</t>
  </si>
  <si>
    <t>Uživatel 2008</t>
  </si>
  <si>
    <t>Zdravotní pojišťovny 2007</t>
  </si>
  <si>
    <t>Zdravotní pojišťovny 2008</t>
  </si>
  <si>
    <t>EU fondy 2007</t>
  </si>
  <si>
    <t>EU fondy 2008</t>
  </si>
  <si>
    <t>Ostatní 2007</t>
  </si>
  <si>
    <t>Ostatní 2008</t>
  </si>
  <si>
    <t>Město Náměšť nad Oslavou</t>
  </si>
  <si>
    <t>obec</t>
  </si>
  <si>
    <t>pečovatelská služba</t>
  </si>
  <si>
    <t>Pečovatelská služba města Náměště nad Oslavou</t>
  </si>
  <si>
    <t>Město Polná</t>
  </si>
  <si>
    <t>Pečovatelská služba Polná</t>
  </si>
  <si>
    <t>NNO</t>
  </si>
  <si>
    <t>Diana Třebíč, o.p.s</t>
  </si>
  <si>
    <t>Pečovatelská služba s nepřetržitým provozem v domácím prostředí uživatelů</t>
  </si>
  <si>
    <t>obec Věcov</t>
  </si>
  <si>
    <t>Pečovatelská služba na území obce Věcov</t>
  </si>
  <si>
    <t>Obec Jiřice</t>
  </si>
  <si>
    <t>Dům s pečovatelskou službou - pečovatelská služba</t>
  </si>
  <si>
    <t>Dům seniorů-Domov důchodců</t>
  </si>
  <si>
    <t>Pečovatelská služba</t>
  </si>
  <si>
    <t>Diecézní charita Brno</t>
  </si>
  <si>
    <t>Charitní pečovatelská služba Janštejn</t>
  </si>
  <si>
    <t>Charitní pečovatelská služba Kostelec</t>
  </si>
  <si>
    <t>Město Třešť</t>
  </si>
  <si>
    <t>Pečovatelská služba Třešť</t>
  </si>
  <si>
    <t>Město Moravské Budějovice</t>
  </si>
  <si>
    <t>Město Horní Cerekev</t>
  </si>
  <si>
    <t>Pečovatelská služba Horní Cerekev</t>
  </si>
  <si>
    <t>Sociální centrum města Světlá nad Sázavou</t>
  </si>
  <si>
    <t>Pečovatelská služba Sociálního centra města Světlá nad Sázavou</t>
  </si>
  <si>
    <t>Město Počátky</t>
  </si>
  <si>
    <t>Město Brtnice</t>
  </si>
  <si>
    <t>Sociální služby města Havlíčkova Brodu</t>
  </si>
  <si>
    <t>Oblastní charita Havlíčkův Brod</t>
  </si>
  <si>
    <t>Charitní pečovatelská služba Havlíčkův Brod</t>
  </si>
  <si>
    <t>Charitní pečovatelská služba Humpolec</t>
  </si>
  <si>
    <t>Charitní pečovatelská služba Lipnice nad Sázavou</t>
  </si>
  <si>
    <t>Město Jemnice</t>
  </si>
  <si>
    <t>Pečovatelská služba Jemnice</t>
  </si>
  <si>
    <t>Sociální služby města Žďár nad Sázavou</t>
  </si>
  <si>
    <t>Pečovatelská služba ve Žďáře nad Sázavou</t>
  </si>
  <si>
    <t>Farní charita Pacov</t>
  </si>
  <si>
    <t>Charitní pečovatelská služba Pacov</t>
  </si>
  <si>
    <t>Charitní pečovatelská služba Golčův Jeníkov</t>
  </si>
  <si>
    <t>Charitní pečovatelská služba Želiv</t>
  </si>
  <si>
    <t>JUDr. Božena Dolejská</t>
  </si>
  <si>
    <t>Městys Bobrová</t>
  </si>
  <si>
    <t>Pečovatelská služba Bobrová</t>
  </si>
  <si>
    <t>Clementia, o.p.s.</t>
  </si>
  <si>
    <t>Clementia, o.p.s. - pečovatelské služby</t>
  </si>
  <si>
    <t>Sociální služby města Velké Meziříčí</t>
  </si>
  <si>
    <t>Pečovatelská služba v domovech s pečovatelskou službou a domácnostech klientů</t>
  </si>
  <si>
    <t>Městys Sněžné</t>
  </si>
  <si>
    <t>Dům s pečovatelskou službou</t>
  </si>
  <si>
    <t>Město Ledeč nad Sázavou</t>
  </si>
  <si>
    <t>Pečovatelská služba Ledeč nad Sázavou</t>
  </si>
  <si>
    <t>Farní charita Počátky</t>
  </si>
  <si>
    <t>Novoměstské sociální služby</t>
  </si>
  <si>
    <t>Městys Křižanov</t>
  </si>
  <si>
    <t>Farní charita Kamenice nad Lipou</t>
  </si>
  <si>
    <t>Charitní pečovatelská služba</t>
  </si>
  <si>
    <t>Městys Krucemburk</t>
  </si>
  <si>
    <t>Pečovatelská služba Krucemburk</t>
  </si>
  <si>
    <t>Město Přibyslav</t>
  </si>
  <si>
    <t>Oblastní charita Pelhřimov</t>
  </si>
  <si>
    <t>Městys Jimramov</t>
  </si>
  <si>
    <t>Pečovatelská služba Dolní Rožínka, příspěvková organizace</t>
  </si>
  <si>
    <t>Poliklinika Velká Bíteš</t>
  </si>
  <si>
    <t>Dagmar Urbanová</t>
  </si>
  <si>
    <t>Dagmar Urbanová-poskytování služeb pro rodinu a domácnost</t>
  </si>
  <si>
    <t>Charitní pečovatelská služba Kamenice</t>
  </si>
  <si>
    <t>Charitní pečovatelská služba Luka nad Jihlavou</t>
  </si>
  <si>
    <t>Charitní pečovatelská služba Telč</t>
  </si>
  <si>
    <t>Charitní pečovatelská služba Nová Říše</t>
  </si>
  <si>
    <t>Charitní pečovatelská služba Jihlava</t>
  </si>
  <si>
    <t>Charitní pečovatelská služba Bystřice nad Pernštejnem</t>
  </si>
  <si>
    <t>Charitní pečovatelská služba Kněžice</t>
  </si>
  <si>
    <t>Charitní pečovatelská služba v rodinách Třebíč</t>
  </si>
  <si>
    <t>Městys Měřín</t>
  </si>
  <si>
    <t>Subregion Velké Dářko</t>
  </si>
  <si>
    <t>Pečovatelská služba poskytovaná v Domě s pečovatelskou službou</t>
  </si>
  <si>
    <t>Město Ždírec nad Doubravou</t>
  </si>
  <si>
    <t>Pečovatelská služba Ždírec nad Doubravou</t>
  </si>
  <si>
    <t>Obec Vír</t>
  </si>
  <si>
    <t>Pečovatelská služba obce Vír</t>
  </si>
  <si>
    <t>Charitní pečovatelská služba Hrotovice</t>
  </si>
  <si>
    <t>Město Chotěboř</t>
  </si>
  <si>
    <t>Celkem náklady 2008</t>
  </si>
  <si>
    <t>Celkem</t>
  </si>
  <si>
    <t>Počet obyvatel k 1.1.2007</t>
  </si>
  <si>
    <t>§4351</t>
  </si>
  <si>
    <t>pol.5321</t>
  </si>
  <si>
    <t>pol.5221</t>
  </si>
  <si>
    <t>pol.5223</t>
  </si>
  <si>
    <t>pol.5329</t>
  </si>
  <si>
    <t>Kapitola Sociální věcí: § a položka</t>
  </si>
  <si>
    <t>Rekapitulace</t>
  </si>
  <si>
    <t>§ 4351 pol. 5321</t>
  </si>
  <si>
    <t>§ 4351 pol. 5223</t>
  </si>
  <si>
    <t>§ 4351 pol. 5221</t>
  </si>
  <si>
    <t>pol.5212</t>
  </si>
  <si>
    <t>§4351 pol. 5212</t>
  </si>
  <si>
    <t>Celková obdržená výše dotace na 1 úvazek v roce 2008 od (MPSV+kraj)</t>
  </si>
  <si>
    <t>PS vyjíždí do okolních obcí</t>
  </si>
  <si>
    <t>ano</t>
  </si>
  <si>
    <t>ne</t>
  </si>
  <si>
    <t>Příjmy celkem za rok 2007 dle vyúčtování</t>
  </si>
  <si>
    <t>Integrované centrum sociálních služeb Jihlava</t>
  </si>
  <si>
    <t>Počet přepočtených úvazků v roce 2008- celkem</t>
  </si>
  <si>
    <t xml:space="preserve">MPSV 2008 </t>
  </si>
  <si>
    <t>Jiná státní správa 2009</t>
  </si>
  <si>
    <t>Úřad práce 2009</t>
  </si>
  <si>
    <t>Kraj 2009</t>
  </si>
  <si>
    <t>Obec 2009</t>
  </si>
  <si>
    <t>Zřizovatel 2009</t>
  </si>
  <si>
    <t>Uživatel 2009</t>
  </si>
  <si>
    <t>Zdravotní pojišťovny 2009</t>
  </si>
  <si>
    <t>EU fondy 2009</t>
  </si>
  <si>
    <t>Ostatní 2009</t>
  </si>
  <si>
    <t>Celkem náklady 2009</t>
  </si>
  <si>
    <t>MPSV-přiznaná dotace pro rok 2009</t>
  </si>
  <si>
    <t>% z požadavku dotace od MPSV na rok 2009</t>
  </si>
  <si>
    <t>Změna výše dotace oproti roku 2008 v %</t>
  </si>
  <si>
    <t>Městys Štoky</t>
  </si>
  <si>
    <t>Počet přepočtených úvazků 2009 - celkem</t>
  </si>
  <si>
    <t>Obec Slavíkov</t>
  </si>
  <si>
    <t>Pečovatelská služba obce Slavíkov</t>
  </si>
  <si>
    <t>Domov pro seniory Pelhřimov</t>
  </si>
  <si>
    <t>Celkem náklady 2007 vyúčtování</t>
  </si>
  <si>
    <t>Domov pokojného života Nížkov</t>
  </si>
  <si>
    <t>§ 4351 pol. 5329</t>
  </si>
  <si>
    <t>RK-36-2008-xx, př. 2</t>
  </si>
  <si>
    <t>Počet stran: 2</t>
  </si>
  <si>
    <t>Současná výše dotace na úvazek 2009 (MPSV+kraj)</t>
  </si>
  <si>
    <t>Varianta A</t>
  </si>
  <si>
    <t>Návrh doplatku do 70 tis. Kč/úvazek a zvýhodnění pro vyjíždějící služby na 100  tis. /úvazek</t>
  </si>
  <si>
    <t>Návrh doplatku do 70 tis. Kč/úvazek a zvýhodnění pro vyjíždějící služby na 120  tis. /úvazek</t>
  </si>
  <si>
    <t>Varianta B</t>
  </si>
  <si>
    <t>Varianta C</t>
  </si>
  <si>
    <t>Celkový náklad kraje</t>
  </si>
  <si>
    <t>Návrh doplatku do 70 tis. Kč/úvazek a zvýhodnění pro vyjíždějící služby na 93 tis. /úvazek</t>
  </si>
  <si>
    <t>Potřeba navýšení prostředků proti navržené částce 9 mil. Kč na pečovatelskou službu</t>
  </si>
  <si>
    <t>Varianta D</t>
  </si>
  <si>
    <t xml:space="preserve">Návrh doplatku do 80 tis. Kč/úvazek pro všechny </t>
  </si>
  <si>
    <t xml:space="preserve">Návrh doplatku do 100 tis. Kč/úvazek pro všechny </t>
  </si>
  <si>
    <t xml:space="preserve">Návrh doplatku do 120 tis. Kč/úvazek pro všechny </t>
  </si>
  <si>
    <t>Varianta E</t>
  </si>
  <si>
    <t>Varianta F</t>
  </si>
  <si>
    <t>MPSV 2009 přiznaná</t>
  </si>
  <si>
    <t>Návrh na vyplacení                2. části dotace od kraje na rok 2009</t>
  </si>
  <si>
    <t>Pečovatelská služba - návrh na vyplacení 2. části dotace kraje na rok 2009</t>
  </si>
  <si>
    <t>Stanovení výše 2. části dotace od kraje Vysočina na rok 2009 pro poskytovatele této sociální služby vychází z doplatku do výše 70 tis. Kč/úvazek (MPSV+kraj), resp. 100 tis. Kč/úvazek v případě, že poskytovatel pečovatelské služby vyjíždí do okolních obcí nebo počet úvazků je nižší než 2,0.</t>
  </si>
  <si>
    <t>Vyplacená 1. část dotace od kraje ve výši                              11 tis.Kč/úvazek  (usnesením č. 0489/07/2008/ZK)</t>
  </si>
  <si>
    <t>ZK-02-2009-52,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</si>
</sst>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  <numFmt numFmtId="168" formatCode="#,##0.000"/>
    <numFmt numFmtId="169" formatCode="#,##0.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name val="Tahoma"/>
      <family val="2"/>
    </font>
    <font>
      <b/>
      <sz val="11"/>
      <name val="MS Sans Serif"/>
      <family val="0"/>
    </font>
    <font>
      <b/>
      <sz val="12"/>
      <name val="Arial"/>
      <family val="2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NumberFormat="1" applyFont="1" applyBorder="1" applyAlignment="1" quotePrefix="1">
      <alignment vertical="center" wrapText="1"/>
    </xf>
    <xf numFmtId="0" fontId="6" fillId="0" borderId="2" xfId="0" applyNumberFormat="1" applyFont="1" applyBorder="1" applyAlignment="1" quotePrefix="1">
      <alignment vertical="center" wrapText="1"/>
    </xf>
    <xf numFmtId="3" fontId="6" fillId="0" borderId="2" xfId="0" applyNumberFormat="1" applyFont="1" applyBorder="1" applyAlignment="1" quotePrefix="1">
      <alignment horizontal="center" vertical="center" wrapText="1"/>
    </xf>
    <xf numFmtId="3" fontId="6" fillId="0" borderId="3" xfId="0" applyNumberFormat="1" applyFont="1" applyBorder="1" applyAlignment="1" quotePrefix="1">
      <alignment horizontal="center" vertical="center" wrapText="1"/>
    </xf>
    <xf numFmtId="3" fontId="6" fillId="0" borderId="1" xfId="0" applyNumberFormat="1" applyFont="1" applyBorder="1" applyAlignment="1" quotePrefix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 quotePrefix="1">
      <alignment horizontal="right" vertical="center"/>
    </xf>
    <xf numFmtId="0" fontId="8" fillId="0" borderId="0" xfId="0" applyFont="1" applyAlignment="1">
      <alignment horizontal="right" vertical="center"/>
    </xf>
    <xf numFmtId="3" fontId="6" fillId="0" borderId="0" xfId="0" applyNumberFormat="1" applyFont="1" applyAlignment="1" quotePrefix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/>
    </xf>
    <xf numFmtId="3" fontId="10" fillId="0" borderId="6" xfId="20" applyNumberFormat="1" applyFont="1" applyFill="1" applyBorder="1">
      <alignment/>
      <protection/>
    </xf>
    <xf numFmtId="0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quotePrefix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NumberFormat="1" applyFont="1" applyFill="1" applyBorder="1" applyAlignment="1" quotePrefix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8" xfId="0" applyNumberFormat="1" applyFont="1" applyFill="1" applyBorder="1" applyAlignment="1" quotePrefix="1">
      <alignment vertical="center"/>
    </xf>
    <xf numFmtId="0" fontId="6" fillId="0" borderId="10" xfId="0" applyNumberFormat="1" applyFont="1" applyFill="1" applyBorder="1" applyAlignment="1" quotePrefix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 quotePrefix="1">
      <alignment horizontal="center" vertical="center" wrapText="1"/>
    </xf>
    <xf numFmtId="3" fontId="6" fillId="2" borderId="11" xfId="0" applyNumberFormat="1" applyFont="1" applyFill="1" applyBorder="1" applyAlignment="1" quotePrefix="1">
      <alignment horizontal="center" vertical="center" wrapText="1"/>
    </xf>
    <xf numFmtId="2" fontId="6" fillId="0" borderId="2" xfId="0" applyNumberFormat="1" applyFont="1" applyBorder="1" applyAlignment="1" quotePrefix="1">
      <alignment vertical="center" wrapText="1"/>
    </xf>
    <xf numFmtId="2" fontId="6" fillId="0" borderId="7" xfId="0" applyNumberFormat="1" applyFont="1" applyFill="1" applyBorder="1" applyAlignment="1" quotePrefix="1">
      <alignment vertical="center"/>
    </xf>
    <xf numFmtId="2" fontId="6" fillId="0" borderId="5" xfId="0" applyNumberFormat="1" applyFont="1" applyFill="1" applyBorder="1" applyAlignment="1" quotePrefix="1">
      <alignment vertical="center"/>
    </xf>
    <xf numFmtId="2" fontId="6" fillId="0" borderId="9" xfId="0" applyNumberFormat="1" applyFont="1" applyFill="1" applyBorder="1" applyAlignment="1" quotePrefix="1">
      <alignment vertical="center"/>
    </xf>
    <xf numFmtId="2" fontId="6" fillId="0" borderId="8" xfId="0" applyNumberFormat="1" applyFont="1" applyFill="1" applyBorder="1" applyAlignment="1" quotePrefix="1">
      <alignment vertical="center"/>
    </xf>
    <xf numFmtId="2" fontId="6" fillId="0" borderId="10" xfId="0" applyNumberFormat="1" applyFont="1" applyFill="1" applyBorder="1" applyAlignment="1" quotePrefix="1">
      <alignment vertical="center"/>
    </xf>
    <xf numFmtId="2" fontId="10" fillId="0" borderId="0" xfId="0" applyNumberFormat="1" applyFont="1" applyAlignment="1" quotePrefix="1">
      <alignment horizontal="right" vertical="center"/>
    </xf>
    <xf numFmtId="2" fontId="6" fillId="0" borderId="0" xfId="0" applyNumberFormat="1" applyFont="1" applyAlignment="1">
      <alignment vertical="center"/>
    </xf>
    <xf numFmtId="16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6" fillId="3" borderId="0" xfId="0" applyFont="1" applyFill="1" applyAlignment="1">
      <alignment vertical="center"/>
    </xf>
    <xf numFmtId="169" fontId="12" fillId="4" borderId="12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7" xfId="0" applyNumberFormat="1" applyFont="1" applyFill="1" applyBorder="1" applyAlignment="1" quotePrefix="1">
      <alignment vertical="center" wrapText="1"/>
    </xf>
    <xf numFmtId="0" fontId="6" fillId="0" borderId="14" xfId="0" applyNumberFormat="1" applyFont="1" applyFill="1" applyBorder="1" applyAlignment="1" quotePrefix="1">
      <alignment vertical="center" wrapText="1"/>
    </xf>
    <xf numFmtId="0" fontId="6" fillId="0" borderId="5" xfId="0" applyNumberFormat="1" applyFont="1" applyFill="1" applyBorder="1" applyAlignment="1" quotePrefix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 quotePrefix="1">
      <alignment vertical="center" wrapText="1"/>
    </xf>
    <xf numFmtId="0" fontId="6" fillId="0" borderId="9" xfId="0" applyNumberFormat="1" applyFont="1" applyFill="1" applyBorder="1" applyAlignment="1" quotePrefix="1">
      <alignment vertical="center" wrapText="1"/>
    </xf>
    <xf numFmtId="0" fontId="6" fillId="0" borderId="16" xfId="0" applyNumberFormat="1" applyFont="1" applyFill="1" applyBorder="1" applyAlignment="1" quotePrefix="1">
      <alignment vertical="center" wrapText="1"/>
    </xf>
    <xf numFmtId="0" fontId="6" fillId="0" borderId="8" xfId="0" applyNumberFormat="1" applyFont="1" applyFill="1" applyBorder="1" applyAlignment="1" quotePrefix="1">
      <alignment vertical="center" wrapText="1"/>
    </xf>
    <xf numFmtId="0" fontId="6" fillId="0" borderId="17" xfId="0" applyNumberFormat="1" applyFont="1" applyFill="1" applyBorder="1" applyAlignment="1" quotePrefix="1">
      <alignment vertical="center" wrapText="1"/>
    </xf>
    <xf numFmtId="0" fontId="6" fillId="0" borderId="10" xfId="0" applyNumberFormat="1" applyFont="1" applyFill="1" applyBorder="1" applyAlignment="1" quotePrefix="1">
      <alignment vertical="center" wrapText="1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6" fillId="0" borderId="2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 quotePrefix="1">
      <alignment horizontal="center" vertical="center"/>
    </xf>
    <xf numFmtId="3" fontId="6" fillId="0" borderId="7" xfId="0" applyNumberFormat="1" applyFont="1" applyFill="1" applyBorder="1" applyAlignment="1" quotePrefix="1">
      <alignment horizontal="center" vertical="center"/>
    </xf>
    <xf numFmtId="3" fontId="6" fillId="2" borderId="7" xfId="0" applyNumberFormat="1" applyFont="1" applyFill="1" applyBorder="1" applyAlignment="1" quotePrefix="1">
      <alignment horizontal="center" vertical="center"/>
    </xf>
    <xf numFmtId="3" fontId="6" fillId="2" borderId="18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3" fontId="6" fillId="0" borderId="13" xfId="0" applyNumberFormat="1" applyFont="1" applyFill="1" applyBorder="1" applyAlignment="1" quotePrefix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12" fillId="4" borderId="22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 quotePrefix="1">
      <alignment horizontal="center" vertical="center"/>
    </xf>
    <xf numFmtId="3" fontId="6" fillId="0" borderId="5" xfId="0" applyNumberFormat="1" applyFont="1" applyFill="1" applyBorder="1" applyAlignment="1" quotePrefix="1">
      <alignment horizontal="center" vertical="center"/>
    </xf>
    <xf numFmtId="3" fontId="6" fillId="2" borderId="5" xfId="0" applyNumberFormat="1" applyFont="1" applyFill="1" applyBorder="1" applyAlignment="1" quotePrefix="1">
      <alignment horizontal="center" vertical="center"/>
    </xf>
    <xf numFmtId="3" fontId="6" fillId="2" borderId="24" xfId="0" applyNumberFormat="1" applyFont="1" applyFill="1" applyBorder="1" applyAlignment="1" quotePrefix="1">
      <alignment horizontal="center" vertical="center"/>
    </xf>
    <xf numFmtId="3" fontId="6" fillId="0" borderId="14" xfId="0" applyNumberFormat="1" applyFont="1" applyFill="1" applyBorder="1" applyAlignment="1" quotePrefix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3" fontId="12" fillId="4" borderId="2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 quotePrefix="1">
      <alignment horizontal="center" vertical="center"/>
    </xf>
    <xf numFmtId="3" fontId="6" fillId="0" borderId="9" xfId="0" applyNumberFormat="1" applyFont="1" applyFill="1" applyBorder="1" applyAlignment="1" quotePrefix="1">
      <alignment horizontal="center" vertical="center"/>
    </xf>
    <xf numFmtId="3" fontId="6" fillId="2" borderId="9" xfId="0" applyNumberFormat="1" applyFont="1" applyFill="1" applyBorder="1" applyAlignment="1" quotePrefix="1">
      <alignment horizontal="center" vertical="center"/>
    </xf>
    <xf numFmtId="3" fontId="6" fillId="2" borderId="26" xfId="0" applyNumberFormat="1" applyFont="1" applyFill="1" applyBorder="1" applyAlignment="1" quotePrefix="1">
      <alignment horizontal="center" vertical="center"/>
    </xf>
    <xf numFmtId="3" fontId="6" fillId="0" borderId="15" xfId="0" applyNumberFormat="1" applyFont="1" applyFill="1" applyBorder="1" applyAlignment="1" quotePrefix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 quotePrefix="1">
      <alignment horizontal="center" vertical="center"/>
    </xf>
    <xf numFmtId="3" fontId="6" fillId="0" borderId="8" xfId="0" applyNumberFormat="1" applyFont="1" applyFill="1" applyBorder="1" applyAlignment="1" quotePrefix="1">
      <alignment horizontal="center" vertical="center"/>
    </xf>
    <xf numFmtId="3" fontId="6" fillId="2" borderId="8" xfId="0" applyNumberFormat="1" applyFont="1" applyFill="1" applyBorder="1" applyAlignment="1" quotePrefix="1">
      <alignment horizontal="center" vertical="center"/>
    </xf>
    <xf numFmtId="3" fontId="6" fillId="2" borderId="29" xfId="0" applyNumberFormat="1" applyFont="1" applyFill="1" applyBorder="1" applyAlignment="1" quotePrefix="1">
      <alignment horizontal="center" vertical="center"/>
    </xf>
    <xf numFmtId="3" fontId="6" fillId="0" borderId="16" xfId="0" applyNumberFormat="1" applyFont="1" applyFill="1" applyBorder="1" applyAlignment="1" quotePrefix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2" borderId="10" xfId="0" applyNumberFormat="1" applyFont="1" applyFill="1" applyBorder="1" applyAlignment="1" quotePrefix="1">
      <alignment horizontal="center" vertical="center"/>
    </xf>
    <xf numFmtId="3" fontId="6" fillId="2" borderId="30" xfId="0" applyNumberFormat="1" applyFont="1" applyFill="1" applyBorder="1" applyAlignment="1" quotePrefix="1">
      <alignment horizontal="center" vertical="center"/>
    </xf>
    <xf numFmtId="3" fontId="6" fillId="0" borderId="17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3" fontId="12" fillId="4" borderId="2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2" fontId="10" fillId="0" borderId="0" xfId="0" applyNumberFormat="1" applyFont="1" applyAlignment="1" quotePrefix="1">
      <alignment horizontal="center" vertical="center"/>
    </xf>
    <xf numFmtId="3" fontId="9" fillId="0" borderId="32" xfId="0" applyNumberFormat="1" applyFont="1" applyBorder="1" applyAlignment="1" quotePrefix="1">
      <alignment horizontal="center" vertical="center"/>
    </xf>
    <xf numFmtId="3" fontId="9" fillId="0" borderId="12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9" fontId="9" fillId="0" borderId="0" xfId="0" applyNumberFormat="1" applyFont="1" applyAlignment="1">
      <alignment vertical="center"/>
    </xf>
    <xf numFmtId="167" fontId="12" fillId="4" borderId="5" xfId="0" applyNumberFormat="1" applyFont="1" applyFill="1" applyBorder="1" applyAlignment="1">
      <alignment vertical="center"/>
    </xf>
    <xf numFmtId="167" fontId="12" fillId="4" borderId="8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3" fontId="12" fillId="4" borderId="20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 quotePrefix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12" fillId="4" borderId="5" xfId="0" applyNumberFormat="1" applyFont="1" applyFill="1" applyBorder="1" applyAlignment="1">
      <alignment vertical="center"/>
    </xf>
    <xf numFmtId="3" fontId="12" fillId="4" borderId="8" xfId="0" applyNumberFormat="1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vertical="center"/>
    </xf>
    <xf numFmtId="3" fontId="7" fillId="4" borderId="12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 wrapText="1"/>
    </xf>
    <xf numFmtId="3" fontId="16" fillId="2" borderId="0" xfId="0" applyNumberFormat="1" applyFont="1" applyFill="1" applyAlignment="1">
      <alignment vertical="center"/>
    </xf>
    <xf numFmtId="3" fontId="6" fillId="0" borderId="34" xfId="0" applyNumberFormat="1" applyFont="1" applyFill="1" applyBorder="1" applyAlignment="1" quotePrefix="1">
      <alignment horizontal="center" vertical="center"/>
    </xf>
    <xf numFmtId="3" fontId="6" fillId="0" borderId="35" xfId="0" applyNumberFormat="1" applyFont="1" applyFill="1" applyBorder="1" applyAlignment="1" quotePrefix="1">
      <alignment horizontal="center" vertical="center"/>
    </xf>
    <xf numFmtId="3" fontId="6" fillId="0" borderId="36" xfId="0" applyNumberFormat="1" applyFont="1" applyFill="1" applyBorder="1" applyAlignment="1" quotePrefix="1">
      <alignment horizontal="center" vertical="center"/>
    </xf>
    <xf numFmtId="3" fontId="6" fillId="0" borderId="37" xfId="0" applyNumberFormat="1" applyFont="1" applyFill="1" applyBorder="1" applyAlignment="1" quotePrefix="1">
      <alignment horizontal="center" vertical="center"/>
    </xf>
    <xf numFmtId="3" fontId="6" fillId="0" borderId="38" xfId="0" applyNumberFormat="1" applyFont="1" applyFill="1" applyBorder="1" applyAlignment="1" quotePrefix="1">
      <alignment horizontal="center" vertical="center"/>
    </xf>
    <xf numFmtId="3" fontId="6" fillId="2" borderId="39" xfId="0" applyNumberFormat="1" applyFont="1" applyFill="1" applyBorder="1" applyAlignment="1" quotePrefix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4" fontId="6" fillId="0" borderId="40" xfId="0" applyNumberFormat="1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1"/>
  <sheetViews>
    <sheetView tabSelected="1" view="pageBreakPreview" zoomScale="80" zoomScaleNormal="80" zoomScaleSheetLayoutView="80" workbookViewId="0" topLeftCell="A1">
      <pane ySplit="8" topLeftCell="BM9" activePane="bottomLeft" state="frozen"/>
      <selection pane="topLeft" activeCell="A1" sqref="A1"/>
      <selection pane="bottomLeft" activeCell="A7" sqref="A7:BJ7"/>
    </sheetView>
  </sheetViews>
  <sheetFormatPr defaultColWidth="9.140625" defaultRowHeight="12.75"/>
  <cols>
    <col min="1" max="1" width="11.57421875" style="2" customWidth="1"/>
    <col min="2" max="2" width="18.8515625" style="2" customWidth="1"/>
    <col min="3" max="3" width="9.140625" style="2" hidden="1" customWidth="1"/>
    <col min="4" max="4" width="16.8515625" style="2" customWidth="1"/>
    <col min="5" max="5" width="24.57421875" style="2" customWidth="1"/>
    <col min="6" max="7" width="9.140625" style="1" hidden="1" customWidth="1"/>
    <col min="8" max="8" width="0" style="1" hidden="1" customWidth="1"/>
    <col min="9" max="9" width="9.140625" style="1" customWidth="1"/>
    <col min="10" max="10" width="0" style="1" hidden="1" customWidth="1"/>
    <col min="11" max="15" width="9.140625" style="1" hidden="1" customWidth="1"/>
    <col min="16" max="16" width="11.140625" style="44" hidden="1" customWidth="1"/>
    <col min="17" max="17" width="14.8515625" style="62" customWidth="1"/>
    <col min="18" max="18" width="9.8515625" style="62" hidden="1" customWidth="1"/>
    <col min="19" max="19" width="12.57421875" style="63" hidden="1" customWidth="1"/>
    <col min="20" max="20" width="12.7109375" style="63" hidden="1" customWidth="1"/>
    <col min="21" max="21" width="12.57421875" style="63" customWidth="1"/>
    <col min="22" max="22" width="10.57421875" style="63" hidden="1" customWidth="1"/>
    <col min="23" max="24" width="10.421875" style="63" hidden="1" customWidth="1"/>
    <col min="25" max="25" width="10.8515625" style="63" hidden="1" customWidth="1"/>
    <col min="26" max="27" width="10.421875" style="63" hidden="1" customWidth="1"/>
    <col min="28" max="28" width="11.7109375" style="63" hidden="1" customWidth="1"/>
    <col min="29" max="30" width="11.421875" style="63" hidden="1" customWidth="1"/>
    <col min="31" max="33" width="11.8515625" style="63" hidden="1" customWidth="1"/>
    <col min="34" max="34" width="13.140625" style="63" hidden="1" customWidth="1"/>
    <col min="35" max="35" width="12.421875" style="63" hidden="1" customWidth="1"/>
    <col min="36" max="36" width="13.00390625" style="63" hidden="1" customWidth="1"/>
    <col min="37" max="37" width="13.140625" style="63" hidden="1" customWidth="1"/>
    <col min="38" max="39" width="13.8515625" style="63" hidden="1" customWidth="1"/>
    <col min="40" max="40" width="13.421875" style="63" hidden="1" customWidth="1"/>
    <col min="41" max="42" width="12.7109375" style="63" hidden="1" customWidth="1"/>
    <col min="43" max="43" width="13.421875" style="63" hidden="1" customWidth="1"/>
    <col min="44" max="45" width="12.421875" style="63" hidden="1" customWidth="1"/>
    <col min="46" max="46" width="11.8515625" style="63" hidden="1" customWidth="1"/>
    <col min="47" max="49" width="12.421875" style="63" hidden="1" customWidth="1"/>
    <col min="50" max="52" width="14.421875" style="63" hidden="1" customWidth="1"/>
    <col min="53" max="53" width="1.1484375" style="63" customWidth="1"/>
    <col min="54" max="54" width="12.28125" style="63" hidden="1" customWidth="1"/>
    <col min="55" max="55" width="14.28125" style="64" hidden="1" customWidth="1"/>
    <col min="56" max="56" width="13.00390625" style="64" hidden="1" customWidth="1"/>
    <col min="57" max="57" width="16.28125" style="63" customWidth="1"/>
    <col min="58" max="58" width="15.421875" style="63" customWidth="1"/>
    <col min="59" max="59" width="12.00390625" style="63" hidden="1" customWidth="1"/>
    <col min="60" max="60" width="1.7109375" style="64" hidden="1" customWidth="1"/>
    <col min="61" max="61" width="9.57421875" style="64" customWidth="1"/>
    <col min="62" max="62" width="9.00390625" style="64" customWidth="1"/>
    <col min="63" max="63" width="8.421875" style="1" customWidth="1"/>
    <col min="64" max="66" width="8.421875" style="45" hidden="1" customWidth="1"/>
    <col min="67" max="67" width="18.8515625" style="45" hidden="1" customWidth="1"/>
    <col min="68" max="68" width="16.00390625" style="45" hidden="1" customWidth="1"/>
    <col min="69" max="69" width="16.140625" style="45" hidden="1" customWidth="1"/>
    <col min="70" max="70" width="16.00390625" style="45" hidden="1" customWidth="1"/>
    <col min="71" max="71" width="0" style="1" hidden="1" customWidth="1"/>
    <col min="72" max="16384" width="9.140625" style="1" customWidth="1"/>
  </cols>
  <sheetData>
    <row r="1" spans="61:62" ht="12.75" hidden="1">
      <c r="BI1" s="65"/>
      <c r="BJ1" s="10" t="s">
        <v>159</v>
      </c>
    </row>
    <row r="2" spans="61:62" ht="12.75" hidden="1">
      <c r="BI2" s="65"/>
      <c r="BJ2" s="10" t="s">
        <v>160</v>
      </c>
    </row>
    <row r="3" spans="61:62" ht="15">
      <c r="BI3" s="65"/>
      <c r="BJ3" s="163" t="s">
        <v>181</v>
      </c>
    </row>
    <row r="4" spans="61:62" ht="15">
      <c r="BI4" s="65"/>
      <c r="BJ4" s="163" t="s">
        <v>160</v>
      </c>
    </row>
    <row r="5" spans="61:62" ht="12.75">
      <c r="BI5" s="65"/>
      <c r="BJ5" s="10"/>
    </row>
    <row r="6" spans="1:70" s="129" customFormat="1" ht="15">
      <c r="A6" s="168" t="s">
        <v>178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L6" s="130"/>
      <c r="BM6" s="130" t="s">
        <v>162</v>
      </c>
      <c r="BN6" s="130" t="s">
        <v>165</v>
      </c>
      <c r="BO6" s="130" t="s">
        <v>166</v>
      </c>
      <c r="BP6" s="130" t="s">
        <v>170</v>
      </c>
      <c r="BQ6" s="130" t="s">
        <v>174</v>
      </c>
      <c r="BR6" s="130" t="s">
        <v>175</v>
      </c>
    </row>
    <row r="7" spans="1:70" s="129" customFormat="1" ht="39.75" customHeight="1" thickBot="1">
      <c r="A7" s="172" t="s">
        <v>179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L7" s="130"/>
      <c r="BM7" s="130"/>
      <c r="BN7" s="130"/>
      <c r="BO7" s="130"/>
      <c r="BP7" s="130"/>
      <c r="BQ7" s="130"/>
      <c r="BR7" s="130"/>
    </row>
    <row r="8" spans="1:70" s="2" customFormat="1" ht="85.5" customHeight="1" thickBot="1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16" t="s">
        <v>117</v>
      </c>
      <c r="I8" s="16" t="s">
        <v>131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  <c r="O8" s="4" t="s">
        <v>12</v>
      </c>
      <c r="P8" s="37" t="s">
        <v>136</v>
      </c>
      <c r="Q8" s="66" t="s">
        <v>152</v>
      </c>
      <c r="R8" s="66" t="s">
        <v>13</v>
      </c>
      <c r="S8" s="5" t="s">
        <v>14</v>
      </c>
      <c r="T8" s="5" t="s">
        <v>137</v>
      </c>
      <c r="U8" s="35" t="s">
        <v>176</v>
      </c>
      <c r="V8" s="5" t="s">
        <v>15</v>
      </c>
      <c r="W8" s="5" t="s">
        <v>16</v>
      </c>
      <c r="X8" s="35" t="s">
        <v>138</v>
      </c>
      <c r="Y8" s="5" t="s">
        <v>17</v>
      </c>
      <c r="Z8" s="5" t="s">
        <v>18</v>
      </c>
      <c r="AA8" s="35" t="s">
        <v>139</v>
      </c>
      <c r="AB8" s="5" t="s">
        <v>19</v>
      </c>
      <c r="AC8" s="5" t="s">
        <v>20</v>
      </c>
      <c r="AD8" s="35" t="s">
        <v>140</v>
      </c>
      <c r="AE8" s="5" t="s">
        <v>21</v>
      </c>
      <c r="AF8" s="5" t="s">
        <v>22</v>
      </c>
      <c r="AG8" s="35" t="s">
        <v>141</v>
      </c>
      <c r="AH8" s="5" t="s">
        <v>23</v>
      </c>
      <c r="AI8" s="5" t="s">
        <v>24</v>
      </c>
      <c r="AJ8" s="35" t="s">
        <v>142</v>
      </c>
      <c r="AK8" s="5" t="s">
        <v>25</v>
      </c>
      <c r="AL8" s="5" t="s">
        <v>26</v>
      </c>
      <c r="AM8" s="35" t="s">
        <v>143</v>
      </c>
      <c r="AN8" s="5" t="s">
        <v>27</v>
      </c>
      <c r="AO8" s="5" t="s">
        <v>28</v>
      </c>
      <c r="AP8" s="35" t="s">
        <v>144</v>
      </c>
      <c r="AQ8" s="5" t="s">
        <v>29</v>
      </c>
      <c r="AR8" s="5" t="s">
        <v>30</v>
      </c>
      <c r="AS8" s="35" t="s">
        <v>145</v>
      </c>
      <c r="AT8" s="5" t="s">
        <v>31</v>
      </c>
      <c r="AU8" s="5" t="s">
        <v>32</v>
      </c>
      <c r="AV8" s="35" t="s">
        <v>146</v>
      </c>
      <c r="AW8" s="5" t="s">
        <v>134</v>
      </c>
      <c r="AX8" s="17" t="s">
        <v>156</v>
      </c>
      <c r="AY8" s="5" t="s">
        <v>115</v>
      </c>
      <c r="AZ8" s="36" t="s">
        <v>147</v>
      </c>
      <c r="BA8" s="11"/>
      <c r="BB8" s="7" t="s">
        <v>148</v>
      </c>
      <c r="BC8" s="5" t="s">
        <v>149</v>
      </c>
      <c r="BD8" s="6" t="s">
        <v>150</v>
      </c>
      <c r="BE8" s="154" t="s">
        <v>180</v>
      </c>
      <c r="BF8" s="68" t="s">
        <v>177</v>
      </c>
      <c r="BG8" s="8" t="s">
        <v>130</v>
      </c>
      <c r="BH8" s="67"/>
      <c r="BI8" s="166" t="s">
        <v>123</v>
      </c>
      <c r="BJ8" s="167"/>
      <c r="BL8" s="50" t="s">
        <v>161</v>
      </c>
      <c r="BM8" s="50" t="s">
        <v>168</v>
      </c>
      <c r="BN8" s="50" t="s">
        <v>163</v>
      </c>
      <c r="BO8" s="50" t="s">
        <v>164</v>
      </c>
      <c r="BP8" s="50" t="s">
        <v>171</v>
      </c>
      <c r="BQ8" s="50" t="s">
        <v>172</v>
      </c>
      <c r="BR8" s="50" t="s">
        <v>173</v>
      </c>
    </row>
    <row r="9" spans="1:70" s="22" customFormat="1" ht="36.75" thickTop="1">
      <c r="A9" s="51">
        <v>48196461</v>
      </c>
      <c r="B9" s="52" t="s">
        <v>96</v>
      </c>
      <c r="C9" s="52" t="s">
        <v>39</v>
      </c>
      <c r="D9" s="52" t="s">
        <v>35</v>
      </c>
      <c r="E9" s="52" t="s">
        <v>97</v>
      </c>
      <c r="F9" s="18">
        <v>1391747</v>
      </c>
      <c r="G9" s="19"/>
      <c r="H9" s="20">
        <v>739</v>
      </c>
      <c r="I9" s="21" t="s">
        <v>132</v>
      </c>
      <c r="J9" s="18">
        <v>26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38">
        <v>1</v>
      </c>
      <c r="Q9" s="69">
        <v>2</v>
      </c>
      <c r="R9" s="69">
        <v>1</v>
      </c>
      <c r="S9" s="70">
        <v>109000</v>
      </c>
      <c r="T9" s="148">
        <v>80000</v>
      </c>
      <c r="U9" s="153">
        <v>80000</v>
      </c>
      <c r="V9" s="70">
        <v>0</v>
      </c>
      <c r="W9" s="70">
        <v>0</v>
      </c>
      <c r="X9" s="71">
        <v>0</v>
      </c>
      <c r="Y9" s="70">
        <v>0</v>
      </c>
      <c r="Z9" s="70">
        <v>0</v>
      </c>
      <c r="AA9" s="71">
        <v>0</v>
      </c>
      <c r="AB9" s="70">
        <v>20000</v>
      </c>
      <c r="AC9" s="70">
        <v>60000</v>
      </c>
      <c r="AD9" s="71">
        <v>120000</v>
      </c>
      <c r="AE9" s="70">
        <v>48600</v>
      </c>
      <c r="AF9" s="70">
        <v>48600</v>
      </c>
      <c r="AG9" s="71">
        <v>48600</v>
      </c>
      <c r="AH9" s="70">
        <v>0</v>
      </c>
      <c r="AI9" s="70">
        <v>0</v>
      </c>
      <c r="AJ9" s="71">
        <v>0</v>
      </c>
      <c r="AK9" s="70">
        <v>154400</v>
      </c>
      <c r="AL9" s="70">
        <v>305900</v>
      </c>
      <c r="AM9" s="71">
        <v>325740</v>
      </c>
      <c r="AN9" s="70">
        <v>0</v>
      </c>
      <c r="AO9" s="70">
        <v>0</v>
      </c>
      <c r="AP9" s="71">
        <v>0</v>
      </c>
      <c r="AQ9" s="70">
        <v>0</v>
      </c>
      <c r="AR9" s="70">
        <v>0</v>
      </c>
      <c r="AS9" s="71">
        <v>0</v>
      </c>
      <c r="AT9" s="70">
        <v>0</v>
      </c>
      <c r="AU9" s="70">
        <v>0</v>
      </c>
      <c r="AV9" s="71">
        <v>0</v>
      </c>
      <c r="AW9" s="70"/>
      <c r="AX9" s="70">
        <v>332000</v>
      </c>
      <c r="AY9" s="70">
        <v>494500</v>
      </c>
      <c r="AZ9" s="72">
        <v>748440</v>
      </c>
      <c r="BA9" s="73"/>
      <c r="BB9" s="74">
        <v>80000</v>
      </c>
      <c r="BC9" s="75">
        <f aca="true" t="shared" si="0" ref="BC9:BC41">BB9/U9</f>
        <v>1</v>
      </c>
      <c r="BD9" s="76">
        <f aca="true" t="shared" si="1" ref="BD9:BD67">-1+BB9/T9</f>
        <v>0</v>
      </c>
      <c r="BE9" s="155">
        <v>11000</v>
      </c>
      <c r="BF9" s="80">
        <v>109000</v>
      </c>
      <c r="BG9" s="78"/>
      <c r="BH9" s="77"/>
      <c r="BI9" s="81" t="s">
        <v>118</v>
      </c>
      <c r="BJ9" s="82" t="s">
        <v>128</v>
      </c>
      <c r="BL9" s="132">
        <f>(BF9+BB9)/Q9</f>
        <v>94500</v>
      </c>
      <c r="BM9" s="132">
        <f>70000*Q9-(BB9+BF9)</f>
        <v>-49000</v>
      </c>
      <c r="BN9" s="132">
        <f>100000*Q9-BB9-BE9</f>
        <v>109000</v>
      </c>
      <c r="BO9" s="132">
        <f>70000*Q9-BB9-BF9</f>
        <v>-49000</v>
      </c>
      <c r="BP9" s="132">
        <f aca="true" t="shared" si="2" ref="BP9:BP17">80000*Q9-BB9-BF9</f>
        <v>-29000</v>
      </c>
      <c r="BQ9" s="132">
        <f>100000*Q9-BB9-BF9</f>
        <v>11000</v>
      </c>
      <c r="BR9" s="132">
        <f>120000*Q9-BB9-BF9</f>
        <v>51000</v>
      </c>
    </row>
    <row r="10" spans="1:70" s="22" customFormat="1" ht="24">
      <c r="A10" s="53">
        <v>75634074</v>
      </c>
      <c r="B10" s="54" t="s">
        <v>73</v>
      </c>
      <c r="C10" s="54" t="s">
        <v>39</v>
      </c>
      <c r="D10" s="54" t="s">
        <v>35</v>
      </c>
      <c r="E10" s="54" t="s">
        <v>47</v>
      </c>
      <c r="F10" s="23">
        <v>4005960</v>
      </c>
      <c r="G10" s="24"/>
      <c r="H10" s="25">
        <v>38596</v>
      </c>
      <c r="I10" s="25" t="s">
        <v>132</v>
      </c>
      <c r="J10" s="23">
        <v>230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39">
        <v>10.9</v>
      </c>
      <c r="Q10" s="83">
        <v>11.9</v>
      </c>
      <c r="R10" s="83">
        <v>9.1</v>
      </c>
      <c r="S10" s="84">
        <v>1384100</v>
      </c>
      <c r="T10" s="149">
        <v>800000</v>
      </c>
      <c r="U10" s="85">
        <v>720000</v>
      </c>
      <c r="V10" s="84">
        <v>0</v>
      </c>
      <c r="W10" s="84">
        <v>0</v>
      </c>
      <c r="X10" s="85">
        <v>0</v>
      </c>
      <c r="Y10" s="84">
        <v>0</v>
      </c>
      <c r="Z10" s="84">
        <v>0</v>
      </c>
      <c r="AA10" s="85">
        <v>0</v>
      </c>
      <c r="AB10" s="84">
        <v>430000</v>
      </c>
      <c r="AC10" s="84">
        <v>726000</v>
      </c>
      <c r="AD10" s="85">
        <v>726000</v>
      </c>
      <c r="AE10" s="84">
        <v>1452050</v>
      </c>
      <c r="AF10" s="84">
        <v>650000</v>
      </c>
      <c r="AG10" s="85">
        <v>650000</v>
      </c>
      <c r="AH10" s="84">
        <v>0</v>
      </c>
      <c r="AI10" s="84">
        <v>0</v>
      </c>
      <c r="AJ10" s="85">
        <v>0</v>
      </c>
      <c r="AK10" s="84">
        <v>4799046</v>
      </c>
      <c r="AL10" s="84">
        <v>1800000</v>
      </c>
      <c r="AM10" s="85">
        <v>1900000</v>
      </c>
      <c r="AN10" s="84">
        <v>0</v>
      </c>
      <c r="AO10" s="84">
        <v>0</v>
      </c>
      <c r="AP10" s="85">
        <v>0</v>
      </c>
      <c r="AQ10" s="84">
        <v>0</v>
      </c>
      <c r="AR10" s="84">
        <v>0</v>
      </c>
      <c r="AS10" s="85">
        <v>0</v>
      </c>
      <c r="AT10" s="84">
        <v>0</v>
      </c>
      <c r="AU10" s="84">
        <v>0</v>
      </c>
      <c r="AV10" s="85">
        <v>0</v>
      </c>
      <c r="AW10" s="84"/>
      <c r="AX10" s="84">
        <v>8065196</v>
      </c>
      <c r="AY10" s="84">
        <v>3976000</v>
      </c>
      <c r="AZ10" s="86">
        <v>4141000</v>
      </c>
      <c r="BA10" s="73"/>
      <c r="BB10" s="87">
        <v>720000</v>
      </c>
      <c r="BC10" s="88">
        <f t="shared" si="0"/>
        <v>1</v>
      </c>
      <c r="BD10" s="89">
        <f t="shared" si="1"/>
        <v>-0.09999999999999998</v>
      </c>
      <c r="BE10" s="156">
        <v>130900</v>
      </c>
      <c r="BF10" s="90">
        <v>339100</v>
      </c>
      <c r="BG10" s="78"/>
      <c r="BH10" s="77"/>
      <c r="BI10" s="91" t="s">
        <v>118</v>
      </c>
      <c r="BJ10" s="92" t="s">
        <v>128</v>
      </c>
      <c r="BL10" s="131">
        <f aca="true" t="shared" si="3" ref="BL10:BL68">(BF10+BB10)/Q10</f>
        <v>89000</v>
      </c>
      <c r="BM10" s="132">
        <f aca="true" t="shared" si="4" ref="BM10:BM28">70000*Q10-(BB10+BF10)</f>
        <v>-226100</v>
      </c>
      <c r="BN10" s="132">
        <f>70000*Q10-BB10-BE10</f>
        <v>-17900</v>
      </c>
      <c r="BO10" s="132">
        <f aca="true" t="shared" si="5" ref="BO10:BO28">70000*Q10-BB10-BF10</f>
        <v>-226100</v>
      </c>
      <c r="BP10" s="132">
        <f t="shared" si="2"/>
        <v>-107100</v>
      </c>
      <c r="BQ10" s="132">
        <f aca="true" t="shared" si="6" ref="BQ10:BQ67">100000*Q10-BB10-BF10</f>
        <v>130900</v>
      </c>
      <c r="BR10" s="132">
        <f aca="true" t="shared" si="7" ref="BR10:BR67">120000*Q10-BB10-BF10</f>
        <v>368900</v>
      </c>
    </row>
    <row r="11" spans="1:70" s="22" customFormat="1" ht="24">
      <c r="A11" s="53">
        <v>27195171</v>
      </c>
      <c r="B11" s="54" t="s">
        <v>76</v>
      </c>
      <c r="C11" s="54" t="s">
        <v>39</v>
      </c>
      <c r="D11" s="54" t="s">
        <v>35</v>
      </c>
      <c r="E11" s="54" t="s">
        <v>77</v>
      </c>
      <c r="F11" s="24">
        <v>7306002</v>
      </c>
      <c r="G11" s="24"/>
      <c r="H11" s="25"/>
      <c r="I11" s="25" t="s">
        <v>133</v>
      </c>
      <c r="J11" s="23">
        <v>14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39">
        <v>2.5</v>
      </c>
      <c r="Q11" s="83">
        <v>2.5</v>
      </c>
      <c r="R11" s="83">
        <v>2.5</v>
      </c>
      <c r="S11" s="84">
        <v>0</v>
      </c>
      <c r="T11" s="149">
        <v>0</v>
      </c>
      <c r="U11" s="85">
        <v>0</v>
      </c>
      <c r="V11" s="84">
        <v>0</v>
      </c>
      <c r="W11" s="84">
        <v>0</v>
      </c>
      <c r="X11" s="85">
        <v>0</v>
      </c>
      <c r="Y11" s="84">
        <v>0</v>
      </c>
      <c r="Z11" s="84">
        <v>0</v>
      </c>
      <c r="AA11" s="85">
        <v>0</v>
      </c>
      <c r="AB11" s="84">
        <v>0</v>
      </c>
      <c r="AC11" s="84">
        <v>0</v>
      </c>
      <c r="AD11" s="85">
        <v>0</v>
      </c>
      <c r="AE11" s="84">
        <v>0</v>
      </c>
      <c r="AF11" s="84">
        <v>0</v>
      </c>
      <c r="AG11" s="85">
        <v>0</v>
      </c>
      <c r="AH11" s="84">
        <v>0</v>
      </c>
      <c r="AI11" s="84">
        <v>0</v>
      </c>
      <c r="AJ11" s="85">
        <v>17025</v>
      </c>
      <c r="AK11" s="84">
        <v>0</v>
      </c>
      <c r="AL11" s="84">
        <v>0</v>
      </c>
      <c r="AM11" s="85">
        <v>390000</v>
      </c>
      <c r="AN11" s="84">
        <v>0</v>
      </c>
      <c r="AO11" s="84">
        <v>0</v>
      </c>
      <c r="AP11" s="85">
        <v>0</v>
      </c>
      <c r="AQ11" s="84">
        <v>0</v>
      </c>
      <c r="AR11" s="84">
        <v>0</v>
      </c>
      <c r="AS11" s="85">
        <v>0</v>
      </c>
      <c r="AT11" s="84">
        <v>0</v>
      </c>
      <c r="AU11" s="84">
        <v>0</v>
      </c>
      <c r="AV11" s="85">
        <v>0</v>
      </c>
      <c r="AW11" s="84"/>
      <c r="AX11" s="84">
        <v>0</v>
      </c>
      <c r="AY11" s="84">
        <v>0</v>
      </c>
      <c r="AZ11" s="86">
        <v>814050</v>
      </c>
      <c r="BA11" s="73"/>
      <c r="BB11" s="87">
        <v>0</v>
      </c>
      <c r="BC11" s="88" t="e">
        <f t="shared" si="0"/>
        <v>#DIV/0!</v>
      </c>
      <c r="BD11" s="89"/>
      <c r="BE11" s="156">
        <v>27500</v>
      </c>
      <c r="BF11" s="90">
        <v>0</v>
      </c>
      <c r="BG11" s="78"/>
      <c r="BH11" s="77"/>
      <c r="BI11" s="91" t="s">
        <v>118</v>
      </c>
      <c r="BJ11" s="92" t="s">
        <v>120</v>
      </c>
      <c r="BL11" s="131">
        <f t="shared" si="3"/>
        <v>0</v>
      </c>
      <c r="BM11" s="132"/>
      <c r="BN11" s="132"/>
      <c r="BO11" s="132"/>
      <c r="BP11" s="132">
        <f t="shared" si="2"/>
        <v>200000</v>
      </c>
      <c r="BQ11" s="132">
        <f t="shared" si="6"/>
        <v>250000</v>
      </c>
      <c r="BR11" s="132">
        <f t="shared" si="7"/>
        <v>300000</v>
      </c>
    </row>
    <row r="12" spans="1:70" s="22" customFormat="1" ht="48">
      <c r="A12" s="53">
        <v>27668240</v>
      </c>
      <c r="B12" s="54" t="s">
        <v>40</v>
      </c>
      <c r="C12" s="54" t="s">
        <v>39</v>
      </c>
      <c r="D12" s="54" t="s">
        <v>35</v>
      </c>
      <c r="E12" s="54" t="s">
        <v>41</v>
      </c>
      <c r="F12" s="23">
        <v>7700422</v>
      </c>
      <c r="G12" s="24"/>
      <c r="H12" s="25">
        <v>38596</v>
      </c>
      <c r="I12" s="25" t="s">
        <v>132</v>
      </c>
      <c r="J12" s="23">
        <v>100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9">
        <v>2.4</v>
      </c>
      <c r="Q12" s="83">
        <v>1.8</v>
      </c>
      <c r="R12" s="83">
        <v>1.4</v>
      </c>
      <c r="S12" s="84">
        <v>322500</v>
      </c>
      <c r="T12" s="149">
        <v>44000</v>
      </c>
      <c r="U12" s="85">
        <v>48000</v>
      </c>
      <c r="V12" s="84">
        <v>0</v>
      </c>
      <c r="W12" s="84">
        <v>0</v>
      </c>
      <c r="X12" s="85">
        <v>0</v>
      </c>
      <c r="Y12" s="84">
        <v>11250</v>
      </c>
      <c r="Z12" s="84">
        <v>13200</v>
      </c>
      <c r="AA12" s="85">
        <v>13200</v>
      </c>
      <c r="AB12" s="84">
        <v>64000</v>
      </c>
      <c r="AC12" s="84">
        <v>292000</v>
      </c>
      <c r="AD12" s="85">
        <v>64900</v>
      </c>
      <c r="AE12" s="84">
        <v>41000</v>
      </c>
      <c r="AF12" s="84">
        <v>40000</v>
      </c>
      <c r="AG12" s="85">
        <v>55000</v>
      </c>
      <c r="AH12" s="84">
        <v>0</v>
      </c>
      <c r="AI12" s="84">
        <v>0</v>
      </c>
      <c r="AJ12" s="85">
        <v>0</v>
      </c>
      <c r="AK12" s="84">
        <v>263942</v>
      </c>
      <c r="AL12" s="84">
        <v>299000</v>
      </c>
      <c r="AM12" s="85">
        <v>483730</v>
      </c>
      <c r="AN12" s="84">
        <v>0</v>
      </c>
      <c r="AO12" s="84">
        <v>0</v>
      </c>
      <c r="AP12" s="85">
        <v>0</v>
      </c>
      <c r="AQ12" s="84">
        <v>0</v>
      </c>
      <c r="AR12" s="84">
        <v>0</v>
      </c>
      <c r="AS12" s="85">
        <v>0</v>
      </c>
      <c r="AT12" s="84">
        <v>49243</v>
      </c>
      <c r="AU12" s="84">
        <v>1100</v>
      </c>
      <c r="AV12" s="85">
        <v>11000</v>
      </c>
      <c r="AW12" s="84"/>
      <c r="AX12" s="84">
        <v>751935</v>
      </c>
      <c r="AY12" s="84">
        <v>689300</v>
      </c>
      <c r="AZ12" s="86">
        <v>751800</v>
      </c>
      <c r="BA12" s="73"/>
      <c r="BB12" s="87">
        <v>48000</v>
      </c>
      <c r="BC12" s="88">
        <f t="shared" si="0"/>
        <v>1</v>
      </c>
      <c r="BD12" s="89">
        <f t="shared" si="1"/>
        <v>0.09090909090909083</v>
      </c>
      <c r="BE12" s="156">
        <v>19800</v>
      </c>
      <c r="BF12" s="90">
        <v>112200</v>
      </c>
      <c r="BG12" s="78"/>
      <c r="BH12" s="77"/>
      <c r="BI12" s="91" t="s">
        <v>118</v>
      </c>
      <c r="BJ12" s="92" t="s">
        <v>120</v>
      </c>
      <c r="BL12" s="131">
        <f t="shared" si="3"/>
        <v>89000</v>
      </c>
      <c r="BM12" s="132">
        <f t="shared" si="4"/>
        <v>-34200</v>
      </c>
      <c r="BN12" s="132">
        <f>70000*Q12-BB12-BE12</f>
        <v>58200</v>
      </c>
      <c r="BO12" s="132">
        <f t="shared" si="5"/>
        <v>-34200</v>
      </c>
      <c r="BP12" s="132">
        <f t="shared" si="2"/>
        <v>-16200</v>
      </c>
      <c r="BQ12" s="132">
        <f t="shared" si="6"/>
        <v>19800</v>
      </c>
      <c r="BR12" s="132">
        <f t="shared" si="7"/>
        <v>55800</v>
      </c>
    </row>
    <row r="13" spans="1:70" s="22" customFormat="1" ht="24">
      <c r="A13" s="53">
        <v>44990260</v>
      </c>
      <c r="B13" s="54" t="s">
        <v>48</v>
      </c>
      <c r="C13" s="54" t="s">
        <v>39</v>
      </c>
      <c r="D13" s="54" t="s">
        <v>35</v>
      </c>
      <c r="E13" s="54" t="s">
        <v>49</v>
      </c>
      <c r="F13" s="23">
        <v>1066227</v>
      </c>
      <c r="G13" s="24"/>
      <c r="H13" s="25">
        <v>663</v>
      </c>
      <c r="I13" s="25" t="s">
        <v>132</v>
      </c>
      <c r="J13" s="23">
        <v>28</v>
      </c>
      <c r="K13" s="23">
        <v>7</v>
      </c>
      <c r="L13" s="23">
        <v>6</v>
      </c>
      <c r="M13" s="23">
        <v>2</v>
      </c>
      <c r="N13" s="23">
        <v>0</v>
      </c>
      <c r="O13" s="23">
        <v>13</v>
      </c>
      <c r="P13" s="39">
        <v>3.8</v>
      </c>
      <c r="Q13" s="83">
        <v>4.1</v>
      </c>
      <c r="R13" s="83">
        <v>3.7</v>
      </c>
      <c r="S13" s="84">
        <v>337100</v>
      </c>
      <c r="T13" s="149">
        <v>109000</v>
      </c>
      <c r="U13" s="85">
        <v>119000</v>
      </c>
      <c r="V13" s="84">
        <v>0</v>
      </c>
      <c r="W13" s="84">
        <v>0</v>
      </c>
      <c r="X13" s="85">
        <v>0</v>
      </c>
      <c r="Y13" s="84">
        <v>49897</v>
      </c>
      <c r="Z13" s="84">
        <v>0</v>
      </c>
      <c r="AA13" s="85">
        <v>0</v>
      </c>
      <c r="AB13" s="84">
        <v>62000</v>
      </c>
      <c r="AC13" s="84">
        <v>423000</v>
      </c>
      <c r="AD13" s="85">
        <v>450000</v>
      </c>
      <c r="AE13" s="84">
        <v>600000</v>
      </c>
      <c r="AF13" s="84">
        <v>500000</v>
      </c>
      <c r="AG13" s="85">
        <v>400000</v>
      </c>
      <c r="AH13" s="84">
        <v>0</v>
      </c>
      <c r="AI13" s="84">
        <v>0</v>
      </c>
      <c r="AJ13" s="85">
        <v>0</v>
      </c>
      <c r="AK13" s="84">
        <v>214095</v>
      </c>
      <c r="AL13" s="84">
        <v>370000</v>
      </c>
      <c r="AM13" s="85">
        <v>300000</v>
      </c>
      <c r="AN13" s="84">
        <v>0</v>
      </c>
      <c r="AO13" s="84">
        <v>0</v>
      </c>
      <c r="AP13" s="85">
        <v>0</v>
      </c>
      <c r="AQ13" s="84">
        <v>0</v>
      </c>
      <c r="AR13" s="84">
        <v>0</v>
      </c>
      <c r="AS13" s="85">
        <v>0</v>
      </c>
      <c r="AT13" s="84">
        <v>60846</v>
      </c>
      <c r="AU13" s="84">
        <v>98000</v>
      </c>
      <c r="AV13" s="85">
        <v>0</v>
      </c>
      <c r="AW13" s="84"/>
      <c r="AX13" s="84">
        <v>1323938</v>
      </c>
      <c r="AY13" s="84">
        <v>1500000</v>
      </c>
      <c r="AZ13" s="86">
        <v>1500000</v>
      </c>
      <c r="BA13" s="73"/>
      <c r="BB13" s="87">
        <v>119000</v>
      </c>
      <c r="BC13" s="88">
        <f t="shared" si="0"/>
        <v>1</v>
      </c>
      <c r="BD13" s="89">
        <f t="shared" si="1"/>
        <v>0.09174311926605494</v>
      </c>
      <c r="BE13" s="156">
        <v>45100</v>
      </c>
      <c r="BF13" s="90">
        <v>245900</v>
      </c>
      <c r="BG13" s="78"/>
      <c r="BH13" s="77"/>
      <c r="BI13" s="91" t="s">
        <v>118</v>
      </c>
      <c r="BJ13" s="92" t="s">
        <v>121</v>
      </c>
      <c r="BL13" s="131">
        <f t="shared" si="3"/>
        <v>89000.00000000001</v>
      </c>
      <c r="BM13" s="132">
        <f t="shared" si="4"/>
        <v>-77900</v>
      </c>
      <c r="BN13" s="132">
        <f>70000*Q13-BB13-BE13</f>
        <v>122900</v>
      </c>
      <c r="BO13" s="132">
        <f t="shared" si="5"/>
        <v>-77900</v>
      </c>
      <c r="BP13" s="132">
        <f t="shared" si="2"/>
        <v>-36900</v>
      </c>
      <c r="BQ13" s="132">
        <f t="shared" si="6"/>
        <v>45099.99999999994</v>
      </c>
      <c r="BR13" s="132">
        <f t="shared" si="7"/>
        <v>127099.99999999994</v>
      </c>
    </row>
    <row r="14" spans="1:70" s="22" customFormat="1" ht="24">
      <c r="A14" s="53">
        <v>44990260</v>
      </c>
      <c r="B14" s="54" t="s">
        <v>48</v>
      </c>
      <c r="C14" s="54" t="s">
        <v>39</v>
      </c>
      <c r="D14" s="54" t="s">
        <v>35</v>
      </c>
      <c r="E14" s="54" t="s">
        <v>50</v>
      </c>
      <c r="F14" s="23">
        <v>3991844</v>
      </c>
      <c r="G14" s="24"/>
      <c r="H14" s="25">
        <v>895</v>
      </c>
      <c r="I14" s="25" t="s">
        <v>132</v>
      </c>
      <c r="J14" s="23">
        <v>26</v>
      </c>
      <c r="K14" s="23">
        <v>6</v>
      </c>
      <c r="L14" s="23">
        <v>5</v>
      </c>
      <c r="M14" s="23">
        <v>2</v>
      </c>
      <c r="N14" s="23">
        <v>3</v>
      </c>
      <c r="O14" s="23">
        <v>10</v>
      </c>
      <c r="P14" s="39">
        <v>3.1</v>
      </c>
      <c r="Q14" s="83">
        <v>3.3</v>
      </c>
      <c r="R14" s="83">
        <v>2.5</v>
      </c>
      <c r="S14" s="84">
        <v>400000</v>
      </c>
      <c r="T14" s="149">
        <v>200000</v>
      </c>
      <c r="U14" s="85">
        <v>200000</v>
      </c>
      <c r="V14" s="84">
        <v>0</v>
      </c>
      <c r="W14" s="84">
        <v>0</v>
      </c>
      <c r="X14" s="85">
        <v>0</v>
      </c>
      <c r="Y14" s="84">
        <v>27231</v>
      </c>
      <c r="Z14" s="84">
        <v>0</v>
      </c>
      <c r="AA14" s="85">
        <v>0</v>
      </c>
      <c r="AB14" s="84">
        <v>48000</v>
      </c>
      <c r="AC14" s="84">
        <v>234000</v>
      </c>
      <c r="AD14" s="85">
        <v>240000</v>
      </c>
      <c r="AE14" s="84">
        <v>376000</v>
      </c>
      <c r="AF14" s="84">
        <v>380000</v>
      </c>
      <c r="AG14" s="85">
        <v>300000</v>
      </c>
      <c r="AH14" s="84">
        <v>0</v>
      </c>
      <c r="AI14" s="84">
        <v>0</v>
      </c>
      <c r="AJ14" s="85">
        <v>0</v>
      </c>
      <c r="AK14" s="84">
        <v>156165</v>
      </c>
      <c r="AL14" s="84">
        <v>206800</v>
      </c>
      <c r="AM14" s="85">
        <v>201000</v>
      </c>
      <c r="AN14" s="84">
        <v>0</v>
      </c>
      <c r="AO14" s="84">
        <v>0</v>
      </c>
      <c r="AP14" s="85">
        <v>0</v>
      </c>
      <c r="AQ14" s="84">
        <v>0</v>
      </c>
      <c r="AR14" s="84">
        <v>0</v>
      </c>
      <c r="AS14" s="85">
        <v>0</v>
      </c>
      <c r="AT14" s="84">
        <v>118215</v>
      </c>
      <c r="AU14" s="84">
        <v>109200</v>
      </c>
      <c r="AV14" s="85">
        <v>0</v>
      </c>
      <c r="AW14" s="84"/>
      <c r="AX14" s="84">
        <v>1125611</v>
      </c>
      <c r="AY14" s="84">
        <v>1130000</v>
      </c>
      <c r="AZ14" s="86">
        <v>1141000</v>
      </c>
      <c r="BA14" s="73"/>
      <c r="BB14" s="87">
        <v>200000</v>
      </c>
      <c r="BC14" s="88">
        <f t="shared" si="0"/>
        <v>1</v>
      </c>
      <c r="BD14" s="89">
        <f t="shared" si="1"/>
        <v>0</v>
      </c>
      <c r="BE14" s="156">
        <v>36300</v>
      </c>
      <c r="BF14" s="90">
        <v>93700</v>
      </c>
      <c r="BG14" s="78"/>
      <c r="BH14" s="77"/>
      <c r="BI14" s="91" t="s">
        <v>118</v>
      </c>
      <c r="BJ14" s="92" t="s">
        <v>121</v>
      </c>
      <c r="BL14" s="131">
        <f t="shared" si="3"/>
        <v>89000</v>
      </c>
      <c r="BM14" s="132">
        <f t="shared" si="4"/>
        <v>-62700</v>
      </c>
      <c r="BN14" s="132">
        <f>70000*Q14-BB14-BE14</f>
        <v>-5300</v>
      </c>
      <c r="BO14" s="132">
        <f t="shared" si="5"/>
        <v>-62700</v>
      </c>
      <c r="BP14" s="132">
        <f t="shared" si="2"/>
        <v>-29700</v>
      </c>
      <c r="BQ14" s="132">
        <f t="shared" si="6"/>
        <v>36300</v>
      </c>
      <c r="BR14" s="132">
        <f t="shared" si="7"/>
        <v>102300</v>
      </c>
    </row>
    <row r="15" spans="1:70" s="22" customFormat="1" ht="24">
      <c r="A15" s="53">
        <v>44990260</v>
      </c>
      <c r="B15" s="54" t="s">
        <v>48</v>
      </c>
      <c r="C15" s="54" t="s">
        <v>39</v>
      </c>
      <c r="D15" s="54" t="s">
        <v>35</v>
      </c>
      <c r="E15" s="54" t="s">
        <v>98</v>
      </c>
      <c r="F15" s="23">
        <v>6622088</v>
      </c>
      <c r="G15" s="23">
        <v>0</v>
      </c>
      <c r="H15" s="26">
        <v>1740</v>
      </c>
      <c r="I15" s="25" t="s">
        <v>132</v>
      </c>
      <c r="J15" s="23">
        <v>55</v>
      </c>
      <c r="K15" s="23">
        <v>15</v>
      </c>
      <c r="L15" s="23">
        <v>5</v>
      </c>
      <c r="M15" s="23">
        <v>5</v>
      </c>
      <c r="N15" s="23">
        <v>3</v>
      </c>
      <c r="O15" s="23">
        <v>27</v>
      </c>
      <c r="P15" s="39">
        <v>3.8</v>
      </c>
      <c r="Q15" s="83">
        <v>3.2</v>
      </c>
      <c r="R15" s="83">
        <v>2.4</v>
      </c>
      <c r="S15" s="84">
        <v>332400</v>
      </c>
      <c r="T15" s="149">
        <v>148000</v>
      </c>
      <c r="U15" s="85">
        <v>148000</v>
      </c>
      <c r="V15" s="84">
        <v>0</v>
      </c>
      <c r="W15" s="84">
        <v>0</v>
      </c>
      <c r="X15" s="85">
        <v>0</v>
      </c>
      <c r="Y15" s="84">
        <v>0</v>
      </c>
      <c r="Z15" s="84">
        <v>0</v>
      </c>
      <c r="AA15" s="85">
        <v>0</v>
      </c>
      <c r="AB15" s="84">
        <v>66000</v>
      </c>
      <c r="AC15" s="84">
        <v>384000</v>
      </c>
      <c r="AD15" s="85">
        <v>350000</v>
      </c>
      <c r="AE15" s="84">
        <v>430000</v>
      </c>
      <c r="AF15" s="84">
        <v>450000</v>
      </c>
      <c r="AG15" s="85">
        <v>400000</v>
      </c>
      <c r="AH15" s="84">
        <v>0</v>
      </c>
      <c r="AI15" s="84">
        <v>0</v>
      </c>
      <c r="AJ15" s="85">
        <v>0</v>
      </c>
      <c r="AK15" s="84">
        <v>263893</v>
      </c>
      <c r="AL15" s="84">
        <v>308300</v>
      </c>
      <c r="AM15" s="85">
        <v>300000</v>
      </c>
      <c r="AN15" s="93">
        <v>0</v>
      </c>
      <c r="AO15" s="84">
        <v>0</v>
      </c>
      <c r="AP15" s="85">
        <v>0</v>
      </c>
      <c r="AQ15" s="93">
        <v>0</v>
      </c>
      <c r="AR15" s="93">
        <v>0</v>
      </c>
      <c r="AS15" s="109">
        <v>0</v>
      </c>
      <c r="AT15" s="84">
        <v>163182</v>
      </c>
      <c r="AU15" s="84">
        <v>118000</v>
      </c>
      <c r="AV15" s="85">
        <v>60000</v>
      </c>
      <c r="AW15" s="84"/>
      <c r="AX15" s="84">
        <v>1255475</v>
      </c>
      <c r="AY15" s="84">
        <v>1408300</v>
      </c>
      <c r="AZ15" s="86">
        <v>1410000</v>
      </c>
      <c r="BA15" s="73"/>
      <c r="BB15" s="87">
        <v>148000</v>
      </c>
      <c r="BC15" s="88">
        <f aca="true" t="shared" si="8" ref="BC15:BC68">BB15/U15</f>
        <v>1</v>
      </c>
      <c r="BD15" s="89">
        <f t="shared" si="1"/>
        <v>0</v>
      </c>
      <c r="BE15" s="156">
        <v>35200</v>
      </c>
      <c r="BF15" s="90">
        <v>136800</v>
      </c>
      <c r="BG15" s="78"/>
      <c r="BH15" s="77"/>
      <c r="BI15" s="91" t="s">
        <v>118</v>
      </c>
      <c r="BJ15" s="92" t="s">
        <v>121</v>
      </c>
      <c r="BL15" s="131">
        <f t="shared" si="3"/>
        <v>89000</v>
      </c>
      <c r="BM15" s="132">
        <f t="shared" si="4"/>
        <v>-60800</v>
      </c>
      <c r="BN15" s="132"/>
      <c r="BO15" s="132">
        <f t="shared" si="5"/>
        <v>-60800</v>
      </c>
      <c r="BP15" s="132">
        <f t="shared" si="2"/>
        <v>-28800</v>
      </c>
      <c r="BQ15" s="132">
        <f t="shared" si="6"/>
        <v>35200</v>
      </c>
      <c r="BR15" s="132">
        <f t="shared" si="7"/>
        <v>99200</v>
      </c>
    </row>
    <row r="16" spans="1:70" s="22" customFormat="1" ht="24">
      <c r="A16" s="53">
        <v>44990260</v>
      </c>
      <c r="B16" s="54" t="s">
        <v>48</v>
      </c>
      <c r="C16" s="54" t="s">
        <v>39</v>
      </c>
      <c r="D16" s="54" t="s">
        <v>35</v>
      </c>
      <c r="E16" s="54" t="s">
        <v>99</v>
      </c>
      <c r="F16" s="23">
        <v>3976960</v>
      </c>
      <c r="G16" s="23">
        <v>0</v>
      </c>
      <c r="H16" s="26">
        <v>2632</v>
      </c>
      <c r="I16" s="25" t="s">
        <v>132</v>
      </c>
      <c r="J16" s="23">
        <v>58</v>
      </c>
      <c r="K16" s="23">
        <v>15</v>
      </c>
      <c r="L16" s="23">
        <v>9</v>
      </c>
      <c r="M16" s="23">
        <v>4</v>
      </c>
      <c r="N16" s="23">
        <v>1</v>
      </c>
      <c r="O16" s="23">
        <v>29</v>
      </c>
      <c r="P16" s="39">
        <v>5</v>
      </c>
      <c r="Q16" s="83">
        <v>5.4</v>
      </c>
      <c r="R16" s="83">
        <v>4.5</v>
      </c>
      <c r="S16" s="84">
        <v>482700</v>
      </c>
      <c r="T16" s="149">
        <v>250000</v>
      </c>
      <c r="U16" s="85">
        <v>250000</v>
      </c>
      <c r="V16" s="84">
        <v>0</v>
      </c>
      <c r="W16" s="84">
        <v>0</v>
      </c>
      <c r="X16" s="85">
        <v>0</v>
      </c>
      <c r="Y16" s="84">
        <v>0</v>
      </c>
      <c r="Z16" s="84">
        <v>0</v>
      </c>
      <c r="AA16" s="85">
        <v>0</v>
      </c>
      <c r="AB16" s="84">
        <v>98000</v>
      </c>
      <c r="AC16" s="84">
        <v>450000</v>
      </c>
      <c r="AD16" s="85">
        <v>450000</v>
      </c>
      <c r="AE16" s="84">
        <v>686000</v>
      </c>
      <c r="AF16" s="84">
        <v>636000</v>
      </c>
      <c r="AG16" s="85">
        <v>650000</v>
      </c>
      <c r="AH16" s="84">
        <v>0</v>
      </c>
      <c r="AI16" s="84">
        <v>0</v>
      </c>
      <c r="AJ16" s="85">
        <v>0</v>
      </c>
      <c r="AK16" s="84">
        <v>391677</v>
      </c>
      <c r="AL16" s="84">
        <v>339000</v>
      </c>
      <c r="AM16" s="85">
        <v>350000</v>
      </c>
      <c r="AN16" s="93">
        <v>0</v>
      </c>
      <c r="AO16" s="84">
        <v>0</v>
      </c>
      <c r="AP16" s="85">
        <v>0</v>
      </c>
      <c r="AQ16" s="93">
        <v>0</v>
      </c>
      <c r="AR16" s="93">
        <v>0</v>
      </c>
      <c r="AS16" s="109">
        <v>0</v>
      </c>
      <c r="AT16" s="84">
        <v>195539</v>
      </c>
      <c r="AU16" s="84">
        <v>181300</v>
      </c>
      <c r="AV16" s="85">
        <v>90000</v>
      </c>
      <c r="AW16" s="84"/>
      <c r="AX16" s="84">
        <v>1853916</v>
      </c>
      <c r="AY16" s="84">
        <v>1856300</v>
      </c>
      <c r="AZ16" s="86">
        <v>2020000</v>
      </c>
      <c r="BA16" s="73"/>
      <c r="BB16" s="87">
        <v>250000</v>
      </c>
      <c r="BC16" s="88">
        <f t="shared" si="0"/>
        <v>1</v>
      </c>
      <c r="BD16" s="89">
        <f t="shared" si="1"/>
        <v>0</v>
      </c>
      <c r="BE16" s="156">
        <v>59400</v>
      </c>
      <c r="BF16" s="90">
        <v>230600</v>
      </c>
      <c r="BG16" s="78"/>
      <c r="BH16" s="77"/>
      <c r="BI16" s="91" t="s">
        <v>118</v>
      </c>
      <c r="BJ16" s="92" t="s">
        <v>121</v>
      </c>
      <c r="BL16" s="131">
        <f t="shared" si="3"/>
        <v>89000</v>
      </c>
      <c r="BM16" s="132">
        <f t="shared" si="4"/>
        <v>-102600</v>
      </c>
      <c r="BN16" s="132"/>
      <c r="BO16" s="132">
        <f t="shared" si="5"/>
        <v>-102600</v>
      </c>
      <c r="BP16" s="132">
        <f t="shared" si="2"/>
        <v>-48600</v>
      </c>
      <c r="BQ16" s="132">
        <f t="shared" si="6"/>
        <v>59400</v>
      </c>
      <c r="BR16" s="132">
        <f t="shared" si="7"/>
        <v>167400</v>
      </c>
    </row>
    <row r="17" spans="1:70" s="22" customFormat="1" ht="24">
      <c r="A17" s="53">
        <v>44990260</v>
      </c>
      <c r="B17" s="54" t="s">
        <v>48</v>
      </c>
      <c r="C17" s="54" t="s">
        <v>39</v>
      </c>
      <c r="D17" s="54" t="s">
        <v>35</v>
      </c>
      <c r="E17" s="54" t="s">
        <v>100</v>
      </c>
      <c r="F17" s="23">
        <v>4825511</v>
      </c>
      <c r="G17" s="23">
        <v>0</v>
      </c>
      <c r="H17" s="26">
        <v>5751</v>
      </c>
      <c r="I17" s="25" t="s">
        <v>132</v>
      </c>
      <c r="J17" s="23">
        <v>83</v>
      </c>
      <c r="K17" s="23">
        <v>25</v>
      </c>
      <c r="L17" s="23">
        <v>15</v>
      </c>
      <c r="M17" s="23">
        <v>2</v>
      </c>
      <c r="N17" s="23">
        <v>1</v>
      </c>
      <c r="O17" s="23">
        <v>40</v>
      </c>
      <c r="P17" s="39">
        <v>7.2</v>
      </c>
      <c r="Q17" s="83">
        <v>7.7</v>
      </c>
      <c r="R17" s="83">
        <v>5.6</v>
      </c>
      <c r="S17" s="84">
        <v>610500</v>
      </c>
      <c r="T17" s="149">
        <v>250000</v>
      </c>
      <c r="U17" s="85">
        <v>275000</v>
      </c>
      <c r="V17" s="84">
        <v>0</v>
      </c>
      <c r="W17" s="84">
        <v>0</v>
      </c>
      <c r="X17" s="85">
        <v>0</v>
      </c>
      <c r="Y17" s="84">
        <v>0</v>
      </c>
      <c r="Z17" s="84">
        <v>0</v>
      </c>
      <c r="AA17" s="85">
        <v>0</v>
      </c>
      <c r="AB17" s="84">
        <v>200000</v>
      </c>
      <c r="AC17" s="84">
        <v>758000</v>
      </c>
      <c r="AD17" s="85">
        <v>650000</v>
      </c>
      <c r="AE17" s="84">
        <v>1150000</v>
      </c>
      <c r="AF17" s="84">
        <v>900000</v>
      </c>
      <c r="AG17" s="85">
        <v>900000</v>
      </c>
      <c r="AH17" s="84">
        <v>0</v>
      </c>
      <c r="AI17" s="84">
        <v>0</v>
      </c>
      <c r="AJ17" s="85">
        <v>0</v>
      </c>
      <c r="AK17" s="84">
        <v>332515</v>
      </c>
      <c r="AL17" s="84">
        <v>400000</v>
      </c>
      <c r="AM17" s="85">
        <v>376000</v>
      </c>
      <c r="AN17" s="93">
        <v>0</v>
      </c>
      <c r="AO17" s="84">
        <v>0</v>
      </c>
      <c r="AP17" s="85">
        <v>0</v>
      </c>
      <c r="AQ17" s="93">
        <v>0</v>
      </c>
      <c r="AR17" s="93">
        <v>0</v>
      </c>
      <c r="AS17" s="109">
        <v>0</v>
      </c>
      <c r="AT17" s="84">
        <v>28205</v>
      </c>
      <c r="AU17" s="84">
        <v>92000</v>
      </c>
      <c r="AV17" s="85">
        <v>0</v>
      </c>
      <c r="AW17" s="84"/>
      <c r="AX17" s="84">
        <v>2321220</v>
      </c>
      <c r="AY17" s="84">
        <v>2400000</v>
      </c>
      <c r="AZ17" s="86">
        <v>2476000</v>
      </c>
      <c r="BA17" s="73"/>
      <c r="BB17" s="87">
        <v>275000</v>
      </c>
      <c r="BC17" s="88">
        <f t="shared" si="0"/>
        <v>1</v>
      </c>
      <c r="BD17" s="89">
        <f t="shared" si="1"/>
        <v>0.10000000000000009</v>
      </c>
      <c r="BE17" s="156">
        <v>84700</v>
      </c>
      <c r="BF17" s="90">
        <v>410300</v>
      </c>
      <c r="BG17" s="78"/>
      <c r="BH17" s="77"/>
      <c r="BI17" s="91" t="s">
        <v>118</v>
      </c>
      <c r="BJ17" s="92" t="s">
        <v>121</v>
      </c>
      <c r="BL17" s="131">
        <f t="shared" si="3"/>
        <v>89000</v>
      </c>
      <c r="BM17" s="132">
        <f t="shared" si="4"/>
        <v>-146300</v>
      </c>
      <c r="BN17" s="132"/>
      <c r="BO17" s="132">
        <f t="shared" si="5"/>
        <v>-146300</v>
      </c>
      <c r="BP17" s="132">
        <f t="shared" si="2"/>
        <v>-69300</v>
      </c>
      <c r="BQ17" s="132">
        <f t="shared" si="6"/>
        <v>84700</v>
      </c>
      <c r="BR17" s="132">
        <f t="shared" si="7"/>
        <v>238700</v>
      </c>
    </row>
    <row r="18" spans="1:70" s="22" customFormat="1" ht="24">
      <c r="A18" s="53">
        <v>44990260</v>
      </c>
      <c r="B18" s="54" t="s">
        <v>48</v>
      </c>
      <c r="C18" s="54" t="s">
        <v>39</v>
      </c>
      <c r="D18" s="54" t="s">
        <v>35</v>
      </c>
      <c r="E18" s="54" t="s">
        <v>101</v>
      </c>
      <c r="F18" s="23">
        <v>3906116</v>
      </c>
      <c r="G18" s="23">
        <v>0</v>
      </c>
      <c r="H18" s="26">
        <v>847</v>
      </c>
      <c r="I18" s="25" t="s">
        <v>132</v>
      </c>
      <c r="J18" s="23">
        <v>10</v>
      </c>
      <c r="K18" s="23">
        <v>4</v>
      </c>
      <c r="L18" s="23">
        <v>1</v>
      </c>
      <c r="M18" s="23">
        <v>0</v>
      </c>
      <c r="N18" s="23">
        <v>1</v>
      </c>
      <c r="O18" s="23">
        <v>4</v>
      </c>
      <c r="P18" s="39">
        <v>3.3</v>
      </c>
      <c r="Q18" s="83">
        <v>2.3</v>
      </c>
      <c r="R18" s="83">
        <v>1.5</v>
      </c>
      <c r="S18" s="84">
        <v>248600</v>
      </c>
      <c r="T18" s="149">
        <v>200000</v>
      </c>
      <c r="U18" s="85">
        <v>200000</v>
      </c>
      <c r="V18" s="84">
        <v>0</v>
      </c>
      <c r="W18" s="84">
        <v>0</v>
      </c>
      <c r="X18" s="85">
        <v>0</v>
      </c>
      <c r="Y18" s="84">
        <v>0</v>
      </c>
      <c r="Z18" s="84">
        <v>69400</v>
      </c>
      <c r="AA18" s="85">
        <v>0</v>
      </c>
      <c r="AB18" s="84">
        <v>66000</v>
      </c>
      <c r="AC18" s="84">
        <v>262000</v>
      </c>
      <c r="AD18" s="85">
        <v>260000</v>
      </c>
      <c r="AE18" s="84">
        <v>346320</v>
      </c>
      <c r="AF18" s="84">
        <v>300000</v>
      </c>
      <c r="AG18" s="85">
        <v>300000</v>
      </c>
      <c r="AH18" s="84">
        <v>0</v>
      </c>
      <c r="AI18" s="84">
        <v>0</v>
      </c>
      <c r="AJ18" s="85">
        <v>0</v>
      </c>
      <c r="AK18" s="84">
        <v>113566</v>
      </c>
      <c r="AL18" s="84">
        <v>133200</v>
      </c>
      <c r="AM18" s="85">
        <v>120000</v>
      </c>
      <c r="AN18" s="93">
        <v>0</v>
      </c>
      <c r="AO18" s="84">
        <v>0</v>
      </c>
      <c r="AP18" s="85">
        <v>0</v>
      </c>
      <c r="AQ18" s="93">
        <v>0</v>
      </c>
      <c r="AR18" s="93">
        <v>0</v>
      </c>
      <c r="AS18" s="109">
        <v>0</v>
      </c>
      <c r="AT18" s="84">
        <v>27712</v>
      </c>
      <c r="AU18" s="84">
        <v>35400</v>
      </c>
      <c r="AV18" s="85">
        <v>4000</v>
      </c>
      <c r="AW18" s="84"/>
      <c r="AX18" s="84">
        <v>802198</v>
      </c>
      <c r="AY18" s="84">
        <v>1000000</v>
      </c>
      <c r="AZ18" s="86">
        <v>934000</v>
      </c>
      <c r="BA18" s="73"/>
      <c r="BB18" s="87">
        <v>200000</v>
      </c>
      <c r="BC18" s="88">
        <f t="shared" si="0"/>
        <v>1</v>
      </c>
      <c r="BD18" s="89">
        <f t="shared" si="1"/>
        <v>0</v>
      </c>
      <c r="BE18" s="156">
        <v>25300</v>
      </c>
      <c r="BF18" s="90">
        <v>4700</v>
      </c>
      <c r="BG18" s="78"/>
      <c r="BH18" s="77"/>
      <c r="BI18" s="91" t="s">
        <v>118</v>
      </c>
      <c r="BJ18" s="92" t="s">
        <v>121</v>
      </c>
      <c r="BL18" s="131">
        <f t="shared" si="3"/>
        <v>89000</v>
      </c>
      <c r="BM18" s="132">
        <f t="shared" si="4"/>
        <v>-43700</v>
      </c>
      <c r="BN18" s="132">
        <f>70000*Q18-BB18-BE18</f>
        <v>-64300</v>
      </c>
      <c r="BO18" s="132">
        <f t="shared" si="5"/>
        <v>-43700</v>
      </c>
      <c r="BP18" s="132">
        <f>80000*Q18-BB18-BF18</f>
        <v>-20700</v>
      </c>
      <c r="BQ18" s="132">
        <f t="shared" si="6"/>
        <v>25299.99999999997</v>
      </c>
      <c r="BR18" s="132">
        <f t="shared" si="7"/>
        <v>71300</v>
      </c>
    </row>
    <row r="19" spans="1:70" s="22" customFormat="1" ht="24">
      <c r="A19" s="53">
        <v>44990260</v>
      </c>
      <c r="B19" s="54" t="s">
        <v>48</v>
      </c>
      <c r="C19" s="54" t="s">
        <v>39</v>
      </c>
      <c r="D19" s="54" t="s">
        <v>35</v>
      </c>
      <c r="E19" s="54" t="s">
        <v>102</v>
      </c>
      <c r="F19" s="23">
        <v>3304679</v>
      </c>
      <c r="G19" s="23">
        <v>0</v>
      </c>
      <c r="H19" s="26">
        <v>50916</v>
      </c>
      <c r="I19" s="25" t="s">
        <v>133</v>
      </c>
      <c r="J19" s="23">
        <v>5</v>
      </c>
      <c r="K19" s="23">
        <v>2</v>
      </c>
      <c r="L19" s="23">
        <v>1</v>
      </c>
      <c r="M19" s="23">
        <v>1</v>
      </c>
      <c r="N19" s="23">
        <v>1</v>
      </c>
      <c r="O19" s="23">
        <v>0</v>
      </c>
      <c r="P19" s="39">
        <v>2.1</v>
      </c>
      <c r="Q19" s="83">
        <v>1.3</v>
      </c>
      <c r="R19" s="83">
        <v>1.2</v>
      </c>
      <c r="S19" s="84">
        <v>132000</v>
      </c>
      <c r="T19" s="149">
        <v>126000</v>
      </c>
      <c r="U19" s="85">
        <v>126000</v>
      </c>
      <c r="V19" s="84">
        <v>0</v>
      </c>
      <c r="W19" s="84">
        <v>0</v>
      </c>
      <c r="X19" s="85">
        <v>0</v>
      </c>
      <c r="Y19" s="84">
        <v>117158</v>
      </c>
      <c r="Z19" s="84">
        <v>0</v>
      </c>
      <c r="AA19" s="85">
        <v>0</v>
      </c>
      <c r="AB19" s="84">
        <v>64000</v>
      </c>
      <c r="AC19" s="84">
        <v>126000</v>
      </c>
      <c r="AD19" s="85">
        <v>126000</v>
      </c>
      <c r="AE19" s="93">
        <v>0</v>
      </c>
      <c r="AF19" s="93">
        <v>10000</v>
      </c>
      <c r="AG19" s="109">
        <v>0</v>
      </c>
      <c r="AH19" s="84">
        <v>0</v>
      </c>
      <c r="AI19" s="84">
        <v>0</v>
      </c>
      <c r="AJ19" s="85">
        <v>0</v>
      </c>
      <c r="AK19" s="84">
        <v>61343</v>
      </c>
      <c r="AL19" s="84">
        <v>67300</v>
      </c>
      <c r="AM19" s="85">
        <v>60000</v>
      </c>
      <c r="AN19" s="93">
        <v>0</v>
      </c>
      <c r="AO19" s="84">
        <v>0</v>
      </c>
      <c r="AP19" s="85">
        <v>0</v>
      </c>
      <c r="AQ19" s="93">
        <v>0</v>
      </c>
      <c r="AR19" s="93">
        <v>0</v>
      </c>
      <c r="AS19" s="109">
        <v>0</v>
      </c>
      <c r="AT19" s="84">
        <v>12718</v>
      </c>
      <c r="AU19" s="84">
        <v>53700</v>
      </c>
      <c r="AV19" s="85">
        <v>0</v>
      </c>
      <c r="AW19" s="84"/>
      <c r="AX19" s="84">
        <v>387219</v>
      </c>
      <c r="AY19" s="84">
        <v>383000</v>
      </c>
      <c r="AZ19" s="86">
        <v>386000</v>
      </c>
      <c r="BA19" s="73"/>
      <c r="BB19" s="87">
        <v>126000</v>
      </c>
      <c r="BC19" s="88">
        <f t="shared" si="0"/>
        <v>1</v>
      </c>
      <c r="BD19" s="89">
        <f t="shared" si="1"/>
        <v>0</v>
      </c>
      <c r="BE19" s="156">
        <v>14300</v>
      </c>
      <c r="BF19" s="90">
        <v>0</v>
      </c>
      <c r="BG19" s="78"/>
      <c r="BH19" s="77"/>
      <c r="BI19" s="91" t="s">
        <v>118</v>
      </c>
      <c r="BJ19" s="92" t="s">
        <v>121</v>
      </c>
      <c r="BL19" s="131">
        <f t="shared" si="3"/>
        <v>96923.07692307692</v>
      </c>
      <c r="BM19" s="132">
        <f t="shared" si="4"/>
        <v>-35000</v>
      </c>
      <c r="BN19" s="132"/>
      <c r="BO19" s="132">
        <f t="shared" si="5"/>
        <v>-35000</v>
      </c>
      <c r="BP19" s="132">
        <f>80000*Q19-BB19-BF19</f>
        <v>-22000</v>
      </c>
      <c r="BQ19" s="132">
        <f t="shared" si="6"/>
        <v>4000</v>
      </c>
      <c r="BR19" s="132">
        <f t="shared" si="7"/>
        <v>30000</v>
      </c>
    </row>
    <row r="20" spans="1:70" s="22" customFormat="1" ht="36">
      <c r="A20" s="53">
        <v>44990260</v>
      </c>
      <c r="B20" s="54" t="s">
        <v>48</v>
      </c>
      <c r="C20" s="54" t="s">
        <v>39</v>
      </c>
      <c r="D20" s="54" t="s">
        <v>35</v>
      </c>
      <c r="E20" s="54" t="s">
        <v>103</v>
      </c>
      <c r="F20" s="23">
        <v>2557883</v>
      </c>
      <c r="G20" s="23">
        <v>0</v>
      </c>
      <c r="H20" s="26">
        <v>8793</v>
      </c>
      <c r="I20" s="25" t="s">
        <v>132</v>
      </c>
      <c r="J20" s="23">
        <v>110</v>
      </c>
      <c r="K20" s="23">
        <v>44</v>
      </c>
      <c r="L20" s="23">
        <v>31</v>
      </c>
      <c r="M20" s="23">
        <v>21</v>
      </c>
      <c r="N20" s="23">
        <v>8</v>
      </c>
      <c r="O20" s="23">
        <v>6</v>
      </c>
      <c r="P20" s="39">
        <v>8.3</v>
      </c>
      <c r="Q20" s="83">
        <v>10.6</v>
      </c>
      <c r="R20" s="83">
        <v>8.8</v>
      </c>
      <c r="S20" s="84">
        <v>808600</v>
      </c>
      <c r="T20" s="149">
        <v>600000</v>
      </c>
      <c r="U20" s="85">
        <v>600000</v>
      </c>
      <c r="V20" s="84">
        <v>0</v>
      </c>
      <c r="W20" s="84">
        <v>0</v>
      </c>
      <c r="X20" s="85">
        <v>0</v>
      </c>
      <c r="Y20" s="84">
        <v>108541</v>
      </c>
      <c r="Z20" s="84">
        <v>141800</v>
      </c>
      <c r="AA20" s="85">
        <v>49000</v>
      </c>
      <c r="AB20" s="84">
        <v>219000</v>
      </c>
      <c r="AC20" s="84">
        <v>562000</v>
      </c>
      <c r="AD20" s="85">
        <v>610000</v>
      </c>
      <c r="AE20" s="84">
        <v>1709222</v>
      </c>
      <c r="AF20" s="84">
        <v>1670000</v>
      </c>
      <c r="AG20" s="85">
        <v>1500000</v>
      </c>
      <c r="AH20" s="84">
        <v>0</v>
      </c>
      <c r="AI20" s="84">
        <v>0</v>
      </c>
      <c r="AJ20" s="85">
        <v>0</v>
      </c>
      <c r="AK20" s="84">
        <v>591473</v>
      </c>
      <c r="AL20" s="84">
        <v>650000</v>
      </c>
      <c r="AM20" s="85">
        <v>660000</v>
      </c>
      <c r="AN20" s="84">
        <v>0</v>
      </c>
      <c r="AO20" s="84">
        <v>0</v>
      </c>
      <c r="AP20" s="85">
        <v>0</v>
      </c>
      <c r="AQ20" s="93">
        <v>0</v>
      </c>
      <c r="AR20" s="93">
        <v>0</v>
      </c>
      <c r="AS20" s="109">
        <v>0</v>
      </c>
      <c r="AT20" s="93">
        <v>52814</v>
      </c>
      <c r="AU20" s="84">
        <v>50000</v>
      </c>
      <c r="AV20" s="85">
        <v>50000</v>
      </c>
      <c r="AW20" s="84"/>
      <c r="AX20" s="84">
        <v>3489650</v>
      </c>
      <c r="AY20" s="84">
        <v>3673800</v>
      </c>
      <c r="AZ20" s="86">
        <v>3816000</v>
      </c>
      <c r="BA20" s="73"/>
      <c r="BB20" s="87">
        <v>600000</v>
      </c>
      <c r="BC20" s="88">
        <f t="shared" si="0"/>
        <v>1</v>
      </c>
      <c r="BD20" s="89">
        <f t="shared" si="1"/>
        <v>0</v>
      </c>
      <c r="BE20" s="156">
        <v>116600</v>
      </c>
      <c r="BF20" s="90">
        <v>343400</v>
      </c>
      <c r="BG20" s="78"/>
      <c r="BH20" s="77"/>
      <c r="BI20" s="91" t="s">
        <v>118</v>
      </c>
      <c r="BJ20" s="92" t="s">
        <v>121</v>
      </c>
      <c r="BL20" s="131">
        <f t="shared" si="3"/>
        <v>89000</v>
      </c>
      <c r="BM20" s="132">
        <f t="shared" si="4"/>
        <v>-201400</v>
      </c>
      <c r="BN20" s="132">
        <f>70000*Q20-BB20-BE20</f>
        <v>25400</v>
      </c>
      <c r="BO20" s="132">
        <f t="shared" si="5"/>
        <v>-201400</v>
      </c>
      <c r="BP20" s="132">
        <f aca="true" t="shared" si="9" ref="BP20:BP26">80000*Q20-BB20-BF20</f>
        <v>-95400</v>
      </c>
      <c r="BQ20" s="132">
        <f t="shared" si="6"/>
        <v>116600</v>
      </c>
      <c r="BR20" s="132">
        <f t="shared" si="7"/>
        <v>328600</v>
      </c>
    </row>
    <row r="21" spans="1:70" s="22" customFormat="1" ht="24">
      <c r="A21" s="53">
        <v>44990260</v>
      </c>
      <c r="B21" s="54" t="s">
        <v>48</v>
      </c>
      <c r="C21" s="54" t="s">
        <v>39</v>
      </c>
      <c r="D21" s="54" t="s">
        <v>35</v>
      </c>
      <c r="E21" s="54" t="s">
        <v>104</v>
      </c>
      <c r="F21" s="23">
        <v>8643377</v>
      </c>
      <c r="G21" s="23">
        <v>0</v>
      </c>
      <c r="H21" s="26">
        <v>1439</v>
      </c>
      <c r="I21" s="25" t="s">
        <v>132</v>
      </c>
      <c r="J21" s="23">
        <v>12</v>
      </c>
      <c r="K21" s="23">
        <v>5</v>
      </c>
      <c r="L21" s="23">
        <v>2</v>
      </c>
      <c r="M21" s="23">
        <v>1</v>
      </c>
      <c r="N21" s="23">
        <v>0</v>
      </c>
      <c r="O21" s="23">
        <v>4</v>
      </c>
      <c r="P21" s="39">
        <v>1.1</v>
      </c>
      <c r="Q21" s="83">
        <v>1.1</v>
      </c>
      <c r="R21" s="83">
        <v>0.8</v>
      </c>
      <c r="S21" s="84">
        <v>88100</v>
      </c>
      <c r="T21" s="149">
        <v>100000</v>
      </c>
      <c r="U21" s="85">
        <v>100000</v>
      </c>
      <c r="V21" s="84">
        <v>0</v>
      </c>
      <c r="W21" s="84">
        <v>0</v>
      </c>
      <c r="X21" s="85">
        <v>0</v>
      </c>
      <c r="Y21" s="93">
        <v>0</v>
      </c>
      <c r="Z21" s="84">
        <v>0</v>
      </c>
      <c r="AA21" s="85">
        <v>0</v>
      </c>
      <c r="AB21" s="84">
        <v>32000</v>
      </c>
      <c r="AC21" s="84">
        <v>54000</v>
      </c>
      <c r="AD21" s="85">
        <v>45000</v>
      </c>
      <c r="AE21" s="84">
        <v>148000</v>
      </c>
      <c r="AF21" s="84">
        <v>145000</v>
      </c>
      <c r="AG21" s="85">
        <v>160000</v>
      </c>
      <c r="AH21" s="84">
        <v>0</v>
      </c>
      <c r="AI21" s="84">
        <v>0</v>
      </c>
      <c r="AJ21" s="85">
        <v>0</v>
      </c>
      <c r="AK21" s="84">
        <v>39610</v>
      </c>
      <c r="AL21" s="84">
        <v>52000</v>
      </c>
      <c r="AM21" s="85">
        <v>60000</v>
      </c>
      <c r="AN21" s="84">
        <v>0</v>
      </c>
      <c r="AO21" s="84">
        <v>0</v>
      </c>
      <c r="AP21" s="85">
        <v>0</v>
      </c>
      <c r="AQ21" s="84">
        <v>0</v>
      </c>
      <c r="AR21" s="84">
        <v>0</v>
      </c>
      <c r="AS21" s="85">
        <v>0</v>
      </c>
      <c r="AT21" s="84">
        <v>37421</v>
      </c>
      <c r="AU21" s="84">
        <v>37500</v>
      </c>
      <c r="AV21" s="85">
        <v>5000</v>
      </c>
      <c r="AW21" s="84"/>
      <c r="AX21" s="84">
        <v>345131</v>
      </c>
      <c r="AY21" s="84">
        <v>388500</v>
      </c>
      <c r="AZ21" s="86">
        <v>425000</v>
      </c>
      <c r="BA21" s="73"/>
      <c r="BB21" s="87">
        <v>100000</v>
      </c>
      <c r="BC21" s="88">
        <f t="shared" si="0"/>
        <v>1</v>
      </c>
      <c r="BD21" s="89">
        <f t="shared" si="1"/>
        <v>0</v>
      </c>
      <c r="BE21" s="156">
        <v>12100</v>
      </c>
      <c r="BF21" s="90">
        <v>0</v>
      </c>
      <c r="BG21" s="78"/>
      <c r="BH21" s="77"/>
      <c r="BI21" s="91" t="s">
        <v>118</v>
      </c>
      <c r="BJ21" s="92" t="s">
        <v>121</v>
      </c>
      <c r="BL21" s="140">
        <f t="shared" si="3"/>
        <v>90909.0909090909</v>
      </c>
      <c r="BM21" s="141">
        <f t="shared" si="4"/>
        <v>-23000</v>
      </c>
      <c r="BN21" s="132">
        <f>70000*Q21-BB21-BE21</f>
        <v>-35100</v>
      </c>
      <c r="BO21" s="141">
        <f t="shared" si="5"/>
        <v>-23000</v>
      </c>
      <c r="BP21" s="141">
        <f t="shared" si="9"/>
        <v>-12000</v>
      </c>
      <c r="BQ21" s="141">
        <f t="shared" si="6"/>
        <v>10000.000000000015</v>
      </c>
      <c r="BR21" s="141">
        <f t="shared" si="7"/>
        <v>32000</v>
      </c>
    </row>
    <row r="22" spans="1:70" s="22" customFormat="1" ht="24">
      <c r="A22" s="53">
        <v>44990260</v>
      </c>
      <c r="B22" s="54" t="s">
        <v>48</v>
      </c>
      <c r="C22" s="54" t="s">
        <v>39</v>
      </c>
      <c r="D22" s="54" t="s">
        <v>35</v>
      </c>
      <c r="E22" s="54" t="s">
        <v>105</v>
      </c>
      <c r="F22" s="23">
        <v>6479187</v>
      </c>
      <c r="G22" s="23">
        <v>0</v>
      </c>
      <c r="H22" s="26">
        <v>38596</v>
      </c>
      <c r="I22" s="25" t="s">
        <v>133</v>
      </c>
      <c r="J22" s="23">
        <v>13</v>
      </c>
      <c r="K22" s="23">
        <v>5</v>
      </c>
      <c r="L22" s="23">
        <v>2</v>
      </c>
      <c r="M22" s="23">
        <v>1</v>
      </c>
      <c r="N22" s="23">
        <v>0</v>
      </c>
      <c r="O22" s="23">
        <v>5</v>
      </c>
      <c r="P22" s="39">
        <v>2.2</v>
      </c>
      <c r="Q22" s="83">
        <v>2.2</v>
      </c>
      <c r="R22" s="83">
        <v>2</v>
      </c>
      <c r="S22" s="84">
        <v>235000</v>
      </c>
      <c r="T22" s="149">
        <v>130700</v>
      </c>
      <c r="U22" s="85">
        <v>130000</v>
      </c>
      <c r="V22" s="84">
        <v>0</v>
      </c>
      <c r="W22" s="84">
        <v>0</v>
      </c>
      <c r="X22" s="85">
        <v>0</v>
      </c>
      <c r="Y22" s="93">
        <v>0</v>
      </c>
      <c r="Z22" s="84">
        <v>0</v>
      </c>
      <c r="AA22" s="85">
        <v>0</v>
      </c>
      <c r="AB22" s="84">
        <v>56000</v>
      </c>
      <c r="AC22" s="84">
        <v>133300</v>
      </c>
      <c r="AD22" s="85">
        <v>110000</v>
      </c>
      <c r="AE22" s="84">
        <v>245300</v>
      </c>
      <c r="AF22" s="84">
        <v>265000</v>
      </c>
      <c r="AG22" s="85">
        <v>300000</v>
      </c>
      <c r="AH22" s="84">
        <v>0</v>
      </c>
      <c r="AI22" s="84">
        <v>0</v>
      </c>
      <c r="AJ22" s="85">
        <v>0</v>
      </c>
      <c r="AK22" s="84">
        <v>89638</v>
      </c>
      <c r="AL22" s="84">
        <v>113000</v>
      </c>
      <c r="AM22" s="85">
        <v>140000</v>
      </c>
      <c r="AN22" s="84">
        <v>0</v>
      </c>
      <c r="AO22" s="84">
        <v>0</v>
      </c>
      <c r="AP22" s="85">
        <v>0</v>
      </c>
      <c r="AQ22" s="84">
        <v>0</v>
      </c>
      <c r="AR22" s="84">
        <v>0</v>
      </c>
      <c r="AS22" s="85">
        <v>0</v>
      </c>
      <c r="AT22" s="84">
        <v>3884</v>
      </c>
      <c r="AU22" s="84">
        <v>3700</v>
      </c>
      <c r="AV22" s="85">
        <v>2300</v>
      </c>
      <c r="AW22" s="84"/>
      <c r="AX22" s="84">
        <v>629822</v>
      </c>
      <c r="AY22" s="84">
        <v>645700</v>
      </c>
      <c r="AZ22" s="86">
        <v>840300</v>
      </c>
      <c r="BA22" s="73"/>
      <c r="BB22" s="87">
        <v>130000</v>
      </c>
      <c r="BC22" s="88">
        <f t="shared" si="0"/>
        <v>1</v>
      </c>
      <c r="BD22" s="89">
        <f t="shared" si="1"/>
        <v>-0.005355776587605221</v>
      </c>
      <c r="BE22" s="156">
        <v>24200</v>
      </c>
      <c r="BF22" s="90">
        <v>0</v>
      </c>
      <c r="BG22" s="78"/>
      <c r="BH22" s="77"/>
      <c r="BI22" s="91" t="s">
        <v>118</v>
      </c>
      <c r="BJ22" s="92" t="s">
        <v>121</v>
      </c>
      <c r="BL22" s="140">
        <f t="shared" si="3"/>
        <v>59090.90909090909</v>
      </c>
      <c r="BM22" s="141">
        <f t="shared" si="4"/>
        <v>24000</v>
      </c>
      <c r="BN22" s="132">
        <f>70000*Q22-BB22-BE22</f>
        <v>-200</v>
      </c>
      <c r="BO22" s="141">
        <f t="shared" si="5"/>
        <v>24000</v>
      </c>
      <c r="BP22" s="141">
        <f t="shared" si="9"/>
        <v>46000</v>
      </c>
      <c r="BQ22" s="141">
        <f t="shared" si="6"/>
        <v>90000.00000000003</v>
      </c>
      <c r="BR22" s="141">
        <f t="shared" si="7"/>
        <v>134000</v>
      </c>
    </row>
    <row r="23" spans="1:70" s="22" customFormat="1" ht="24">
      <c r="A23" s="53">
        <v>44990260</v>
      </c>
      <c r="B23" s="54" t="s">
        <v>48</v>
      </c>
      <c r="C23" s="54" t="s">
        <v>39</v>
      </c>
      <c r="D23" s="54" t="s">
        <v>35</v>
      </c>
      <c r="E23" s="54" t="s">
        <v>113</v>
      </c>
      <c r="F23" s="23">
        <v>8368119</v>
      </c>
      <c r="G23" s="23">
        <v>0</v>
      </c>
      <c r="H23" s="26">
        <v>1749</v>
      </c>
      <c r="I23" s="25" t="s">
        <v>133</v>
      </c>
      <c r="J23" s="23">
        <v>15</v>
      </c>
      <c r="K23" s="23">
        <v>12</v>
      </c>
      <c r="L23" s="23">
        <v>3</v>
      </c>
      <c r="M23" s="23">
        <v>0</v>
      </c>
      <c r="N23" s="23">
        <v>0</v>
      </c>
      <c r="O23" s="23">
        <v>0</v>
      </c>
      <c r="P23" s="39">
        <v>1.6</v>
      </c>
      <c r="Q23" s="83">
        <v>2.2</v>
      </c>
      <c r="R23" s="83">
        <v>1.7</v>
      </c>
      <c r="S23" s="84">
        <v>202000</v>
      </c>
      <c r="T23" s="149">
        <v>204000</v>
      </c>
      <c r="U23" s="85">
        <v>204000</v>
      </c>
      <c r="V23" s="84">
        <v>0</v>
      </c>
      <c r="W23" s="84">
        <v>0</v>
      </c>
      <c r="X23" s="85">
        <v>0</v>
      </c>
      <c r="Y23" s="93">
        <v>0</v>
      </c>
      <c r="Z23" s="84">
        <v>0</v>
      </c>
      <c r="AA23" s="85">
        <v>0</v>
      </c>
      <c r="AB23" s="84">
        <v>90000</v>
      </c>
      <c r="AC23" s="84">
        <v>109000</v>
      </c>
      <c r="AD23" s="85">
        <v>100000</v>
      </c>
      <c r="AE23" s="84">
        <v>150000</v>
      </c>
      <c r="AF23" s="84">
        <v>170000</v>
      </c>
      <c r="AG23" s="85">
        <v>250000</v>
      </c>
      <c r="AH23" s="84">
        <v>0</v>
      </c>
      <c r="AI23" s="84">
        <v>0</v>
      </c>
      <c r="AJ23" s="85">
        <v>0</v>
      </c>
      <c r="AK23" s="84">
        <v>82768</v>
      </c>
      <c r="AL23" s="84">
        <v>105800</v>
      </c>
      <c r="AM23" s="85">
        <v>120000</v>
      </c>
      <c r="AN23" s="84">
        <v>0</v>
      </c>
      <c r="AO23" s="84">
        <v>0</v>
      </c>
      <c r="AP23" s="85">
        <v>0</v>
      </c>
      <c r="AQ23" s="84">
        <v>0</v>
      </c>
      <c r="AR23" s="84">
        <v>0</v>
      </c>
      <c r="AS23" s="85">
        <v>0</v>
      </c>
      <c r="AT23" s="84">
        <v>7641</v>
      </c>
      <c r="AU23" s="84">
        <v>10700</v>
      </c>
      <c r="AV23" s="85">
        <v>2200</v>
      </c>
      <c r="AW23" s="84"/>
      <c r="AX23" s="84">
        <v>532409</v>
      </c>
      <c r="AY23" s="84">
        <v>599500</v>
      </c>
      <c r="AZ23" s="86">
        <v>775200</v>
      </c>
      <c r="BA23" s="73"/>
      <c r="BB23" s="87">
        <v>204000</v>
      </c>
      <c r="BC23" s="88">
        <f t="shared" si="0"/>
        <v>1</v>
      </c>
      <c r="BD23" s="89">
        <f t="shared" si="1"/>
        <v>0</v>
      </c>
      <c r="BE23" s="156">
        <v>24200</v>
      </c>
      <c r="BF23" s="90">
        <v>0</v>
      </c>
      <c r="BG23" s="78"/>
      <c r="BH23" s="77"/>
      <c r="BI23" s="91" t="s">
        <v>118</v>
      </c>
      <c r="BJ23" s="92" t="s">
        <v>121</v>
      </c>
      <c r="BL23" s="140">
        <f t="shared" si="3"/>
        <v>92727.27272727272</v>
      </c>
      <c r="BM23" s="141">
        <f t="shared" si="4"/>
        <v>-50000</v>
      </c>
      <c r="BN23" s="132">
        <f>70000*Q23-BB23-BE23</f>
        <v>-74200</v>
      </c>
      <c r="BO23" s="141">
        <f t="shared" si="5"/>
        <v>-50000</v>
      </c>
      <c r="BP23" s="141">
        <f t="shared" si="9"/>
        <v>-28000</v>
      </c>
      <c r="BQ23" s="141">
        <f t="shared" si="6"/>
        <v>16000.00000000003</v>
      </c>
      <c r="BR23" s="141">
        <f t="shared" si="7"/>
        <v>60000</v>
      </c>
    </row>
    <row r="24" spans="1:70" s="22" customFormat="1" ht="24">
      <c r="A24" s="53">
        <v>44990260</v>
      </c>
      <c r="B24" s="54" t="s">
        <v>48</v>
      </c>
      <c r="C24" s="54" t="s">
        <v>39</v>
      </c>
      <c r="D24" s="54" t="s">
        <v>35</v>
      </c>
      <c r="E24" s="55" t="s">
        <v>157</v>
      </c>
      <c r="F24" s="23">
        <v>5147407</v>
      </c>
      <c r="G24" s="23"/>
      <c r="H24" s="26"/>
      <c r="I24" s="25" t="s">
        <v>133</v>
      </c>
      <c r="J24" s="23">
        <v>10</v>
      </c>
      <c r="K24" s="23">
        <v>5</v>
      </c>
      <c r="L24" s="23">
        <v>1</v>
      </c>
      <c r="M24" s="23">
        <v>0</v>
      </c>
      <c r="N24" s="23">
        <v>0</v>
      </c>
      <c r="O24" s="23">
        <v>4</v>
      </c>
      <c r="P24" s="39"/>
      <c r="Q24" s="83">
        <v>1.2</v>
      </c>
      <c r="R24" s="83">
        <v>1</v>
      </c>
      <c r="S24" s="84">
        <v>0</v>
      </c>
      <c r="T24" s="149">
        <v>0</v>
      </c>
      <c r="U24" s="85">
        <v>46000</v>
      </c>
      <c r="V24" s="84">
        <v>0</v>
      </c>
      <c r="W24" s="84">
        <v>0</v>
      </c>
      <c r="X24" s="85">
        <v>0</v>
      </c>
      <c r="Y24" s="93">
        <v>0</v>
      </c>
      <c r="Z24" s="84">
        <v>0</v>
      </c>
      <c r="AA24" s="85">
        <v>0</v>
      </c>
      <c r="AB24" s="84">
        <v>0</v>
      </c>
      <c r="AC24" s="84">
        <v>0</v>
      </c>
      <c r="AD24" s="85">
        <v>60000</v>
      </c>
      <c r="AE24" s="84">
        <v>0</v>
      </c>
      <c r="AF24" s="84">
        <v>0</v>
      </c>
      <c r="AG24" s="85">
        <v>0</v>
      </c>
      <c r="AH24" s="84">
        <v>0</v>
      </c>
      <c r="AI24" s="84">
        <v>0</v>
      </c>
      <c r="AJ24" s="85">
        <v>0</v>
      </c>
      <c r="AK24" s="84">
        <v>9069</v>
      </c>
      <c r="AL24" s="84">
        <v>10000</v>
      </c>
      <c r="AM24" s="85">
        <v>42130</v>
      </c>
      <c r="AN24" s="84">
        <v>0</v>
      </c>
      <c r="AO24" s="84">
        <v>0</v>
      </c>
      <c r="AP24" s="85">
        <v>0</v>
      </c>
      <c r="AQ24" s="84">
        <v>0</v>
      </c>
      <c r="AR24" s="84">
        <v>0</v>
      </c>
      <c r="AS24" s="85">
        <v>0</v>
      </c>
      <c r="AT24" s="84">
        <v>0</v>
      </c>
      <c r="AU24" s="84">
        <v>0</v>
      </c>
      <c r="AV24" s="85">
        <v>10100</v>
      </c>
      <c r="AW24" s="84"/>
      <c r="AX24" s="84">
        <v>9069</v>
      </c>
      <c r="AY24" s="84">
        <v>10000</v>
      </c>
      <c r="AZ24" s="86">
        <v>373230</v>
      </c>
      <c r="BA24" s="73"/>
      <c r="BB24" s="87">
        <v>46000</v>
      </c>
      <c r="BC24" s="88">
        <f t="shared" si="0"/>
        <v>1</v>
      </c>
      <c r="BD24" s="89"/>
      <c r="BE24" s="156">
        <v>13200</v>
      </c>
      <c r="BF24" s="90">
        <v>60800</v>
      </c>
      <c r="BG24" s="78"/>
      <c r="BH24" s="77"/>
      <c r="BI24" s="91" t="s">
        <v>118</v>
      </c>
      <c r="BJ24" s="92" t="s">
        <v>121</v>
      </c>
      <c r="BL24" s="140">
        <f t="shared" si="3"/>
        <v>89000</v>
      </c>
      <c r="BM24" s="141"/>
      <c r="BN24" s="132">
        <f>100000*Q24-BB24-BE24</f>
        <v>60800</v>
      </c>
      <c r="BO24" s="141"/>
      <c r="BP24" s="141">
        <f t="shared" si="9"/>
        <v>-10800</v>
      </c>
      <c r="BQ24" s="141">
        <f t="shared" si="6"/>
        <v>13200</v>
      </c>
      <c r="BR24" s="141">
        <f t="shared" si="7"/>
        <v>37200</v>
      </c>
    </row>
    <row r="25" spans="1:70" s="22" customFormat="1" ht="24">
      <c r="A25" s="53">
        <v>49026852</v>
      </c>
      <c r="B25" s="54" t="s">
        <v>87</v>
      </c>
      <c r="C25" s="54" t="s">
        <v>39</v>
      </c>
      <c r="D25" s="54" t="s">
        <v>35</v>
      </c>
      <c r="E25" s="54" t="s">
        <v>88</v>
      </c>
      <c r="F25" s="23">
        <v>5419838</v>
      </c>
      <c r="G25" s="24">
        <v>0</v>
      </c>
      <c r="H25" s="25">
        <v>1740</v>
      </c>
      <c r="I25" s="25" t="s">
        <v>132</v>
      </c>
      <c r="J25" s="23">
        <v>70</v>
      </c>
      <c r="K25" s="23">
        <v>26</v>
      </c>
      <c r="L25" s="23">
        <v>8</v>
      </c>
      <c r="M25" s="23">
        <v>3</v>
      </c>
      <c r="N25" s="23">
        <v>0</v>
      </c>
      <c r="O25" s="23">
        <v>33</v>
      </c>
      <c r="P25" s="39">
        <v>4</v>
      </c>
      <c r="Q25" s="83">
        <v>4.5</v>
      </c>
      <c r="R25" s="83">
        <v>3.7</v>
      </c>
      <c r="S25" s="84">
        <v>373000</v>
      </c>
      <c r="T25" s="149">
        <v>200000</v>
      </c>
      <c r="U25" s="85">
        <v>192000</v>
      </c>
      <c r="V25" s="84">
        <v>0</v>
      </c>
      <c r="W25" s="84">
        <v>0</v>
      </c>
      <c r="X25" s="85">
        <v>0</v>
      </c>
      <c r="Y25" s="84">
        <v>0</v>
      </c>
      <c r="Z25" s="84">
        <v>0</v>
      </c>
      <c r="AA25" s="85">
        <v>0</v>
      </c>
      <c r="AB25" s="84">
        <v>74000</v>
      </c>
      <c r="AC25" s="84">
        <v>280000</v>
      </c>
      <c r="AD25" s="85">
        <v>300000</v>
      </c>
      <c r="AE25" s="84">
        <v>160000</v>
      </c>
      <c r="AF25" s="84">
        <v>175000</v>
      </c>
      <c r="AG25" s="85">
        <v>180000</v>
      </c>
      <c r="AH25" s="84">
        <v>0</v>
      </c>
      <c r="AI25" s="84">
        <v>0</v>
      </c>
      <c r="AJ25" s="85">
        <v>0</v>
      </c>
      <c r="AK25" s="84">
        <v>252113</v>
      </c>
      <c r="AL25" s="84">
        <v>320000</v>
      </c>
      <c r="AM25" s="85">
        <v>360000</v>
      </c>
      <c r="AN25" s="84">
        <v>0</v>
      </c>
      <c r="AO25" s="84">
        <v>0</v>
      </c>
      <c r="AP25" s="85">
        <v>0</v>
      </c>
      <c r="AQ25" s="84">
        <v>0</v>
      </c>
      <c r="AR25" s="84">
        <v>0</v>
      </c>
      <c r="AS25" s="85">
        <v>0</v>
      </c>
      <c r="AT25" s="84">
        <v>45664</v>
      </c>
      <c r="AU25" s="84">
        <v>75000</v>
      </c>
      <c r="AV25" s="85">
        <v>84000</v>
      </c>
      <c r="AW25" s="84"/>
      <c r="AX25" s="84">
        <v>904777</v>
      </c>
      <c r="AY25" s="84">
        <v>1050000</v>
      </c>
      <c r="AZ25" s="86">
        <v>1344000</v>
      </c>
      <c r="BA25" s="73"/>
      <c r="BB25" s="87">
        <v>192000</v>
      </c>
      <c r="BC25" s="88">
        <f t="shared" si="0"/>
        <v>1</v>
      </c>
      <c r="BD25" s="89">
        <f t="shared" si="1"/>
        <v>-0.040000000000000036</v>
      </c>
      <c r="BE25" s="156">
        <v>49500</v>
      </c>
      <c r="BF25" s="90">
        <v>208500</v>
      </c>
      <c r="BG25" s="78"/>
      <c r="BH25" s="77"/>
      <c r="BI25" s="91" t="s">
        <v>118</v>
      </c>
      <c r="BJ25" s="92" t="s">
        <v>121</v>
      </c>
      <c r="BL25" s="140">
        <f t="shared" si="3"/>
        <v>89000</v>
      </c>
      <c r="BM25" s="141">
        <f t="shared" si="4"/>
        <v>-85500</v>
      </c>
      <c r="BN25" s="132">
        <f>100000*Q25-BB25-BE25</f>
        <v>208500</v>
      </c>
      <c r="BO25" s="141">
        <f t="shared" si="5"/>
        <v>-85500</v>
      </c>
      <c r="BP25" s="141">
        <f t="shared" si="9"/>
        <v>-40500</v>
      </c>
      <c r="BQ25" s="141">
        <f t="shared" si="6"/>
        <v>49500</v>
      </c>
      <c r="BR25" s="141">
        <f t="shared" si="7"/>
        <v>139500</v>
      </c>
    </row>
    <row r="26" spans="1:70" s="22" customFormat="1" ht="24">
      <c r="A26" s="53">
        <v>47224444</v>
      </c>
      <c r="B26" s="54" t="s">
        <v>69</v>
      </c>
      <c r="C26" s="54" t="s">
        <v>39</v>
      </c>
      <c r="D26" s="54" t="s">
        <v>35</v>
      </c>
      <c r="E26" s="54" t="s">
        <v>70</v>
      </c>
      <c r="F26" s="23">
        <v>2581376</v>
      </c>
      <c r="G26" s="24"/>
      <c r="H26" s="25">
        <v>5058</v>
      </c>
      <c r="I26" s="25" t="s">
        <v>132</v>
      </c>
      <c r="J26" s="23">
        <v>70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9">
        <v>4.7</v>
      </c>
      <c r="Q26" s="83">
        <v>4.7</v>
      </c>
      <c r="R26" s="83">
        <v>4.2</v>
      </c>
      <c r="S26" s="84">
        <v>484000</v>
      </c>
      <c r="T26" s="149">
        <v>372000</v>
      </c>
      <c r="U26" s="85">
        <v>372000</v>
      </c>
      <c r="V26" s="84">
        <v>0</v>
      </c>
      <c r="W26" s="84">
        <v>0</v>
      </c>
      <c r="X26" s="85">
        <v>0</v>
      </c>
      <c r="Y26" s="84">
        <v>40812</v>
      </c>
      <c r="Z26" s="84">
        <v>0</v>
      </c>
      <c r="AA26" s="85">
        <v>0</v>
      </c>
      <c r="AB26" s="84">
        <v>96000</v>
      </c>
      <c r="AC26" s="84">
        <v>286000</v>
      </c>
      <c r="AD26" s="85">
        <v>100000</v>
      </c>
      <c r="AE26" s="84">
        <v>290000</v>
      </c>
      <c r="AF26" s="84">
        <v>290000</v>
      </c>
      <c r="AG26" s="85">
        <v>290000</v>
      </c>
      <c r="AH26" s="84">
        <v>0</v>
      </c>
      <c r="AI26" s="84">
        <v>0</v>
      </c>
      <c r="AJ26" s="85">
        <v>0</v>
      </c>
      <c r="AK26" s="84">
        <v>321612</v>
      </c>
      <c r="AL26" s="84">
        <v>320000</v>
      </c>
      <c r="AM26" s="85">
        <v>320000</v>
      </c>
      <c r="AN26" s="84">
        <v>0</v>
      </c>
      <c r="AO26" s="84">
        <v>0</v>
      </c>
      <c r="AP26" s="85">
        <v>0</v>
      </c>
      <c r="AQ26" s="84">
        <v>0</v>
      </c>
      <c r="AR26" s="84">
        <v>0</v>
      </c>
      <c r="AS26" s="85">
        <v>0</v>
      </c>
      <c r="AT26" s="84">
        <v>146596</v>
      </c>
      <c r="AU26" s="84">
        <v>128000</v>
      </c>
      <c r="AV26" s="85">
        <v>30000</v>
      </c>
      <c r="AW26" s="84"/>
      <c r="AX26" s="84">
        <v>1379020</v>
      </c>
      <c r="AY26" s="84">
        <v>1396000</v>
      </c>
      <c r="AZ26" s="86">
        <v>1494000</v>
      </c>
      <c r="BA26" s="73"/>
      <c r="BB26" s="87">
        <v>372000</v>
      </c>
      <c r="BC26" s="88">
        <f t="shared" si="0"/>
        <v>1</v>
      </c>
      <c r="BD26" s="89">
        <f t="shared" si="1"/>
        <v>0</v>
      </c>
      <c r="BE26" s="156">
        <v>51700</v>
      </c>
      <c r="BF26" s="90">
        <v>46300</v>
      </c>
      <c r="BG26" s="78"/>
      <c r="BH26" s="77"/>
      <c r="BI26" s="91" t="s">
        <v>118</v>
      </c>
      <c r="BJ26" s="92" t="s">
        <v>121</v>
      </c>
      <c r="BL26" s="140">
        <f t="shared" si="3"/>
        <v>89000</v>
      </c>
      <c r="BM26" s="141">
        <f t="shared" si="4"/>
        <v>-89300</v>
      </c>
      <c r="BN26" s="132"/>
      <c r="BO26" s="141">
        <f t="shared" si="5"/>
        <v>-89300</v>
      </c>
      <c r="BP26" s="141">
        <f t="shared" si="9"/>
        <v>-42300</v>
      </c>
      <c r="BQ26" s="141">
        <f t="shared" si="6"/>
        <v>51700</v>
      </c>
      <c r="BR26" s="141">
        <f t="shared" si="7"/>
        <v>145700</v>
      </c>
    </row>
    <row r="27" spans="1:70" s="22" customFormat="1" ht="24">
      <c r="A27" s="53">
        <v>49056441</v>
      </c>
      <c r="B27" s="54" t="s">
        <v>84</v>
      </c>
      <c r="C27" s="54" t="s">
        <v>39</v>
      </c>
      <c r="D27" s="54" t="s">
        <v>35</v>
      </c>
      <c r="E27" s="54" t="s">
        <v>47</v>
      </c>
      <c r="F27" s="23">
        <v>3777680</v>
      </c>
      <c r="G27" s="24"/>
      <c r="H27" s="25">
        <v>2681</v>
      </c>
      <c r="I27" s="25" t="s">
        <v>132</v>
      </c>
      <c r="J27" s="23">
        <v>35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39">
        <v>2.3</v>
      </c>
      <c r="Q27" s="83">
        <v>2.3</v>
      </c>
      <c r="R27" s="83">
        <v>2.2</v>
      </c>
      <c r="S27" s="84">
        <v>172000</v>
      </c>
      <c r="T27" s="149">
        <v>184000</v>
      </c>
      <c r="U27" s="85">
        <v>150000</v>
      </c>
      <c r="V27" s="84">
        <v>0</v>
      </c>
      <c r="W27" s="84">
        <v>0</v>
      </c>
      <c r="X27" s="85">
        <v>0</v>
      </c>
      <c r="Y27" s="84">
        <v>0</v>
      </c>
      <c r="Z27" s="84">
        <v>25000</v>
      </c>
      <c r="AA27" s="85">
        <v>0</v>
      </c>
      <c r="AB27" s="84">
        <v>70000</v>
      </c>
      <c r="AC27" s="84">
        <v>172000</v>
      </c>
      <c r="AD27" s="85">
        <v>172000</v>
      </c>
      <c r="AE27" s="84">
        <v>79200</v>
      </c>
      <c r="AF27" s="84">
        <v>79200</v>
      </c>
      <c r="AG27" s="85">
        <v>100000</v>
      </c>
      <c r="AH27" s="84">
        <v>0</v>
      </c>
      <c r="AI27" s="84">
        <v>0</v>
      </c>
      <c r="AJ27" s="85">
        <v>0</v>
      </c>
      <c r="AK27" s="84">
        <v>78501</v>
      </c>
      <c r="AL27" s="84">
        <v>60000</v>
      </c>
      <c r="AM27" s="85">
        <v>80000</v>
      </c>
      <c r="AN27" s="93"/>
      <c r="AO27" s="84">
        <v>0</v>
      </c>
      <c r="AP27" s="85">
        <v>0</v>
      </c>
      <c r="AQ27" s="84">
        <v>0</v>
      </c>
      <c r="AR27" s="84">
        <v>0</v>
      </c>
      <c r="AS27" s="85">
        <v>0</v>
      </c>
      <c r="AT27" s="84">
        <v>40635</v>
      </c>
      <c r="AU27" s="84">
        <v>0</v>
      </c>
      <c r="AV27" s="85">
        <v>0</v>
      </c>
      <c r="AW27" s="84"/>
      <c r="AX27" s="84">
        <v>440336</v>
      </c>
      <c r="AY27" s="84">
        <v>520200</v>
      </c>
      <c r="AZ27" s="86">
        <v>647440</v>
      </c>
      <c r="BA27" s="73"/>
      <c r="BB27" s="87">
        <v>150000</v>
      </c>
      <c r="BC27" s="88">
        <f t="shared" si="0"/>
        <v>1</v>
      </c>
      <c r="BD27" s="89">
        <f t="shared" si="1"/>
        <v>-0.18478260869565222</v>
      </c>
      <c r="BE27" s="156">
        <v>25300</v>
      </c>
      <c r="BF27" s="90">
        <v>54700</v>
      </c>
      <c r="BG27" s="79"/>
      <c r="BH27" s="77"/>
      <c r="BI27" s="91" t="s">
        <v>118</v>
      </c>
      <c r="BJ27" s="92" t="s">
        <v>121</v>
      </c>
      <c r="BL27" s="140">
        <f t="shared" si="3"/>
        <v>89000</v>
      </c>
      <c r="BM27" s="141">
        <f t="shared" si="4"/>
        <v>-43700</v>
      </c>
      <c r="BN27" s="132">
        <f>70000*Q27-BB27-BE27</f>
        <v>-14300</v>
      </c>
      <c r="BO27" s="141">
        <f t="shared" si="5"/>
        <v>-43700</v>
      </c>
      <c r="BP27" s="141">
        <f>80000*Q27-BB27-BF27</f>
        <v>-20700</v>
      </c>
      <c r="BQ27" s="141">
        <f t="shared" si="6"/>
        <v>25299.99999999997</v>
      </c>
      <c r="BR27" s="141">
        <f t="shared" si="7"/>
        <v>71300</v>
      </c>
    </row>
    <row r="28" spans="1:70" s="22" customFormat="1" ht="24">
      <c r="A28" s="53">
        <v>15060233</v>
      </c>
      <c r="B28" s="54" t="s">
        <v>61</v>
      </c>
      <c r="C28" s="54" t="s">
        <v>39</v>
      </c>
      <c r="D28" s="54" t="s">
        <v>35</v>
      </c>
      <c r="E28" s="54" t="s">
        <v>62</v>
      </c>
      <c r="F28" s="23">
        <v>1384510</v>
      </c>
      <c r="G28" s="24"/>
      <c r="H28" s="25">
        <v>24265</v>
      </c>
      <c r="I28" s="25" t="s">
        <v>133</v>
      </c>
      <c r="J28" s="23">
        <v>12</v>
      </c>
      <c r="K28" s="23">
        <v>5</v>
      </c>
      <c r="L28" s="23">
        <v>2</v>
      </c>
      <c r="M28" s="23">
        <v>2</v>
      </c>
      <c r="N28" s="23">
        <v>1</v>
      </c>
      <c r="O28" s="23">
        <v>2</v>
      </c>
      <c r="P28" s="39">
        <v>2.6</v>
      </c>
      <c r="Q28" s="83">
        <v>2.4</v>
      </c>
      <c r="R28" s="83">
        <v>1.9</v>
      </c>
      <c r="S28" s="84">
        <v>400000</v>
      </c>
      <c r="T28" s="149">
        <v>287500</v>
      </c>
      <c r="U28" s="85">
        <v>300000</v>
      </c>
      <c r="V28" s="84">
        <v>0</v>
      </c>
      <c r="W28" s="84">
        <v>0</v>
      </c>
      <c r="X28" s="85">
        <v>0</v>
      </c>
      <c r="Y28" s="84">
        <v>0</v>
      </c>
      <c r="Z28" s="84">
        <v>0</v>
      </c>
      <c r="AA28" s="85">
        <v>0</v>
      </c>
      <c r="AB28" s="84">
        <v>70000</v>
      </c>
      <c r="AC28" s="84">
        <v>154500</v>
      </c>
      <c r="AD28" s="85">
        <v>110000</v>
      </c>
      <c r="AE28" s="84">
        <v>0</v>
      </c>
      <c r="AF28" s="84">
        <v>230000</v>
      </c>
      <c r="AG28" s="85">
        <v>59475</v>
      </c>
      <c r="AH28" s="84">
        <v>0</v>
      </c>
      <c r="AI28" s="84">
        <v>0</v>
      </c>
      <c r="AJ28" s="85">
        <v>0</v>
      </c>
      <c r="AK28" s="84">
        <v>74619</v>
      </c>
      <c r="AL28" s="84">
        <v>59000</v>
      </c>
      <c r="AM28" s="85">
        <v>80000</v>
      </c>
      <c r="AN28" s="84">
        <v>0</v>
      </c>
      <c r="AO28" s="84">
        <v>0</v>
      </c>
      <c r="AP28" s="85">
        <v>0</v>
      </c>
      <c r="AQ28" s="84">
        <v>0</v>
      </c>
      <c r="AR28" s="84">
        <v>0</v>
      </c>
      <c r="AS28" s="85">
        <v>0</v>
      </c>
      <c r="AT28" s="84">
        <v>0</v>
      </c>
      <c r="AU28" s="84">
        <v>0</v>
      </c>
      <c r="AV28" s="85">
        <v>0</v>
      </c>
      <c r="AW28" s="84"/>
      <c r="AX28" s="84">
        <v>544619</v>
      </c>
      <c r="AY28" s="84">
        <v>731000</v>
      </c>
      <c r="AZ28" s="86">
        <v>771925</v>
      </c>
      <c r="BA28" s="73"/>
      <c r="BB28" s="87">
        <v>300000</v>
      </c>
      <c r="BC28" s="88">
        <f t="shared" si="0"/>
        <v>1</v>
      </c>
      <c r="BD28" s="89">
        <f t="shared" si="1"/>
        <v>0.04347826086956519</v>
      </c>
      <c r="BE28" s="156">
        <v>26400</v>
      </c>
      <c r="BF28" s="90">
        <v>0</v>
      </c>
      <c r="BG28" s="79"/>
      <c r="BH28" s="77"/>
      <c r="BI28" s="91" t="s">
        <v>118</v>
      </c>
      <c r="BJ28" s="92" t="s">
        <v>121</v>
      </c>
      <c r="BL28" s="140">
        <f t="shared" si="3"/>
        <v>125000</v>
      </c>
      <c r="BM28" s="141">
        <f t="shared" si="4"/>
        <v>-132000</v>
      </c>
      <c r="BN28" s="132"/>
      <c r="BO28" s="141">
        <f t="shared" si="5"/>
        <v>-132000</v>
      </c>
      <c r="BP28" s="141">
        <f>80000*Q28-BB28-BF28</f>
        <v>-108000</v>
      </c>
      <c r="BQ28" s="141">
        <f t="shared" si="6"/>
        <v>-60000</v>
      </c>
      <c r="BR28" s="141">
        <f t="shared" si="7"/>
        <v>-12000</v>
      </c>
    </row>
    <row r="29" spans="1:70" s="22" customFormat="1" ht="24">
      <c r="A29" s="53">
        <v>15060233</v>
      </c>
      <c r="B29" s="54" t="s">
        <v>61</v>
      </c>
      <c r="C29" s="54" t="s">
        <v>39</v>
      </c>
      <c r="D29" s="54" t="s">
        <v>35</v>
      </c>
      <c r="E29" s="54" t="s">
        <v>63</v>
      </c>
      <c r="F29" s="23">
        <v>4631934</v>
      </c>
      <c r="G29" s="23">
        <v>0</v>
      </c>
      <c r="H29" s="26">
        <v>10989</v>
      </c>
      <c r="I29" s="25" t="s">
        <v>132</v>
      </c>
      <c r="J29" s="23">
        <v>71</v>
      </c>
      <c r="K29" s="23">
        <v>62</v>
      </c>
      <c r="L29" s="23">
        <v>3</v>
      </c>
      <c r="M29" s="23">
        <v>1</v>
      </c>
      <c r="N29" s="23">
        <v>1</v>
      </c>
      <c r="O29" s="23">
        <v>4</v>
      </c>
      <c r="P29" s="39">
        <v>8.4</v>
      </c>
      <c r="Q29" s="83">
        <v>8</v>
      </c>
      <c r="R29" s="83">
        <v>6.3</v>
      </c>
      <c r="S29" s="84">
        <v>808000</v>
      </c>
      <c r="T29" s="149">
        <v>670000</v>
      </c>
      <c r="U29" s="85">
        <v>670000</v>
      </c>
      <c r="V29" s="84">
        <v>0</v>
      </c>
      <c r="W29" s="84">
        <v>0</v>
      </c>
      <c r="X29" s="85">
        <v>0</v>
      </c>
      <c r="Y29" s="84">
        <v>0</v>
      </c>
      <c r="Z29" s="84">
        <v>0</v>
      </c>
      <c r="AA29" s="85">
        <v>0</v>
      </c>
      <c r="AB29" s="84">
        <v>160000</v>
      </c>
      <c r="AC29" s="84">
        <v>506000</v>
      </c>
      <c r="AD29" s="85">
        <v>400000</v>
      </c>
      <c r="AE29" s="84">
        <v>493000</v>
      </c>
      <c r="AF29" s="84">
        <v>746000</v>
      </c>
      <c r="AG29" s="85">
        <v>700000</v>
      </c>
      <c r="AH29" s="84">
        <v>0</v>
      </c>
      <c r="AI29" s="84">
        <v>0</v>
      </c>
      <c r="AJ29" s="85">
        <v>0</v>
      </c>
      <c r="AK29" s="84">
        <v>589050</v>
      </c>
      <c r="AL29" s="84">
        <v>600000</v>
      </c>
      <c r="AM29" s="85">
        <v>604625</v>
      </c>
      <c r="AN29" s="84">
        <v>0</v>
      </c>
      <c r="AO29" s="84">
        <v>0</v>
      </c>
      <c r="AP29" s="85">
        <v>0</v>
      </c>
      <c r="AQ29" s="84">
        <v>0</v>
      </c>
      <c r="AR29" s="84">
        <v>0</v>
      </c>
      <c r="AS29" s="85">
        <v>0</v>
      </c>
      <c r="AT29" s="84">
        <v>62920</v>
      </c>
      <c r="AU29" s="84">
        <v>0</v>
      </c>
      <c r="AV29" s="85">
        <v>0</v>
      </c>
      <c r="AW29" s="84"/>
      <c r="AX29" s="84">
        <v>2112970</v>
      </c>
      <c r="AY29" s="84">
        <v>2522000</v>
      </c>
      <c r="AZ29" s="86">
        <v>2649625</v>
      </c>
      <c r="BA29" s="73"/>
      <c r="BB29" s="87">
        <v>670000</v>
      </c>
      <c r="BC29" s="88">
        <f t="shared" si="0"/>
        <v>1</v>
      </c>
      <c r="BD29" s="89">
        <f t="shared" si="1"/>
        <v>0</v>
      </c>
      <c r="BE29" s="156">
        <v>88000</v>
      </c>
      <c r="BF29" s="90">
        <v>42000</v>
      </c>
      <c r="BG29" s="79"/>
      <c r="BH29" s="77"/>
      <c r="BI29" s="91" t="s">
        <v>118</v>
      </c>
      <c r="BJ29" s="92" t="s">
        <v>121</v>
      </c>
      <c r="BL29" s="140">
        <f t="shared" si="3"/>
        <v>89000</v>
      </c>
      <c r="BM29" s="141"/>
      <c r="BN29" s="132">
        <f>100000*Q29-BB29-BE29</f>
        <v>42000</v>
      </c>
      <c r="BO29" s="141"/>
      <c r="BP29" s="141"/>
      <c r="BQ29" s="141">
        <f t="shared" si="6"/>
        <v>88000</v>
      </c>
      <c r="BR29" s="141">
        <f t="shared" si="7"/>
        <v>248000</v>
      </c>
    </row>
    <row r="30" spans="1:70" s="22" customFormat="1" ht="24">
      <c r="A30" s="53">
        <v>15060233</v>
      </c>
      <c r="B30" s="54" t="s">
        <v>61</v>
      </c>
      <c r="C30" s="54" t="s">
        <v>39</v>
      </c>
      <c r="D30" s="54" t="s">
        <v>35</v>
      </c>
      <c r="E30" s="54" t="s">
        <v>64</v>
      </c>
      <c r="F30" s="23">
        <v>3823538</v>
      </c>
      <c r="G30" s="23">
        <v>0</v>
      </c>
      <c r="H30" s="26">
        <v>645</v>
      </c>
      <c r="I30" s="25" t="s">
        <v>133</v>
      </c>
      <c r="J30" s="23">
        <v>9</v>
      </c>
      <c r="K30" s="23">
        <v>6</v>
      </c>
      <c r="L30" s="23">
        <v>2</v>
      </c>
      <c r="M30" s="23">
        <v>0</v>
      </c>
      <c r="N30" s="23">
        <v>0</v>
      </c>
      <c r="O30" s="23">
        <v>1</v>
      </c>
      <c r="P30" s="39">
        <v>1.3</v>
      </c>
      <c r="Q30" s="83">
        <v>1.3</v>
      </c>
      <c r="R30" s="83">
        <v>1</v>
      </c>
      <c r="S30" s="84">
        <v>99000</v>
      </c>
      <c r="T30" s="149">
        <v>100000</v>
      </c>
      <c r="U30" s="85">
        <v>100000</v>
      </c>
      <c r="V30" s="84">
        <v>0</v>
      </c>
      <c r="W30" s="84">
        <v>0</v>
      </c>
      <c r="X30" s="85">
        <v>0</v>
      </c>
      <c r="Y30" s="84">
        <v>0</v>
      </c>
      <c r="Z30" s="84">
        <v>0</v>
      </c>
      <c r="AA30" s="85">
        <v>0</v>
      </c>
      <c r="AB30" s="84">
        <v>50000</v>
      </c>
      <c r="AC30" s="84">
        <v>82000</v>
      </c>
      <c r="AD30" s="85">
        <v>80000</v>
      </c>
      <c r="AE30" s="84">
        <v>0</v>
      </c>
      <c r="AF30" s="84">
        <v>40000</v>
      </c>
      <c r="AG30" s="85">
        <v>86000</v>
      </c>
      <c r="AH30" s="84">
        <v>0</v>
      </c>
      <c r="AI30" s="84">
        <v>0</v>
      </c>
      <c r="AJ30" s="85">
        <v>0</v>
      </c>
      <c r="AK30" s="84">
        <v>51010</v>
      </c>
      <c r="AL30" s="84">
        <v>60000</v>
      </c>
      <c r="AM30" s="85">
        <v>75525</v>
      </c>
      <c r="AN30" s="84">
        <v>0</v>
      </c>
      <c r="AO30" s="84">
        <v>0</v>
      </c>
      <c r="AP30" s="85">
        <v>0</v>
      </c>
      <c r="AQ30" s="84">
        <v>0</v>
      </c>
      <c r="AR30" s="84">
        <v>0</v>
      </c>
      <c r="AS30" s="85">
        <v>0</v>
      </c>
      <c r="AT30" s="84">
        <v>0</v>
      </c>
      <c r="AU30" s="84">
        <v>0</v>
      </c>
      <c r="AV30" s="85">
        <v>0</v>
      </c>
      <c r="AW30" s="84"/>
      <c r="AX30" s="84">
        <v>200010</v>
      </c>
      <c r="AY30" s="84">
        <v>282000</v>
      </c>
      <c r="AZ30" s="86">
        <v>403525</v>
      </c>
      <c r="BA30" s="73"/>
      <c r="BB30" s="87">
        <v>100000</v>
      </c>
      <c r="BC30" s="88">
        <f t="shared" si="0"/>
        <v>1</v>
      </c>
      <c r="BD30" s="89">
        <f t="shared" si="1"/>
        <v>0</v>
      </c>
      <c r="BE30" s="156">
        <v>14300</v>
      </c>
      <c r="BF30" s="90">
        <v>15700</v>
      </c>
      <c r="BG30" s="79"/>
      <c r="BH30" s="77"/>
      <c r="BI30" s="91" t="s">
        <v>118</v>
      </c>
      <c r="BJ30" s="92" t="s">
        <v>121</v>
      </c>
      <c r="BL30" s="140">
        <f t="shared" si="3"/>
        <v>89000</v>
      </c>
      <c r="BM30" s="141">
        <f>70000*$Q$30-($BB$30+$BF$30)</f>
        <v>-24700</v>
      </c>
      <c r="BN30" s="132">
        <f>100000*Q30-BB30-BE30</f>
        <v>15700</v>
      </c>
      <c r="BO30" s="141">
        <f>70000*$Q$30-($BB$30+$BF$30)</f>
        <v>-24700</v>
      </c>
      <c r="BP30" s="141">
        <f>80000*Q30-BB30-BF30</f>
        <v>-11700</v>
      </c>
      <c r="BQ30" s="141">
        <f t="shared" si="6"/>
        <v>14300</v>
      </c>
      <c r="BR30" s="141">
        <f t="shared" si="7"/>
        <v>40300</v>
      </c>
    </row>
    <row r="31" spans="1:70" s="22" customFormat="1" ht="24">
      <c r="A31" s="53">
        <v>15060233</v>
      </c>
      <c r="B31" s="54" t="s">
        <v>61</v>
      </c>
      <c r="C31" s="54" t="s">
        <v>39</v>
      </c>
      <c r="D31" s="54" t="s">
        <v>35</v>
      </c>
      <c r="E31" s="54" t="s">
        <v>71</v>
      </c>
      <c r="F31" s="24">
        <v>4591180</v>
      </c>
      <c r="G31" s="23">
        <v>0</v>
      </c>
      <c r="H31" s="26">
        <v>2641</v>
      </c>
      <c r="I31" s="25" t="s">
        <v>132</v>
      </c>
      <c r="J31" s="23">
        <v>22</v>
      </c>
      <c r="K31" s="23">
        <v>12</v>
      </c>
      <c r="L31" s="23">
        <v>5</v>
      </c>
      <c r="M31" s="23">
        <v>2</v>
      </c>
      <c r="N31" s="23">
        <v>0</v>
      </c>
      <c r="O31" s="23">
        <v>3</v>
      </c>
      <c r="P31" s="39">
        <v>2.1</v>
      </c>
      <c r="Q31" s="83">
        <v>2.3</v>
      </c>
      <c r="R31" s="83">
        <v>2</v>
      </c>
      <c r="S31" s="84">
        <v>0</v>
      </c>
      <c r="T31" s="149">
        <v>170000</v>
      </c>
      <c r="U31" s="85">
        <v>170000</v>
      </c>
      <c r="V31" s="84">
        <v>0</v>
      </c>
      <c r="W31" s="84">
        <v>0</v>
      </c>
      <c r="X31" s="85">
        <v>0</v>
      </c>
      <c r="Y31" s="84">
        <v>0</v>
      </c>
      <c r="Z31" s="84">
        <v>0</v>
      </c>
      <c r="AA31" s="85">
        <v>0</v>
      </c>
      <c r="AB31" s="84">
        <v>0</v>
      </c>
      <c r="AC31" s="84">
        <v>124000</v>
      </c>
      <c r="AD31" s="85">
        <v>124000</v>
      </c>
      <c r="AE31" s="84">
        <v>60000</v>
      </c>
      <c r="AF31" s="84">
        <v>180000</v>
      </c>
      <c r="AG31" s="85">
        <v>180000</v>
      </c>
      <c r="AH31" s="84">
        <v>0</v>
      </c>
      <c r="AI31" s="84">
        <v>0</v>
      </c>
      <c r="AJ31" s="85">
        <v>0</v>
      </c>
      <c r="AK31" s="84">
        <v>2840</v>
      </c>
      <c r="AL31" s="84">
        <v>142000</v>
      </c>
      <c r="AM31" s="85">
        <v>186300</v>
      </c>
      <c r="AN31" s="84">
        <v>0</v>
      </c>
      <c r="AO31" s="84">
        <v>0</v>
      </c>
      <c r="AP31" s="85">
        <v>0</v>
      </c>
      <c r="AQ31" s="84">
        <v>0</v>
      </c>
      <c r="AR31" s="84">
        <v>0</v>
      </c>
      <c r="AS31" s="85">
        <v>0</v>
      </c>
      <c r="AT31" s="84">
        <v>0</v>
      </c>
      <c r="AU31" s="84">
        <v>8000</v>
      </c>
      <c r="AV31" s="85">
        <v>5000</v>
      </c>
      <c r="AW31" s="84"/>
      <c r="AX31" s="84">
        <v>62840</v>
      </c>
      <c r="AY31" s="84">
        <v>624000</v>
      </c>
      <c r="AZ31" s="86">
        <v>836000</v>
      </c>
      <c r="BA31" s="73"/>
      <c r="BB31" s="87">
        <v>170000</v>
      </c>
      <c r="BC31" s="88">
        <f t="shared" si="0"/>
        <v>1</v>
      </c>
      <c r="BD31" s="89">
        <f t="shared" si="1"/>
        <v>0</v>
      </c>
      <c r="BE31" s="156">
        <v>25300</v>
      </c>
      <c r="BF31" s="90">
        <v>34700</v>
      </c>
      <c r="BG31" s="79"/>
      <c r="BH31" s="77"/>
      <c r="BI31" s="91" t="s">
        <v>118</v>
      </c>
      <c r="BJ31" s="92" t="s">
        <v>121</v>
      </c>
      <c r="BL31" s="140">
        <f t="shared" si="3"/>
        <v>89000</v>
      </c>
      <c r="BM31" s="141">
        <f>70000*$Q$31-($BB$31+$BF$31)</f>
        <v>-43700</v>
      </c>
      <c r="BN31" s="141">
        <f>100000*$Q$31-($BB$31+$BE$31)</f>
        <v>34699.99999999997</v>
      </c>
      <c r="BO31" s="141">
        <f>70000*$Q$31-($BB$31+$BF$31)</f>
        <v>-43700</v>
      </c>
      <c r="BP31" s="141">
        <f>80000*Q31-BB31-BF31</f>
        <v>-20700</v>
      </c>
      <c r="BQ31" s="141">
        <f t="shared" si="6"/>
        <v>25299.99999999997</v>
      </c>
      <c r="BR31" s="141">
        <f t="shared" si="7"/>
        <v>71300</v>
      </c>
    </row>
    <row r="32" spans="1:70" s="22" customFormat="1" ht="24">
      <c r="A32" s="53">
        <v>15060233</v>
      </c>
      <c r="B32" s="54" t="s">
        <v>61</v>
      </c>
      <c r="C32" s="54" t="s">
        <v>39</v>
      </c>
      <c r="D32" s="54" t="s">
        <v>35</v>
      </c>
      <c r="E32" s="54" t="s">
        <v>72</v>
      </c>
      <c r="F32" s="24">
        <v>8702074</v>
      </c>
      <c r="G32" s="23">
        <v>0</v>
      </c>
      <c r="H32" s="26">
        <v>1097</v>
      </c>
      <c r="I32" s="25" t="s">
        <v>132</v>
      </c>
      <c r="J32" s="23">
        <v>10</v>
      </c>
      <c r="K32" s="23">
        <v>1</v>
      </c>
      <c r="L32" s="23">
        <v>1</v>
      </c>
      <c r="M32" s="23">
        <v>0</v>
      </c>
      <c r="N32" s="23">
        <v>6</v>
      </c>
      <c r="O32" s="23">
        <v>2</v>
      </c>
      <c r="P32" s="39">
        <v>1.6</v>
      </c>
      <c r="Q32" s="83">
        <v>1.525</v>
      </c>
      <c r="R32" s="83">
        <v>1.125</v>
      </c>
      <c r="S32" s="84">
        <v>0</v>
      </c>
      <c r="T32" s="149">
        <v>130000</v>
      </c>
      <c r="U32" s="85">
        <v>130000</v>
      </c>
      <c r="V32" s="84">
        <v>0</v>
      </c>
      <c r="W32" s="84">
        <v>0</v>
      </c>
      <c r="X32" s="85">
        <v>0</v>
      </c>
      <c r="Y32" s="84">
        <v>0</v>
      </c>
      <c r="Z32" s="84">
        <v>0</v>
      </c>
      <c r="AA32" s="85">
        <v>0</v>
      </c>
      <c r="AB32" s="84">
        <v>0</v>
      </c>
      <c r="AC32" s="84">
        <v>94000</v>
      </c>
      <c r="AD32" s="85">
        <v>90000</v>
      </c>
      <c r="AE32" s="84">
        <v>0</v>
      </c>
      <c r="AF32" s="84">
        <v>100000</v>
      </c>
      <c r="AG32" s="85">
        <v>100000</v>
      </c>
      <c r="AH32" s="84">
        <v>0</v>
      </c>
      <c r="AI32" s="84">
        <v>0</v>
      </c>
      <c r="AJ32" s="85">
        <v>0</v>
      </c>
      <c r="AK32" s="84">
        <v>0</v>
      </c>
      <c r="AL32" s="84">
        <v>41000</v>
      </c>
      <c r="AM32" s="85">
        <v>84000</v>
      </c>
      <c r="AN32" s="84">
        <v>0</v>
      </c>
      <c r="AO32" s="84">
        <v>0</v>
      </c>
      <c r="AP32" s="85">
        <v>0</v>
      </c>
      <c r="AQ32" s="84">
        <v>0</v>
      </c>
      <c r="AR32" s="84">
        <v>0</v>
      </c>
      <c r="AS32" s="85">
        <v>0</v>
      </c>
      <c r="AT32" s="84">
        <v>0</v>
      </c>
      <c r="AU32" s="84">
        <v>0</v>
      </c>
      <c r="AV32" s="85">
        <v>0</v>
      </c>
      <c r="AW32" s="84"/>
      <c r="AX32" s="84">
        <v>0</v>
      </c>
      <c r="AY32" s="84">
        <v>365000</v>
      </c>
      <c r="AZ32" s="86">
        <v>523750</v>
      </c>
      <c r="BA32" s="73"/>
      <c r="BB32" s="87">
        <v>130000</v>
      </c>
      <c r="BC32" s="88">
        <f t="shared" si="0"/>
        <v>1</v>
      </c>
      <c r="BD32" s="89">
        <f t="shared" si="1"/>
        <v>0</v>
      </c>
      <c r="BE32" s="156">
        <v>16800</v>
      </c>
      <c r="BF32" s="90">
        <v>5700</v>
      </c>
      <c r="BG32" s="79"/>
      <c r="BH32" s="77"/>
      <c r="BI32" s="91" t="s">
        <v>118</v>
      </c>
      <c r="BJ32" s="92" t="s">
        <v>121</v>
      </c>
      <c r="BL32" s="140">
        <f t="shared" si="3"/>
        <v>88983.60655737706</v>
      </c>
      <c r="BM32" s="141"/>
      <c r="BN32" s="132"/>
      <c r="BO32" s="141"/>
      <c r="BP32" s="141">
        <f>80000*Q32-BB32-BF32</f>
        <v>-13700</v>
      </c>
      <c r="BQ32" s="141">
        <f t="shared" si="6"/>
        <v>16800</v>
      </c>
      <c r="BR32" s="141">
        <f t="shared" si="7"/>
        <v>47300</v>
      </c>
    </row>
    <row r="33" spans="1:70" s="22" customFormat="1" ht="24">
      <c r="A33" s="53">
        <v>47224541</v>
      </c>
      <c r="B33" s="54" t="s">
        <v>92</v>
      </c>
      <c r="C33" s="54" t="s">
        <v>39</v>
      </c>
      <c r="D33" s="54" t="s">
        <v>35</v>
      </c>
      <c r="E33" s="54" t="s">
        <v>47</v>
      </c>
      <c r="F33" s="23">
        <v>5618486</v>
      </c>
      <c r="G33" s="24"/>
      <c r="H33" s="25">
        <v>16471</v>
      </c>
      <c r="I33" s="25" t="s">
        <v>132</v>
      </c>
      <c r="J33" s="23">
        <v>36</v>
      </c>
      <c r="K33" s="23">
        <v>19</v>
      </c>
      <c r="L33" s="23">
        <v>9</v>
      </c>
      <c r="M33" s="23">
        <v>0</v>
      </c>
      <c r="N33" s="23">
        <v>0</v>
      </c>
      <c r="O33" s="23">
        <v>8</v>
      </c>
      <c r="P33" s="39">
        <v>3.3</v>
      </c>
      <c r="Q33" s="83">
        <v>3.1</v>
      </c>
      <c r="R33" s="83">
        <v>3</v>
      </c>
      <c r="S33" s="84">
        <v>306000</v>
      </c>
      <c r="T33" s="149">
        <v>264000</v>
      </c>
      <c r="U33" s="85">
        <v>264000</v>
      </c>
      <c r="V33" s="84">
        <v>0</v>
      </c>
      <c r="W33" s="84">
        <v>0</v>
      </c>
      <c r="X33" s="85">
        <v>0</v>
      </c>
      <c r="Y33" s="84">
        <v>0</v>
      </c>
      <c r="Z33" s="84">
        <v>64800</v>
      </c>
      <c r="AA33" s="85">
        <v>54000</v>
      </c>
      <c r="AB33" s="84">
        <v>112000</v>
      </c>
      <c r="AC33" s="84">
        <v>198000</v>
      </c>
      <c r="AD33" s="85">
        <v>198000</v>
      </c>
      <c r="AE33" s="84">
        <v>30000</v>
      </c>
      <c r="AF33" s="84">
        <v>55000</v>
      </c>
      <c r="AG33" s="85">
        <v>100000</v>
      </c>
      <c r="AH33" s="84">
        <v>0</v>
      </c>
      <c r="AI33" s="84">
        <v>0</v>
      </c>
      <c r="AJ33" s="85">
        <v>0</v>
      </c>
      <c r="AK33" s="84">
        <v>167074</v>
      </c>
      <c r="AL33" s="84">
        <v>160000</v>
      </c>
      <c r="AM33" s="85">
        <v>200000</v>
      </c>
      <c r="AN33" s="84">
        <v>0</v>
      </c>
      <c r="AO33" s="84">
        <v>0</v>
      </c>
      <c r="AP33" s="85">
        <v>0</v>
      </c>
      <c r="AQ33" s="84">
        <v>0</v>
      </c>
      <c r="AR33" s="84">
        <v>0</v>
      </c>
      <c r="AS33" s="85">
        <v>0</v>
      </c>
      <c r="AT33" s="84">
        <v>33260</v>
      </c>
      <c r="AU33" s="84">
        <v>50000</v>
      </c>
      <c r="AV33" s="85">
        <v>13225</v>
      </c>
      <c r="AW33" s="84"/>
      <c r="AX33" s="84">
        <v>648334</v>
      </c>
      <c r="AY33" s="84">
        <v>791800</v>
      </c>
      <c r="AZ33" s="86">
        <v>1075100</v>
      </c>
      <c r="BA33" s="73"/>
      <c r="BB33" s="87">
        <v>264000</v>
      </c>
      <c r="BC33" s="88">
        <f t="shared" si="0"/>
        <v>1</v>
      </c>
      <c r="BD33" s="89">
        <f>-1+BB33/T33</f>
        <v>0</v>
      </c>
      <c r="BE33" s="156">
        <v>34100</v>
      </c>
      <c r="BF33" s="90">
        <v>11900</v>
      </c>
      <c r="BG33" s="79"/>
      <c r="BH33" s="77"/>
      <c r="BI33" s="91" t="s">
        <v>118</v>
      </c>
      <c r="BJ33" s="92" t="s">
        <v>121</v>
      </c>
      <c r="BL33" s="140">
        <f t="shared" si="3"/>
        <v>89000</v>
      </c>
      <c r="BM33" s="141">
        <f>70000*Q33-(BB33+BF33)</f>
        <v>-58900</v>
      </c>
      <c r="BN33" s="132">
        <f>100000*Q33-BB33-BE33</f>
        <v>11900</v>
      </c>
      <c r="BO33" s="141">
        <f aca="true" t="shared" si="10" ref="BO33:BO42">70000*Q33-BB33-BF33</f>
        <v>-58900</v>
      </c>
      <c r="BP33" s="141">
        <f>80000*Q33-BB33-BF33</f>
        <v>-27900</v>
      </c>
      <c r="BQ33" s="141">
        <f t="shared" si="6"/>
        <v>34100</v>
      </c>
      <c r="BR33" s="141">
        <f t="shared" si="7"/>
        <v>96100</v>
      </c>
    </row>
    <row r="34" spans="1:70" s="22" customFormat="1" ht="24">
      <c r="A34" s="53">
        <v>63893703</v>
      </c>
      <c r="B34" s="54" t="s">
        <v>46</v>
      </c>
      <c r="C34" s="54" t="s">
        <v>34</v>
      </c>
      <c r="D34" s="54" t="s">
        <v>35</v>
      </c>
      <c r="E34" s="54" t="s">
        <v>47</v>
      </c>
      <c r="F34" s="23">
        <v>6397698</v>
      </c>
      <c r="G34" s="24"/>
      <c r="H34" s="25">
        <v>5058</v>
      </c>
      <c r="I34" s="25" t="s">
        <v>133</v>
      </c>
      <c r="J34" s="23">
        <v>35</v>
      </c>
      <c r="K34" s="23">
        <v>16</v>
      </c>
      <c r="L34" s="23">
        <v>12</v>
      </c>
      <c r="M34" s="23">
        <v>0</v>
      </c>
      <c r="N34" s="23">
        <v>0</v>
      </c>
      <c r="O34" s="23">
        <v>7</v>
      </c>
      <c r="P34" s="39">
        <v>1.8</v>
      </c>
      <c r="Q34" s="83">
        <v>1.8</v>
      </c>
      <c r="R34" s="83">
        <v>1.7</v>
      </c>
      <c r="S34" s="84">
        <v>36000</v>
      </c>
      <c r="T34" s="149">
        <v>100000</v>
      </c>
      <c r="U34" s="85">
        <v>100000</v>
      </c>
      <c r="V34" s="84">
        <v>0</v>
      </c>
      <c r="W34" s="84">
        <v>0</v>
      </c>
      <c r="X34" s="85">
        <v>0</v>
      </c>
      <c r="Y34" s="84">
        <v>0</v>
      </c>
      <c r="Z34" s="84">
        <v>0</v>
      </c>
      <c r="AA34" s="85">
        <v>0</v>
      </c>
      <c r="AB34" s="84">
        <v>34000</v>
      </c>
      <c r="AC34" s="84">
        <v>34000</v>
      </c>
      <c r="AD34" s="85">
        <v>34000</v>
      </c>
      <c r="AE34" s="84">
        <v>0</v>
      </c>
      <c r="AF34" s="84">
        <v>0</v>
      </c>
      <c r="AG34" s="85">
        <v>0</v>
      </c>
      <c r="AH34" s="84">
        <v>178000</v>
      </c>
      <c r="AI34" s="84">
        <v>147000</v>
      </c>
      <c r="AJ34" s="85">
        <v>0</v>
      </c>
      <c r="AK34" s="84">
        <v>363000</v>
      </c>
      <c r="AL34" s="84">
        <v>419000</v>
      </c>
      <c r="AM34" s="85">
        <v>419000</v>
      </c>
      <c r="AN34" s="84">
        <v>0</v>
      </c>
      <c r="AO34" s="84">
        <v>0</v>
      </c>
      <c r="AP34" s="85">
        <v>0</v>
      </c>
      <c r="AQ34" s="84">
        <v>0</v>
      </c>
      <c r="AR34" s="84">
        <v>0</v>
      </c>
      <c r="AS34" s="85">
        <v>0</v>
      </c>
      <c r="AT34" s="84">
        <v>268905</v>
      </c>
      <c r="AU34" s="84">
        <v>0</v>
      </c>
      <c r="AV34" s="85">
        <v>0</v>
      </c>
      <c r="AW34" s="84"/>
      <c r="AX34" s="84">
        <v>611000</v>
      </c>
      <c r="AY34" s="84">
        <v>700000</v>
      </c>
      <c r="AZ34" s="86">
        <v>722000</v>
      </c>
      <c r="BA34" s="73"/>
      <c r="BB34" s="87">
        <v>100000</v>
      </c>
      <c r="BC34" s="88">
        <f t="shared" si="0"/>
        <v>1</v>
      </c>
      <c r="BD34" s="89">
        <f>-1+BB34/T34</f>
        <v>0</v>
      </c>
      <c r="BE34" s="156">
        <v>19800</v>
      </c>
      <c r="BF34" s="90">
        <v>60200</v>
      </c>
      <c r="BG34" s="79"/>
      <c r="BH34" s="77"/>
      <c r="BI34" s="91" t="s">
        <v>118</v>
      </c>
      <c r="BJ34" s="92" t="s">
        <v>119</v>
      </c>
      <c r="BL34" s="140">
        <f t="shared" si="3"/>
        <v>89000</v>
      </c>
      <c r="BM34" s="141"/>
      <c r="BN34" s="132">
        <f>100000*Q34-BB34-BE34</f>
        <v>60200</v>
      </c>
      <c r="BO34" s="141"/>
      <c r="BP34" s="141"/>
      <c r="BQ34" s="141">
        <f t="shared" si="6"/>
        <v>19800</v>
      </c>
      <c r="BR34" s="141">
        <f t="shared" si="7"/>
        <v>55800</v>
      </c>
    </row>
    <row r="35" spans="1:70" s="22" customFormat="1" ht="36">
      <c r="A35" s="53">
        <v>400840</v>
      </c>
      <c r="B35" s="54" t="s">
        <v>135</v>
      </c>
      <c r="C35" s="54" t="s">
        <v>34</v>
      </c>
      <c r="D35" s="54" t="s">
        <v>35</v>
      </c>
      <c r="E35" s="54" t="s">
        <v>47</v>
      </c>
      <c r="F35" s="23">
        <v>1406919</v>
      </c>
      <c r="G35" s="24"/>
      <c r="H35" s="25">
        <v>50916</v>
      </c>
      <c r="I35" s="25" t="s">
        <v>133</v>
      </c>
      <c r="J35" s="23">
        <v>1140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39">
        <v>42.1</v>
      </c>
      <c r="Q35" s="83">
        <v>43</v>
      </c>
      <c r="R35" s="83">
        <v>35.3</v>
      </c>
      <c r="S35" s="84">
        <v>2032000</v>
      </c>
      <c r="T35" s="149">
        <v>2600000</v>
      </c>
      <c r="U35" s="85">
        <v>2500000</v>
      </c>
      <c r="V35" s="84">
        <v>0</v>
      </c>
      <c r="W35" s="84">
        <v>0</v>
      </c>
      <c r="X35" s="85">
        <v>0</v>
      </c>
      <c r="Y35" s="84">
        <v>0</v>
      </c>
      <c r="Z35" s="84">
        <v>0</v>
      </c>
      <c r="AA35" s="85">
        <v>0</v>
      </c>
      <c r="AB35" s="84">
        <v>995500</v>
      </c>
      <c r="AC35" s="84">
        <v>0</v>
      </c>
      <c r="AD35" s="85">
        <v>0</v>
      </c>
      <c r="AE35" s="84">
        <v>0</v>
      </c>
      <c r="AF35" s="84">
        <v>0</v>
      </c>
      <c r="AG35" s="85">
        <v>0</v>
      </c>
      <c r="AH35" s="84">
        <v>10137000</v>
      </c>
      <c r="AI35" s="84">
        <v>11719000</v>
      </c>
      <c r="AJ35" s="85">
        <v>8266500</v>
      </c>
      <c r="AK35" s="84">
        <v>8015099</v>
      </c>
      <c r="AL35" s="84">
        <v>7110000</v>
      </c>
      <c r="AM35" s="85">
        <v>9250000</v>
      </c>
      <c r="AN35" s="84">
        <v>0</v>
      </c>
      <c r="AO35" s="84">
        <v>0</v>
      </c>
      <c r="AP35" s="85">
        <v>0</v>
      </c>
      <c r="AQ35" s="84">
        <v>0</v>
      </c>
      <c r="AR35" s="84">
        <v>0</v>
      </c>
      <c r="AS35" s="85">
        <v>0</v>
      </c>
      <c r="AT35" s="84">
        <v>279968</v>
      </c>
      <c r="AU35" s="84">
        <v>0</v>
      </c>
      <c r="AV35" s="85">
        <v>0</v>
      </c>
      <c r="AW35" s="84"/>
      <c r="AX35" s="84">
        <v>21459567</v>
      </c>
      <c r="AY35" s="84">
        <v>21429000</v>
      </c>
      <c r="AZ35" s="86">
        <v>21083500</v>
      </c>
      <c r="BA35" s="73"/>
      <c r="BB35" s="87">
        <v>2500000</v>
      </c>
      <c r="BC35" s="88">
        <f t="shared" si="0"/>
        <v>1</v>
      </c>
      <c r="BD35" s="89">
        <f>-1+BB35/T35</f>
        <v>-0.038461538461538436</v>
      </c>
      <c r="BE35" s="156">
        <v>473000</v>
      </c>
      <c r="BF35" s="90">
        <v>37000</v>
      </c>
      <c r="BG35" s="79"/>
      <c r="BH35" s="77"/>
      <c r="BI35" s="91" t="s">
        <v>118</v>
      </c>
      <c r="BJ35" s="92" t="s">
        <v>119</v>
      </c>
      <c r="BL35" s="140">
        <f t="shared" si="3"/>
        <v>59000</v>
      </c>
      <c r="BM35" s="141">
        <f aca="true" t="shared" si="11" ref="BM35:BM42">70000*Q35-(BB35+BF35)</f>
        <v>473000</v>
      </c>
      <c r="BN35" s="132">
        <f>100000*Q35-BB35-BE35</f>
        <v>1327000</v>
      </c>
      <c r="BO35" s="141">
        <f t="shared" si="10"/>
        <v>473000</v>
      </c>
      <c r="BP35" s="141">
        <f aca="true" t="shared" si="12" ref="BP35:BP42">80000*Q35-BB35-BF35</f>
        <v>903000</v>
      </c>
      <c r="BQ35" s="141">
        <f t="shared" si="6"/>
        <v>1763000</v>
      </c>
      <c r="BR35" s="141">
        <f t="shared" si="7"/>
        <v>2623000</v>
      </c>
    </row>
    <row r="36" spans="1:70" s="22" customFormat="1" ht="24">
      <c r="A36" s="53">
        <v>285668</v>
      </c>
      <c r="B36" s="54" t="s">
        <v>59</v>
      </c>
      <c r="C36" s="54" t="s">
        <v>34</v>
      </c>
      <c r="D36" s="54" t="s">
        <v>35</v>
      </c>
      <c r="E36" s="54" t="s">
        <v>59</v>
      </c>
      <c r="F36" s="23">
        <v>5332106</v>
      </c>
      <c r="G36" s="24"/>
      <c r="H36" s="25">
        <v>3702</v>
      </c>
      <c r="I36" s="25" t="s">
        <v>133</v>
      </c>
      <c r="J36" s="23">
        <v>108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39">
        <v>3</v>
      </c>
      <c r="Q36" s="83">
        <v>3</v>
      </c>
      <c r="R36" s="83">
        <v>2</v>
      </c>
      <c r="S36" s="84">
        <v>0</v>
      </c>
      <c r="T36" s="149">
        <v>200000</v>
      </c>
      <c r="U36" s="85">
        <v>200000</v>
      </c>
      <c r="V36" s="84">
        <v>0</v>
      </c>
      <c r="W36" s="84">
        <v>0</v>
      </c>
      <c r="X36" s="85">
        <v>0</v>
      </c>
      <c r="Y36" s="84">
        <v>0</v>
      </c>
      <c r="Z36" s="84">
        <v>0</v>
      </c>
      <c r="AA36" s="85">
        <v>0</v>
      </c>
      <c r="AB36" s="84">
        <v>60000</v>
      </c>
      <c r="AC36" s="84">
        <v>0</v>
      </c>
      <c r="AD36" s="85">
        <v>60000</v>
      </c>
      <c r="AE36" s="84">
        <v>0</v>
      </c>
      <c r="AF36" s="84">
        <v>0</v>
      </c>
      <c r="AG36" s="85">
        <v>0</v>
      </c>
      <c r="AH36" s="84">
        <v>609300</v>
      </c>
      <c r="AI36" s="84">
        <v>481000</v>
      </c>
      <c r="AJ36" s="85">
        <v>257000</v>
      </c>
      <c r="AK36" s="84">
        <v>170700</v>
      </c>
      <c r="AL36" s="84">
        <v>170000</v>
      </c>
      <c r="AM36" s="85">
        <v>170000</v>
      </c>
      <c r="AN36" s="84">
        <v>0</v>
      </c>
      <c r="AO36" s="84">
        <v>0</v>
      </c>
      <c r="AP36" s="85">
        <v>0</v>
      </c>
      <c r="AQ36" s="84">
        <v>0</v>
      </c>
      <c r="AR36" s="84">
        <v>0</v>
      </c>
      <c r="AS36" s="85">
        <v>0</v>
      </c>
      <c r="AT36" s="84">
        <v>0</v>
      </c>
      <c r="AU36" s="84">
        <v>0</v>
      </c>
      <c r="AV36" s="85">
        <v>0</v>
      </c>
      <c r="AW36" s="84"/>
      <c r="AX36" s="84">
        <v>840000</v>
      </c>
      <c r="AY36" s="84">
        <v>851000</v>
      </c>
      <c r="AZ36" s="86">
        <v>853000</v>
      </c>
      <c r="BA36" s="73"/>
      <c r="BB36" s="87">
        <v>200000</v>
      </c>
      <c r="BC36" s="88">
        <f t="shared" si="0"/>
        <v>1</v>
      </c>
      <c r="BD36" s="89">
        <f>-1+BB36/T36</f>
        <v>0</v>
      </c>
      <c r="BE36" s="156">
        <v>33000</v>
      </c>
      <c r="BF36" s="90">
        <v>0</v>
      </c>
      <c r="BG36" s="79"/>
      <c r="BH36" s="77"/>
      <c r="BI36" s="91" t="s">
        <v>118</v>
      </c>
      <c r="BJ36" s="92" t="s">
        <v>119</v>
      </c>
      <c r="BL36" s="140">
        <f t="shared" si="3"/>
        <v>66666.66666666667</v>
      </c>
      <c r="BM36" s="141">
        <f t="shared" si="11"/>
        <v>10000</v>
      </c>
      <c r="BN36" s="132">
        <f aca="true" t="shared" si="13" ref="BN36:BN41">70000*Q36-BB36-BE36</f>
        <v>-23000</v>
      </c>
      <c r="BO36" s="141">
        <f t="shared" si="10"/>
        <v>10000</v>
      </c>
      <c r="BP36" s="141">
        <f t="shared" si="12"/>
        <v>40000</v>
      </c>
      <c r="BQ36" s="141">
        <f t="shared" si="6"/>
        <v>100000</v>
      </c>
      <c r="BR36" s="141">
        <f t="shared" si="7"/>
        <v>160000</v>
      </c>
    </row>
    <row r="37" spans="1:70" s="22" customFormat="1" ht="24">
      <c r="A37" s="53">
        <v>248185</v>
      </c>
      <c r="B37" s="54" t="s">
        <v>54</v>
      </c>
      <c r="C37" s="54" t="s">
        <v>34</v>
      </c>
      <c r="D37" s="54" t="s">
        <v>35</v>
      </c>
      <c r="E37" s="54" t="s">
        <v>55</v>
      </c>
      <c r="F37" s="23">
        <v>5136900</v>
      </c>
      <c r="G37" s="24"/>
      <c r="H37" s="25">
        <v>1918</v>
      </c>
      <c r="I37" s="25" t="s">
        <v>133</v>
      </c>
      <c r="J37" s="23">
        <v>50</v>
      </c>
      <c r="K37" s="23">
        <v>0</v>
      </c>
      <c r="L37" s="23">
        <v>0</v>
      </c>
      <c r="M37" s="23">
        <v>0</v>
      </c>
      <c r="N37" s="23">
        <v>0</v>
      </c>
      <c r="O37" s="23">
        <v>50</v>
      </c>
      <c r="P37" s="39">
        <v>3</v>
      </c>
      <c r="Q37" s="83">
        <v>3</v>
      </c>
      <c r="R37" s="83">
        <v>3</v>
      </c>
      <c r="S37" s="84">
        <v>0</v>
      </c>
      <c r="T37" s="149">
        <v>90000</v>
      </c>
      <c r="U37" s="85">
        <v>99000</v>
      </c>
      <c r="V37" s="84">
        <v>0</v>
      </c>
      <c r="W37" s="84">
        <v>0</v>
      </c>
      <c r="X37" s="85">
        <v>0</v>
      </c>
      <c r="Y37" s="84">
        <v>0</v>
      </c>
      <c r="Z37" s="84">
        <v>0</v>
      </c>
      <c r="AA37" s="85">
        <v>0</v>
      </c>
      <c r="AB37" s="84">
        <v>180000</v>
      </c>
      <c r="AC37" s="84">
        <v>90000</v>
      </c>
      <c r="AD37" s="85">
        <v>100000</v>
      </c>
      <c r="AE37" s="84">
        <v>0</v>
      </c>
      <c r="AF37" s="84">
        <v>0</v>
      </c>
      <c r="AG37" s="85">
        <v>0</v>
      </c>
      <c r="AH37" s="84">
        <v>200930</v>
      </c>
      <c r="AI37" s="84">
        <v>259000</v>
      </c>
      <c r="AJ37" s="85">
        <v>230000</v>
      </c>
      <c r="AK37" s="84">
        <v>257500</v>
      </c>
      <c r="AL37" s="84">
        <v>262000</v>
      </c>
      <c r="AM37" s="85">
        <v>270000</v>
      </c>
      <c r="AN37" s="84">
        <v>0</v>
      </c>
      <c r="AO37" s="84">
        <v>0</v>
      </c>
      <c r="AP37" s="85">
        <v>0</v>
      </c>
      <c r="AQ37" s="84">
        <v>0</v>
      </c>
      <c r="AR37" s="84">
        <v>0</v>
      </c>
      <c r="AS37" s="85">
        <v>0</v>
      </c>
      <c r="AT37" s="84">
        <v>0</v>
      </c>
      <c r="AU37" s="84">
        <v>0</v>
      </c>
      <c r="AV37" s="85">
        <v>0</v>
      </c>
      <c r="AW37" s="84"/>
      <c r="AX37" s="84">
        <v>638430</v>
      </c>
      <c r="AY37" s="84">
        <v>701000</v>
      </c>
      <c r="AZ37" s="86">
        <v>750000</v>
      </c>
      <c r="BA37" s="73"/>
      <c r="BB37" s="87">
        <v>99000</v>
      </c>
      <c r="BC37" s="88">
        <f t="shared" si="0"/>
        <v>1</v>
      </c>
      <c r="BD37" s="89">
        <f t="shared" si="1"/>
        <v>0.10000000000000009</v>
      </c>
      <c r="BE37" s="156">
        <v>33000</v>
      </c>
      <c r="BF37" s="90">
        <v>78000</v>
      </c>
      <c r="BG37" s="79"/>
      <c r="BH37" s="77"/>
      <c r="BI37" s="91" t="s">
        <v>118</v>
      </c>
      <c r="BJ37" s="92" t="s">
        <v>119</v>
      </c>
      <c r="BL37" s="140">
        <f t="shared" si="3"/>
        <v>59000</v>
      </c>
      <c r="BM37" s="141">
        <f t="shared" si="11"/>
        <v>33000</v>
      </c>
      <c r="BN37" s="132">
        <f t="shared" si="13"/>
        <v>78000</v>
      </c>
      <c r="BO37" s="141">
        <f t="shared" si="10"/>
        <v>33000</v>
      </c>
      <c r="BP37" s="141">
        <f t="shared" si="12"/>
        <v>63000</v>
      </c>
      <c r="BQ37" s="141">
        <f t="shared" si="6"/>
        <v>123000</v>
      </c>
      <c r="BR37" s="141">
        <f t="shared" si="7"/>
        <v>183000</v>
      </c>
    </row>
    <row r="38" spans="1:70" s="22" customFormat="1" ht="24">
      <c r="A38" s="53">
        <v>267538</v>
      </c>
      <c r="B38" s="54" t="s">
        <v>114</v>
      </c>
      <c r="C38" s="54" t="s">
        <v>34</v>
      </c>
      <c r="D38" s="54" t="s">
        <v>35</v>
      </c>
      <c r="E38" s="54" t="s">
        <v>47</v>
      </c>
      <c r="F38" s="23">
        <v>1003837</v>
      </c>
      <c r="G38" s="24"/>
      <c r="H38" s="25">
        <v>9765</v>
      </c>
      <c r="I38" s="25" t="s">
        <v>133</v>
      </c>
      <c r="J38" s="23">
        <v>185</v>
      </c>
      <c r="K38" s="23"/>
      <c r="L38" s="23"/>
      <c r="M38" s="23"/>
      <c r="N38" s="23"/>
      <c r="O38" s="23"/>
      <c r="P38" s="39">
        <v>11</v>
      </c>
      <c r="Q38" s="83">
        <v>11</v>
      </c>
      <c r="R38" s="83">
        <v>10.3</v>
      </c>
      <c r="S38" s="84">
        <v>220000</v>
      </c>
      <c r="T38" s="149">
        <v>660000</v>
      </c>
      <c r="U38" s="85">
        <v>500000</v>
      </c>
      <c r="V38" s="84">
        <v>0</v>
      </c>
      <c r="W38" s="84">
        <v>0</v>
      </c>
      <c r="X38" s="85">
        <v>0</v>
      </c>
      <c r="Y38" s="84">
        <v>0</v>
      </c>
      <c r="Z38" s="84">
        <v>0</v>
      </c>
      <c r="AA38" s="85">
        <v>0</v>
      </c>
      <c r="AB38" s="84">
        <v>330000</v>
      </c>
      <c r="AC38" s="84">
        <v>0</v>
      </c>
      <c r="AD38" s="85">
        <v>300000</v>
      </c>
      <c r="AE38" s="84">
        <v>0</v>
      </c>
      <c r="AF38" s="84">
        <v>0</v>
      </c>
      <c r="AG38" s="85">
        <v>0</v>
      </c>
      <c r="AH38" s="84">
        <v>4196000</v>
      </c>
      <c r="AI38" s="84">
        <v>3890000</v>
      </c>
      <c r="AJ38" s="85">
        <v>1713900</v>
      </c>
      <c r="AK38" s="84">
        <v>585000</v>
      </c>
      <c r="AL38" s="84">
        <v>600000</v>
      </c>
      <c r="AM38" s="85">
        <v>790000</v>
      </c>
      <c r="AN38" s="84">
        <v>0</v>
      </c>
      <c r="AO38" s="84">
        <v>0</v>
      </c>
      <c r="AP38" s="85">
        <v>0</v>
      </c>
      <c r="AQ38" s="84">
        <v>0</v>
      </c>
      <c r="AR38" s="84">
        <v>0</v>
      </c>
      <c r="AS38" s="85">
        <v>0</v>
      </c>
      <c r="AT38" s="84">
        <v>0</v>
      </c>
      <c r="AU38" s="84">
        <v>0</v>
      </c>
      <c r="AV38" s="85">
        <v>0</v>
      </c>
      <c r="AW38" s="84"/>
      <c r="AX38" s="84">
        <v>5331000</v>
      </c>
      <c r="AY38" s="84">
        <v>5150000</v>
      </c>
      <c r="AZ38" s="86">
        <v>3946500</v>
      </c>
      <c r="BA38" s="73"/>
      <c r="BB38" s="87">
        <v>500000</v>
      </c>
      <c r="BC38" s="88">
        <f t="shared" si="0"/>
        <v>1</v>
      </c>
      <c r="BD38" s="89">
        <f t="shared" si="1"/>
        <v>-0.24242424242424243</v>
      </c>
      <c r="BE38" s="156">
        <v>121000</v>
      </c>
      <c r="BF38" s="90">
        <v>149000</v>
      </c>
      <c r="BG38" s="79"/>
      <c r="BH38" s="77"/>
      <c r="BI38" s="91" t="s">
        <v>118</v>
      </c>
      <c r="BJ38" s="92" t="s">
        <v>119</v>
      </c>
      <c r="BL38" s="140">
        <f t="shared" si="3"/>
        <v>59000</v>
      </c>
      <c r="BM38" s="141">
        <f t="shared" si="11"/>
        <v>121000</v>
      </c>
      <c r="BN38" s="132">
        <f t="shared" si="13"/>
        <v>149000</v>
      </c>
      <c r="BO38" s="141">
        <f t="shared" si="10"/>
        <v>121000</v>
      </c>
      <c r="BP38" s="141">
        <f t="shared" si="12"/>
        <v>231000</v>
      </c>
      <c r="BQ38" s="141">
        <f t="shared" si="6"/>
        <v>451000</v>
      </c>
      <c r="BR38" s="141">
        <f t="shared" si="7"/>
        <v>671000</v>
      </c>
    </row>
    <row r="39" spans="1:70" s="22" customFormat="1" ht="24">
      <c r="A39" s="53">
        <v>289531</v>
      </c>
      <c r="B39" s="54" t="s">
        <v>65</v>
      </c>
      <c r="C39" s="54" t="s">
        <v>34</v>
      </c>
      <c r="D39" s="54" t="s">
        <v>35</v>
      </c>
      <c r="E39" s="54" t="s">
        <v>66</v>
      </c>
      <c r="F39" s="23">
        <v>5517721</v>
      </c>
      <c r="G39" s="24"/>
      <c r="H39" s="25">
        <v>4407</v>
      </c>
      <c r="I39" s="25" t="s">
        <v>133</v>
      </c>
      <c r="J39" s="23">
        <v>70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39">
        <v>3</v>
      </c>
      <c r="Q39" s="83">
        <v>3</v>
      </c>
      <c r="R39" s="83">
        <v>3</v>
      </c>
      <c r="S39" s="84">
        <v>96000</v>
      </c>
      <c r="T39" s="149">
        <v>134100</v>
      </c>
      <c r="U39" s="85">
        <v>134000</v>
      </c>
      <c r="V39" s="84">
        <v>0</v>
      </c>
      <c r="W39" s="84">
        <v>0</v>
      </c>
      <c r="X39" s="85">
        <v>0</v>
      </c>
      <c r="Y39" s="84">
        <v>0</v>
      </c>
      <c r="Z39" s="84">
        <v>0</v>
      </c>
      <c r="AA39" s="85">
        <v>0</v>
      </c>
      <c r="AB39" s="84">
        <v>84000</v>
      </c>
      <c r="AC39" s="84">
        <v>46000</v>
      </c>
      <c r="AD39" s="85">
        <v>50000</v>
      </c>
      <c r="AE39" s="84">
        <v>0</v>
      </c>
      <c r="AF39" s="84">
        <v>0</v>
      </c>
      <c r="AG39" s="85">
        <v>0</v>
      </c>
      <c r="AH39" s="84">
        <v>362687</v>
      </c>
      <c r="AI39" s="84">
        <v>515050</v>
      </c>
      <c r="AJ39" s="85">
        <v>547450</v>
      </c>
      <c r="AK39" s="84">
        <v>160896</v>
      </c>
      <c r="AL39" s="84">
        <v>160000</v>
      </c>
      <c r="AM39" s="85">
        <v>210000</v>
      </c>
      <c r="AN39" s="84">
        <v>0</v>
      </c>
      <c r="AO39" s="84">
        <v>0</v>
      </c>
      <c r="AP39" s="85">
        <v>0</v>
      </c>
      <c r="AQ39" s="84">
        <v>0</v>
      </c>
      <c r="AR39" s="84">
        <v>0</v>
      </c>
      <c r="AS39" s="85">
        <v>0</v>
      </c>
      <c r="AT39" s="84">
        <v>0</v>
      </c>
      <c r="AU39" s="84">
        <v>0</v>
      </c>
      <c r="AV39" s="85">
        <v>0</v>
      </c>
      <c r="AW39" s="84"/>
      <c r="AX39" s="84">
        <v>703583</v>
      </c>
      <c r="AY39" s="84">
        <v>855150</v>
      </c>
      <c r="AZ39" s="86">
        <v>1179800</v>
      </c>
      <c r="BA39" s="73"/>
      <c r="BB39" s="87">
        <v>134000</v>
      </c>
      <c r="BC39" s="88">
        <f t="shared" si="0"/>
        <v>1</v>
      </c>
      <c r="BD39" s="89">
        <f t="shared" si="1"/>
        <v>-0.0007457121551081025</v>
      </c>
      <c r="BE39" s="156">
        <v>33000</v>
      </c>
      <c r="BF39" s="90">
        <v>43000</v>
      </c>
      <c r="BG39" s="79"/>
      <c r="BH39" s="77"/>
      <c r="BI39" s="91" t="s">
        <v>118</v>
      </c>
      <c r="BJ39" s="92" t="s">
        <v>119</v>
      </c>
      <c r="BL39" s="140">
        <f t="shared" si="3"/>
        <v>59000</v>
      </c>
      <c r="BM39" s="141">
        <f t="shared" si="11"/>
        <v>33000</v>
      </c>
      <c r="BN39" s="132">
        <f t="shared" si="13"/>
        <v>43000</v>
      </c>
      <c r="BO39" s="141">
        <f t="shared" si="10"/>
        <v>33000</v>
      </c>
      <c r="BP39" s="141">
        <f t="shared" si="12"/>
        <v>63000</v>
      </c>
      <c r="BQ39" s="141">
        <f t="shared" si="6"/>
        <v>123000</v>
      </c>
      <c r="BR39" s="141">
        <f t="shared" si="7"/>
        <v>183000</v>
      </c>
    </row>
    <row r="40" spans="1:70" s="22" customFormat="1" ht="24">
      <c r="A40" s="53">
        <v>267759</v>
      </c>
      <c r="B40" s="54" t="s">
        <v>82</v>
      </c>
      <c r="C40" s="54" t="s">
        <v>34</v>
      </c>
      <c r="D40" s="54" t="s">
        <v>35</v>
      </c>
      <c r="E40" s="54" t="s">
        <v>83</v>
      </c>
      <c r="F40" s="23">
        <v>4357047</v>
      </c>
      <c r="G40" s="24"/>
      <c r="H40" s="25">
        <v>5845</v>
      </c>
      <c r="I40" s="25" t="s">
        <v>133</v>
      </c>
      <c r="J40" s="23">
        <v>200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39">
        <v>8.9</v>
      </c>
      <c r="Q40" s="83">
        <v>8.9</v>
      </c>
      <c r="R40" s="83">
        <v>8</v>
      </c>
      <c r="S40" s="84">
        <v>257000</v>
      </c>
      <c r="T40" s="149">
        <v>534000</v>
      </c>
      <c r="U40" s="85">
        <v>534000</v>
      </c>
      <c r="V40" s="84">
        <v>0</v>
      </c>
      <c r="W40" s="84">
        <v>0</v>
      </c>
      <c r="X40" s="85">
        <v>0</v>
      </c>
      <c r="Y40" s="84">
        <v>0</v>
      </c>
      <c r="Z40" s="84">
        <v>0</v>
      </c>
      <c r="AA40" s="85">
        <v>0</v>
      </c>
      <c r="AB40" s="84">
        <v>188000</v>
      </c>
      <c r="AC40" s="84">
        <v>0</v>
      </c>
      <c r="AD40" s="85">
        <v>0</v>
      </c>
      <c r="AE40" s="84">
        <v>0</v>
      </c>
      <c r="AF40" s="84">
        <v>0</v>
      </c>
      <c r="AG40" s="85">
        <v>0</v>
      </c>
      <c r="AH40" s="84">
        <v>1748600</v>
      </c>
      <c r="AI40" s="84">
        <v>1976900</v>
      </c>
      <c r="AJ40" s="85">
        <v>636640</v>
      </c>
      <c r="AK40" s="84">
        <v>386500</v>
      </c>
      <c r="AL40" s="84">
        <v>390000</v>
      </c>
      <c r="AM40" s="85">
        <v>390000</v>
      </c>
      <c r="AN40" s="84">
        <v>0</v>
      </c>
      <c r="AO40" s="84">
        <v>0</v>
      </c>
      <c r="AP40" s="85">
        <v>0</v>
      </c>
      <c r="AQ40" s="84">
        <v>0</v>
      </c>
      <c r="AR40" s="84">
        <v>0</v>
      </c>
      <c r="AS40" s="85">
        <v>0</v>
      </c>
      <c r="AT40" s="84">
        <v>0</v>
      </c>
      <c r="AU40" s="84">
        <v>0</v>
      </c>
      <c r="AV40" s="85">
        <v>0</v>
      </c>
      <c r="AW40" s="84"/>
      <c r="AX40" s="84">
        <v>2580100</v>
      </c>
      <c r="AY40" s="84">
        <v>2900900</v>
      </c>
      <c r="AZ40" s="86">
        <v>2975440</v>
      </c>
      <c r="BA40" s="73"/>
      <c r="BB40" s="87">
        <v>534000</v>
      </c>
      <c r="BC40" s="88">
        <f t="shared" si="0"/>
        <v>1</v>
      </c>
      <c r="BD40" s="89">
        <f t="shared" si="1"/>
        <v>0</v>
      </c>
      <c r="BE40" s="156">
        <v>97900</v>
      </c>
      <c r="BF40" s="90">
        <v>0</v>
      </c>
      <c r="BG40" s="79"/>
      <c r="BH40" s="77"/>
      <c r="BI40" s="91" t="s">
        <v>118</v>
      </c>
      <c r="BJ40" s="92" t="s">
        <v>119</v>
      </c>
      <c r="BL40" s="140">
        <f t="shared" si="3"/>
        <v>60000</v>
      </c>
      <c r="BM40" s="141">
        <f t="shared" si="11"/>
        <v>89000</v>
      </c>
      <c r="BN40" s="132">
        <f t="shared" si="13"/>
        <v>-8900</v>
      </c>
      <c r="BO40" s="141">
        <f t="shared" si="10"/>
        <v>89000</v>
      </c>
      <c r="BP40" s="141">
        <f t="shared" si="12"/>
        <v>178000</v>
      </c>
      <c r="BQ40" s="141">
        <f t="shared" si="6"/>
        <v>356000</v>
      </c>
      <c r="BR40" s="141">
        <f t="shared" si="7"/>
        <v>534000</v>
      </c>
    </row>
    <row r="41" spans="1:70" s="22" customFormat="1" ht="24">
      <c r="A41" s="56">
        <v>289931</v>
      </c>
      <c r="B41" s="57" t="s">
        <v>53</v>
      </c>
      <c r="C41" s="57" t="s">
        <v>34</v>
      </c>
      <c r="D41" s="57" t="s">
        <v>35</v>
      </c>
      <c r="E41" s="57" t="s">
        <v>47</v>
      </c>
      <c r="F41" s="27">
        <v>4159384</v>
      </c>
      <c r="G41" s="28"/>
      <c r="H41" s="29">
        <v>7896</v>
      </c>
      <c r="I41" s="29" t="s">
        <v>133</v>
      </c>
      <c r="J41" s="27">
        <v>70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40">
        <v>2.5</v>
      </c>
      <c r="Q41" s="94">
        <v>2.2</v>
      </c>
      <c r="R41" s="94">
        <v>1.9</v>
      </c>
      <c r="S41" s="95">
        <v>0</v>
      </c>
      <c r="T41" s="150">
        <v>150000</v>
      </c>
      <c r="U41" s="96">
        <v>150000</v>
      </c>
      <c r="V41" s="95">
        <v>0</v>
      </c>
      <c r="W41" s="95">
        <v>0</v>
      </c>
      <c r="X41" s="96">
        <v>0</v>
      </c>
      <c r="Y41" s="95">
        <v>0</v>
      </c>
      <c r="Z41" s="95">
        <v>0</v>
      </c>
      <c r="AA41" s="96">
        <v>0</v>
      </c>
      <c r="AB41" s="95">
        <v>130000</v>
      </c>
      <c r="AC41" s="95">
        <v>0</v>
      </c>
      <c r="AD41" s="96">
        <v>0</v>
      </c>
      <c r="AE41" s="95">
        <v>0</v>
      </c>
      <c r="AF41" s="95">
        <v>0</v>
      </c>
      <c r="AG41" s="96">
        <v>0</v>
      </c>
      <c r="AH41" s="95">
        <v>277600</v>
      </c>
      <c r="AI41" s="95">
        <v>280000</v>
      </c>
      <c r="AJ41" s="96">
        <v>206640</v>
      </c>
      <c r="AK41" s="95">
        <v>97480</v>
      </c>
      <c r="AL41" s="95">
        <v>119366</v>
      </c>
      <c r="AM41" s="96">
        <v>119366</v>
      </c>
      <c r="AN41" s="95">
        <v>0</v>
      </c>
      <c r="AO41" s="95">
        <v>0</v>
      </c>
      <c r="AP41" s="96">
        <v>0</v>
      </c>
      <c r="AQ41" s="95">
        <v>0</v>
      </c>
      <c r="AR41" s="95">
        <v>0</v>
      </c>
      <c r="AS41" s="96">
        <v>0</v>
      </c>
      <c r="AT41" s="95">
        <v>0</v>
      </c>
      <c r="AU41" s="95">
        <v>0</v>
      </c>
      <c r="AV41" s="96">
        <v>0</v>
      </c>
      <c r="AW41" s="95"/>
      <c r="AX41" s="95">
        <v>505080</v>
      </c>
      <c r="AY41" s="95">
        <v>549366</v>
      </c>
      <c r="AZ41" s="97">
        <v>743189</v>
      </c>
      <c r="BA41" s="73"/>
      <c r="BB41" s="98">
        <v>150000</v>
      </c>
      <c r="BC41" s="99">
        <f t="shared" si="0"/>
        <v>1</v>
      </c>
      <c r="BD41" s="133">
        <f t="shared" si="1"/>
        <v>0</v>
      </c>
      <c r="BE41" s="157">
        <v>24200</v>
      </c>
      <c r="BF41" s="117">
        <v>0</v>
      </c>
      <c r="BG41" s="100"/>
      <c r="BH41" s="77"/>
      <c r="BI41" s="101" t="s">
        <v>118</v>
      </c>
      <c r="BJ41" s="102" t="s">
        <v>119</v>
      </c>
      <c r="BL41" s="140">
        <f t="shared" si="3"/>
        <v>68181.81818181818</v>
      </c>
      <c r="BM41" s="141">
        <f t="shared" si="11"/>
        <v>4000</v>
      </c>
      <c r="BN41" s="132">
        <f t="shared" si="13"/>
        <v>-20200</v>
      </c>
      <c r="BO41" s="141">
        <f t="shared" si="10"/>
        <v>4000</v>
      </c>
      <c r="BP41" s="141">
        <f t="shared" si="12"/>
        <v>26000</v>
      </c>
      <c r="BQ41" s="141">
        <f t="shared" si="6"/>
        <v>70000.00000000003</v>
      </c>
      <c r="BR41" s="141">
        <f t="shared" si="7"/>
        <v>114000</v>
      </c>
    </row>
    <row r="42" spans="1:70" s="22" customFormat="1" ht="33.75" customHeight="1">
      <c r="A42" s="53">
        <v>289965</v>
      </c>
      <c r="B42" s="54" t="s">
        <v>33</v>
      </c>
      <c r="C42" s="54" t="s">
        <v>34</v>
      </c>
      <c r="D42" s="54" t="s">
        <v>35</v>
      </c>
      <c r="E42" s="54" t="s">
        <v>36</v>
      </c>
      <c r="F42" s="23">
        <v>4371898</v>
      </c>
      <c r="G42" s="24"/>
      <c r="H42" s="25">
        <v>5107</v>
      </c>
      <c r="I42" s="25" t="s">
        <v>133</v>
      </c>
      <c r="J42" s="23">
        <v>65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39">
        <v>2.1</v>
      </c>
      <c r="Q42" s="83">
        <v>0.7</v>
      </c>
      <c r="R42" s="83">
        <v>0.3</v>
      </c>
      <c r="S42" s="84">
        <v>0</v>
      </c>
      <c r="T42" s="149">
        <v>126000</v>
      </c>
      <c r="U42" s="85">
        <v>113000</v>
      </c>
      <c r="V42" s="84">
        <v>0</v>
      </c>
      <c r="W42" s="84">
        <v>0</v>
      </c>
      <c r="X42" s="85">
        <v>0</v>
      </c>
      <c r="Y42" s="84">
        <v>0</v>
      </c>
      <c r="Z42" s="84">
        <v>0</v>
      </c>
      <c r="AA42" s="85">
        <v>0</v>
      </c>
      <c r="AB42" s="84">
        <v>105000</v>
      </c>
      <c r="AC42" s="84">
        <v>0</v>
      </c>
      <c r="AD42" s="85">
        <v>0</v>
      </c>
      <c r="AE42" s="84">
        <v>0</v>
      </c>
      <c r="AF42" s="84">
        <v>0</v>
      </c>
      <c r="AG42" s="85">
        <v>0</v>
      </c>
      <c r="AH42" s="84">
        <v>372243</v>
      </c>
      <c r="AI42" s="84">
        <v>300000</v>
      </c>
      <c r="AJ42" s="85">
        <v>158742</v>
      </c>
      <c r="AK42" s="84">
        <v>220249</v>
      </c>
      <c r="AL42" s="84">
        <v>220000</v>
      </c>
      <c r="AM42" s="85">
        <v>220000</v>
      </c>
      <c r="AN42" s="84">
        <v>0</v>
      </c>
      <c r="AO42" s="84">
        <v>0</v>
      </c>
      <c r="AP42" s="85">
        <v>0</v>
      </c>
      <c r="AQ42" s="84">
        <v>0</v>
      </c>
      <c r="AR42" s="84">
        <v>0</v>
      </c>
      <c r="AS42" s="85">
        <v>0</v>
      </c>
      <c r="AT42" s="84">
        <v>0</v>
      </c>
      <c r="AU42" s="84">
        <v>0</v>
      </c>
      <c r="AV42" s="85">
        <v>0</v>
      </c>
      <c r="AW42" s="84"/>
      <c r="AX42" s="84">
        <v>697492</v>
      </c>
      <c r="AY42" s="84">
        <v>646000</v>
      </c>
      <c r="AZ42" s="86">
        <v>508742</v>
      </c>
      <c r="BA42" s="136"/>
      <c r="BB42" s="87">
        <v>113000</v>
      </c>
      <c r="BC42" s="88">
        <f t="shared" si="8"/>
        <v>1</v>
      </c>
      <c r="BD42" s="89">
        <f t="shared" si="1"/>
        <v>-0.10317460317460314</v>
      </c>
      <c r="BE42" s="156">
        <v>7700</v>
      </c>
      <c r="BF42" s="90">
        <v>0</v>
      </c>
      <c r="BG42" s="79"/>
      <c r="BH42" s="137"/>
      <c r="BI42" s="91" t="s">
        <v>118</v>
      </c>
      <c r="BJ42" s="92" t="s">
        <v>119</v>
      </c>
      <c r="BL42" s="140">
        <f t="shared" si="3"/>
        <v>161428.57142857145</v>
      </c>
      <c r="BM42" s="141">
        <f t="shared" si="11"/>
        <v>-64000</v>
      </c>
      <c r="BN42" s="132"/>
      <c r="BO42" s="141">
        <f t="shared" si="10"/>
        <v>-64000</v>
      </c>
      <c r="BP42" s="141">
        <f t="shared" si="12"/>
        <v>-57000</v>
      </c>
      <c r="BQ42" s="141">
        <f t="shared" si="6"/>
        <v>-43000</v>
      </c>
      <c r="BR42" s="141">
        <f t="shared" si="7"/>
        <v>-29000</v>
      </c>
    </row>
    <row r="43" spans="1:70" s="22" customFormat="1" ht="24">
      <c r="A43" s="58">
        <v>75136295</v>
      </c>
      <c r="B43" s="161" t="s">
        <v>155</v>
      </c>
      <c r="C43" s="59" t="s">
        <v>34</v>
      </c>
      <c r="D43" s="59" t="s">
        <v>35</v>
      </c>
      <c r="E43" s="161" t="s">
        <v>155</v>
      </c>
      <c r="F43" s="31">
        <v>1736199</v>
      </c>
      <c r="G43" s="30"/>
      <c r="H43" s="21">
        <v>16471</v>
      </c>
      <c r="I43" s="21" t="s">
        <v>133</v>
      </c>
      <c r="J43" s="31">
        <v>220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41">
        <v>10</v>
      </c>
      <c r="Q43" s="103">
        <v>9.3</v>
      </c>
      <c r="R43" s="103">
        <v>8</v>
      </c>
      <c r="S43" s="104">
        <v>342000</v>
      </c>
      <c r="T43" s="151">
        <v>330000</v>
      </c>
      <c r="U43" s="105">
        <v>359000</v>
      </c>
      <c r="V43" s="104">
        <v>0</v>
      </c>
      <c r="W43" s="104">
        <v>0</v>
      </c>
      <c r="X43" s="105">
        <v>0</v>
      </c>
      <c r="Y43" s="104">
        <v>0</v>
      </c>
      <c r="Z43" s="104">
        <v>0</v>
      </c>
      <c r="AA43" s="105">
        <v>0</v>
      </c>
      <c r="AB43" s="104">
        <v>200000</v>
      </c>
      <c r="AC43" s="104">
        <v>170000</v>
      </c>
      <c r="AD43" s="105">
        <v>180000</v>
      </c>
      <c r="AE43" s="162">
        <v>0</v>
      </c>
      <c r="AF43" s="104">
        <v>0</v>
      </c>
      <c r="AG43" s="105">
        <v>0</v>
      </c>
      <c r="AH43" s="104">
        <v>2215935</v>
      </c>
      <c r="AI43" s="104">
        <v>2901000</v>
      </c>
      <c r="AJ43" s="105">
        <v>2202000</v>
      </c>
      <c r="AK43" s="104">
        <v>635713</v>
      </c>
      <c r="AL43" s="104">
        <v>600000</v>
      </c>
      <c r="AM43" s="105">
        <v>750000</v>
      </c>
      <c r="AN43" s="104">
        <v>0</v>
      </c>
      <c r="AO43" s="104">
        <v>0</v>
      </c>
      <c r="AP43" s="105">
        <v>0</v>
      </c>
      <c r="AQ43" s="104">
        <v>0</v>
      </c>
      <c r="AR43" s="104">
        <v>0</v>
      </c>
      <c r="AS43" s="105">
        <v>0</v>
      </c>
      <c r="AT43" s="104">
        <v>0</v>
      </c>
      <c r="AU43" s="104">
        <v>0</v>
      </c>
      <c r="AV43" s="105">
        <v>0</v>
      </c>
      <c r="AW43" s="104"/>
      <c r="AX43" s="104">
        <v>3393648</v>
      </c>
      <c r="AY43" s="104">
        <v>4001000</v>
      </c>
      <c r="AZ43" s="106">
        <v>3922000</v>
      </c>
      <c r="BA43" s="73"/>
      <c r="BB43" s="107">
        <v>359000</v>
      </c>
      <c r="BC43" s="108">
        <f t="shared" si="8"/>
        <v>1</v>
      </c>
      <c r="BD43" s="134">
        <f t="shared" si="1"/>
        <v>0.08787878787878789</v>
      </c>
      <c r="BE43" s="158">
        <v>102300</v>
      </c>
      <c r="BF43" s="135">
        <v>189700</v>
      </c>
      <c r="BG43" s="78"/>
      <c r="BH43" s="77"/>
      <c r="BI43" s="81" t="s">
        <v>118</v>
      </c>
      <c r="BJ43" s="82" t="s">
        <v>119</v>
      </c>
      <c r="BL43" s="140">
        <f t="shared" si="3"/>
        <v>58999.99999999999</v>
      </c>
      <c r="BM43" s="141">
        <v>0</v>
      </c>
      <c r="BN43" s="132"/>
      <c r="BO43" s="141">
        <v>0</v>
      </c>
      <c r="BP43" s="141">
        <v>0</v>
      </c>
      <c r="BQ43" s="141">
        <v>0</v>
      </c>
      <c r="BR43" s="141">
        <v>0</v>
      </c>
    </row>
    <row r="44" spans="1:70" s="22" customFormat="1" ht="24">
      <c r="A44" s="53">
        <v>248843</v>
      </c>
      <c r="B44" s="54" t="s">
        <v>58</v>
      </c>
      <c r="C44" s="54" t="s">
        <v>34</v>
      </c>
      <c r="D44" s="54" t="s">
        <v>35</v>
      </c>
      <c r="E44" s="54" t="s">
        <v>47</v>
      </c>
      <c r="F44" s="23">
        <v>4999449</v>
      </c>
      <c r="G44" s="24"/>
      <c r="H44" s="25">
        <v>2681</v>
      </c>
      <c r="I44" s="25" t="s">
        <v>133</v>
      </c>
      <c r="J44" s="23">
        <v>75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39">
        <v>5</v>
      </c>
      <c r="Q44" s="83">
        <v>5</v>
      </c>
      <c r="R44" s="83">
        <v>4</v>
      </c>
      <c r="S44" s="84">
        <v>137000</v>
      </c>
      <c r="T44" s="149">
        <v>400000</v>
      </c>
      <c r="U44" s="85">
        <v>400000</v>
      </c>
      <c r="V44" s="84">
        <v>0</v>
      </c>
      <c r="W44" s="84">
        <v>0</v>
      </c>
      <c r="X44" s="85">
        <v>0</v>
      </c>
      <c r="Y44" s="84">
        <v>55653</v>
      </c>
      <c r="Z44" s="84">
        <v>0</v>
      </c>
      <c r="AA44" s="85">
        <v>0</v>
      </c>
      <c r="AB44" s="84">
        <v>163000</v>
      </c>
      <c r="AC44" s="84">
        <v>0</v>
      </c>
      <c r="AD44" s="85">
        <v>0</v>
      </c>
      <c r="AE44" s="84">
        <v>0</v>
      </c>
      <c r="AF44" s="84">
        <v>0</v>
      </c>
      <c r="AG44" s="85">
        <v>0</v>
      </c>
      <c r="AH44" s="84">
        <v>860028</v>
      </c>
      <c r="AI44" s="84">
        <v>1168600</v>
      </c>
      <c r="AJ44" s="85">
        <v>290000</v>
      </c>
      <c r="AK44" s="84">
        <v>217345</v>
      </c>
      <c r="AL44" s="84">
        <v>230000</v>
      </c>
      <c r="AM44" s="85">
        <v>250000</v>
      </c>
      <c r="AN44" s="84">
        <v>0</v>
      </c>
      <c r="AO44" s="84">
        <v>0</v>
      </c>
      <c r="AP44" s="85">
        <v>0</v>
      </c>
      <c r="AQ44" s="84">
        <v>0</v>
      </c>
      <c r="AR44" s="84">
        <v>0</v>
      </c>
      <c r="AS44" s="85">
        <v>0</v>
      </c>
      <c r="AT44" s="84">
        <v>11900</v>
      </c>
      <c r="AU44" s="84">
        <v>0</v>
      </c>
      <c r="AV44" s="85">
        <v>0</v>
      </c>
      <c r="AW44" s="84"/>
      <c r="AX44" s="84">
        <v>1444926</v>
      </c>
      <c r="AY44" s="84">
        <v>1798600</v>
      </c>
      <c r="AZ44" s="86">
        <v>1540000</v>
      </c>
      <c r="BA44" s="73"/>
      <c r="BB44" s="87">
        <v>400000</v>
      </c>
      <c r="BC44" s="88">
        <f t="shared" si="8"/>
        <v>1</v>
      </c>
      <c r="BD44" s="89">
        <f t="shared" si="1"/>
        <v>0</v>
      </c>
      <c r="BE44" s="156">
        <v>55000</v>
      </c>
      <c r="BF44" s="90">
        <v>0</v>
      </c>
      <c r="BG44" s="79"/>
      <c r="BH44" s="77"/>
      <c r="BI44" s="91" t="s">
        <v>118</v>
      </c>
      <c r="BJ44" s="92" t="s">
        <v>119</v>
      </c>
      <c r="BL44" s="140">
        <f t="shared" si="3"/>
        <v>80000</v>
      </c>
      <c r="BM44" s="141">
        <f>93000*Q44-BB44-BF44</f>
        <v>65000</v>
      </c>
      <c r="BN44" s="141">
        <f aca="true" t="shared" si="14" ref="BN44:BN51">100000*Q44-BB44-BE44</f>
        <v>45000</v>
      </c>
      <c r="BO44" s="141">
        <f>120000*Q44-BB44-BF44</f>
        <v>200000</v>
      </c>
      <c r="BP44" s="141"/>
      <c r="BQ44" s="141">
        <f t="shared" si="6"/>
        <v>100000</v>
      </c>
      <c r="BR44" s="141">
        <f t="shared" si="7"/>
        <v>200000</v>
      </c>
    </row>
    <row r="45" spans="1:70" s="22" customFormat="1" ht="24">
      <c r="A45" s="53">
        <v>286435</v>
      </c>
      <c r="B45" s="54" t="s">
        <v>37</v>
      </c>
      <c r="C45" s="54" t="s">
        <v>34</v>
      </c>
      <c r="D45" s="54" t="s">
        <v>35</v>
      </c>
      <c r="E45" s="54" t="s">
        <v>38</v>
      </c>
      <c r="F45" s="23">
        <v>2642671</v>
      </c>
      <c r="G45" s="24"/>
      <c r="H45" s="25">
        <v>5113</v>
      </c>
      <c r="I45" s="25" t="s">
        <v>133</v>
      </c>
      <c r="J45" s="23">
        <v>185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39">
        <v>6</v>
      </c>
      <c r="Q45" s="83">
        <v>7</v>
      </c>
      <c r="R45" s="83">
        <v>5</v>
      </c>
      <c r="S45" s="84">
        <v>0</v>
      </c>
      <c r="T45" s="149">
        <v>200000</v>
      </c>
      <c r="U45" s="85">
        <v>220000</v>
      </c>
      <c r="V45" s="84">
        <v>0</v>
      </c>
      <c r="W45" s="84">
        <v>0</v>
      </c>
      <c r="X45" s="85">
        <v>0</v>
      </c>
      <c r="Y45" s="84">
        <v>0</v>
      </c>
      <c r="Z45" s="84">
        <v>0</v>
      </c>
      <c r="AA45" s="85">
        <v>0</v>
      </c>
      <c r="AB45" s="84">
        <v>300000</v>
      </c>
      <c r="AC45" s="84">
        <v>100000</v>
      </c>
      <c r="AD45" s="85">
        <v>100000</v>
      </c>
      <c r="AE45" s="84">
        <v>0</v>
      </c>
      <c r="AF45" s="84">
        <v>0</v>
      </c>
      <c r="AG45" s="85">
        <v>0</v>
      </c>
      <c r="AH45" s="84">
        <v>1353000</v>
      </c>
      <c r="AI45" s="84">
        <v>1208000</v>
      </c>
      <c r="AJ45" s="85">
        <v>1258000</v>
      </c>
      <c r="AK45" s="84">
        <v>180000</v>
      </c>
      <c r="AL45" s="84">
        <v>190000</v>
      </c>
      <c r="AM45" s="85">
        <v>200000</v>
      </c>
      <c r="AN45" s="84">
        <v>0</v>
      </c>
      <c r="AO45" s="84">
        <v>0</v>
      </c>
      <c r="AP45" s="85">
        <v>0</v>
      </c>
      <c r="AQ45" s="84">
        <v>0</v>
      </c>
      <c r="AR45" s="84">
        <v>0</v>
      </c>
      <c r="AS45" s="85">
        <v>0</v>
      </c>
      <c r="AT45" s="84">
        <v>0</v>
      </c>
      <c r="AU45" s="84">
        <v>0</v>
      </c>
      <c r="AV45" s="85">
        <v>0</v>
      </c>
      <c r="AW45" s="84"/>
      <c r="AX45" s="84">
        <v>1833000</v>
      </c>
      <c r="AY45" s="84">
        <v>1698000</v>
      </c>
      <c r="AZ45" s="86">
        <v>2018000</v>
      </c>
      <c r="BA45" s="73"/>
      <c r="BB45" s="87">
        <v>220000</v>
      </c>
      <c r="BC45" s="88">
        <f t="shared" si="8"/>
        <v>1</v>
      </c>
      <c r="BD45" s="89">
        <f t="shared" si="1"/>
        <v>0.10000000000000009</v>
      </c>
      <c r="BE45" s="156">
        <v>77000</v>
      </c>
      <c r="BF45" s="90">
        <v>193000</v>
      </c>
      <c r="BG45" s="79"/>
      <c r="BH45" s="77"/>
      <c r="BI45" s="91" t="s">
        <v>118</v>
      </c>
      <c r="BJ45" s="92" t="s">
        <v>119</v>
      </c>
      <c r="BL45" s="140">
        <f t="shared" si="3"/>
        <v>59000</v>
      </c>
      <c r="BM45" s="141">
        <f aca="true" t="shared" si="15" ref="BM45:BM50">93000*Q45-BB45-BF45</f>
        <v>238000</v>
      </c>
      <c r="BN45" s="141">
        <f t="shared" si="14"/>
        <v>403000</v>
      </c>
      <c r="BO45" s="141">
        <f aca="true" t="shared" si="16" ref="BO45:BO52">120000*Q45-BB45-BF45</f>
        <v>427000</v>
      </c>
      <c r="BP45" s="141">
        <f aca="true" t="shared" si="17" ref="BP45:BP50">80000*Q45-BB45-BF45</f>
        <v>147000</v>
      </c>
      <c r="BQ45" s="141">
        <f t="shared" si="6"/>
        <v>287000</v>
      </c>
      <c r="BR45" s="141">
        <f t="shared" si="7"/>
        <v>427000</v>
      </c>
    </row>
    <row r="46" spans="1:70" s="22" customFormat="1" ht="24">
      <c r="A46" s="53">
        <v>268097</v>
      </c>
      <c r="B46" s="54" t="s">
        <v>91</v>
      </c>
      <c r="C46" s="54" t="s">
        <v>34</v>
      </c>
      <c r="D46" s="54" t="s">
        <v>35</v>
      </c>
      <c r="E46" s="54" t="s">
        <v>47</v>
      </c>
      <c r="F46" s="23">
        <v>7104819</v>
      </c>
      <c r="G46" s="24"/>
      <c r="H46" s="25">
        <v>3959</v>
      </c>
      <c r="I46" s="25" t="s">
        <v>133</v>
      </c>
      <c r="J46" s="23">
        <v>120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39">
        <v>5</v>
      </c>
      <c r="Q46" s="83">
        <v>5</v>
      </c>
      <c r="R46" s="83">
        <v>4.5</v>
      </c>
      <c r="S46" s="84">
        <v>0</v>
      </c>
      <c r="T46" s="149">
        <v>200000</v>
      </c>
      <c r="U46" s="85">
        <v>200000</v>
      </c>
      <c r="V46" s="84">
        <v>0</v>
      </c>
      <c r="W46" s="84">
        <v>0</v>
      </c>
      <c r="X46" s="85">
        <v>0</v>
      </c>
      <c r="Y46" s="84">
        <v>50383</v>
      </c>
      <c r="Z46" s="84">
        <v>21600</v>
      </c>
      <c r="AA46" s="85">
        <v>0</v>
      </c>
      <c r="AB46" s="84">
        <v>240000</v>
      </c>
      <c r="AC46" s="84">
        <v>100000</v>
      </c>
      <c r="AD46" s="85">
        <v>100000</v>
      </c>
      <c r="AE46" s="84">
        <v>0</v>
      </c>
      <c r="AF46" s="84">
        <v>0</v>
      </c>
      <c r="AG46" s="85">
        <v>0</v>
      </c>
      <c r="AH46" s="84">
        <v>1441181</v>
      </c>
      <c r="AI46" s="84">
        <v>1267500</v>
      </c>
      <c r="AJ46" s="85">
        <v>822025</v>
      </c>
      <c r="AK46" s="84">
        <v>302256</v>
      </c>
      <c r="AL46" s="84">
        <v>420000</v>
      </c>
      <c r="AM46" s="85">
        <v>400000</v>
      </c>
      <c r="AN46" s="84">
        <v>0</v>
      </c>
      <c r="AO46" s="84">
        <v>0</v>
      </c>
      <c r="AP46" s="85">
        <v>0</v>
      </c>
      <c r="AQ46" s="84">
        <v>0</v>
      </c>
      <c r="AR46" s="84">
        <v>0</v>
      </c>
      <c r="AS46" s="85">
        <v>0</v>
      </c>
      <c r="AT46" s="84">
        <v>0</v>
      </c>
      <c r="AU46" s="84">
        <v>0</v>
      </c>
      <c r="AV46" s="85">
        <v>0</v>
      </c>
      <c r="AW46" s="84"/>
      <c r="AX46" s="84">
        <v>2033820</v>
      </c>
      <c r="AY46" s="84">
        <v>2009100</v>
      </c>
      <c r="AZ46" s="86">
        <v>1994025</v>
      </c>
      <c r="BA46" s="73"/>
      <c r="BB46" s="87">
        <v>200000</v>
      </c>
      <c r="BC46" s="88">
        <f t="shared" si="8"/>
        <v>1</v>
      </c>
      <c r="BD46" s="89">
        <f t="shared" si="1"/>
        <v>0</v>
      </c>
      <c r="BE46" s="156">
        <v>55000</v>
      </c>
      <c r="BF46" s="90">
        <v>95000</v>
      </c>
      <c r="BG46" s="79"/>
      <c r="BH46" s="77"/>
      <c r="BI46" s="91" t="s">
        <v>118</v>
      </c>
      <c r="BJ46" s="92" t="s">
        <v>119</v>
      </c>
      <c r="BL46" s="140">
        <f t="shared" si="3"/>
        <v>59000</v>
      </c>
      <c r="BM46" s="141">
        <f t="shared" si="15"/>
        <v>170000</v>
      </c>
      <c r="BN46" s="141">
        <f t="shared" si="14"/>
        <v>245000</v>
      </c>
      <c r="BO46" s="141">
        <f t="shared" si="16"/>
        <v>305000</v>
      </c>
      <c r="BP46" s="141">
        <f t="shared" si="17"/>
        <v>105000</v>
      </c>
      <c r="BQ46" s="141">
        <f t="shared" si="6"/>
        <v>205000</v>
      </c>
      <c r="BR46" s="141">
        <f t="shared" si="7"/>
        <v>305000</v>
      </c>
    </row>
    <row r="47" spans="1:70" s="22" customFormat="1" ht="24">
      <c r="A47" s="53">
        <v>286753</v>
      </c>
      <c r="B47" s="54" t="s">
        <v>51</v>
      </c>
      <c r="C47" s="54" t="s">
        <v>34</v>
      </c>
      <c r="D47" s="54" t="s">
        <v>35</v>
      </c>
      <c r="E47" s="54" t="s">
        <v>52</v>
      </c>
      <c r="F47" s="23">
        <v>9980103</v>
      </c>
      <c r="G47" s="24"/>
      <c r="H47" s="25">
        <v>5887</v>
      </c>
      <c r="I47" s="25" t="s">
        <v>133</v>
      </c>
      <c r="J47" s="23">
        <v>200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39">
        <v>7</v>
      </c>
      <c r="Q47" s="83">
        <v>7</v>
      </c>
      <c r="R47" s="83">
        <v>6</v>
      </c>
      <c r="S47" s="84">
        <v>0</v>
      </c>
      <c r="T47" s="149">
        <v>350000</v>
      </c>
      <c r="U47" s="85">
        <v>350000</v>
      </c>
      <c r="V47" s="84">
        <v>0</v>
      </c>
      <c r="W47" s="84">
        <v>0</v>
      </c>
      <c r="X47" s="85">
        <v>0</v>
      </c>
      <c r="Y47" s="84">
        <v>0</v>
      </c>
      <c r="Z47" s="84">
        <v>0</v>
      </c>
      <c r="AA47" s="85">
        <v>0</v>
      </c>
      <c r="AB47" s="84">
        <v>380000</v>
      </c>
      <c r="AC47" s="84">
        <v>350000</v>
      </c>
      <c r="AD47" s="85">
        <v>350000</v>
      </c>
      <c r="AE47" s="93">
        <v>0</v>
      </c>
      <c r="AF47" s="84">
        <v>0</v>
      </c>
      <c r="AG47" s="85">
        <v>0</v>
      </c>
      <c r="AH47" s="84">
        <v>1016747</v>
      </c>
      <c r="AI47" s="84">
        <v>1286000</v>
      </c>
      <c r="AJ47" s="85">
        <v>987000</v>
      </c>
      <c r="AK47" s="84">
        <v>427653</v>
      </c>
      <c r="AL47" s="84">
        <v>600000</v>
      </c>
      <c r="AM47" s="85">
        <v>600000</v>
      </c>
      <c r="AN47" s="84">
        <v>0</v>
      </c>
      <c r="AO47" s="84">
        <v>0</v>
      </c>
      <c r="AP47" s="85">
        <v>0</v>
      </c>
      <c r="AQ47" s="84">
        <v>0</v>
      </c>
      <c r="AR47" s="84">
        <v>0</v>
      </c>
      <c r="AS47" s="85">
        <v>0</v>
      </c>
      <c r="AT47" s="84">
        <v>0</v>
      </c>
      <c r="AU47" s="84">
        <v>0</v>
      </c>
      <c r="AV47" s="85">
        <v>0</v>
      </c>
      <c r="AW47" s="84"/>
      <c r="AX47" s="84">
        <v>1824400</v>
      </c>
      <c r="AY47" s="84">
        <v>2586000</v>
      </c>
      <c r="AZ47" s="86">
        <v>2575000</v>
      </c>
      <c r="BA47" s="73"/>
      <c r="BB47" s="87">
        <v>350000</v>
      </c>
      <c r="BC47" s="88">
        <f t="shared" si="8"/>
        <v>1</v>
      </c>
      <c r="BD47" s="89">
        <f t="shared" si="1"/>
        <v>0</v>
      </c>
      <c r="BE47" s="156">
        <v>77000</v>
      </c>
      <c r="BF47" s="90">
        <v>63000</v>
      </c>
      <c r="BG47" s="79"/>
      <c r="BH47" s="77"/>
      <c r="BI47" s="91" t="s">
        <v>118</v>
      </c>
      <c r="BJ47" s="92" t="s">
        <v>119</v>
      </c>
      <c r="BL47" s="140">
        <f t="shared" si="3"/>
        <v>59000</v>
      </c>
      <c r="BM47" s="141">
        <f t="shared" si="15"/>
        <v>238000</v>
      </c>
      <c r="BN47" s="141">
        <f t="shared" si="14"/>
        <v>273000</v>
      </c>
      <c r="BO47" s="141">
        <f t="shared" si="16"/>
        <v>427000</v>
      </c>
      <c r="BP47" s="141">
        <f t="shared" si="17"/>
        <v>147000</v>
      </c>
      <c r="BQ47" s="141">
        <f t="shared" si="6"/>
        <v>287000</v>
      </c>
      <c r="BR47" s="141">
        <f t="shared" si="7"/>
        <v>427000</v>
      </c>
    </row>
    <row r="48" spans="1:70" s="22" customFormat="1" ht="24">
      <c r="A48" s="53">
        <v>268542</v>
      </c>
      <c r="B48" s="54" t="s">
        <v>109</v>
      </c>
      <c r="C48" s="54" t="s">
        <v>34</v>
      </c>
      <c r="D48" s="54" t="s">
        <v>35</v>
      </c>
      <c r="E48" s="54" t="s">
        <v>110</v>
      </c>
      <c r="F48" s="23">
        <v>1030341</v>
      </c>
      <c r="G48" s="24"/>
      <c r="H48" s="25">
        <v>3050</v>
      </c>
      <c r="I48" s="25" t="s">
        <v>133</v>
      </c>
      <c r="J48" s="23">
        <v>95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39">
        <v>3</v>
      </c>
      <c r="Q48" s="83">
        <v>3</v>
      </c>
      <c r="R48" s="83">
        <v>3</v>
      </c>
      <c r="S48" s="84">
        <v>0</v>
      </c>
      <c r="T48" s="149">
        <v>64250</v>
      </c>
      <c r="U48" s="85">
        <v>70000</v>
      </c>
      <c r="V48" s="84">
        <v>0</v>
      </c>
      <c r="W48" s="84">
        <v>0</v>
      </c>
      <c r="X48" s="85">
        <v>0</v>
      </c>
      <c r="Y48" s="84">
        <v>0</v>
      </c>
      <c r="Z48" s="84">
        <v>0</v>
      </c>
      <c r="AA48" s="85">
        <v>0</v>
      </c>
      <c r="AB48" s="84">
        <v>120000</v>
      </c>
      <c r="AC48" s="84">
        <v>60000</v>
      </c>
      <c r="AD48" s="85">
        <v>60000</v>
      </c>
      <c r="AE48" s="84">
        <v>0</v>
      </c>
      <c r="AF48" s="84">
        <v>0</v>
      </c>
      <c r="AG48" s="85">
        <v>0</v>
      </c>
      <c r="AH48" s="84">
        <v>860450</v>
      </c>
      <c r="AI48" s="84">
        <v>830000</v>
      </c>
      <c r="AJ48" s="85">
        <v>857900</v>
      </c>
      <c r="AK48" s="84">
        <v>331073</v>
      </c>
      <c r="AL48" s="84">
        <v>250000</v>
      </c>
      <c r="AM48" s="85">
        <v>300000</v>
      </c>
      <c r="AN48" s="84">
        <v>0</v>
      </c>
      <c r="AO48" s="84">
        <v>0</v>
      </c>
      <c r="AP48" s="85">
        <v>0</v>
      </c>
      <c r="AQ48" s="84">
        <v>0</v>
      </c>
      <c r="AR48" s="84">
        <v>0</v>
      </c>
      <c r="AS48" s="85">
        <v>0</v>
      </c>
      <c r="AT48" s="84">
        <v>0</v>
      </c>
      <c r="AU48" s="84">
        <v>0</v>
      </c>
      <c r="AV48" s="85">
        <v>0</v>
      </c>
      <c r="AW48" s="84"/>
      <c r="AX48" s="84">
        <v>1311523</v>
      </c>
      <c r="AY48" s="84">
        <v>1204250</v>
      </c>
      <c r="AZ48" s="86">
        <v>1337900</v>
      </c>
      <c r="BA48" s="73"/>
      <c r="BB48" s="87">
        <v>70000</v>
      </c>
      <c r="BC48" s="88">
        <f t="shared" si="8"/>
        <v>1</v>
      </c>
      <c r="BD48" s="89">
        <f t="shared" si="1"/>
        <v>0.08949416342412442</v>
      </c>
      <c r="BE48" s="156">
        <v>33000</v>
      </c>
      <c r="BF48" s="90">
        <v>107000</v>
      </c>
      <c r="BG48" s="79"/>
      <c r="BH48" s="77"/>
      <c r="BI48" s="91" t="s">
        <v>118</v>
      </c>
      <c r="BJ48" s="92" t="s">
        <v>119</v>
      </c>
      <c r="BL48" s="140">
        <f t="shared" si="3"/>
        <v>59000</v>
      </c>
      <c r="BM48" s="141">
        <f t="shared" si="15"/>
        <v>102000</v>
      </c>
      <c r="BN48" s="141">
        <f t="shared" si="14"/>
        <v>197000</v>
      </c>
      <c r="BO48" s="141">
        <f t="shared" si="16"/>
        <v>183000</v>
      </c>
      <c r="BP48" s="141">
        <f t="shared" si="17"/>
        <v>63000</v>
      </c>
      <c r="BQ48" s="141">
        <f t="shared" si="6"/>
        <v>123000</v>
      </c>
      <c r="BR48" s="141">
        <f t="shared" si="7"/>
        <v>183000</v>
      </c>
    </row>
    <row r="49" spans="1:70" s="22" customFormat="1" ht="24">
      <c r="A49" s="53">
        <v>293971</v>
      </c>
      <c r="B49" s="54" t="s">
        <v>74</v>
      </c>
      <c r="C49" s="54" t="s">
        <v>34</v>
      </c>
      <c r="D49" s="54" t="s">
        <v>35</v>
      </c>
      <c r="E49" s="54" t="s">
        <v>75</v>
      </c>
      <c r="F49" s="23">
        <v>4781602</v>
      </c>
      <c r="G49" s="24"/>
      <c r="H49" s="25">
        <v>915</v>
      </c>
      <c r="I49" s="25" t="s">
        <v>133</v>
      </c>
      <c r="J49" s="23">
        <v>55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39">
        <v>1</v>
      </c>
      <c r="Q49" s="83">
        <v>1</v>
      </c>
      <c r="R49" s="83">
        <v>1</v>
      </c>
      <c r="S49" s="84">
        <v>0</v>
      </c>
      <c r="T49" s="149">
        <v>60000</v>
      </c>
      <c r="U49" s="85">
        <v>60000</v>
      </c>
      <c r="V49" s="84">
        <v>0</v>
      </c>
      <c r="W49" s="84">
        <v>0</v>
      </c>
      <c r="X49" s="85">
        <v>0</v>
      </c>
      <c r="Y49" s="84">
        <v>0</v>
      </c>
      <c r="Z49" s="84">
        <v>0</v>
      </c>
      <c r="AA49" s="85">
        <v>0</v>
      </c>
      <c r="AB49" s="84">
        <v>60000</v>
      </c>
      <c r="AC49" s="84">
        <v>86300</v>
      </c>
      <c r="AD49" s="85">
        <v>90750</v>
      </c>
      <c r="AE49" s="84">
        <v>0</v>
      </c>
      <c r="AF49" s="84">
        <v>0</v>
      </c>
      <c r="AG49" s="85">
        <v>0</v>
      </c>
      <c r="AH49" s="84">
        <v>174760</v>
      </c>
      <c r="AI49" s="84">
        <v>169100</v>
      </c>
      <c r="AJ49" s="85">
        <v>148500</v>
      </c>
      <c r="AK49" s="84">
        <v>71268</v>
      </c>
      <c r="AL49" s="84">
        <v>65000</v>
      </c>
      <c r="AM49" s="85">
        <v>70000</v>
      </c>
      <c r="AN49" s="84">
        <v>0</v>
      </c>
      <c r="AO49" s="84">
        <v>0</v>
      </c>
      <c r="AP49" s="85">
        <v>0</v>
      </c>
      <c r="AQ49" s="84">
        <v>0</v>
      </c>
      <c r="AR49" s="84">
        <v>0</v>
      </c>
      <c r="AS49" s="85">
        <v>0</v>
      </c>
      <c r="AT49" s="84">
        <v>0</v>
      </c>
      <c r="AU49" s="84">
        <v>0</v>
      </c>
      <c r="AV49" s="85">
        <v>0</v>
      </c>
      <c r="AW49" s="84"/>
      <c r="AX49" s="84">
        <v>306028</v>
      </c>
      <c r="AY49" s="84">
        <v>380400</v>
      </c>
      <c r="AZ49" s="86">
        <v>400000</v>
      </c>
      <c r="BA49" s="73"/>
      <c r="BB49" s="87">
        <v>60000</v>
      </c>
      <c r="BC49" s="88">
        <f t="shared" si="8"/>
        <v>1</v>
      </c>
      <c r="BD49" s="89">
        <f t="shared" si="1"/>
        <v>0</v>
      </c>
      <c r="BE49" s="156">
        <v>11000</v>
      </c>
      <c r="BF49" s="90">
        <v>29000</v>
      </c>
      <c r="BG49" s="79"/>
      <c r="BH49" s="77"/>
      <c r="BI49" s="91" t="s">
        <v>118</v>
      </c>
      <c r="BJ49" s="92" t="s">
        <v>119</v>
      </c>
      <c r="BL49" s="140">
        <f t="shared" si="3"/>
        <v>89000</v>
      </c>
      <c r="BM49" s="141">
        <f t="shared" si="15"/>
        <v>4000</v>
      </c>
      <c r="BN49" s="141">
        <f t="shared" si="14"/>
        <v>29000</v>
      </c>
      <c r="BO49" s="141">
        <f t="shared" si="16"/>
        <v>31000</v>
      </c>
      <c r="BP49" s="141">
        <f t="shared" si="17"/>
        <v>-9000</v>
      </c>
      <c r="BQ49" s="141">
        <f t="shared" si="6"/>
        <v>11000</v>
      </c>
      <c r="BR49" s="141">
        <f t="shared" si="7"/>
        <v>31000</v>
      </c>
    </row>
    <row r="50" spans="1:70" s="22" customFormat="1" ht="24">
      <c r="A50" s="53">
        <v>294471</v>
      </c>
      <c r="B50" s="54" t="s">
        <v>93</v>
      </c>
      <c r="C50" s="54" t="s">
        <v>34</v>
      </c>
      <c r="D50" s="54" t="s">
        <v>35</v>
      </c>
      <c r="E50" s="54" t="s">
        <v>47</v>
      </c>
      <c r="F50" s="23">
        <v>9126811</v>
      </c>
      <c r="G50" s="24"/>
      <c r="H50" s="25">
        <v>1165</v>
      </c>
      <c r="I50" s="25" t="s">
        <v>133</v>
      </c>
      <c r="J50" s="23">
        <v>17</v>
      </c>
      <c r="K50" s="23">
        <v>0</v>
      </c>
      <c r="L50" s="23">
        <v>0</v>
      </c>
      <c r="M50" s="23">
        <v>0</v>
      </c>
      <c r="N50" s="23">
        <v>0</v>
      </c>
      <c r="O50" s="23">
        <v>17</v>
      </c>
      <c r="P50" s="39">
        <v>1.8</v>
      </c>
      <c r="Q50" s="83">
        <v>1.8</v>
      </c>
      <c r="R50" s="83">
        <v>1.4</v>
      </c>
      <c r="S50" s="84">
        <v>50000</v>
      </c>
      <c r="T50" s="149">
        <v>70000</v>
      </c>
      <c r="U50" s="85">
        <v>70000</v>
      </c>
      <c r="V50" s="84">
        <v>0</v>
      </c>
      <c r="W50" s="84">
        <v>0</v>
      </c>
      <c r="X50" s="85">
        <v>0</v>
      </c>
      <c r="Y50" s="84">
        <v>0</v>
      </c>
      <c r="Z50" s="84">
        <v>0</v>
      </c>
      <c r="AA50" s="85">
        <v>0</v>
      </c>
      <c r="AB50" s="84">
        <v>58000</v>
      </c>
      <c r="AC50" s="84">
        <v>38000</v>
      </c>
      <c r="AD50" s="85">
        <v>60000</v>
      </c>
      <c r="AE50" s="84">
        <v>0</v>
      </c>
      <c r="AF50" s="84">
        <v>0</v>
      </c>
      <c r="AG50" s="85">
        <v>0</v>
      </c>
      <c r="AH50" s="84">
        <v>126000</v>
      </c>
      <c r="AI50" s="84">
        <v>415200</v>
      </c>
      <c r="AJ50" s="85">
        <v>0</v>
      </c>
      <c r="AK50" s="84">
        <v>321000</v>
      </c>
      <c r="AL50" s="84">
        <v>100000</v>
      </c>
      <c r="AM50" s="85">
        <v>100000</v>
      </c>
      <c r="AN50" s="84">
        <v>0</v>
      </c>
      <c r="AO50" s="84">
        <v>0</v>
      </c>
      <c r="AP50" s="85">
        <v>0</v>
      </c>
      <c r="AQ50" s="84">
        <v>0</v>
      </c>
      <c r="AR50" s="84">
        <v>0</v>
      </c>
      <c r="AS50" s="85">
        <v>0</v>
      </c>
      <c r="AT50" s="84">
        <v>56000</v>
      </c>
      <c r="AU50" s="84">
        <v>0</v>
      </c>
      <c r="AV50" s="85">
        <v>0</v>
      </c>
      <c r="AW50" s="84"/>
      <c r="AX50" s="84">
        <v>589000</v>
      </c>
      <c r="AY50" s="84">
        <v>623200</v>
      </c>
      <c r="AZ50" s="86">
        <v>643000</v>
      </c>
      <c r="BA50" s="73"/>
      <c r="BB50" s="87">
        <v>70000</v>
      </c>
      <c r="BC50" s="88">
        <f t="shared" si="8"/>
        <v>1</v>
      </c>
      <c r="BD50" s="89">
        <f t="shared" si="1"/>
        <v>0</v>
      </c>
      <c r="BE50" s="156">
        <v>19800</v>
      </c>
      <c r="BF50" s="90">
        <v>90200</v>
      </c>
      <c r="BG50" s="79"/>
      <c r="BH50" s="77"/>
      <c r="BI50" s="91" t="s">
        <v>118</v>
      </c>
      <c r="BJ50" s="92" t="s">
        <v>119</v>
      </c>
      <c r="BL50" s="140">
        <f t="shared" si="3"/>
        <v>89000</v>
      </c>
      <c r="BM50" s="141">
        <f t="shared" si="15"/>
        <v>7200</v>
      </c>
      <c r="BN50" s="141">
        <f t="shared" si="14"/>
        <v>90200</v>
      </c>
      <c r="BO50" s="141">
        <f t="shared" si="16"/>
        <v>55800</v>
      </c>
      <c r="BP50" s="141">
        <f t="shared" si="17"/>
        <v>-16200</v>
      </c>
      <c r="BQ50" s="141">
        <f t="shared" si="6"/>
        <v>19800</v>
      </c>
      <c r="BR50" s="141">
        <f t="shared" si="7"/>
        <v>55800</v>
      </c>
    </row>
    <row r="51" spans="1:70" s="22" customFormat="1" ht="24">
      <c r="A51" s="53">
        <v>267716</v>
      </c>
      <c r="B51" s="54" t="s">
        <v>89</v>
      </c>
      <c r="C51" s="54" t="s">
        <v>34</v>
      </c>
      <c r="D51" s="54" t="s">
        <v>35</v>
      </c>
      <c r="E51" s="54" t="s">
        <v>90</v>
      </c>
      <c r="F51" s="23">
        <v>9851168</v>
      </c>
      <c r="G51" s="24"/>
      <c r="H51" s="25">
        <v>1640</v>
      </c>
      <c r="I51" s="25" t="s">
        <v>133</v>
      </c>
      <c r="J51" s="23">
        <v>61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39">
        <v>2.5</v>
      </c>
      <c r="Q51" s="83">
        <v>2.5</v>
      </c>
      <c r="R51" s="83">
        <v>2.4</v>
      </c>
      <c r="S51" s="84">
        <v>107000</v>
      </c>
      <c r="T51" s="149">
        <v>200000</v>
      </c>
      <c r="U51" s="85">
        <v>200000</v>
      </c>
      <c r="V51" s="84">
        <v>0</v>
      </c>
      <c r="W51" s="84">
        <v>0</v>
      </c>
      <c r="X51" s="85">
        <v>0</v>
      </c>
      <c r="Y51" s="84">
        <v>0</v>
      </c>
      <c r="Z51" s="84">
        <v>0</v>
      </c>
      <c r="AA51" s="85">
        <v>0</v>
      </c>
      <c r="AB51" s="84">
        <v>60000</v>
      </c>
      <c r="AC51" s="84">
        <v>0</v>
      </c>
      <c r="AD51" s="85">
        <v>0</v>
      </c>
      <c r="AE51" s="84">
        <v>0</v>
      </c>
      <c r="AF51" s="84">
        <v>0</v>
      </c>
      <c r="AG51" s="85">
        <v>0</v>
      </c>
      <c r="AH51" s="84">
        <v>441164</v>
      </c>
      <c r="AI51" s="84">
        <v>320000</v>
      </c>
      <c r="AJ51" s="85">
        <v>277000</v>
      </c>
      <c r="AK51" s="84">
        <v>275286</v>
      </c>
      <c r="AL51" s="84">
        <v>280000</v>
      </c>
      <c r="AM51" s="85">
        <v>300000</v>
      </c>
      <c r="AN51" s="84">
        <v>0</v>
      </c>
      <c r="AO51" s="84">
        <v>0</v>
      </c>
      <c r="AP51" s="85">
        <v>0</v>
      </c>
      <c r="AQ51" s="84">
        <v>0</v>
      </c>
      <c r="AR51" s="84">
        <v>0</v>
      </c>
      <c r="AS51" s="85">
        <v>0</v>
      </c>
      <c r="AT51" s="84">
        <v>0</v>
      </c>
      <c r="AU51" s="84">
        <v>0</v>
      </c>
      <c r="AV51" s="85">
        <v>0</v>
      </c>
      <c r="AW51" s="84"/>
      <c r="AX51" s="84">
        <v>883450</v>
      </c>
      <c r="AY51" s="84">
        <v>800000</v>
      </c>
      <c r="AZ51" s="86">
        <v>985500</v>
      </c>
      <c r="BA51" s="73"/>
      <c r="BB51" s="87">
        <v>200000</v>
      </c>
      <c r="BC51" s="88">
        <f t="shared" si="8"/>
        <v>1</v>
      </c>
      <c r="BD51" s="89">
        <f t="shared" si="1"/>
        <v>0</v>
      </c>
      <c r="BE51" s="156">
        <v>27500</v>
      </c>
      <c r="BF51" s="90">
        <v>0</v>
      </c>
      <c r="BG51" s="79"/>
      <c r="BH51" s="77"/>
      <c r="BI51" s="91" t="s">
        <v>118</v>
      </c>
      <c r="BJ51" s="92" t="s">
        <v>119</v>
      </c>
      <c r="BL51" s="140">
        <f t="shared" si="3"/>
        <v>80000</v>
      </c>
      <c r="BM51" s="141"/>
      <c r="BN51" s="141">
        <f t="shared" si="14"/>
        <v>22500</v>
      </c>
      <c r="BO51" s="141">
        <f t="shared" si="16"/>
        <v>100000</v>
      </c>
      <c r="BP51" s="141"/>
      <c r="BQ51" s="141">
        <f t="shared" si="6"/>
        <v>50000</v>
      </c>
      <c r="BR51" s="141">
        <f t="shared" si="7"/>
        <v>100000</v>
      </c>
    </row>
    <row r="52" spans="1:70" s="22" customFormat="1" ht="24">
      <c r="A52" s="53">
        <v>294616</v>
      </c>
      <c r="B52" s="54" t="s">
        <v>86</v>
      </c>
      <c r="C52" s="54" t="s">
        <v>34</v>
      </c>
      <c r="D52" s="54" t="s">
        <v>35</v>
      </c>
      <c r="E52" s="54" t="s">
        <v>47</v>
      </c>
      <c r="F52" s="23">
        <v>3055029</v>
      </c>
      <c r="G52" s="24"/>
      <c r="H52" s="25">
        <v>1821</v>
      </c>
      <c r="I52" s="25" t="s">
        <v>133</v>
      </c>
      <c r="J52" s="23">
        <v>55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39">
        <v>2</v>
      </c>
      <c r="Q52" s="83">
        <v>2.5</v>
      </c>
      <c r="R52" s="83">
        <v>2.5</v>
      </c>
      <c r="S52" s="84">
        <v>70000</v>
      </c>
      <c r="T52" s="149">
        <v>121000</v>
      </c>
      <c r="U52" s="85">
        <v>121000</v>
      </c>
      <c r="V52" s="84">
        <v>0</v>
      </c>
      <c r="W52" s="84">
        <v>0</v>
      </c>
      <c r="X52" s="85">
        <v>0</v>
      </c>
      <c r="Y52" s="84">
        <v>0</v>
      </c>
      <c r="Z52" s="84">
        <v>0</v>
      </c>
      <c r="AA52" s="85">
        <v>0</v>
      </c>
      <c r="AB52" s="84">
        <v>50000</v>
      </c>
      <c r="AC52" s="84">
        <v>120000</v>
      </c>
      <c r="AD52" s="85">
        <v>180000</v>
      </c>
      <c r="AE52" s="84">
        <v>3409</v>
      </c>
      <c r="AF52" s="84">
        <v>5000</v>
      </c>
      <c r="AG52" s="85">
        <v>5000</v>
      </c>
      <c r="AH52" s="84">
        <v>476840</v>
      </c>
      <c r="AI52" s="84">
        <v>575000</v>
      </c>
      <c r="AJ52" s="85">
        <v>342500</v>
      </c>
      <c r="AK52" s="84">
        <v>125919</v>
      </c>
      <c r="AL52" s="84">
        <v>100000</v>
      </c>
      <c r="AM52" s="85">
        <v>120000</v>
      </c>
      <c r="AN52" s="84">
        <v>0</v>
      </c>
      <c r="AO52" s="84">
        <v>0</v>
      </c>
      <c r="AP52" s="85">
        <v>0</v>
      </c>
      <c r="AQ52" s="84">
        <v>0</v>
      </c>
      <c r="AR52" s="84">
        <v>0</v>
      </c>
      <c r="AS52" s="85">
        <v>0</v>
      </c>
      <c r="AT52" s="84">
        <v>0</v>
      </c>
      <c r="AU52" s="84">
        <v>0</v>
      </c>
      <c r="AV52" s="85">
        <v>0</v>
      </c>
      <c r="AW52" s="84"/>
      <c r="AX52" s="84">
        <v>726168</v>
      </c>
      <c r="AY52" s="84">
        <v>921000</v>
      </c>
      <c r="AZ52" s="86">
        <v>1103000</v>
      </c>
      <c r="BA52" s="73"/>
      <c r="BB52" s="87">
        <v>121000</v>
      </c>
      <c r="BC52" s="88">
        <f t="shared" si="8"/>
        <v>1</v>
      </c>
      <c r="BD52" s="89">
        <f t="shared" si="1"/>
        <v>0</v>
      </c>
      <c r="BE52" s="156">
        <v>27500</v>
      </c>
      <c r="BF52" s="90">
        <v>26500</v>
      </c>
      <c r="BG52" s="79"/>
      <c r="BH52" s="77"/>
      <c r="BI52" s="91" t="s">
        <v>118</v>
      </c>
      <c r="BJ52" s="92" t="s">
        <v>119</v>
      </c>
      <c r="BL52" s="140">
        <f t="shared" si="3"/>
        <v>59000</v>
      </c>
      <c r="BM52" s="141"/>
      <c r="BN52" s="132"/>
      <c r="BO52" s="141">
        <f t="shared" si="16"/>
        <v>152500</v>
      </c>
      <c r="BP52" s="141"/>
      <c r="BQ52" s="141">
        <f t="shared" si="6"/>
        <v>102500</v>
      </c>
      <c r="BR52" s="141">
        <f t="shared" si="7"/>
        <v>152500</v>
      </c>
    </row>
    <row r="53" spans="1:70" s="22" customFormat="1" ht="24">
      <c r="A53" s="53">
        <v>294799</v>
      </c>
      <c r="B53" s="54" t="s">
        <v>106</v>
      </c>
      <c r="C53" s="54" t="s">
        <v>34</v>
      </c>
      <c r="D53" s="54" t="s">
        <v>35</v>
      </c>
      <c r="E53" s="54" t="s">
        <v>47</v>
      </c>
      <c r="F53" s="23">
        <v>3782703</v>
      </c>
      <c r="G53" s="24"/>
      <c r="H53" s="25">
        <v>1940</v>
      </c>
      <c r="I53" s="25" t="s">
        <v>133</v>
      </c>
      <c r="J53" s="23">
        <v>30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39">
        <v>1.1</v>
      </c>
      <c r="Q53" s="83">
        <v>1</v>
      </c>
      <c r="R53" s="83">
        <v>1</v>
      </c>
      <c r="S53" s="84">
        <v>0</v>
      </c>
      <c r="T53" s="149">
        <v>89600</v>
      </c>
      <c r="U53" s="85">
        <v>89000</v>
      </c>
      <c r="V53" s="84">
        <v>0</v>
      </c>
      <c r="W53" s="84">
        <v>0</v>
      </c>
      <c r="X53" s="85">
        <v>0</v>
      </c>
      <c r="Y53" s="84">
        <v>0</v>
      </c>
      <c r="Z53" s="84">
        <v>0</v>
      </c>
      <c r="AA53" s="85">
        <v>0</v>
      </c>
      <c r="AB53" s="84">
        <v>60000</v>
      </c>
      <c r="AC53" s="84">
        <v>0</v>
      </c>
      <c r="AD53" s="85">
        <v>40000</v>
      </c>
      <c r="AE53" s="84">
        <v>0</v>
      </c>
      <c r="AF53" s="84">
        <v>0</v>
      </c>
      <c r="AG53" s="85">
        <v>0</v>
      </c>
      <c r="AH53" s="84">
        <v>290000</v>
      </c>
      <c r="AI53" s="84">
        <v>394700</v>
      </c>
      <c r="AJ53" s="85">
        <v>122000</v>
      </c>
      <c r="AK53" s="84">
        <v>28000</v>
      </c>
      <c r="AL53" s="84">
        <v>20000</v>
      </c>
      <c r="AM53" s="85">
        <v>25000</v>
      </c>
      <c r="AN53" s="84">
        <v>0</v>
      </c>
      <c r="AO53" s="84">
        <v>0</v>
      </c>
      <c r="AP53" s="85">
        <v>0</v>
      </c>
      <c r="AQ53" s="84">
        <v>0</v>
      </c>
      <c r="AR53" s="84">
        <v>0</v>
      </c>
      <c r="AS53" s="85">
        <v>0</v>
      </c>
      <c r="AT53" s="84">
        <v>0</v>
      </c>
      <c r="AU53" s="84">
        <v>0</v>
      </c>
      <c r="AV53" s="85">
        <v>0</v>
      </c>
      <c r="AW53" s="84"/>
      <c r="AX53" s="84">
        <v>3790000</v>
      </c>
      <c r="AY53" s="84">
        <v>504300</v>
      </c>
      <c r="AZ53" s="86">
        <v>367000</v>
      </c>
      <c r="BA53" s="73"/>
      <c r="BB53" s="87">
        <v>89000</v>
      </c>
      <c r="BC53" s="88">
        <f t="shared" si="8"/>
        <v>1</v>
      </c>
      <c r="BD53" s="89">
        <f t="shared" si="1"/>
        <v>-0.006696428571428603</v>
      </c>
      <c r="BE53" s="156">
        <v>11000</v>
      </c>
      <c r="BF53" s="90">
        <v>0</v>
      </c>
      <c r="BG53" s="79"/>
      <c r="BH53" s="77"/>
      <c r="BI53" s="91" t="s">
        <v>118</v>
      </c>
      <c r="BJ53" s="92" t="s">
        <v>119</v>
      </c>
      <c r="BL53" s="140">
        <f t="shared" si="3"/>
        <v>89000</v>
      </c>
      <c r="BM53" s="141">
        <f>93000*Q53-BB53-BF53</f>
        <v>4000</v>
      </c>
      <c r="BN53" s="141">
        <f>100000*Q53-BB53-BE53</f>
        <v>0</v>
      </c>
      <c r="BO53" s="141">
        <f>120000*Q53-BB53-BF53</f>
        <v>31000</v>
      </c>
      <c r="BP53" s="141">
        <f>80000*Q53-BB53-BF53</f>
        <v>-9000</v>
      </c>
      <c r="BQ53" s="141">
        <f t="shared" si="6"/>
        <v>11000</v>
      </c>
      <c r="BR53" s="141">
        <f t="shared" si="7"/>
        <v>31000</v>
      </c>
    </row>
    <row r="54" spans="1:70" s="22" customFormat="1" ht="24">
      <c r="A54" s="53">
        <v>295451</v>
      </c>
      <c r="B54" s="54" t="s">
        <v>80</v>
      </c>
      <c r="C54" s="54" t="s">
        <v>34</v>
      </c>
      <c r="D54" s="54" t="s">
        <v>35</v>
      </c>
      <c r="E54" s="54" t="s">
        <v>81</v>
      </c>
      <c r="F54" s="23">
        <v>8073059</v>
      </c>
      <c r="G54" s="24"/>
      <c r="H54" s="25">
        <v>745</v>
      </c>
      <c r="I54" s="25" t="s">
        <v>133</v>
      </c>
      <c r="J54" s="23">
        <v>14</v>
      </c>
      <c r="K54" s="23">
        <v>0</v>
      </c>
      <c r="L54" s="23">
        <v>0</v>
      </c>
      <c r="M54" s="23">
        <v>0</v>
      </c>
      <c r="N54" s="23">
        <v>0</v>
      </c>
      <c r="O54" s="23">
        <v>14</v>
      </c>
      <c r="P54" s="39">
        <v>1</v>
      </c>
      <c r="Q54" s="83">
        <v>1</v>
      </c>
      <c r="R54" s="83">
        <v>1</v>
      </c>
      <c r="S54" s="84">
        <v>60000</v>
      </c>
      <c r="T54" s="149">
        <v>80000</v>
      </c>
      <c r="U54" s="85">
        <v>80000</v>
      </c>
      <c r="V54" s="84">
        <v>0</v>
      </c>
      <c r="W54" s="84">
        <v>0</v>
      </c>
      <c r="X54" s="85">
        <v>0</v>
      </c>
      <c r="Y54" s="84">
        <v>0</v>
      </c>
      <c r="Z54" s="84">
        <v>0</v>
      </c>
      <c r="AA54" s="85">
        <v>0</v>
      </c>
      <c r="AB54" s="84">
        <v>25000</v>
      </c>
      <c r="AC54" s="84">
        <v>0</v>
      </c>
      <c r="AD54" s="85">
        <v>0</v>
      </c>
      <c r="AE54" s="84">
        <v>0</v>
      </c>
      <c r="AF54" s="84">
        <v>0</v>
      </c>
      <c r="AG54" s="85">
        <v>0</v>
      </c>
      <c r="AH54" s="84">
        <v>62000</v>
      </c>
      <c r="AI54" s="84">
        <v>340000</v>
      </c>
      <c r="AJ54" s="85">
        <v>20000</v>
      </c>
      <c r="AK54" s="84">
        <v>128000</v>
      </c>
      <c r="AL54" s="84">
        <v>130000</v>
      </c>
      <c r="AM54" s="85">
        <v>120000</v>
      </c>
      <c r="AN54" s="84">
        <v>0</v>
      </c>
      <c r="AO54" s="84">
        <v>0</v>
      </c>
      <c r="AP54" s="85">
        <v>0</v>
      </c>
      <c r="AQ54" s="84">
        <v>0</v>
      </c>
      <c r="AR54" s="84">
        <v>0</v>
      </c>
      <c r="AS54" s="85">
        <v>0</v>
      </c>
      <c r="AT54" s="84">
        <v>0</v>
      </c>
      <c r="AU54" s="84">
        <v>0</v>
      </c>
      <c r="AV54" s="85">
        <v>0</v>
      </c>
      <c r="AW54" s="84"/>
      <c r="AX54" s="84">
        <v>275000</v>
      </c>
      <c r="AY54" s="84">
        <v>550000</v>
      </c>
      <c r="AZ54" s="86">
        <v>350000</v>
      </c>
      <c r="BA54" s="73"/>
      <c r="BB54" s="87">
        <v>80000</v>
      </c>
      <c r="BC54" s="88">
        <f t="shared" si="8"/>
        <v>1</v>
      </c>
      <c r="BD54" s="89">
        <f t="shared" si="1"/>
        <v>0</v>
      </c>
      <c r="BE54" s="156">
        <v>11000</v>
      </c>
      <c r="BF54" s="90">
        <v>9000</v>
      </c>
      <c r="BG54" s="79"/>
      <c r="BH54" s="77"/>
      <c r="BI54" s="91" t="s">
        <v>118</v>
      </c>
      <c r="BJ54" s="92" t="s">
        <v>119</v>
      </c>
      <c r="BL54" s="140">
        <f t="shared" si="3"/>
        <v>89000</v>
      </c>
      <c r="BM54" s="141"/>
      <c r="BN54" s="141"/>
      <c r="BO54" s="141">
        <f>120000*Q54-BB54-BF54</f>
        <v>31000</v>
      </c>
      <c r="BP54" s="141"/>
      <c r="BQ54" s="141">
        <f t="shared" si="6"/>
        <v>11000</v>
      </c>
      <c r="BR54" s="141">
        <f t="shared" si="7"/>
        <v>31000</v>
      </c>
    </row>
    <row r="55" spans="1:70" s="22" customFormat="1" ht="24">
      <c r="A55" s="53">
        <v>268241</v>
      </c>
      <c r="B55" s="55" t="s">
        <v>153</v>
      </c>
      <c r="C55" s="55" t="s">
        <v>34</v>
      </c>
      <c r="D55" s="55" t="s">
        <v>35</v>
      </c>
      <c r="E55" s="55" t="s">
        <v>154</v>
      </c>
      <c r="F55" s="23">
        <v>9540347</v>
      </c>
      <c r="G55" s="24"/>
      <c r="H55" s="25"/>
      <c r="I55" s="25" t="s">
        <v>133</v>
      </c>
      <c r="J55" s="23">
        <v>28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39">
        <v>1</v>
      </c>
      <c r="Q55" s="83">
        <v>1</v>
      </c>
      <c r="R55" s="83">
        <v>1</v>
      </c>
      <c r="S55" s="84">
        <v>33000</v>
      </c>
      <c r="T55" s="149">
        <v>0</v>
      </c>
      <c r="U55" s="85">
        <v>38000</v>
      </c>
      <c r="V55" s="84">
        <v>0</v>
      </c>
      <c r="W55" s="84">
        <v>0</v>
      </c>
      <c r="X55" s="85">
        <v>0</v>
      </c>
      <c r="Y55" s="84">
        <v>0</v>
      </c>
      <c r="Z55" s="84">
        <v>0</v>
      </c>
      <c r="AA55" s="85">
        <v>0</v>
      </c>
      <c r="AB55" s="84">
        <v>20000</v>
      </c>
      <c r="AC55" s="84">
        <v>0</v>
      </c>
      <c r="AD55" s="85">
        <v>20000</v>
      </c>
      <c r="AE55" s="84">
        <v>0</v>
      </c>
      <c r="AF55" s="84">
        <v>0</v>
      </c>
      <c r="AG55" s="85">
        <v>0</v>
      </c>
      <c r="AH55" s="84">
        <v>285000</v>
      </c>
      <c r="AI55" s="84">
        <v>300000</v>
      </c>
      <c r="AJ55" s="85">
        <v>84580</v>
      </c>
      <c r="AK55" s="84">
        <v>42210</v>
      </c>
      <c r="AL55" s="84">
        <v>50000</v>
      </c>
      <c r="AM55" s="85">
        <v>50000</v>
      </c>
      <c r="AN55" s="84">
        <v>0</v>
      </c>
      <c r="AO55" s="84">
        <v>0</v>
      </c>
      <c r="AP55" s="85">
        <v>0</v>
      </c>
      <c r="AQ55" s="84">
        <v>0</v>
      </c>
      <c r="AR55" s="84">
        <v>0</v>
      </c>
      <c r="AS55" s="85">
        <v>0</v>
      </c>
      <c r="AT55" s="84">
        <v>0</v>
      </c>
      <c r="AU55" s="84">
        <v>0</v>
      </c>
      <c r="AV55" s="85">
        <v>0</v>
      </c>
      <c r="AW55" s="84"/>
      <c r="AX55" s="84">
        <v>380210</v>
      </c>
      <c r="AY55" s="84">
        <v>350000</v>
      </c>
      <c r="AZ55" s="86">
        <v>386780</v>
      </c>
      <c r="BA55" s="73"/>
      <c r="BB55" s="87">
        <v>38000</v>
      </c>
      <c r="BC55" s="88">
        <f t="shared" si="8"/>
        <v>1</v>
      </c>
      <c r="BD55" s="89"/>
      <c r="BE55" s="156">
        <v>11000</v>
      </c>
      <c r="BF55" s="90">
        <v>51000</v>
      </c>
      <c r="BG55" s="79"/>
      <c r="BH55" s="77"/>
      <c r="BI55" s="91" t="s">
        <v>118</v>
      </c>
      <c r="BJ55" s="92" t="s">
        <v>119</v>
      </c>
      <c r="BL55" s="140">
        <f t="shared" si="3"/>
        <v>89000</v>
      </c>
      <c r="BM55" s="141"/>
      <c r="BN55" s="132"/>
      <c r="BO55" s="141">
        <f>120000*Q55-BB55-BF55</f>
        <v>31000</v>
      </c>
      <c r="BP55" s="141">
        <f>80000*Q55-BB55-BF55</f>
        <v>-9000</v>
      </c>
      <c r="BQ55" s="141">
        <f t="shared" si="6"/>
        <v>11000</v>
      </c>
      <c r="BR55" s="141">
        <f t="shared" si="7"/>
        <v>31000</v>
      </c>
    </row>
    <row r="56" spans="1:70" s="22" customFormat="1" ht="24">
      <c r="A56" s="53">
        <v>268356</v>
      </c>
      <c r="B56" s="55" t="s">
        <v>151</v>
      </c>
      <c r="C56" s="55" t="s">
        <v>34</v>
      </c>
      <c r="D56" s="55" t="s">
        <v>35</v>
      </c>
      <c r="E56" s="55" t="s">
        <v>81</v>
      </c>
      <c r="F56" s="23">
        <v>1064265</v>
      </c>
      <c r="G56" s="24"/>
      <c r="H56" s="25"/>
      <c r="I56" s="25" t="s">
        <v>133</v>
      </c>
      <c r="J56" s="23">
        <v>19</v>
      </c>
      <c r="K56" s="23"/>
      <c r="L56" s="23"/>
      <c r="M56" s="23"/>
      <c r="N56" s="23"/>
      <c r="O56" s="23"/>
      <c r="P56" s="39"/>
      <c r="Q56" s="83">
        <v>0.5</v>
      </c>
      <c r="R56" s="83">
        <v>0.5</v>
      </c>
      <c r="S56" s="84">
        <v>10000</v>
      </c>
      <c r="T56" s="149">
        <v>0</v>
      </c>
      <c r="U56" s="85">
        <v>19000</v>
      </c>
      <c r="V56" s="84">
        <v>0</v>
      </c>
      <c r="W56" s="84">
        <v>0</v>
      </c>
      <c r="X56" s="85">
        <v>0</v>
      </c>
      <c r="Y56" s="84">
        <v>0</v>
      </c>
      <c r="Z56" s="84">
        <v>0</v>
      </c>
      <c r="AA56" s="85">
        <v>0</v>
      </c>
      <c r="AB56" s="84">
        <v>0</v>
      </c>
      <c r="AC56" s="84">
        <v>0</v>
      </c>
      <c r="AD56" s="85">
        <v>0</v>
      </c>
      <c r="AE56" s="84">
        <v>0</v>
      </c>
      <c r="AF56" s="84">
        <v>0</v>
      </c>
      <c r="AG56" s="85">
        <v>0</v>
      </c>
      <c r="AH56" s="84">
        <v>85000</v>
      </c>
      <c r="AI56" s="84">
        <v>120000</v>
      </c>
      <c r="AJ56" s="85">
        <v>30000</v>
      </c>
      <c r="AK56" s="84">
        <v>0</v>
      </c>
      <c r="AL56" s="84">
        <v>0</v>
      </c>
      <c r="AM56" s="85">
        <v>0</v>
      </c>
      <c r="AN56" s="84">
        <v>0</v>
      </c>
      <c r="AO56" s="84">
        <v>0</v>
      </c>
      <c r="AP56" s="85">
        <v>0</v>
      </c>
      <c r="AQ56" s="84">
        <v>0</v>
      </c>
      <c r="AR56" s="84">
        <v>0</v>
      </c>
      <c r="AS56" s="85">
        <v>0</v>
      </c>
      <c r="AT56" s="84">
        <v>0</v>
      </c>
      <c r="AU56" s="84">
        <v>0</v>
      </c>
      <c r="AV56" s="85">
        <v>0</v>
      </c>
      <c r="AW56" s="84"/>
      <c r="AX56" s="84">
        <v>95000</v>
      </c>
      <c r="AY56" s="84">
        <v>120000</v>
      </c>
      <c r="AZ56" s="86">
        <v>120000</v>
      </c>
      <c r="BA56" s="73"/>
      <c r="BB56" s="87">
        <v>19000</v>
      </c>
      <c r="BC56" s="88"/>
      <c r="BD56" s="89"/>
      <c r="BE56" s="156">
        <v>5500</v>
      </c>
      <c r="BF56" s="90">
        <v>25500</v>
      </c>
      <c r="BG56" s="79"/>
      <c r="BH56" s="77"/>
      <c r="BI56" s="91" t="s">
        <v>118</v>
      </c>
      <c r="BJ56" s="92" t="s">
        <v>119</v>
      </c>
      <c r="BL56" s="140">
        <f t="shared" si="3"/>
        <v>89000</v>
      </c>
      <c r="BM56" s="141"/>
      <c r="BN56" s="132"/>
      <c r="BO56" s="141">
        <f>120000*Q56-BB56-BF56</f>
        <v>15500</v>
      </c>
      <c r="BP56" s="141"/>
      <c r="BQ56" s="141">
        <f t="shared" si="6"/>
        <v>5500</v>
      </c>
      <c r="BR56" s="141">
        <f t="shared" si="7"/>
        <v>15500</v>
      </c>
    </row>
    <row r="57" spans="1:70" s="22" customFormat="1" ht="24">
      <c r="A57" s="53">
        <v>48899097</v>
      </c>
      <c r="B57" s="54" t="s">
        <v>85</v>
      </c>
      <c r="C57" s="54" t="s">
        <v>34</v>
      </c>
      <c r="D57" s="54" t="s">
        <v>35</v>
      </c>
      <c r="E57" s="54" t="s">
        <v>47</v>
      </c>
      <c r="F57" s="23">
        <v>38280</v>
      </c>
      <c r="G57" s="24"/>
      <c r="H57" s="25">
        <v>10557</v>
      </c>
      <c r="I57" s="25" t="s">
        <v>133</v>
      </c>
      <c r="J57" s="23">
        <v>150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39">
        <v>26</v>
      </c>
      <c r="Q57" s="83">
        <v>26</v>
      </c>
      <c r="R57" s="83">
        <v>20.5</v>
      </c>
      <c r="S57" s="84">
        <v>849000</v>
      </c>
      <c r="T57" s="149">
        <v>1560000</v>
      </c>
      <c r="U57" s="85">
        <v>1560000</v>
      </c>
      <c r="V57" s="84">
        <v>0</v>
      </c>
      <c r="W57" s="84">
        <v>0</v>
      </c>
      <c r="X57" s="85">
        <v>0</v>
      </c>
      <c r="Y57" s="84">
        <v>102000</v>
      </c>
      <c r="Z57" s="84">
        <v>24000</v>
      </c>
      <c r="AA57" s="85">
        <v>0</v>
      </c>
      <c r="AB57" s="84">
        <v>500000</v>
      </c>
      <c r="AC57" s="84">
        <v>0</v>
      </c>
      <c r="AD57" s="85">
        <v>0</v>
      </c>
      <c r="AE57" s="84">
        <v>0</v>
      </c>
      <c r="AF57" s="84">
        <v>0</v>
      </c>
      <c r="AG57" s="85">
        <v>0</v>
      </c>
      <c r="AH57" s="84">
        <v>5431889</v>
      </c>
      <c r="AI57" s="84">
        <v>5573700</v>
      </c>
      <c r="AJ57" s="85">
        <v>3906320</v>
      </c>
      <c r="AK57" s="84">
        <v>2098000</v>
      </c>
      <c r="AL57" s="84">
        <v>2130000</v>
      </c>
      <c r="AM57" s="85">
        <v>2130000</v>
      </c>
      <c r="AN57" s="84">
        <v>0</v>
      </c>
      <c r="AO57" s="84">
        <v>0</v>
      </c>
      <c r="AP57" s="85">
        <v>0</v>
      </c>
      <c r="AQ57" s="84">
        <v>0</v>
      </c>
      <c r="AR57" s="84">
        <v>0</v>
      </c>
      <c r="AS57" s="85">
        <v>0</v>
      </c>
      <c r="AT57" s="84">
        <v>57000</v>
      </c>
      <c r="AU57" s="84">
        <v>57000</v>
      </c>
      <c r="AV57" s="85">
        <v>59000</v>
      </c>
      <c r="AW57" s="84"/>
      <c r="AX57" s="84">
        <v>9037889</v>
      </c>
      <c r="AY57" s="84">
        <v>9344700</v>
      </c>
      <c r="AZ57" s="86">
        <v>9840527</v>
      </c>
      <c r="BA57" s="73"/>
      <c r="BB57" s="87">
        <v>1560000</v>
      </c>
      <c r="BC57" s="88">
        <f t="shared" si="8"/>
        <v>1</v>
      </c>
      <c r="BD57" s="89">
        <f t="shared" si="1"/>
        <v>0</v>
      </c>
      <c r="BE57" s="156">
        <v>286000</v>
      </c>
      <c r="BF57" s="90">
        <v>0</v>
      </c>
      <c r="BG57" s="79"/>
      <c r="BH57" s="77"/>
      <c r="BI57" s="91" t="s">
        <v>118</v>
      </c>
      <c r="BJ57" s="92" t="s">
        <v>119</v>
      </c>
      <c r="BL57" s="140">
        <f t="shared" si="3"/>
        <v>60000</v>
      </c>
      <c r="BM57" s="141">
        <f>70000*$Q$57-($BB$57+$BF$57)</f>
        <v>260000</v>
      </c>
      <c r="BN57" s="141">
        <f>100000*$Q$57-($BB$57+$BE$57)</f>
        <v>754000</v>
      </c>
      <c r="BO57" s="141">
        <f>70000*$Q$57-($BB$57+$BF$57)</f>
        <v>260000</v>
      </c>
      <c r="BP57" s="141">
        <f>80000*Q57-BB57-BF57</f>
        <v>520000</v>
      </c>
      <c r="BQ57" s="141">
        <f t="shared" si="6"/>
        <v>1040000</v>
      </c>
      <c r="BR57" s="141">
        <f t="shared" si="7"/>
        <v>1560000</v>
      </c>
    </row>
    <row r="58" spans="1:70" s="22" customFormat="1" ht="36">
      <c r="A58" s="53">
        <v>248355</v>
      </c>
      <c r="B58" s="54" t="s">
        <v>44</v>
      </c>
      <c r="C58" s="54" t="s">
        <v>34</v>
      </c>
      <c r="D58" s="54" t="s">
        <v>35</v>
      </c>
      <c r="E58" s="54" t="s">
        <v>45</v>
      </c>
      <c r="F58" s="23">
        <v>3125858</v>
      </c>
      <c r="G58" s="24"/>
      <c r="H58" s="25">
        <v>778</v>
      </c>
      <c r="I58" s="25" t="s">
        <v>133</v>
      </c>
      <c r="J58" s="23">
        <v>30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39">
        <v>1</v>
      </c>
      <c r="Q58" s="83">
        <v>1</v>
      </c>
      <c r="R58" s="83">
        <v>1</v>
      </c>
      <c r="S58" s="84">
        <v>0</v>
      </c>
      <c r="T58" s="149">
        <v>30000</v>
      </c>
      <c r="U58" s="85">
        <v>33000</v>
      </c>
      <c r="V58" s="84">
        <v>0</v>
      </c>
      <c r="W58" s="84">
        <v>0</v>
      </c>
      <c r="X58" s="85">
        <v>0</v>
      </c>
      <c r="Y58" s="84">
        <v>0</v>
      </c>
      <c r="Z58" s="84">
        <v>0</v>
      </c>
      <c r="AA58" s="85">
        <v>0</v>
      </c>
      <c r="AB58" s="84">
        <v>0</v>
      </c>
      <c r="AC58" s="84">
        <v>30000</v>
      </c>
      <c r="AD58" s="85">
        <v>31500</v>
      </c>
      <c r="AE58" s="84">
        <v>0</v>
      </c>
      <c r="AF58" s="84">
        <v>0</v>
      </c>
      <c r="AG58" s="85">
        <v>0</v>
      </c>
      <c r="AH58" s="84">
        <v>305100</v>
      </c>
      <c r="AI58" s="84">
        <v>428400</v>
      </c>
      <c r="AJ58" s="85">
        <v>316600</v>
      </c>
      <c r="AK58" s="84">
        <v>115200</v>
      </c>
      <c r="AL58" s="84">
        <v>118000</v>
      </c>
      <c r="AM58" s="85">
        <v>120000</v>
      </c>
      <c r="AN58" s="84">
        <v>0</v>
      </c>
      <c r="AO58" s="84">
        <v>0</v>
      </c>
      <c r="AP58" s="85">
        <v>0</v>
      </c>
      <c r="AQ58" s="84">
        <v>0</v>
      </c>
      <c r="AR58" s="84">
        <v>0</v>
      </c>
      <c r="AS58" s="85">
        <v>0</v>
      </c>
      <c r="AT58" s="84">
        <v>0</v>
      </c>
      <c r="AU58" s="84">
        <v>0</v>
      </c>
      <c r="AV58" s="85">
        <v>0</v>
      </c>
      <c r="AW58" s="84"/>
      <c r="AX58" s="84">
        <v>420300</v>
      </c>
      <c r="AY58" s="84">
        <v>606400</v>
      </c>
      <c r="AZ58" s="86">
        <v>518100</v>
      </c>
      <c r="BA58" s="73"/>
      <c r="BB58" s="87">
        <v>33000</v>
      </c>
      <c r="BC58" s="88">
        <f t="shared" si="8"/>
        <v>1</v>
      </c>
      <c r="BD58" s="89">
        <f t="shared" si="1"/>
        <v>0.10000000000000009</v>
      </c>
      <c r="BE58" s="156">
        <v>11000</v>
      </c>
      <c r="BF58" s="90">
        <v>56000</v>
      </c>
      <c r="BG58" s="79"/>
      <c r="BH58" s="77"/>
      <c r="BI58" s="91" t="s">
        <v>118</v>
      </c>
      <c r="BJ58" s="92" t="s">
        <v>119</v>
      </c>
      <c r="BL58" s="140">
        <f t="shared" si="3"/>
        <v>89000</v>
      </c>
      <c r="BM58" s="141">
        <f>93000*Q58-BB58-BF58</f>
        <v>4000</v>
      </c>
      <c r="BN58" s="141">
        <f>100000*Q58-BB58-BE58</f>
        <v>56000</v>
      </c>
      <c r="BO58" s="141">
        <f aca="true" t="shared" si="18" ref="BO58:BO63">120000*Q58-BB58-BF58</f>
        <v>31000</v>
      </c>
      <c r="BP58" s="141">
        <f>80000*Q58-BB58-BF58</f>
        <v>-9000</v>
      </c>
      <c r="BQ58" s="141">
        <f t="shared" si="6"/>
        <v>11000</v>
      </c>
      <c r="BR58" s="141">
        <f t="shared" si="7"/>
        <v>31000</v>
      </c>
    </row>
    <row r="59" spans="1:70" s="22" customFormat="1" ht="24">
      <c r="A59" s="53">
        <v>295621</v>
      </c>
      <c r="B59" s="54" t="s">
        <v>42</v>
      </c>
      <c r="C59" s="54" t="s">
        <v>34</v>
      </c>
      <c r="D59" s="54" t="s">
        <v>35</v>
      </c>
      <c r="E59" s="54" t="s">
        <v>43</v>
      </c>
      <c r="F59" s="23">
        <v>1080636</v>
      </c>
      <c r="G59" s="24"/>
      <c r="H59" s="25">
        <v>657</v>
      </c>
      <c r="I59" s="25" t="s">
        <v>133</v>
      </c>
      <c r="J59" s="23">
        <v>30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39">
        <v>1.3</v>
      </c>
      <c r="Q59" s="83">
        <v>1.3</v>
      </c>
      <c r="R59" s="83">
        <v>1</v>
      </c>
      <c r="S59" s="84">
        <v>37000</v>
      </c>
      <c r="T59" s="149">
        <v>104000</v>
      </c>
      <c r="U59" s="85">
        <v>104000</v>
      </c>
      <c r="V59" s="84">
        <v>0</v>
      </c>
      <c r="W59" s="84">
        <v>0</v>
      </c>
      <c r="X59" s="85">
        <v>0</v>
      </c>
      <c r="Y59" s="84">
        <v>80000</v>
      </c>
      <c r="Z59" s="84">
        <v>180000</v>
      </c>
      <c r="AA59" s="85">
        <v>0</v>
      </c>
      <c r="AB59" s="84">
        <v>26000</v>
      </c>
      <c r="AC59" s="84">
        <v>0</v>
      </c>
      <c r="AD59" s="85">
        <v>0</v>
      </c>
      <c r="AE59" s="84">
        <v>0</v>
      </c>
      <c r="AF59" s="84">
        <v>0</v>
      </c>
      <c r="AG59" s="85">
        <v>0</v>
      </c>
      <c r="AH59" s="84">
        <v>42235</v>
      </c>
      <c r="AI59" s="84">
        <v>350000</v>
      </c>
      <c r="AJ59" s="85">
        <v>249256</v>
      </c>
      <c r="AK59" s="84">
        <v>43046</v>
      </c>
      <c r="AL59" s="84">
        <v>40000</v>
      </c>
      <c r="AM59" s="85">
        <v>43000</v>
      </c>
      <c r="AN59" s="84">
        <v>0</v>
      </c>
      <c r="AO59" s="84">
        <v>0</v>
      </c>
      <c r="AP59" s="85">
        <v>0</v>
      </c>
      <c r="AQ59" s="84">
        <v>0</v>
      </c>
      <c r="AR59" s="84">
        <v>0</v>
      </c>
      <c r="AS59" s="85">
        <v>0</v>
      </c>
      <c r="AT59" s="84">
        <v>0</v>
      </c>
      <c r="AU59" s="84">
        <v>0</v>
      </c>
      <c r="AV59" s="85">
        <v>0</v>
      </c>
      <c r="AW59" s="84"/>
      <c r="AX59" s="84">
        <v>228281</v>
      </c>
      <c r="AY59" s="84">
        <v>350000</v>
      </c>
      <c r="AZ59" s="86">
        <v>447256</v>
      </c>
      <c r="BA59" s="73"/>
      <c r="BB59" s="87">
        <v>104000</v>
      </c>
      <c r="BC59" s="88">
        <f t="shared" si="8"/>
        <v>1</v>
      </c>
      <c r="BD59" s="89">
        <f t="shared" si="1"/>
        <v>0</v>
      </c>
      <c r="BE59" s="156">
        <v>14300</v>
      </c>
      <c r="BF59" s="90">
        <v>11700</v>
      </c>
      <c r="BG59" s="79"/>
      <c r="BH59" s="77"/>
      <c r="BI59" s="91" t="s">
        <v>118</v>
      </c>
      <c r="BJ59" s="92" t="s">
        <v>119</v>
      </c>
      <c r="BL59" s="140">
        <f t="shared" si="3"/>
        <v>89000</v>
      </c>
      <c r="BM59" s="141">
        <f>93000*Q59-BB59-BF59</f>
        <v>5200</v>
      </c>
      <c r="BN59" s="141">
        <f>100000*Q59-BB59-BE59</f>
        <v>11700</v>
      </c>
      <c r="BO59" s="141">
        <f t="shared" si="18"/>
        <v>40300</v>
      </c>
      <c r="BP59" s="141"/>
      <c r="BQ59" s="141">
        <f t="shared" si="6"/>
        <v>14300</v>
      </c>
      <c r="BR59" s="141">
        <f t="shared" si="7"/>
        <v>40300</v>
      </c>
    </row>
    <row r="60" spans="1:70" s="22" customFormat="1" ht="24">
      <c r="A60" s="53">
        <v>295744</v>
      </c>
      <c r="B60" s="54" t="s">
        <v>111</v>
      </c>
      <c r="C60" s="54" t="s">
        <v>34</v>
      </c>
      <c r="D60" s="54" t="s">
        <v>35</v>
      </c>
      <c r="E60" s="54" t="s">
        <v>112</v>
      </c>
      <c r="F60" s="24">
        <v>6046729</v>
      </c>
      <c r="G60" s="24"/>
      <c r="H60" s="25">
        <v>730</v>
      </c>
      <c r="I60" s="25" t="s">
        <v>133</v>
      </c>
      <c r="J60" s="23">
        <v>80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39">
        <v>1.5</v>
      </c>
      <c r="Q60" s="83">
        <v>1.5</v>
      </c>
      <c r="R60" s="83">
        <v>1.5</v>
      </c>
      <c r="S60" s="84">
        <v>0</v>
      </c>
      <c r="T60" s="149">
        <v>70000</v>
      </c>
      <c r="U60" s="85">
        <v>70000</v>
      </c>
      <c r="V60" s="84">
        <v>0</v>
      </c>
      <c r="W60" s="84">
        <v>0</v>
      </c>
      <c r="X60" s="85">
        <v>0</v>
      </c>
      <c r="Y60" s="84">
        <v>0</v>
      </c>
      <c r="Z60" s="84">
        <v>84000</v>
      </c>
      <c r="AA60" s="85">
        <v>0</v>
      </c>
      <c r="AB60" s="84">
        <v>98000</v>
      </c>
      <c r="AC60" s="84">
        <v>36000</v>
      </c>
      <c r="AD60" s="85">
        <v>30000</v>
      </c>
      <c r="AE60" s="84">
        <v>9548</v>
      </c>
      <c r="AF60" s="84">
        <v>10000</v>
      </c>
      <c r="AG60" s="85">
        <v>20000</v>
      </c>
      <c r="AH60" s="84">
        <v>0</v>
      </c>
      <c r="AI60" s="84">
        <v>0</v>
      </c>
      <c r="AJ60" s="85">
        <v>37000</v>
      </c>
      <c r="AK60" s="84">
        <v>223462</v>
      </c>
      <c r="AL60" s="84">
        <v>230000</v>
      </c>
      <c r="AM60" s="85">
        <v>230000</v>
      </c>
      <c r="AN60" s="84">
        <v>0</v>
      </c>
      <c r="AO60" s="84">
        <v>0</v>
      </c>
      <c r="AP60" s="85">
        <v>0</v>
      </c>
      <c r="AQ60" s="84">
        <v>0</v>
      </c>
      <c r="AR60" s="84">
        <v>0</v>
      </c>
      <c r="AS60" s="85">
        <v>0</v>
      </c>
      <c r="AT60" s="84">
        <v>0</v>
      </c>
      <c r="AU60" s="84">
        <v>0</v>
      </c>
      <c r="AV60" s="85"/>
      <c r="AW60" s="84"/>
      <c r="AX60" s="84">
        <v>331010</v>
      </c>
      <c r="AY60" s="84">
        <v>430000</v>
      </c>
      <c r="AZ60" s="86">
        <v>407000</v>
      </c>
      <c r="BA60" s="73"/>
      <c r="BB60" s="87">
        <v>70000</v>
      </c>
      <c r="BC60" s="88">
        <f t="shared" si="8"/>
        <v>1</v>
      </c>
      <c r="BD60" s="89">
        <f t="shared" si="1"/>
        <v>0</v>
      </c>
      <c r="BE60" s="156">
        <v>16500</v>
      </c>
      <c r="BF60" s="90">
        <v>63500</v>
      </c>
      <c r="BG60" s="79"/>
      <c r="BH60" s="77"/>
      <c r="BI60" s="91" t="s">
        <v>118</v>
      </c>
      <c r="BJ60" s="92" t="s">
        <v>119</v>
      </c>
      <c r="BL60" s="140">
        <f t="shared" si="3"/>
        <v>89000</v>
      </c>
      <c r="BM60" s="141">
        <f>93000*Q60-BB60-BF60</f>
        <v>6000</v>
      </c>
      <c r="BN60" s="141">
        <f>100000*Q60-BB60-BE60</f>
        <v>63500</v>
      </c>
      <c r="BO60" s="141">
        <f t="shared" si="18"/>
        <v>46500</v>
      </c>
      <c r="BP60" s="141">
        <f>80000*Q60-BB60-BF60</f>
        <v>-13500</v>
      </c>
      <c r="BQ60" s="141">
        <f t="shared" si="6"/>
        <v>16500</v>
      </c>
      <c r="BR60" s="141">
        <f t="shared" si="7"/>
        <v>46500</v>
      </c>
    </row>
    <row r="61" spans="1:70" s="22" customFormat="1" ht="48">
      <c r="A61" s="53">
        <v>71204326</v>
      </c>
      <c r="B61" s="54" t="s">
        <v>94</v>
      </c>
      <c r="C61" s="54" t="s">
        <v>34</v>
      </c>
      <c r="D61" s="54" t="s">
        <v>35</v>
      </c>
      <c r="E61" s="54" t="s">
        <v>94</v>
      </c>
      <c r="F61" s="23">
        <v>2111104</v>
      </c>
      <c r="G61" s="24"/>
      <c r="H61" s="25">
        <v>693</v>
      </c>
      <c r="I61" s="25" t="s">
        <v>133</v>
      </c>
      <c r="J61" s="23">
        <v>55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39">
        <v>4.8</v>
      </c>
      <c r="Q61" s="83">
        <v>4.5</v>
      </c>
      <c r="R61" s="83">
        <v>1.5</v>
      </c>
      <c r="S61" s="84">
        <v>144000</v>
      </c>
      <c r="T61" s="149">
        <v>300000</v>
      </c>
      <c r="U61" s="85">
        <v>218000</v>
      </c>
      <c r="V61" s="84">
        <v>0</v>
      </c>
      <c r="W61" s="84">
        <v>0</v>
      </c>
      <c r="X61" s="85">
        <v>0</v>
      </c>
      <c r="Y61" s="84">
        <v>37590</v>
      </c>
      <c r="Z61" s="84">
        <v>0</v>
      </c>
      <c r="AA61" s="85">
        <v>0</v>
      </c>
      <c r="AB61" s="84">
        <v>105000</v>
      </c>
      <c r="AC61" s="84">
        <v>0</v>
      </c>
      <c r="AD61" s="85">
        <v>100000</v>
      </c>
      <c r="AE61" s="84">
        <v>0</v>
      </c>
      <c r="AF61" s="84">
        <v>0</v>
      </c>
      <c r="AG61" s="85">
        <v>0</v>
      </c>
      <c r="AH61" s="84">
        <v>650000</v>
      </c>
      <c r="AI61" s="84">
        <v>600000</v>
      </c>
      <c r="AJ61" s="85">
        <v>650000</v>
      </c>
      <c r="AK61" s="84">
        <v>183000</v>
      </c>
      <c r="AL61" s="84">
        <v>200000</v>
      </c>
      <c r="AM61" s="85">
        <v>180000</v>
      </c>
      <c r="AN61" s="84">
        <v>0</v>
      </c>
      <c r="AO61" s="84">
        <v>0</v>
      </c>
      <c r="AP61" s="85">
        <v>0</v>
      </c>
      <c r="AQ61" s="84">
        <v>0</v>
      </c>
      <c r="AR61" s="84">
        <v>0</v>
      </c>
      <c r="AS61" s="85">
        <v>0</v>
      </c>
      <c r="AT61" s="84">
        <v>0</v>
      </c>
      <c r="AU61" s="84">
        <v>0</v>
      </c>
      <c r="AV61" s="85">
        <v>0</v>
      </c>
      <c r="AW61" s="84"/>
      <c r="AX61" s="84">
        <v>1119590</v>
      </c>
      <c r="AY61" s="84">
        <v>1100000</v>
      </c>
      <c r="AZ61" s="86">
        <v>1430000</v>
      </c>
      <c r="BA61" s="73"/>
      <c r="BB61" s="87">
        <v>218000</v>
      </c>
      <c r="BC61" s="88">
        <f t="shared" si="8"/>
        <v>1</v>
      </c>
      <c r="BD61" s="89">
        <f t="shared" si="1"/>
        <v>-0.2733333333333333</v>
      </c>
      <c r="BE61" s="156">
        <v>49500</v>
      </c>
      <c r="BF61" s="90">
        <v>47500</v>
      </c>
      <c r="BG61" s="79"/>
      <c r="BH61" s="77"/>
      <c r="BI61" s="91" t="s">
        <v>118</v>
      </c>
      <c r="BJ61" s="92" t="s">
        <v>119</v>
      </c>
      <c r="BL61" s="140">
        <f t="shared" si="3"/>
        <v>59000</v>
      </c>
      <c r="BM61" s="141">
        <f>93000*Q61-BB61-BF61</f>
        <v>153000</v>
      </c>
      <c r="BN61" s="141">
        <f>100000*Q61-BB61-BE61</f>
        <v>182500</v>
      </c>
      <c r="BO61" s="141">
        <f t="shared" si="18"/>
        <v>274500</v>
      </c>
      <c r="BP61" s="141">
        <f>80000*Q61-BB61-BF61</f>
        <v>94500</v>
      </c>
      <c r="BQ61" s="141">
        <f t="shared" si="6"/>
        <v>184500</v>
      </c>
      <c r="BR61" s="141">
        <f t="shared" si="7"/>
        <v>274500</v>
      </c>
    </row>
    <row r="62" spans="1:70" s="22" customFormat="1" ht="24">
      <c r="A62" s="53">
        <v>842044</v>
      </c>
      <c r="B62" s="54" t="s">
        <v>95</v>
      </c>
      <c r="C62" s="54" t="s">
        <v>34</v>
      </c>
      <c r="D62" s="54" t="s">
        <v>35</v>
      </c>
      <c r="E62" s="54" t="s">
        <v>47</v>
      </c>
      <c r="F62" s="23">
        <v>7916360</v>
      </c>
      <c r="G62" s="23">
        <v>0</v>
      </c>
      <c r="H62" s="26">
        <v>4954</v>
      </c>
      <c r="I62" s="25" t="s">
        <v>133</v>
      </c>
      <c r="J62" s="23">
        <v>100</v>
      </c>
      <c r="K62" s="23">
        <v>0</v>
      </c>
      <c r="L62" s="23">
        <v>0</v>
      </c>
      <c r="M62" s="23">
        <v>0</v>
      </c>
      <c r="N62" s="23">
        <v>0</v>
      </c>
      <c r="O62" s="23">
        <v>100</v>
      </c>
      <c r="P62" s="39">
        <v>2.9</v>
      </c>
      <c r="Q62" s="83">
        <v>2.9</v>
      </c>
      <c r="R62" s="83">
        <v>2</v>
      </c>
      <c r="S62" s="84">
        <v>0</v>
      </c>
      <c r="T62" s="149">
        <v>150000</v>
      </c>
      <c r="U62" s="85">
        <v>150000</v>
      </c>
      <c r="V62" s="84">
        <v>0</v>
      </c>
      <c r="W62" s="84">
        <v>0</v>
      </c>
      <c r="X62" s="85">
        <v>0</v>
      </c>
      <c r="Y62" s="84">
        <v>0</v>
      </c>
      <c r="Z62" s="84">
        <v>0</v>
      </c>
      <c r="AA62" s="85">
        <v>0</v>
      </c>
      <c r="AB62" s="84">
        <v>120000</v>
      </c>
      <c r="AC62" s="84">
        <v>24000</v>
      </c>
      <c r="AD62" s="85">
        <v>24000</v>
      </c>
      <c r="AE62" s="84">
        <v>42000</v>
      </c>
      <c r="AF62" s="84">
        <v>40000</v>
      </c>
      <c r="AG62" s="85">
        <v>40000</v>
      </c>
      <c r="AH62" s="84">
        <v>680000</v>
      </c>
      <c r="AI62" s="84">
        <v>714000</v>
      </c>
      <c r="AJ62" s="85">
        <v>700000</v>
      </c>
      <c r="AK62" s="84">
        <v>145500</v>
      </c>
      <c r="AL62" s="84">
        <v>150000</v>
      </c>
      <c r="AM62" s="85">
        <v>150000</v>
      </c>
      <c r="AN62" s="84">
        <v>0</v>
      </c>
      <c r="AO62" s="84">
        <v>0</v>
      </c>
      <c r="AP62" s="85">
        <v>0</v>
      </c>
      <c r="AQ62" s="84">
        <v>0</v>
      </c>
      <c r="AR62" s="84">
        <v>0</v>
      </c>
      <c r="AS62" s="85">
        <v>0</v>
      </c>
      <c r="AT62" s="84">
        <v>0</v>
      </c>
      <c r="AU62" s="84">
        <v>0</v>
      </c>
      <c r="AV62" s="85">
        <v>0</v>
      </c>
      <c r="AW62" s="84"/>
      <c r="AX62" s="84">
        <v>987500</v>
      </c>
      <c r="AY62" s="84">
        <v>1078000</v>
      </c>
      <c r="AZ62" s="86">
        <v>1104000</v>
      </c>
      <c r="BA62" s="73"/>
      <c r="BB62" s="87">
        <v>150000</v>
      </c>
      <c r="BC62" s="88">
        <f t="shared" si="8"/>
        <v>1</v>
      </c>
      <c r="BD62" s="89">
        <f t="shared" si="1"/>
        <v>0</v>
      </c>
      <c r="BE62" s="156">
        <v>31900</v>
      </c>
      <c r="BF62" s="90">
        <v>21100</v>
      </c>
      <c r="BG62" s="79"/>
      <c r="BH62" s="77"/>
      <c r="BI62" s="91" t="s">
        <v>118</v>
      </c>
      <c r="BJ62" s="92" t="s">
        <v>119</v>
      </c>
      <c r="BL62" s="140">
        <f t="shared" si="3"/>
        <v>59000</v>
      </c>
      <c r="BM62" s="141">
        <f>93000*Q62-BB62-BF62</f>
        <v>98600</v>
      </c>
      <c r="BN62" s="132"/>
      <c r="BO62" s="141">
        <f t="shared" si="18"/>
        <v>176900</v>
      </c>
      <c r="BP62" s="141">
        <f>80000*Q62-BB62-BF62</f>
        <v>60900</v>
      </c>
      <c r="BQ62" s="141">
        <f t="shared" si="6"/>
        <v>118900</v>
      </c>
      <c r="BR62" s="141">
        <f t="shared" si="7"/>
        <v>176900</v>
      </c>
    </row>
    <row r="63" spans="1:70" s="22" customFormat="1" ht="36">
      <c r="A63" s="53">
        <v>70844763</v>
      </c>
      <c r="B63" s="54" t="s">
        <v>56</v>
      </c>
      <c r="C63" s="54" t="s">
        <v>34</v>
      </c>
      <c r="D63" s="54" t="s">
        <v>35</v>
      </c>
      <c r="E63" s="54" t="s">
        <v>57</v>
      </c>
      <c r="F63" s="23">
        <v>7033924</v>
      </c>
      <c r="G63" s="23">
        <v>0</v>
      </c>
      <c r="H63" s="26">
        <v>6956</v>
      </c>
      <c r="I63" s="25" t="s">
        <v>133</v>
      </c>
      <c r="J63" s="23">
        <v>200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39">
        <v>8.6</v>
      </c>
      <c r="Q63" s="83">
        <v>8.6</v>
      </c>
      <c r="R63" s="83">
        <v>7</v>
      </c>
      <c r="S63" s="84">
        <v>265000</v>
      </c>
      <c r="T63" s="149">
        <v>210000</v>
      </c>
      <c r="U63" s="85">
        <v>231000</v>
      </c>
      <c r="V63" s="84">
        <v>0</v>
      </c>
      <c r="W63" s="84">
        <v>0</v>
      </c>
      <c r="X63" s="85">
        <v>0</v>
      </c>
      <c r="Y63" s="84">
        <v>17961</v>
      </c>
      <c r="Z63" s="84">
        <v>0</v>
      </c>
      <c r="AA63" s="85">
        <v>0</v>
      </c>
      <c r="AB63" s="84">
        <v>152000</v>
      </c>
      <c r="AC63" s="84">
        <v>172000</v>
      </c>
      <c r="AD63" s="85">
        <v>180000</v>
      </c>
      <c r="AE63" s="84">
        <v>0</v>
      </c>
      <c r="AF63" s="84">
        <v>0</v>
      </c>
      <c r="AG63" s="85">
        <v>0</v>
      </c>
      <c r="AH63" s="84">
        <v>1858000</v>
      </c>
      <c r="AI63" s="84">
        <v>2315600</v>
      </c>
      <c r="AJ63" s="85">
        <v>2264600</v>
      </c>
      <c r="AK63" s="84">
        <v>317404</v>
      </c>
      <c r="AL63" s="84">
        <v>340000</v>
      </c>
      <c r="AM63" s="85">
        <v>370000</v>
      </c>
      <c r="AN63" s="84">
        <v>0</v>
      </c>
      <c r="AO63" s="84">
        <v>0</v>
      </c>
      <c r="AP63" s="85">
        <v>0</v>
      </c>
      <c r="AQ63" s="84">
        <v>0</v>
      </c>
      <c r="AR63" s="84">
        <v>0</v>
      </c>
      <c r="AS63" s="85">
        <v>0</v>
      </c>
      <c r="AT63" s="84">
        <v>0</v>
      </c>
      <c r="AU63" s="84">
        <v>0</v>
      </c>
      <c r="AV63" s="85">
        <v>0</v>
      </c>
      <c r="AW63" s="84"/>
      <c r="AX63" s="84">
        <v>2610365</v>
      </c>
      <c r="AY63" s="84">
        <v>3037600</v>
      </c>
      <c r="AZ63" s="86">
        <v>3314000</v>
      </c>
      <c r="BA63" s="73"/>
      <c r="BB63" s="87">
        <v>231000</v>
      </c>
      <c r="BC63" s="88">
        <f t="shared" si="8"/>
        <v>1</v>
      </c>
      <c r="BD63" s="89">
        <f t="shared" si="1"/>
        <v>0.10000000000000009</v>
      </c>
      <c r="BE63" s="156">
        <v>94600</v>
      </c>
      <c r="BF63" s="90">
        <v>276400</v>
      </c>
      <c r="BG63" s="79"/>
      <c r="BH63" s="77"/>
      <c r="BI63" s="91" t="s">
        <v>118</v>
      </c>
      <c r="BJ63" s="92" t="s">
        <v>119</v>
      </c>
      <c r="BL63" s="140">
        <f t="shared" si="3"/>
        <v>59000</v>
      </c>
      <c r="BM63" s="141"/>
      <c r="BN63" s="141">
        <f>100000*Q63-BB63-BE63</f>
        <v>534400</v>
      </c>
      <c r="BO63" s="141">
        <f t="shared" si="18"/>
        <v>524600</v>
      </c>
      <c r="BP63" s="141"/>
      <c r="BQ63" s="141">
        <f t="shared" si="6"/>
        <v>352600</v>
      </c>
      <c r="BR63" s="141">
        <f t="shared" si="7"/>
        <v>524600</v>
      </c>
    </row>
    <row r="64" spans="1:71" s="22" customFormat="1" ht="24">
      <c r="A64" s="53">
        <v>70188467</v>
      </c>
      <c r="B64" s="54" t="s">
        <v>60</v>
      </c>
      <c r="C64" s="54" t="s">
        <v>34</v>
      </c>
      <c r="D64" s="54" t="s">
        <v>35</v>
      </c>
      <c r="E64" s="54" t="s">
        <v>47</v>
      </c>
      <c r="F64" s="23">
        <v>2627678</v>
      </c>
      <c r="G64" s="23">
        <v>0</v>
      </c>
      <c r="H64" s="26">
        <v>24265</v>
      </c>
      <c r="I64" s="25" t="s">
        <v>133</v>
      </c>
      <c r="J64" s="23">
        <v>250</v>
      </c>
      <c r="K64" s="23">
        <v>0</v>
      </c>
      <c r="L64" s="23">
        <v>0</v>
      </c>
      <c r="M64" s="23">
        <v>0</v>
      </c>
      <c r="N64" s="23">
        <v>0</v>
      </c>
      <c r="O64" s="23">
        <v>250</v>
      </c>
      <c r="P64" s="39">
        <v>19.9</v>
      </c>
      <c r="Q64" s="83">
        <v>20.6</v>
      </c>
      <c r="R64" s="83">
        <v>15.8</v>
      </c>
      <c r="S64" s="84">
        <v>931000</v>
      </c>
      <c r="T64" s="149">
        <v>1090000</v>
      </c>
      <c r="U64" s="85">
        <v>795000</v>
      </c>
      <c r="V64" s="84">
        <v>0</v>
      </c>
      <c r="W64" s="84">
        <v>0</v>
      </c>
      <c r="X64" s="85">
        <v>0</v>
      </c>
      <c r="Y64" s="84">
        <v>0</v>
      </c>
      <c r="Z64" s="84">
        <v>0</v>
      </c>
      <c r="AA64" s="85">
        <v>0</v>
      </c>
      <c r="AB64" s="84">
        <v>0</v>
      </c>
      <c r="AC64" s="84">
        <v>0</v>
      </c>
      <c r="AD64" s="85">
        <v>671500</v>
      </c>
      <c r="AE64" s="84">
        <v>0</v>
      </c>
      <c r="AF64" s="84">
        <v>0</v>
      </c>
      <c r="AG64" s="85">
        <v>0</v>
      </c>
      <c r="AH64" s="84">
        <v>3671800</v>
      </c>
      <c r="AI64" s="84">
        <v>2995800</v>
      </c>
      <c r="AJ64" s="85">
        <v>2282980</v>
      </c>
      <c r="AK64" s="84">
        <v>5008371</v>
      </c>
      <c r="AL64" s="84">
        <v>4635000</v>
      </c>
      <c r="AM64" s="85">
        <v>4617000</v>
      </c>
      <c r="AN64" s="84">
        <v>0</v>
      </c>
      <c r="AO64" s="84">
        <v>0</v>
      </c>
      <c r="AP64" s="85">
        <v>0</v>
      </c>
      <c r="AQ64" s="84">
        <v>0</v>
      </c>
      <c r="AR64" s="84">
        <v>0</v>
      </c>
      <c r="AS64" s="85">
        <v>0</v>
      </c>
      <c r="AT64" s="84">
        <v>0</v>
      </c>
      <c r="AU64" s="84">
        <v>0</v>
      </c>
      <c r="AV64" s="85">
        <v>0</v>
      </c>
      <c r="AW64" s="84"/>
      <c r="AX64" s="84">
        <v>9611171</v>
      </c>
      <c r="AY64" s="84">
        <v>8720800</v>
      </c>
      <c r="AZ64" s="86">
        <v>8371480</v>
      </c>
      <c r="BA64" s="73"/>
      <c r="BB64" s="87">
        <v>795000</v>
      </c>
      <c r="BC64" s="88">
        <f t="shared" si="8"/>
        <v>1</v>
      </c>
      <c r="BD64" s="89">
        <f t="shared" si="1"/>
        <v>-0.27064220183486243</v>
      </c>
      <c r="BE64" s="156">
        <v>226600</v>
      </c>
      <c r="BF64" s="90">
        <v>420400</v>
      </c>
      <c r="BG64" s="79"/>
      <c r="BH64" s="77"/>
      <c r="BI64" s="91" t="s">
        <v>118</v>
      </c>
      <c r="BJ64" s="92" t="s">
        <v>119</v>
      </c>
      <c r="BL64" s="140">
        <f t="shared" si="3"/>
        <v>58999.99999999999</v>
      </c>
      <c r="BM64" s="141"/>
      <c r="BN64" s="132">
        <f>100000*Q64-BB64-BE64</f>
        <v>1038400.0000000002</v>
      </c>
      <c r="BO64" s="141"/>
      <c r="BP64" s="141"/>
      <c r="BQ64" s="141">
        <f t="shared" si="6"/>
        <v>844600.0000000002</v>
      </c>
      <c r="BR64" s="141">
        <f t="shared" si="7"/>
        <v>1256600</v>
      </c>
      <c r="BS64" s="49"/>
    </row>
    <row r="65" spans="1:70" s="22" customFormat="1" ht="48">
      <c r="A65" s="53">
        <v>68726732</v>
      </c>
      <c r="B65" s="54" t="s">
        <v>78</v>
      </c>
      <c r="C65" s="54" t="s">
        <v>34</v>
      </c>
      <c r="D65" s="54" t="s">
        <v>35</v>
      </c>
      <c r="E65" s="54" t="s">
        <v>79</v>
      </c>
      <c r="F65" s="23">
        <v>4124928</v>
      </c>
      <c r="G65" s="24"/>
      <c r="H65" s="25">
        <v>11792</v>
      </c>
      <c r="I65" s="25" t="s">
        <v>133</v>
      </c>
      <c r="J65" s="23">
        <v>185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39">
        <v>10</v>
      </c>
      <c r="Q65" s="83">
        <v>10</v>
      </c>
      <c r="R65" s="83">
        <v>8</v>
      </c>
      <c r="S65" s="84">
        <v>0</v>
      </c>
      <c r="T65" s="149">
        <v>170000</v>
      </c>
      <c r="U65" s="85">
        <v>187000</v>
      </c>
      <c r="V65" s="84">
        <v>0</v>
      </c>
      <c r="W65" s="84">
        <v>0</v>
      </c>
      <c r="X65" s="85">
        <v>0</v>
      </c>
      <c r="Y65" s="84">
        <v>70551</v>
      </c>
      <c r="Z65" s="84">
        <v>0</v>
      </c>
      <c r="AA65" s="85">
        <v>0</v>
      </c>
      <c r="AB65" s="84">
        <v>400000</v>
      </c>
      <c r="AC65" s="84">
        <v>330000</v>
      </c>
      <c r="AD65" s="85">
        <v>200000</v>
      </c>
      <c r="AE65" s="84">
        <v>0</v>
      </c>
      <c r="AF65" s="84">
        <v>0</v>
      </c>
      <c r="AG65" s="85">
        <v>0</v>
      </c>
      <c r="AH65" s="84">
        <v>2533000</v>
      </c>
      <c r="AI65" s="84">
        <v>2504000</v>
      </c>
      <c r="AJ65" s="85">
        <v>2750000</v>
      </c>
      <c r="AK65" s="84">
        <v>430000</v>
      </c>
      <c r="AL65" s="84">
        <v>451000</v>
      </c>
      <c r="AM65" s="85">
        <v>411000</v>
      </c>
      <c r="AN65" s="84">
        <v>0</v>
      </c>
      <c r="AO65" s="84">
        <v>0</v>
      </c>
      <c r="AP65" s="85">
        <v>0</v>
      </c>
      <c r="AQ65" s="84">
        <v>0</v>
      </c>
      <c r="AR65" s="84">
        <v>0</v>
      </c>
      <c r="AS65" s="85">
        <v>0</v>
      </c>
      <c r="AT65" s="84">
        <v>0</v>
      </c>
      <c r="AU65" s="84">
        <v>0</v>
      </c>
      <c r="AV65" s="85">
        <v>0</v>
      </c>
      <c r="AW65" s="84"/>
      <c r="AX65" s="84">
        <v>3433551</v>
      </c>
      <c r="AY65" s="84">
        <v>3455000</v>
      </c>
      <c r="AZ65" s="86">
        <v>3861000</v>
      </c>
      <c r="BA65" s="73"/>
      <c r="BB65" s="87">
        <v>187000</v>
      </c>
      <c r="BC65" s="88">
        <f t="shared" si="8"/>
        <v>1</v>
      </c>
      <c r="BD65" s="89">
        <f t="shared" si="1"/>
        <v>0.10000000000000009</v>
      </c>
      <c r="BE65" s="156">
        <v>110000</v>
      </c>
      <c r="BF65" s="90">
        <v>403000</v>
      </c>
      <c r="BG65" s="79"/>
      <c r="BH65" s="77"/>
      <c r="BI65" s="91" t="s">
        <v>118</v>
      </c>
      <c r="BJ65" s="92" t="s">
        <v>119</v>
      </c>
      <c r="BL65" s="140">
        <f t="shared" si="3"/>
        <v>59000</v>
      </c>
      <c r="BM65" s="141">
        <f>93000*Q65-BB65-BF65</f>
        <v>340000</v>
      </c>
      <c r="BN65" s="141">
        <f>100000*Q65-BB65-BE65</f>
        <v>703000</v>
      </c>
      <c r="BO65" s="141">
        <f>120000*Q65-BB65-BF65</f>
        <v>610000</v>
      </c>
      <c r="BP65" s="141"/>
      <c r="BQ65" s="141">
        <f t="shared" si="6"/>
        <v>410000</v>
      </c>
      <c r="BR65" s="141">
        <f t="shared" si="7"/>
        <v>610000</v>
      </c>
    </row>
    <row r="66" spans="1:70" s="22" customFormat="1" ht="24">
      <c r="A66" s="53">
        <v>43379168</v>
      </c>
      <c r="B66" s="54" t="s">
        <v>67</v>
      </c>
      <c r="C66" s="54" t="s">
        <v>34</v>
      </c>
      <c r="D66" s="54" t="s">
        <v>35</v>
      </c>
      <c r="E66" s="54" t="s">
        <v>68</v>
      </c>
      <c r="F66" s="23">
        <v>3612996</v>
      </c>
      <c r="G66" s="24"/>
      <c r="H66" s="25">
        <v>23688</v>
      </c>
      <c r="I66" s="25" t="s">
        <v>133</v>
      </c>
      <c r="J66" s="23">
        <v>250</v>
      </c>
      <c r="K66" s="23">
        <v>58</v>
      </c>
      <c r="L66" s="23">
        <v>29</v>
      </c>
      <c r="M66" s="23">
        <v>15</v>
      </c>
      <c r="N66" s="23">
        <v>3</v>
      </c>
      <c r="O66" s="23">
        <v>145</v>
      </c>
      <c r="P66" s="39">
        <v>26.3</v>
      </c>
      <c r="Q66" s="83">
        <v>26.3</v>
      </c>
      <c r="R66" s="83">
        <v>21.3</v>
      </c>
      <c r="S66" s="84">
        <v>0</v>
      </c>
      <c r="T66" s="149">
        <v>500000</v>
      </c>
      <c r="U66" s="85">
        <v>450000</v>
      </c>
      <c r="V66" s="84">
        <v>0</v>
      </c>
      <c r="W66" s="84">
        <v>0</v>
      </c>
      <c r="X66" s="85">
        <v>0</v>
      </c>
      <c r="Y66" s="84">
        <v>188000</v>
      </c>
      <c r="Z66" s="84">
        <v>110000</v>
      </c>
      <c r="AA66" s="85">
        <v>30000</v>
      </c>
      <c r="AB66" s="84">
        <v>930000</v>
      </c>
      <c r="AC66" s="84">
        <v>815000</v>
      </c>
      <c r="AD66" s="85">
        <v>800000</v>
      </c>
      <c r="AE66" s="84">
        <v>0</v>
      </c>
      <c r="AF66" s="84">
        <v>0</v>
      </c>
      <c r="AG66" s="85">
        <v>0</v>
      </c>
      <c r="AH66" s="84">
        <v>3678000</v>
      </c>
      <c r="AI66" s="84">
        <v>3187000</v>
      </c>
      <c r="AJ66" s="85">
        <v>3558000</v>
      </c>
      <c r="AK66" s="84">
        <v>1085000</v>
      </c>
      <c r="AL66" s="84">
        <v>1420000</v>
      </c>
      <c r="AM66" s="85">
        <v>1350000</v>
      </c>
      <c r="AN66" s="84">
        <v>0</v>
      </c>
      <c r="AO66" s="84">
        <v>0</v>
      </c>
      <c r="AP66" s="85">
        <v>0</v>
      </c>
      <c r="AQ66" s="84">
        <v>0</v>
      </c>
      <c r="AR66" s="84">
        <v>0</v>
      </c>
      <c r="AS66" s="85">
        <v>0</v>
      </c>
      <c r="AT66" s="84">
        <v>61000</v>
      </c>
      <c r="AU66" s="84">
        <v>30000</v>
      </c>
      <c r="AV66" s="85">
        <v>30000</v>
      </c>
      <c r="AW66" s="84"/>
      <c r="AX66" s="84">
        <v>5942000</v>
      </c>
      <c r="AY66" s="84">
        <v>6062000</v>
      </c>
      <c r="AZ66" s="86">
        <v>6268000</v>
      </c>
      <c r="BA66" s="73"/>
      <c r="BB66" s="87">
        <v>450000</v>
      </c>
      <c r="BC66" s="88">
        <f t="shared" si="8"/>
        <v>1</v>
      </c>
      <c r="BD66" s="89">
        <f t="shared" si="1"/>
        <v>-0.09999999999999998</v>
      </c>
      <c r="BE66" s="156">
        <v>289300</v>
      </c>
      <c r="BF66" s="90">
        <v>1101700</v>
      </c>
      <c r="BG66" s="79"/>
      <c r="BH66" s="77"/>
      <c r="BI66" s="91" t="s">
        <v>118</v>
      </c>
      <c r="BJ66" s="92" t="s">
        <v>119</v>
      </c>
      <c r="BL66" s="140">
        <f t="shared" si="3"/>
        <v>59000</v>
      </c>
      <c r="BM66" s="141"/>
      <c r="BN66" s="141">
        <f>100000*Q66-BB66-BE66</f>
        <v>1890700</v>
      </c>
      <c r="BO66" s="141">
        <f>120000*Q66-BB66-BF66</f>
        <v>1604300</v>
      </c>
      <c r="BP66" s="141"/>
      <c r="BQ66" s="141">
        <f t="shared" si="6"/>
        <v>1078300</v>
      </c>
      <c r="BR66" s="141">
        <f t="shared" si="7"/>
        <v>1604300</v>
      </c>
    </row>
    <row r="67" spans="1:70" s="22" customFormat="1" ht="36.75" thickBot="1">
      <c r="A67" s="60">
        <v>70289166</v>
      </c>
      <c r="B67" s="61" t="s">
        <v>107</v>
      </c>
      <c r="C67" s="61" t="s">
        <v>34</v>
      </c>
      <c r="D67" s="61" t="s">
        <v>35</v>
      </c>
      <c r="E67" s="61" t="s">
        <v>108</v>
      </c>
      <c r="F67" s="32">
        <v>1449312</v>
      </c>
      <c r="G67" s="33"/>
      <c r="H67" s="34">
        <v>6000</v>
      </c>
      <c r="I67" s="34" t="s">
        <v>133</v>
      </c>
      <c r="J67" s="32">
        <v>30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42">
        <v>7</v>
      </c>
      <c r="Q67" s="110">
        <v>8.8</v>
      </c>
      <c r="R67" s="110">
        <v>7.3</v>
      </c>
      <c r="S67" s="111">
        <v>221000</v>
      </c>
      <c r="T67" s="152">
        <v>560000</v>
      </c>
      <c r="U67" s="112">
        <v>560000</v>
      </c>
      <c r="V67" s="111">
        <v>0</v>
      </c>
      <c r="W67" s="111">
        <v>0</v>
      </c>
      <c r="X67" s="112">
        <v>0</v>
      </c>
      <c r="Y67" s="111">
        <v>60000</v>
      </c>
      <c r="Z67" s="111">
        <v>0</v>
      </c>
      <c r="AA67" s="112">
        <v>0</v>
      </c>
      <c r="AB67" s="111">
        <v>199000</v>
      </c>
      <c r="AC67" s="111">
        <v>0</v>
      </c>
      <c r="AD67" s="112">
        <v>0</v>
      </c>
      <c r="AE67" s="111">
        <v>0</v>
      </c>
      <c r="AF67" s="111">
        <v>0</v>
      </c>
      <c r="AG67" s="112">
        <v>0</v>
      </c>
      <c r="AH67" s="111">
        <v>449300</v>
      </c>
      <c r="AI67" s="111">
        <v>372000</v>
      </c>
      <c r="AJ67" s="112">
        <v>652000</v>
      </c>
      <c r="AK67" s="111">
        <v>626800</v>
      </c>
      <c r="AL67" s="111">
        <v>782500</v>
      </c>
      <c r="AM67" s="112">
        <v>782500</v>
      </c>
      <c r="AN67" s="111">
        <v>0</v>
      </c>
      <c r="AO67" s="111">
        <v>0</v>
      </c>
      <c r="AP67" s="112">
        <v>0</v>
      </c>
      <c r="AQ67" s="111">
        <v>0</v>
      </c>
      <c r="AR67" s="111">
        <v>0</v>
      </c>
      <c r="AS67" s="112">
        <v>0</v>
      </c>
      <c r="AT67" s="111">
        <v>0</v>
      </c>
      <c r="AU67" s="111">
        <v>0</v>
      </c>
      <c r="AV67" s="112">
        <v>0</v>
      </c>
      <c r="AW67" s="111"/>
      <c r="AX67" s="111">
        <v>1556100</v>
      </c>
      <c r="AY67" s="111">
        <v>1714500</v>
      </c>
      <c r="AZ67" s="113">
        <v>2695500</v>
      </c>
      <c r="BA67" s="73"/>
      <c r="BB67" s="114">
        <v>560000</v>
      </c>
      <c r="BC67" s="115">
        <f t="shared" si="8"/>
        <v>1</v>
      </c>
      <c r="BD67" s="116">
        <f t="shared" si="1"/>
        <v>0</v>
      </c>
      <c r="BE67" s="157">
        <v>96800</v>
      </c>
      <c r="BF67" s="117">
        <v>0</v>
      </c>
      <c r="BG67" s="79"/>
      <c r="BH67" s="77"/>
      <c r="BI67" s="118" t="s">
        <v>118</v>
      </c>
      <c r="BJ67" s="119" t="s">
        <v>122</v>
      </c>
      <c r="BL67" s="142">
        <f t="shared" si="3"/>
        <v>63636.36363636363</v>
      </c>
      <c r="BM67" s="141"/>
      <c r="BN67" s="141">
        <f>100000*Q67-BB67-BE67</f>
        <v>223200.00000000012</v>
      </c>
      <c r="BO67" s="141">
        <f>120000*Q67-BB67-BF67</f>
        <v>496000</v>
      </c>
      <c r="BP67" s="141"/>
      <c r="BQ67" s="141">
        <f t="shared" si="6"/>
        <v>320000.0000000001</v>
      </c>
      <c r="BR67" s="141">
        <f t="shared" si="7"/>
        <v>496000</v>
      </c>
    </row>
    <row r="68" spans="1:70" s="10" customFormat="1" ht="26.25" customHeight="1" thickBot="1">
      <c r="A68" s="170" t="s">
        <v>116</v>
      </c>
      <c r="B68" s="171"/>
      <c r="C68" s="171"/>
      <c r="D68" s="171"/>
      <c r="E68" s="171"/>
      <c r="F68" s="9"/>
      <c r="G68" s="9"/>
      <c r="H68" s="9"/>
      <c r="I68" s="9"/>
      <c r="J68" s="9">
        <f>SUM(J9:J67)</f>
        <v>5587</v>
      </c>
      <c r="K68" s="9"/>
      <c r="L68" s="9"/>
      <c r="M68" s="9"/>
      <c r="N68" s="9"/>
      <c r="O68" s="9"/>
      <c r="P68" s="43">
        <f>SUM(P9:P67)</f>
        <v>321.70000000000005</v>
      </c>
      <c r="Q68" s="120">
        <f>SUM(Q9:Q67)</f>
        <v>328.6250000000001</v>
      </c>
      <c r="R68" s="120"/>
      <c r="S68" s="121">
        <f aca="true" t="shared" si="19" ref="S68:AX68">SUM(S9:S67)</f>
        <v>14231600</v>
      </c>
      <c r="T68" s="121">
        <f t="shared" si="19"/>
        <v>17122150</v>
      </c>
      <c r="U68" s="121">
        <f t="shared" si="19"/>
        <v>16558000</v>
      </c>
      <c r="V68" s="121">
        <f t="shared" si="19"/>
        <v>0</v>
      </c>
      <c r="W68" s="121">
        <f t="shared" si="19"/>
        <v>0</v>
      </c>
      <c r="X68" s="121">
        <f t="shared" si="19"/>
        <v>0</v>
      </c>
      <c r="Y68" s="121">
        <f t="shared" si="19"/>
        <v>1017027</v>
      </c>
      <c r="Z68" s="121">
        <f t="shared" si="19"/>
        <v>733800</v>
      </c>
      <c r="AA68" s="121">
        <f t="shared" si="19"/>
        <v>146200</v>
      </c>
      <c r="AB68" s="121">
        <f t="shared" si="19"/>
        <v>8519500</v>
      </c>
      <c r="AC68" s="121">
        <f t="shared" si="19"/>
        <v>9071100</v>
      </c>
      <c r="AD68" s="121">
        <f t="shared" si="19"/>
        <v>9697650</v>
      </c>
      <c r="AE68" s="121">
        <f t="shared" si="19"/>
        <v>8549649</v>
      </c>
      <c r="AF68" s="121">
        <f t="shared" si="19"/>
        <v>8114800</v>
      </c>
      <c r="AG68" s="121">
        <f t="shared" si="19"/>
        <v>7774075</v>
      </c>
      <c r="AH68" s="121">
        <f t="shared" si="19"/>
        <v>47069789</v>
      </c>
      <c r="AI68" s="121">
        <f t="shared" si="19"/>
        <v>49903550</v>
      </c>
      <c r="AJ68" s="121">
        <f t="shared" si="19"/>
        <v>36842158</v>
      </c>
      <c r="AK68" s="121">
        <f t="shared" si="19"/>
        <v>32717949</v>
      </c>
      <c r="AL68" s="121">
        <f t="shared" si="19"/>
        <v>29904166</v>
      </c>
      <c r="AM68" s="121">
        <f t="shared" si="19"/>
        <v>33325916</v>
      </c>
      <c r="AN68" s="121">
        <f t="shared" si="19"/>
        <v>0</v>
      </c>
      <c r="AO68" s="121">
        <f t="shared" si="19"/>
        <v>0</v>
      </c>
      <c r="AP68" s="121">
        <f t="shared" si="19"/>
        <v>0</v>
      </c>
      <c r="AQ68" s="121">
        <f t="shared" si="19"/>
        <v>0</v>
      </c>
      <c r="AR68" s="121">
        <f t="shared" si="19"/>
        <v>0</v>
      </c>
      <c r="AS68" s="121">
        <f t="shared" si="19"/>
        <v>0</v>
      </c>
      <c r="AT68" s="121">
        <f t="shared" si="19"/>
        <v>1821268</v>
      </c>
      <c r="AU68" s="121">
        <f t="shared" si="19"/>
        <v>1138600</v>
      </c>
      <c r="AV68" s="121">
        <f t="shared" si="19"/>
        <v>455825</v>
      </c>
      <c r="AW68" s="121">
        <f t="shared" si="19"/>
        <v>0</v>
      </c>
      <c r="AX68" s="121">
        <f t="shared" si="19"/>
        <v>117047877</v>
      </c>
      <c r="AY68" s="122">
        <f>SUM(AY9:AY67)</f>
        <v>115664166</v>
      </c>
      <c r="AZ68" s="122">
        <f>SUM(AZ9:AZ67)</f>
        <v>121058624</v>
      </c>
      <c r="BA68" s="123"/>
      <c r="BB68" s="122">
        <f>SUM(BB9:BB67)</f>
        <v>16558000</v>
      </c>
      <c r="BC68" s="124">
        <f t="shared" si="8"/>
        <v>1</v>
      </c>
      <c r="BD68" s="124">
        <f>-1+BB68/T68</f>
        <v>-0.032948549101602276</v>
      </c>
      <c r="BE68" s="159">
        <f>SUM(BE9:BE67)</f>
        <v>3603900</v>
      </c>
      <c r="BF68" s="126">
        <f>SUM(BF9:BF67)</f>
        <v>6153400</v>
      </c>
      <c r="BG68" s="127"/>
      <c r="BH68" s="65"/>
      <c r="BI68" s="65"/>
      <c r="BJ68" s="65"/>
      <c r="BL68" s="143">
        <f t="shared" si="3"/>
        <v>69110.38417649294</v>
      </c>
      <c r="BM68" s="144">
        <f aca="true" t="shared" si="20" ref="BM68:BR68">SUM(BM9:BM67)</f>
        <v>827500</v>
      </c>
      <c r="BN68" s="144">
        <f t="shared" si="20"/>
        <v>8845000</v>
      </c>
      <c r="BO68" s="144">
        <f t="shared" si="20"/>
        <v>5186400</v>
      </c>
      <c r="BP68" s="144">
        <f t="shared" si="20"/>
        <v>1924700</v>
      </c>
      <c r="BQ68" s="144">
        <f t="shared" si="20"/>
        <v>9769800</v>
      </c>
      <c r="BR68" s="144">
        <f t="shared" si="20"/>
        <v>16156300</v>
      </c>
    </row>
    <row r="69" spans="1:70" s="10" customFormat="1" ht="26.25" customHeight="1">
      <c r="A69" s="47"/>
      <c r="B69" s="48"/>
      <c r="C69" s="48"/>
      <c r="D69" s="48"/>
      <c r="E69" s="48"/>
      <c r="F69" s="9"/>
      <c r="G69" s="9"/>
      <c r="H69" s="9"/>
      <c r="I69" s="9"/>
      <c r="J69" s="9"/>
      <c r="K69" s="9"/>
      <c r="L69" s="9"/>
      <c r="M69" s="9"/>
      <c r="N69" s="9"/>
      <c r="O69" s="9"/>
      <c r="P69" s="43"/>
      <c r="Q69" s="120"/>
      <c r="R69" s="120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5"/>
      <c r="BD69" s="125"/>
      <c r="BE69" s="128"/>
      <c r="BF69" s="128"/>
      <c r="BG69" s="127"/>
      <c r="BH69" s="65"/>
      <c r="BI69" s="65"/>
      <c r="BJ69" s="65"/>
      <c r="BL69" s="139" t="s">
        <v>167</v>
      </c>
      <c r="BM69" s="145">
        <f aca="true" t="shared" si="21" ref="BM69:BR69">$BF$68+BM68</f>
        <v>6980900</v>
      </c>
      <c r="BN69" s="145">
        <f t="shared" si="21"/>
        <v>14998400</v>
      </c>
      <c r="BO69" s="145">
        <f t="shared" si="21"/>
        <v>11339800</v>
      </c>
      <c r="BP69" s="145">
        <f t="shared" si="21"/>
        <v>8078100</v>
      </c>
      <c r="BQ69" s="145">
        <f t="shared" si="21"/>
        <v>15923200</v>
      </c>
      <c r="BR69" s="145">
        <f t="shared" si="21"/>
        <v>22309700</v>
      </c>
    </row>
    <row r="70" spans="2:70" ht="75.75" customHeight="1">
      <c r="B70" s="165" t="s">
        <v>124</v>
      </c>
      <c r="C70" s="165"/>
      <c r="D70" s="12"/>
      <c r="BL70" s="146" t="s">
        <v>169</v>
      </c>
      <c r="BM70" s="147"/>
      <c r="BN70" s="147">
        <f>-9000000+BN69</f>
        <v>5998400</v>
      </c>
      <c r="BO70" s="147">
        <f>-9000000+BO69</f>
        <v>2339800</v>
      </c>
      <c r="BP70" s="147">
        <f>-9000000+BP69</f>
        <v>-921900</v>
      </c>
      <c r="BQ70" s="147">
        <f>-9000000+BQ69</f>
        <v>6923200</v>
      </c>
      <c r="BR70" s="147">
        <f>-9000000+BR69</f>
        <v>13309700</v>
      </c>
    </row>
    <row r="71" spans="2:5" ht="14.25">
      <c r="B71" s="165" t="s">
        <v>125</v>
      </c>
      <c r="C71" s="165"/>
      <c r="D71" s="13">
        <v>3647400</v>
      </c>
      <c r="E71" s="14"/>
    </row>
    <row r="72" spans="2:5" ht="14.25">
      <c r="B72" s="165" t="s">
        <v>158</v>
      </c>
      <c r="C72" s="165"/>
      <c r="D72" s="13">
        <v>0</v>
      </c>
      <c r="E72" s="14"/>
    </row>
    <row r="73" spans="2:5" ht="14.25">
      <c r="B73" s="165" t="s">
        <v>127</v>
      </c>
      <c r="C73" s="165"/>
      <c r="D73" s="13">
        <v>112200</v>
      </c>
      <c r="E73" s="14"/>
    </row>
    <row r="74" spans="2:5" ht="14.25">
      <c r="B74" s="165" t="s">
        <v>126</v>
      </c>
      <c r="C74" s="165"/>
      <c r="D74" s="13">
        <v>1945700</v>
      </c>
      <c r="E74" s="15"/>
    </row>
    <row r="75" spans="2:70" ht="14.25">
      <c r="B75" s="165" t="s">
        <v>129</v>
      </c>
      <c r="C75" s="165"/>
      <c r="D75" s="13">
        <v>448100</v>
      </c>
      <c r="E75" s="14"/>
      <c r="BM75" s="138"/>
      <c r="BN75" s="138"/>
      <c r="BO75" s="138"/>
      <c r="BP75" s="138"/>
      <c r="BQ75" s="138"/>
      <c r="BR75" s="138"/>
    </row>
    <row r="76" spans="2:5" ht="14.25">
      <c r="B76" s="164" t="s">
        <v>116</v>
      </c>
      <c r="C76" s="164"/>
      <c r="D76" s="160">
        <f>SUM(D71:D75)</f>
        <v>6153400</v>
      </c>
      <c r="E76" s="14"/>
    </row>
    <row r="77" spans="4:56" ht="23.25" customHeight="1">
      <c r="D77" s="46"/>
      <c r="BC77" s="63"/>
      <c r="BD77" s="63"/>
    </row>
    <row r="81" spans="55:56" ht="27.75" customHeight="1">
      <c r="BC81" s="63"/>
      <c r="BD81" s="63"/>
    </row>
  </sheetData>
  <mergeCells count="11">
    <mergeCell ref="BI8:BJ8"/>
    <mergeCell ref="A6:BJ6"/>
    <mergeCell ref="A68:E68"/>
    <mergeCell ref="B70:C70"/>
    <mergeCell ref="A7:BJ7"/>
    <mergeCell ref="B76:C76"/>
    <mergeCell ref="B71:C71"/>
    <mergeCell ref="B73:C73"/>
    <mergeCell ref="B74:C74"/>
    <mergeCell ref="B75:C75"/>
    <mergeCell ref="B72:C7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54" r:id="rId3"/>
  <headerFooter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2009-02-25T07:42:32Z</cp:lastPrinted>
  <dcterms:created xsi:type="dcterms:W3CDTF">2008-01-11T14:07:44Z</dcterms:created>
  <dcterms:modified xsi:type="dcterms:W3CDTF">2009-02-25T16:16:00Z</dcterms:modified>
  <cp:category/>
  <cp:version/>
  <cp:contentType/>
  <cp:contentStatus/>
</cp:coreProperties>
</file>