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ZK-02-2008-72, př. 4a" sheetId="1" r:id="rId1"/>
  </sheets>
  <definedNames/>
  <calcPr fullCalcOnLoad="1"/>
</workbook>
</file>

<file path=xl/sharedStrings.xml><?xml version="1.0" encoding="utf-8"?>
<sst xmlns="http://schemas.openxmlformats.org/spreadsheetml/2006/main" count="105" uniqueCount="95">
  <si>
    <t xml:space="preserve">Název </t>
  </si>
  <si>
    <t>Objem</t>
  </si>
  <si>
    <t>Nerozděl.</t>
  </si>
  <si>
    <t>Zůstatek</t>
  </si>
  <si>
    <t>Rozdělená</t>
  </si>
  <si>
    <t>Celková</t>
  </si>
  <si>
    <t xml:space="preserve">vyhlášeného </t>
  </si>
  <si>
    <t>vyhl. GP</t>
  </si>
  <si>
    <t>prostředky</t>
  </si>
  <si>
    <t>v cíli</t>
  </si>
  <si>
    <t>podpora</t>
  </si>
  <si>
    <t>alokace</t>
  </si>
  <si>
    <t>GP</t>
  </si>
  <si>
    <t>v Kč</t>
  </si>
  <si>
    <t>v cíli v Kč</t>
  </si>
  <si>
    <t>v cíli v %</t>
  </si>
  <si>
    <t>došlé</t>
  </si>
  <si>
    <t>Žádosti</t>
  </si>
  <si>
    <t>%</t>
  </si>
  <si>
    <t>podp.</t>
  </si>
  <si>
    <t>nepodp.</t>
  </si>
  <si>
    <t>vlastní</t>
  </si>
  <si>
    <t>podíl</t>
  </si>
  <si>
    <t>objem</t>
  </si>
  <si>
    <t>Podpořené projekty</t>
  </si>
  <si>
    <t>rozdělená</t>
  </si>
  <si>
    <t>v %</t>
  </si>
  <si>
    <t>vl. podíl</t>
  </si>
  <si>
    <t>projektů</t>
  </si>
  <si>
    <t>PRK</t>
  </si>
  <si>
    <t xml:space="preserve">Dílčí </t>
  </si>
  <si>
    <t>cíl</t>
  </si>
  <si>
    <t xml:space="preserve"> 1.1</t>
  </si>
  <si>
    <t xml:space="preserve"> 1.2</t>
  </si>
  <si>
    <t xml:space="preserve"> 1.3</t>
  </si>
  <si>
    <t xml:space="preserve"> 1.4</t>
  </si>
  <si>
    <t xml:space="preserve"> 2.2</t>
  </si>
  <si>
    <t xml:space="preserve"> 2.3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</si>
  <si>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</si>
  <si>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</si>
  <si>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</si>
  <si>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</si>
  <si>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</si>
  <si>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4.3</t>
  </si>
  <si>
    <t xml:space="preserve"> 4.4</t>
  </si>
  <si>
    <t>Celk.</t>
  </si>
  <si>
    <t xml:space="preserve">Alokace </t>
  </si>
  <si>
    <t>Objem všech</t>
  </si>
  <si>
    <t>v roce</t>
  </si>
  <si>
    <t xml:space="preserve"> 2.5</t>
  </si>
  <si>
    <t xml:space="preserve"> 4.5</t>
  </si>
  <si>
    <t>Čerpání prostředků Fondu Vysočiny dle dílčích cílů PRK v roce 2007</t>
  </si>
  <si>
    <t>ROK 2007</t>
  </si>
  <si>
    <t>Rozv. mal. podnik. ve vybr. regionech 2007 - I.</t>
  </si>
  <si>
    <t>Rozv. mal. podnik. ve vybr. regionech 2007 - II.</t>
  </si>
  <si>
    <t>Leader Vysočiny 2007</t>
  </si>
  <si>
    <t>Rozvoj vesnice 2007</t>
  </si>
  <si>
    <t>Doprovodná infrastruktura CR 2007</t>
  </si>
  <si>
    <t>Modernizace ubytovacích zařízení 2007</t>
  </si>
  <si>
    <t>Modernizace ubytovacích zařízení 2007 - II.</t>
  </si>
  <si>
    <t>Prevence kriminality 2007</t>
  </si>
  <si>
    <t>Dobrovolnictví 2007</t>
  </si>
  <si>
    <t>Jednorázové akce 2007</t>
  </si>
  <si>
    <t>Sportoviště 2007</t>
  </si>
  <si>
    <t>Tábory 2007</t>
  </si>
  <si>
    <t>Diagnóza památek</t>
  </si>
  <si>
    <t>Edice Vysočiny V.</t>
  </si>
  <si>
    <t>Líbí se nám v knihovně 2007</t>
  </si>
  <si>
    <t>Metropolitní sítě VII - 2007</t>
  </si>
  <si>
    <t>Veřejně přístupný internet IV - 2007</t>
  </si>
  <si>
    <t>Bezpečnost ICT - III</t>
  </si>
  <si>
    <t>GIS VII - 2007</t>
  </si>
  <si>
    <t>Webové stránky pro všechny II - 2007</t>
  </si>
  <si>
    <t>Čistá voda 2007</t>
  </si>
  <si>
    <t>Systém sběru a třídění odpadu 2007</t>
  </si>
  <si>
    <t>Bioodpady 2007</t>
  </si>
  <si>
    <t>ŽP - zdroj bohatsví Vysočiny 2007</t>
  </si>
  <si>
    <t>změna</t>
  </si>
  <si>
    <t>Dodatečná</t>
  </si>
  <si>
    <t>pro rok 2007</t>
  </si>
  <si>
    <t xml:space="preserve"> 2.1*</t>
  </si>
  <si>
    <t xml:space="preserve"> 4.2**</t>
  </si>
  <si>
    <t xml:space="preserve">**dílčí cíl 4.2 povýšen o částku 2 350 000 Kč od firmy EKO-KOM, a.s. - schváleno usnesením ZK č. 0082/01/2007/ZK </t>
  </si>
  <si>
    <t xml:space="preserve">*dílčí cíl 2.1 ponížen o částku 1 000 000 Kč převodem na Zásady Zastupitelstva kraje Vysočina na podporu certifikace středních škol  - schváleno usnesením ZK č. 0372/05/2007/ZK </t>
  </si>
  <si>
    <t>Vyhlášeno 27 GP</t>
  </si>
  <si>
    <t>Koordinace sociální výpomoci v obcích a hospicová péče</t>
  </si>
  <si>
    <t>Regionální kultura VII.</t>
  </si>
  <si>
    <t xml:space="preserve">***dílčí cíl 2.4 povýšen o částku 1 000 000 Kč převodem z dílčího cíle 2.1 na vyhlášení GP Volný čas 2008  - schváleno usnesením ZK č. 0453/06/2007/ZK </t>
  </si>
  <si>
    <t>v cíli v Kč****</t>
  </si>
  <si>
    <t xml:space="preserve"> 2.4***</t>
  </si>
  <si>
    <t>Volný čas 2008</t>
  </si>
  <si>
    <t>GP nebyl ještě vyhodnocen</t>
  </si>
  <si>
    <t>****do rozdělené podpory v cíli je započítán i objem zatím nevyhodnoceného GP Regionální kultura VII.</t>
  </si>
  <si>
    <t>Počet stran: 1</t>
  </si>
  <si>
    <t>ZK-02-2008-72, př. 4a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</si>
</sst>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2" borderId="15" xfId="0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7" xfId="0" applyNumberFormat="1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2" fillId="2" borderId="8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/>
    </xf>
    <xf numFmtId="3" fontId="2" fillId="2" borderId="17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3" fontId="2" fillId="2" borderId="19" xfId="0" applyNumberFormat="1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3" fontId="2" fillId="2" borderId="21" xfId="0" applyNumberFormat="1" applyFont="1" applyFill="1" applyBorder="1" applyAlignment="1">
      <alignment/>
    </xf>
    <xf numFmtId="164" fontId="2" fillId="2" borderId="1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/>
    </xf>
    <xf numFmtId="0" fontId="1" fillId="3" borderId="25" xfId="0" applyFont="1" applyFill="1" applyBorder="1" applyAlignment="1">
      <alignment horizontal="center"/>
    </xf>
    <xf numFmtId="165" fontId="3" fillId="0" borderId="26" xfId="0" applyNumberFormat="1" applyFont="1" applyFill="1" applyBorder="1" applyAlignment="1">
      <alignment vertical="center"/>
    </xf>
    <xf numFmtId="165" fontId="0" fillId="0" borderId="27" xfId="0" applyNumberFormat="1" applyFont="1" applyFill="1" applyBorder="1" applyAlignment="1">
      <alignment vertical="center"/>
    </xf>
    <xf numFmtId="0" fontId="1" fillId="3" borderId="28" xfId="0" applyFont="1" applyFill="1" applyBorder="1" applyAlignment="1">
      <alignment horizontal="center"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165" fontId="3" fillId="0" borderId="23" xfId="0" applyNumberFormat="1" applyFont="1" applyFill="1" applyBorder="1" applyAlignment="1">
      <alignment vertical="center"/>
    </xf>
    <xf numFmtId="165" fontId="3" fillId="0" borderId="27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165" fontId="0" fillId="0" borderId="2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3" fillId="0" borderId="31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6" fontId="1" fillId="0" borderId="3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workbookViewId="0" topLeftCell="F1">
      <selection activeCell="M6" sqref="M6"/>
    </sheetView>
  </sheetViews>
  <sheetFormatPr defaultColWidth="9.00390625" defaultRowHeight="12.75"/>
  <cols>
    <col min="1" max="1" width="5.625" style="0" customWidth="1"/>
    <col min="4" max="4" width="11.125" style="0" customWidth="1"/>
    <col min="5" max="5" width="33.625" style="0" customWidth="1"/>
    <col min="6" max="6" width="9.375" style="0" customWidth="1"/>
    <col min="7" max="7" width="10.00390625" style="0" customWidth="1"/>
    <col min="8" max="8" width="5.875" style="0" customWidth="1"/>
    <col min="9" max="9" width="5.75390625" style="0" customWidth="1"/>
    <col min="10" max="10" width="6.125" style="0" customWidth="1"/>
    <col min="11" max="11" width="7.25390625" style="0" customWidth="1"/>
    <col min="12" max="12" width="7.375" style="0" customWidth="1"/>
    <col min="13" max="13" width="8.875" style="0" customWidth="1"/>
    <col min="14" max="14" width="9.25390625" style="0" customWidth="1"/>
    <col min="15" max="15" width="9.75390625" style="0" customWidth="1"/>
    <col min="16" max="16" width="7.375" style="0" customWidth="1"/>
    <col min="17" max="17" width="11.375" style="0" customWidth="1"/>
    <col min="18" max="18" width="9.375" style="0" customWidth="1"/>
    <col min="19" max="19" width="9.75390625" style="0" customWidth="1"/>
  </cols>
  <sheetData>
    <row r="1" spans="1:18" ht="12.75">
      <c r="A1" s="15" t="s">
        <v>51</v>
      </c>
      <c r="R1" s="15" t="s">
        <v>94</v>
      </c>
    </row>
    <row r="2" ht="13.5" thickBot="1">
      <c r="R2" s="15" t="s">
        <v>93</v>
      </c>
    </row>
    <row r="3" spans="1:20" ht="12.75">
      <c r="A3" s="55" t="s">
        <v>29</v>
      </c>
      <c r="B3" s="58" t="s">
        <v>52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60"/>
    </row>
    <row r="4" spans="1:20" s="37" customFormat="1" ht="12.75">
      <c r="A4" s="16" t="s">
        <v>30</v>
      </c>
      <c r="B4" s="3" t="s">
        <v>46</v>
      </c>
      <c r="C4" s="3" t="s">
        <v>78</v>
      </c>
      <c r="D4" s="3" t="s">
        <v>5</v>
      </c>
      <c r="E4" s="1" t="s">
        <v>0</v>
      </c>
      <c r="F4" s="1" t="s">
        <v>1</v>
      </c>
      <c r="G4" s="1" t="s">
        <v>2</v>
      </c>
      <c r="H4" s="99" t="s">
        <v>17</v>
      </c>
      <c r="I4" s="100"/>
      <c r="J4" s="100"/>
      <c r="K4" s="101"/>
      <c r="L4" s="102"/>
      <c r="M4" s="99" t="s">
        <v>24</v>
      </c>
      <c r="N4" s="103"/>
      <c r="O4" s="103"/>
      <c r="P4" s="104"/>
      <c r="Q4" s="2" t="s">
        <v>47</v>
      </c>
      <c r="R4" s="2" t="s">
        <v>3</v>
      </c>
      <c r="S4" s="1" t="s">
        <v>4</v>
      </c>
      <c r="T4" s="52" t="s">
        <v>4</v>
      </c>
    </row>
    <row r="5" spans="1:20" s="37" customFormat="1" ht="11.25">
      <c r="A5" s="17" t="s">
        <v>31</v>
      </c>
      <c r="B5" s="6" t="s">
        <v>48</v>
      </c>
      <c r="C5" s="6" t="s">
        <v>77</v>
      </c>
      <c r="D5" s="6" t="s">
        <v>11</v>
      </c>
      <c r="E5" s="4" t="s">
        <v>6</v>
      </c>
      <c r="F5" s="4" t="s">
        <v>7</v>
      </c>
      <c r="G5" s="4" t="s">
        <v>8</v>
      </c>
      <c r="H5" s="5"/>
      <c r="I5" s="5"/>
      <c r="J5" s="5" t="s">
        <v>18</v>
      </c>
      <c r="K5" s="5"/>
      <c r="L5" s="5" t="s">
        <v>18</v>
      </c>
      <c r="M5" s="5" t="s">
        <v>25</v>
      </c>
      <c r="N5" s="5" t="s">
        <v>21</v>
      </c>
      <c r="O5" s="5" t="s">
        <v>23</v>
      </c>
      <c r="P5" s="5" t="s">
        <v>27</v>
      </c>
      <c r="Q5" s="5" t="s">
        <v>7</v>
      </c>
      <c r="R5" s="5" t="s">
        <v>9</v>
      </c>
      <c r="S5" s="4" t="s">
        <v>10</v>
      </c>
      <c r="T5" s="53" t="s">
        <v>10</v>
      </c>
    </row>
    <row r="6" spans="1:20" s="40" customFormat="1" ht="12" thickBot="1">
      <c r="A6" s="39"/>
      <c r="B6" s="45">
        <v>2007</v>
      </c>
      <c r="C6" s="6" t="s">
        <v>11</v>
      </c>
      <c r="D6" s="6" t="s">
        <v>79</v>
      </c>
      <c r="E6" s="7" t="s">
        <v>12</v>
      </c>
      <c r="F6" s="7" t="s">
        <v>13</v>
      </c>
      <c r="G6" s="7" t="s">
        <v>13</v>
      </c>
      <c r="H6" s="20" t="s">
        <v>16</v>
      </c>
      <c r="I6" s="20" t="s">
        <v>19</v>
      </c>
      <c r="J6" s="20" t="s">
        <v>19</v>
      </c>
      <c r="K6" s="20" t="s">
        <v>20</v>
      </c>
      <c r="L6" s="20" t="s">
        <v>20</v>
      </c>
      <c r="M6" s="20" t="s">
        <v>10</v>
      </c>
      <c r="N6" s="20" t="s">
        <v>22</v>
      </c>
      <c r="O6" s="20" t="s">
        <v>28</v>
      </c>
      <c r="P6" s="20" t="s">
        <v>26</v>
      </c>
      <c r="Q6" s="20" t="s">
        <v>14</v>
      </c>
      <c r="R6" s="20" t="s">
        <v>13</v>
      </c>
      <c r="S6" s="4" t="s">
        <v>88</v>
      </c>
      <c r="T6" s="53" t="s">
        <v>15</v>
      </c>
    </row>
    <row r="7" spans="1:20" ht="12.75">
      <c r="A7" s="89" t="s">
        <v>32</v>
      </c>
      <c r="B7" s="74">
        <v>0</v>
      </c>
      <c r="C7" s="76"/>
      <c r="D7" s="76">
        <f>B7+C7</f>
        <v>0</v>
      </c>
      <c r="E7" s="8"/>
      <c r="F7" s="8"/>
      <c r="G7" s="8"/>
      <c r="H7" s="21"/>
      <c r="I7" s="21"/>
      <c r="J7" s="28"/>
      <c r="K7" s="21"/>
      <c r="L7" s="28"/>
      <c r="M7" s="13"/>
      <c r="N7" s="13"/>
      <c r="O7" s="13"/>
      <c r="P7" s="28"/>
      <c r="Q7" s="76">
        <v>0</v>
      </c>
      <c r="R7" s="78">
        <f>D7-Q7+G8+G7</f>
        <v>0</v>
      </c>
      <c r="S7" s="63">
        <f>Q7-G7</f>
        <v>0</v>
      </c>
      <c r="T7" s="56">
        <f>S7*100/S62</f>
        <v>0</v>
      </c>
    </row>
    <row r="8" spans="1:20" ht="13.5" thickBot="1">
      <c r="A8" s="73"/>
      <c r="B8" s="75"/>
      <c r="C8" s="77"/>
      <c r="D8" s="77"/>
      <c r="E8" s="9"/>
      <c r="F8" s="9"/>
      <c r="G8" s="9"/>
      <c r="H8" s="22"/>
      <c r="I8" s="22"/>
      <c r="J8" s="29"/>
      <c r="K8" s="22"/>
      <c r="L8" s="29"/>
      <c r="M8" s="9"/>
      <c r="N8" s="9"/>
      <c r="O8" s="9"/>
      <c r="P8" s="29"/>
      <c r="Q8" s="77"/>
      <c r="R8" s="79"/>
      <c r="S8" s="64"/>
      <c r="T8" s="57"/>
    </row>
    <row r="9" spans="1:20" ht="12.75">
      <c r="A9" s="72" t="s">
        <v>33</v>
      </c>
      <c r="B9" s="74">
        <v>9000000</v>
      </c>
      <c r="C9" s="76"/>
      <c r="D9" s="76">
        <f>B9+C9</f>
        <v>9000000</v>
      </c>
      <c r="E9" s="8" t="s">
        <v>53</v>
      </c>
      <c r="F9" s="8">
        <v>4500000</v>
      </c>
      <c r="G9" s="8">
        <v>0</v>
      </c>
      <c r="H9" s="21">
        <v>76</v>
      </c>
      <c r="I9" s="21">
        <v>36</v>
      </c>
      <c r="J9" s="28">
        <f>I9*100/H9</f>
        <v>47.36842105263158</v>
      </c>
      <c r="K9" s="21">
        <f>H9-I9</f>
        <v>40</v>
      </c>
      <c r="L9" s="28">
        <f>K9*100/H9</f>
        <v>52.63157894736842</v>
      </c>
      <c r="M9" s="13">
        <v>4500000</v>
      </c>
      <c r="N9" s="13">
        <v>10219383</v>
      </c>
      <c r="O9" s="13">
        <f>M9+N9</f>
        <v>14719383</v>
      </c>
      <c r="P9" s="28">
        <f>N9*100/O9</f>
        <v>69.42806638022803</v>
      </c>
      <c r="Q9" s="76">
        <v>9000000</v>
      </c>
      <c r="R9" s="78">
        <f>D9-Q9+G9</f>
        <v>0</v>
      </c>
      <c r="S9" s="63">
        <f>Q9-G9-G10</f>
        <v>9000000</v>
      </c>
      <c r="T9" s="56">
        <f>S9*100/S62</f>
        <v>15.267859582988272</v>
      </c>
    </row>
    <row r="10" spans="1:20" ht="13.5" thickBot="1">
      <c r="A10" s="73"/>
      <c r="B10" s="75"/>
      <c r="C10" s="77"/>
      <c r="D10" s="77"/>
      <c r="E10" s="9" t="s">
        <v>54</v>
      </c>
      <c r="F10" s="9">
        <v>4500000</v>
      </c>
      <c r="G10" s="9">
        <v>0</v>
      </c>
      <c r="H10" s="22">
        <v>62</v>
      </c>
      <c r="I10" s="22">
        <v>33</v>
      </c>
      <c r="J10" s="29">
        <f>I10*100/H10</f>
        <v>53.225806451612904</v>
      </c>
      <c r="K10" s="22">
        <f>H10-I10</f>
        <v>29</v>
      </c>
      <c r="L10" s="29">
        <f>K10*100/H10</f>
        <v>46.774193548387096</v>
      </c>
      <c r="M10" s="9">
        <v>4500000</v>
      </c>
      <c r="N10" s="9">
        <v>10876832</v>
      </c>
      <c r="O10" s="9">
        <f>M10+N10</f>
        <v>15376832</v>
      </c>
      <c r="P10" s="29">
        <f>N10*100/O10</f>
        <v>70.73519434952532</v>
      </c>
      <c r="Q10" s="77"/>
      <c r="R10" s="79"/>
      <c r="S10" s="64"/>
      <c r="T10" s="57"/>
    </row>
    <row r="11" spans="1:20" ht="12.75">
      <c r="A11" s="72" t="s">
        <v>34</v>
      </c>
      <c r="B11" s="74">
        <v>7500000</v>
      </c>
      <c r="C11" s="76"/>
      <c r="D11" s="76">
        <f>B11+C11</f>
        <v>7500000</v>
      </c>
      <c r="E11" s="8" t="s">
        <v>55</v>
      </c>
      <c r="F11" s="8">
        <v>1000000</v>
      </c>
      <c r="G11" s="8">
        <v>0</v>
      </c>
      <c r="H11" s="21">
        <v>14</v>
      </c>
      <c r="I11" s="21">
        <v>12</v>
      </c>
      <c r="J11" s="30">
        <f>I11*100/H11</f>
        <v>85.71428571428571</v>
      </c>
      <c r="K11" s="27">
        <f>H11-I11</f>
        <v>2</v>
      </c>
      <c r="L11" s="30">
        <f>K11*100/H11</f>
        <v>14.285714285714286</v>
      </c>
      <c r="M11" s="12">
        <v>1000000</v>
      </c>
      <c r="N11" s="12">
        <v>1414150</v>
      </c>
      <c r="O11" s="12">
        <f>M11+N11</f>
        <v>2414150</v>
      </c>
      <c r="P11" s="30">
        <f>N11*100/O11</f>
        <v>58.57755317606611</v>
      </c>
      <c r="Q11" s="76">
        <v>7500000</v>
      </c>
      <c r="R11" s="78">
        <f>D11-Q11+G11+G12</f>
        <v>53325</v>
      </c>
      <c r="S11" s="63">
        <f>Q11-G11-G12</f>
        <v>7446675</v>
      </c>
      <c r="T11" s="56">
        <f>S11*100/S62</f>
        <v>12.632754251127688</v>
      </c>
    </row>
    <row r="12" spans="1:20" ht="12.75">
      <c r="A12" s="85"/>
      <c r="B12" s="86"/>
      <c r="C12" s="87"/>
      <c r="D12" s="87"/>
      <c r="E12" s="10" t="s">
        <v>56</v>
      </c>
      <c r="F12" s="10">
        <v>6500000</v>
      </c>
      <c r="G12" s="10">
        <v>53325</v>
      </c>
      <c r="H12" s="23">
        <v>76</v>
      </c>
      <c r="I12" s="23">
        <v>45</v>
      </c>
      <c r="J12" s="31">
        <f>I12*100/H12</f>
        <v>59.21052631578947</v>
      </c>
      <c r="K12" s="23">
        <f>H12-I12</f>
        <v>31</v>
      </c>
      <c r="L12" s="31">
        <f>K12*100/H12</f>
        <v>40.78947368421053</v>
      </c>
      <c r="M12" s="10">
        <v>6446675</v>
      </c>
      <c r="N12" s="10">
        <v>11967848</v>
      </c>
      <c r="O12" s="10">
        <f>M12+N12</f>
        <v>18414523</v>
      </c>
      <c r="P12" s="31">
        <f>N12*100/O12</f>
        <v>64.9913549213303</v>
      </c>
      <c r="Q12" s="87"/>
      <c r="R12" s="88"/>
      <c r="S12" s="69"/>
      <c r="T12" s="65"/>
    </row>
    <row r="13" spans="1:20" ht="12.75">
      <c r="A13" s="85"/>
      <c r="B13" s="86"/>
      <c r="C13" s="87"/>
      <c r="D13" s="87"/>
      <c r="E13" s="11"/>
      <c r="F13" s="11"/>
      <c r="G13" s="11"/>
      <c r="H13" s="23"/>
      <c r="I13" s="23"/>
      <c r="J13" s="31"/>
      <c r="K13" s="23"/>
      <c r="L13" s="31"/>
      <c r="M13" s="10"/>
      <c r="N13" s="10"/>
      <c r="O13" s="10"/>
      <c r="P13" s="31"/>
      <c r="Q13" s="87"/>
      <c r="R13" s="88"/>
      <c r="S13" s="69"/>
      <c r="T13" s="65"/>
    </row>
    <row r="14" spans="1:20" ht="13.5" thickBot="1">
      <c r="A14" s="73"/>
      <c r="B14" s="75"/>
      <c r="C14" s="77"/>
      <c r="D14" s="77"/>
      <c r="E14" s="9"/>
      <c r="F14" s="9"/>
      <c r="G14" s="9"/>
      <c r="H14" s="24"/>
      <c r="I14" s="24"/>
      <c r="J14" s="28"/>
      <c r="K14" s="21"/>
      <c r="L14" s="28"/>
      <c r="M14" s="13"/>
      <c r="N14" s="13"/>
      <c r="O14" s="13"/>
      <c r="P14" s="28"/>
      <c r="Q14" s="77"/>
      <c r="R14" s="79"/>
      <c r="S14" s="64"/>
      <c r="T14" s="57"/>
    </row>
    <row r="15" spans="1:20" ht="12.75">
      <c r="A15" s="72" t="s">
        <v>35</v>
      </c>
      <c r="B15" s="74">
        <v>6000000</v>
      </c>
      <c r="C15" s="76"/>
      <c r="D15" s="76">
        <f>B15+C15</f>
        <v>6000000</v>
      </c>
      <c r="E15" s="8" t="s">
        <v>57</v>
      </c>
      <c r="F15" s="8">
        <v>3000000</v>
      </c>
      <c r="G15" s="8">
        <v>358</v>
      </c>
      <c r="H15" s="21">
        <v>50</v>
      </c>
      <c r="I15" s="21">
        <v>24</v>
      </c>
      <c r="J15" s="32">
        <f>I15*100/H15</f>
        <v>48</v>
      </c>
      <c r="K15" s="25">
        <f>H15-I15</f>
        <v>26</v>
      </c>
      <c r="L15" s="32">
        <f>K15*100/H15</f>
        <v>52</v>
      </c>
      <c r="M15" s="19">
        <v>2999642</v>
      </c>
      <c r="N15" s="19">
        <v>6191830</v>
      </c>
      <c r="O15" s="19">
        <f>M15+N15</f>
        <v>9191472</v>
      </c>
      <c r="P15" s="32">
        <f>N15*100/O15</f>
        <v>67.36494437452455</v>
      </c>
      <c r="Q15" s="76">
        <v>6795000</v>
      </c>
      <c r="R15" s="78">
        <f>D15-Q15+G17+G15+G16</f>
        <v>550</v>
      </c>
      <c r="S15" s="63">
        <f>Q15-G15-G16-G17</f>
        <v>5999450</v>
      </c>
      <c r="T15" s="56">
        <f>S15*100/S62</f>
        <v>10.17764001946211</v>
      </c>
    </row>
    <row r="16" spans="1:20" ht="12.75">
      <c r="A16" s="85"/>
      <c r="B16" s="86"/>
      <c r="C16" s="87"/>
      <c r="D16" s="87"/>
      <c r="E16" s="10" t="s">
        <v>58</v>
      </c>
      <c r="F16" s="10">
        <v>3000000</v>
      </c>
      <c r="G16" s="10">
        <v>795192</v>
      </c>
      <c r="H16" s="23">
        <v>19</v>
      </c>
      <c r="I16" s="23">
        <v>15</v>
      </c>
      <c r="J16" s="31">
        <f>I16*100/H16</f>
        <v>78.94736842105263</v>
      </c>
      <c r="K16" s="23">
        <f>H16-I16</f>
        <v>4</v>
      </c>
      <c r="L16" s="31">
        <f>K16*100/H16</f>
        <v>21.05263157894737</v>
      </c>
      <c r="M16" s="10">
        <v>2204808</v>
      </c>
      <c r="N16" s="10">
        <v>3565021</v>
      </c>
      <c r="O16" s="10">
        <f>M16+N16</f>
        <v>5769829</v>
      </c>
      <c r="P16" s="31">
        <f>N16*100/O16</f>
        <v>61.78729040323379</v>
      </c>
      <c r="Q16" s="87"/>
      <c r="R16" s="88"/>
      <c r="S16" s="69"/>
      <c r="T16" s="65"/>
    </row>
    <row r="17" spans="1:20" ht="13.5" thickBot="1">
      <c r="A17" s="73"/>
      <c r="B17" s="75"/>
      <c r="C17" s="77"/>
      <c r="D17" s="77"/>
      <c r="E17" s="9" t="s">
        <v>59</v>
      </c>
      <c r="F17" s="9">
        <v>795000</v>
      </c>
      <c r="G17" s="9">
        <v>0</v>
      </c>
      <c r="H17" s="24">
        <v>9</v>
      </c>
      <c r="I17" s="24">
        <v>8</v>
      </c>
      <c r="J17" s="31">
        <f>I17*100/H17</f>
        <v>88.88888888888889</v>
      </c>
      <c r="K17" s="23">
        <f>H17-I17</f>
        <v>1</v>
      </c>
      <c r="L17" s="31">
        <f>K17*100/H17</f>
        <v>11.11111111111111</v>
      </c>
      <c r="M17" s="13">
        <v>795000</v>
      </c>
      <c r="N17" s="13">
        <v>2053348</v>
      </c>
      <c r="O17" s="10">
        <f>M17+N17</f>
        <v>2848348</v>
      </c>
      <c r="P17" s="31">
        <f>N17*100/O17</f>
        <v>72.08908462027814</v>
      </c>
      <c r="Q17" s="77"/>
      <c r="R17" s="79"/>
      <c r="S17" s="64"/>
      <c r="T17" s="57"/>
    </row>
    <row r="18" spans="1:20" ht="12.75">
      <c r="A18" s="72" t="s">
        <v>80</v>
      </c>
      <c r="B18" s="74">
        <v>2700000</v>
      </c>
      <c r="C18" s="76">
        <v>-2000000</v>
      </c>
      <c r="D18" s="76">
        <f>B18+C18</f>
        <v>700000</v>
      </c>
      <c r="E18" s="12"/>
      <c r="F18" s="12"/>
      <c r="G18" s="12"/>
      <c r="H18" s="25"/>
      <c r="I18" s="25"/>
      <c r="J18" s="30"/>
      <c r="K18" s="27"/>
      <c r="L18" s="30"/>
      <c r="M18" s="12"/>
      <c r="N18" s="12"/>
      <c r="O18" s="12"/>
      <c r="P18" s="30"/>
      <c r="Q18" s="76">
        <v>0</v>
      </c>
      <c r="R18" s="78">
        <f>D18-Q18+G18</f>
        <v>700000</v>
      </c>
      <c r="S18" s="63">
        <f>Q18-G18</f>
        <v>0</v>
      </c>
      <c r="T18" s="56">
        <f>S18*100/S62</f>
        <v>0</v>
      </c>
    </row>
    <row r="19" spans="1:20" ht="12.75">
      <c r="A19" s="85"/>
      <c r="B19" s="86"/>
      <c r="C19" s="87"/>
      <c r="D19" s="87"/>
      <c r="E19" s="10"/>
      <c r="F19" s="10"/>
      <c r="G19" s="10"/>
      <c r="H19" s="23"/>
      <c r="I19" s="23"/>
      <c r="J19" s="31"/>
      <c r="K19" s="23"/>
      <c r="L19" s="31"/>
      <c r="M19" s="10"/>
      <c r="N19" s="10"/>
      <c r="O19" s="10"/>
      <c r="P19" s="31"/>
      <c r="Q19" s="87"/>
      <c r="R19" s="88"/>
      <c r="S19" s="69"/>
      <c r="T19" s="65"/>
    </row>
    <row r="20" spans="1:20" ht="12.75">
      <c r="A20" s="85"/>
      <c r="B20" s="86"/>
      <c r="C20" s="87"/>
      <c r="D20" s="87"/>
      <c r="E20" s="11"/>
      <c r="F20" s="11"/>
      <c r="G20" s="11"/>
      <c r="H20" s="23"/>
      <c r="I20" s="23"/>
      <c r="J20" s="31"/>
      <c r="K20" s="23"/>
      <c r="L20" s="31"/>
      <c r="M20" s="10"/>
      <c r="N20" s="10"/>
      <c r="O20" s="10"/>
      <c r="P20" s="31"/>
      <c r="Q20" s="87"/>
      <c r="R20" s="88"/>
      <c r="S20" s="69"/>
      <c r="T20" s="65"/>
    </row>
    <row r="21" spans="1:20" ht="13.5" thickBot="1">
      <c r="A21" s="73"/>
      <c r="B21" s="75"/>
      <c r="C21" s="77"/>
      <c r="D21" s="77"/>
      <c r="E21" s="9"/>
      <c r="F21" s="9"/>
      <c r="G21" s="9"/>
      <c r="H21" s="24"/>
      <c r="I21" s="24"/>
      <c r="J21" s="29"/>
      <c r="K21" s="22"/>
      <c r="L21" s="29"/>
      <c r="M21" s="9"/>
      <c r="N21" s="9"/>
      <c r="O21" s="9"/>
      <c r="P21" s="29"/>
      <c r="Q21" s="77"/>
      <c r="R21" s="79"/>
      <c r="S21" s="64"/>
      <c r="T21" s="57"/>
    </row>
    <row r="22" spans="1:20" ht="12.75">
      <c r="A22" s="72" t="s">
        <v>36</v>
      </c>
      <c r="B22" s="74">
        <v>0</v>
      </c>
      <c r="C22" s="76"/>
      <c r="D22" s="76">
        <f>B22+C22</f>
        <v>0</v>
      </c>
      <c r="E22" s="12"/>
      <c r="F22" s="12"/>
      <c r="G22" s="12"/>
      <c r="H22" s="25"/>
      <c r="I22" s="25"/>
      <c r="J22" s="34"/>
      <c r="K22" s="35"/>
      <c r="L22" s="34"/>
      <c r="M22" s="13"/>
      <c r="N22" s="13"/>
      <c r="O22" s="8"/>
      <c r="P22" s="34"/>
      <c r="Q22" s="76">
        <v>0</v>
      </c>
      <c r="R22" s="78">
        <f>D22-Q22+G22</f>
        <v>0</v>
      </c>
      <c r="S22" s="63">
        <f>Q22-G22</f>
        <v>0</v>
      </c>
      <c r="T22" s="56">
        <f>S22*100/S62</f>
        <v>0</v>
      </c>
    </row>
    <row r="23" spans="1:20" ht="13.5" thickBot="1">
      <c r="A23" s="98"/>
      <c r="B23" s="92"/>
      <c r="C23" s="93"/>
      <c r="D23" s="93"/>
      <c r="E23" s="9"/>
      <c r="F23" s="9"/>
      <c r="G23" s="9"/>
      <c r="H23" s="22"/>
      <c r="I23" s="22"/>
      <c r="J23" s="33"/>
      <c r="K23" s="26"/>
      <c r="L23" s="33"/>
      <c r="M23" s="11"/>
      <c r="N23" s="11"/>
      <c r="O23" s="11"/>
      <c r="P23" s="33"/>
      <c r="Q23" s="77"/>
      <c r="R23" s="97"/>
      <c r="S23" s="70"/>
      <c r="T23" s="62"/>
    </row>
    <row r="24" spans="1:20" ht="12.75">
      <c r="A24" s="72" t="s">
        <v>37</v>
      </c>
      <c r="B24" s="74">
        <v>4500000</v>
      </c>
      <c r="C24" s="76"/>
      <c r="D24" s="76">
        <f>B24+C24</f>
        <v>4500000</v>
      </c>
      <c r="E24" s="12" t="s">
        <v>60</v>
      </c>
      <c r="F24" s="12">
        <v>1500000</v>
      </c>
      <c r="G24" s="12">
        <v>83981</v>
      </c>
      <c r="H24" s="25">
        <v>22</v>
      </c>
      <c r="I24" s="25">
        <v>15</v>
      </c>
      <c r="J24" s="32">
        <f aca="true" t="shared" si="0" ref="J24:J30">I24*100/H24</f>
        <v>68.18181818181819</v>
      </c>
      <c r="K24" s="25">
        <f aca="true" t="shared" si="1" ref="K24:K30">H24-I24</f>
        <v>7</v>
      </c>
      <c r="L24" s="32">
        <f aca="true" t="shared" si="2" ref="L24:L30">K24*100/H24</f>
        <v>31.818181818181817</v>
      </c>
      <c r="M24" s="19">
        <v>1416019</v>
      </c>
      <c r="N24" s="19">
        <v>1959778</v>
      </c>
      <c r="O24" s="19">
        <f aca="true" t="shared" si="3" ref="O24:O30">M24+N24</f>
        <v>3375797</v>
      </c>
      <c r="P24" s="32">
        <f aca="true" t="shared" si="4" ref="P24:P30">N24*100/O24</f>
        <v>58.053787002002785</v>
      </c>
      <c r="Q24" s="76">
        <v>4500000</v>
      </c>
      <c r="R24" s="78">
        <f>D24-Q24+G24+G25+G26</f>
        <v>83981</v>
      </c>
      <c r="S24" s="63">
        <f>Q24-G24-G25-G26</f>
        <v>4416019</v>
      </c>
      <c r="T24" s="56">
        <f>S24*100/S62</f>
        <v>7.491462000867588</v>
      </c>
    </row>
    <row r="25" spans="1:20" ht="12.75">
      <c r="A25" s="80"/>
      <c r="B25" s="81"/>
      <c r="C25" s="82"/>
      <c r="D25" s="82"/>
      <c r="E25" s="13" t="s">
        <v>61</v>
      </c>
      <c r="F25" s="13">
        <v>1500000</v>
      </c>
      <c r="G25" s="13">
        <v>0</v>
      </c>
      <c r="H25" s="23">
        <v>15</v>
      </c>
      <c r="I25" s="23">
        <v>14</v>
      </c>
      <c r="J25" s="31">
        <f t="shared" si="0"/>
        <v>93.33333333333333</v>
      </c>
      <c r="K25" s="23">
        <f t="shared" si="1"/>
        <v>1</v>
      </c>
      <c r="L25" s="31">
        <f t="shared" si="2"/>
        <v>6.666666666666667</v>
      </c>
      <c r="M25" s="10">
        <v>1500000</v>
      </c>
      <c r="N25" s="10">
        <v>1390675</v>
      </c>
      <c r="O25" s="10">
        <f t="shared" si="3"/>
        <v>2890675</v>
      </c>
      <c r="P25" s="31">
        <f t="shared" si="4"/>
        <v>48.10900568206388</v>
      </c>
      <c r="Q25" s="82"/>
      <c r="R25" s="83"/>
      <c r="S25" s="68"/>
      <c r="T25" s="61"/>
    </row>
    <row r="26" spans="1:20" ht="13.5" thickBot="1">
      <c r="A26" s="73"/>
      <c r="B26" s="75"/>
      <c r="C26" s="77"/>
      <c r="D26" s="77"/>
      <c r="E26" s="9" t="s">
        <v>85</v>
      </c>
      <c r="F26" s="9">
        <v>1500000</v>
      </c>
      <c r="G26" s="9">
        <v>0</v>
      </c>
      <c r="H26" s="22">
        <v>8</v>
      </c>
      <c r="I26" s="22">
        <v>6</v>
      </c>
      <c r="J26" s="29">
        <f t="shared" si="0"/>
        <v>75</v>
      </c>
      <c r="K26" s="22">
        <f t="shared" si="1"/>
        <v>2</v>
      </c>
      <c r="L26" s="29">
        <f t="shared" si="2"/>
        <v>25</v>
      </c>
      <c r="M26" s="9">
        <v>1500000</v>
      </c>
      <c r="N26" s="9">
        <v>598600</v>
      </c>
      <c r="O26" s="9">
        <f t="shared" si="3"/>
        <v>2098600</v>
      </c>
      <c r="P26" s="29">
        <f t="shared" si="4"/>
        <v>28.52377775659964</v>
      </c>
      <c r="Q26" s="77"/>
      <c r="R26" s="97"/>
      <c r="S26" s="70"/>
      <c r="T26" s="62"/>
    </row>
    <row r="27" spans="1:20" ht="12.75">
      <c r="A27" s="89" t="s">
        <v>89</v>
      </c>
      <c r="B27" s="74">
        <v>8500000</v>
      </c>
      <c r="C27" s="76">
        <v>1000000</v>
      </c>
      <c r="D27" s="76">
        <f>B27+C27</f>
        <v>9500000</v>
      </c>
      <c r="E27" s="10" t="s">
        <v>62</v>
      </c>
      <c r="F27" s="10">
        <v>1500000</v>
      </c>
      <c r="G27" s="10">
        <v>100409</v>
      </c>
      <c r="H27" s="21">
        <v>196</v>
      </c>
      <c r="I27" s="21">
        <v>82</v>
      </c>
      <c r="J27" s="28">
        <f t="shared" si="0"/>
        <v>41.83673469387755</v>
      </c>
      <c r="K27" s="21">
        <f t="shared" si="1"/>
        <v>114</v>
      </c>
      <c r="L27" s="28">
        <f t="shared" si="2"/>
        <v>58.16326530612245</v>
      </c>
      <c r="M27" s="13">
        <v>1399591</v>
      </c>
      <c r="N27" s="13">
        <v>3878645</v>
      </c>
      <c r="O27" s="13">
        <f t="shared" si="3"/>
        <v>5278236</v>
      </c>
      <c r="P27" s="28">
        <f t="shared" si="4"/>
        <v>73.48373585417552</v>
      </c>
      <c r="Q27" s="76">
        <v>9600000</v>
      </c>
      <c r="R27" s="78">
        <f>D27-Q27+G28+G27+G29+G30</f>
        <v>17843</v>
      </c>
      <c r="S27" s="63">
        <f>Q27-G27-G28-G29-G30</f>
        <v>9482157</v>
      </c>
      <c r="T27" s="56">
        <f>S27*100/S62</f>
        <v>16.085804624427702</v>
      </c>
    </row>
    <row r="28" spans="1:20" ht="12.75">
      <c r="A28" s="90"/>
      <c r="B28" s="86"/>
      <c r="C28" s="87"/>
      <c r="D28" s="87"/>
      <c r="E28" s="10" t="s">
        <v>63</v>
      </c>
      <c r="F28" s="10">
        <v>3000000</v>
      </c>
      <c r="G28" s="10">
        <v>3658</v>
      </c>
      <c r="H28" s="23">
        <v>180</v>
      </c>
      <c r="I28" s="23">
        <v>68</v>
      </c>
      <c r="J28" s="31">
        <f t="shared" si="0"/>
        <v>37.77777777777778</v>
      </c>
      <c r="K28" s="23">
        <f t="shared" si="1"/>
        <v>112</v>
      </c>
      <c r="L28" s="31">
        <f t="shared" si="2"/>
        <v>62.22222222222222</v>
      </c>
      <c r="M28" s="10">
        <v>2996342</v>
      </c>
      <c r="N28" s="10">
        <v>9606436</v>
      </c>
      <c r="O28" s="10">
        <f t="shared" si="3"/>
        <v>12602778</v>
      </c>
      <c r="P28" s="31">
        <f t="shared" si="4"/>
        <v>76.22474981309676</v>
      </c>
      <c r="Q28" s="87"/>
      <c r="R28" s="96"/>
      <c r="S28" s="71"/>
      <c r="T28" s="65"/>
    </row>
    <row r="29" spans="1:20" ht="12.75">
      <c r="A29" s="90"/>
      <c r="B29" s="86"/>
      <c r="C29" s="87"/>
      <c r="D29" s="87"/>
      <c r="E29" s="10" t="s">
        <v>64</v>
      </c>
      <c r="F29" s="10">
        <v>1000000</v>
      </c>
      <c r="G29" s="10">
        <v>0</v>
      </c>
      <c r="H29" s="23">
        <v>23</v>
      </c>
      <c r="I29" s="23">
        <v>20</v>
      </c>
      <c r="J29" s="31">
        <f t="shared" si="0"/>
        <v>86.95652173913044</v>
      </c>
      <c r="K29" s="23">
        <f t="shared" si="1"/>
        <v>3</v>
      </c>
      <c r="L29" s="31">
        <f t="shared" si="2"/>
        <v>13.043478260869565</v>
      </c>
      <c r="M29" s="10">
        <v>1000000</v>
      </c>
      <c r="N29" s="10">
        <v>819904</v>
      </c>
      <c r="O29" s="10">
        <f t="shared" si="3"/>
        <v>1819904</v>
      </c>
      <c r="P29" s="31">
        <f t="shared" si="4"/>
        <v>45.05204670136447</v>
      </c>
      <c r="Q29" s="87"/>
      <c r="R29" s="96"/>
      <c r="S29" s="71"/>
      <c r="T29" s="65"/>
    </row>
    <row r="30" spans="1:20" ht="12.75">
      <c r="A30" s="90"/>
      <c r="B30" s="86"/>
      <c r="C30" s="87"/>
      <c r="D30" s="87"/>
      <c r="E30" s="10" t="s">
        <v>90</v>
      </c>
      <c r="F30" s="10">
        <v>4100000</v>
      </c>
      <c r="G30" s="10">
        <v>13776</v>
      </c>
      <c r="H30" s="23">
        <v>122</v>
      </c>
      <c r="I30" s="23">
        <v>71</v>
      </c>
      <c r="J30" s="31">
        <f t="shared" si="0"/>
        <v>58.19672131147541</v>
      </c>
      <c r="K30" s="23">
        <f t="shared" si="1"/>
        <v>51</v>
      </c>
      <c r="L30" s="31">
        <f t="shared" si="2"/>
        <v>41.80327868852459</v>
      </c>
      <c r="M30" s="10">
        <v>4086224</v>
      </c>
      <c r="N30" s="10">
        <v>7449206</v>
      </c>
      <c r="O30" s="10">
        <f t="shared" si="3"/>
        <v>11535430</v>
      </c>
      <c r="P30" s="31">
        <f t="shared" si="4"/>
        <v>64.57675179858921</v>
      </c>
      <c r="Q30" s="87"/>
      <c r="R30" s="96"/>
      <c r="S30" s="71"/>
      <c r="T30" s="65"/>
    </row>
    <row r="31" spans="1:20" ht="13.5" thickBot="1">
      <c r="A31" s="90"/>
      <c r="B31" s="86"/>
      <c r="C31" s="87"/>
      <c r="D31" s="87"/>
      <c r="E31" s="11"/>
      <c r="F31" s="11"/>
      <c r="G31" s="11"/>
      <c r="H31" s="21"/>
      <c r="I31" s="21"/>
      <c r="J31" s="29"/>
      <c r="K31" s="22"/>
      <c r="L31" s="29"/>
      <c r="M31" s="9"/>
      <c r="N31" s="9"/>
      <c r="O31" s="9"/>
      <c r="P31" s="29"/>
      <c r="Q31" s="87"/>
      <c r="R31" s="96"/>
      <c r="S31" s="71"/>
      <c r="T31" s="65"/>
    </row>
    <row r="32" spans="1:20" ht="12.75">
      <c r="A32" s="89" t="s">
        <v>49</v>
      </c>
      <c r="B32" s="74">
        <v>6500000</v>
      </c>
      <c r="C32" s="76"/>
      <c r="D32" s="76">
        <f>B32+C32</f>
        <v>6500000</v>
      </c>
      <c r="E32" s="12" t="s">
        <v>65</v>
      </c>
      <c r="F32" s="12">
        <v>500000</v>
      </c>
      <c r="G32" s="12">
        <v>0</v>
      </c>
      <c r="H32" s="25">
        <v>36</v>
      </c>
      <c r="I32" s="25">
        <v>22</v>
      </c>
      <c r="J32" s="28">
        <f>I32*100/H32</f>
        <v>61.111111111111114</v>
      </c>
      <c r="K32" s="21">
        <f>H32-I32</f>
        <v>14</v>
      </c>
      <c r="L32" s="28">
        <f>K32*100/H32</f>
        <v>38.888888888888886</v>
      </c>
      <c r="M32" s="13">
        <v>500000</v>
      </c>
      <c r="N32" s="13">
        <v>766802</v>
      </c>
      <c r="O32" s="13">
        <f>M32+N32</f>
        <v>1266802</v>
      </c>
      <c r="P32" s="28">
        <f>N32*100/O32</f>
        <v>60.53053279044397</v>
      </c>
      <c r="Q32" s="76">
        <v>6500000</v>
      </c>
      <c r="R32" s="78">
        <f>D32-Q32+G32+G33+G34+G35</f>
        <v>31192</v>
      </c>
      <c r="S32" s="63">
        <f>Q32-G32-G33-G34-G35</f>
        <v>6468808</v>
      </c>
      <c r="T32" s="56">
        <f>S32*100/S62</f>
        <v>10.97387246814569</v>
      </c>
    </row>
    <row r="33" spans="1:20" ht="12.75">
      <c r="A33" s="90"/>
      <c r="B33" s="81"/>
      <c r="C33" s="82"/>
      <c r="D33" s="82"/>
      <c r="E33" s="10" t="s">
        <v>66</v>
      </c>
      <c r="F33" s="10">
        <v>2000000</v>
      </c>
      <c r="G33" s="10">
        <v>31152</v>
      </c>
      <c r="H33" s="23">
        <v>48</v>
      </c>
      <c r="I33" s="23">
        <v>29</v>
      </c>
      <c r="J33" s="31">
        <f>I33*100/H33</f>
        <v>60.416666666666664</v>
      </c>
      <c r="K33" s="23">
        <f>H33-I33</f>
        <v>19</v>
      </c>
      <c r="L33" s="31">
        <f>K33*100/H33</f>
        <v>39.583333333333336</v>
      </c>
      <c r="M33" s="10">
        <v>1968848</v>
      </c>
      <c r="N33" s="10">
        <v>4572385</v>
      </c>
      <c r="O33" s="10">
        <f>M33+N33</f>
        <v>6541233</v>
      </c>
      <c r="P33" s="31">
        <f>N33*100/O33</f>
        <v>69.90096515442883</v>
      </c>
      <c r="Q33" s="82"/>
      <c r="R33" s="94"/>
      <c r="S33" s="66"/>
      <c r="T33" s="61"/>
    </row>
    <row r="34" spans="1:20" ht="12.75">
      <c r="A34" s="90"/>
      <c r="B34" s="81"/>
      <c r="C34" s="82"/>
      <c r="D34" s="82"/>
      <c r="E34" s="11" t="s">
        <v>67</v>
      </c>
      <c r="F34" s="11">
        <v>2000000</v>
      </c>
      <c r="G34" s="11">
        <v>40</v>
      </c>
      <c r="H34" s="23">
        <v>88</v>
      </c>
      <c r="I34" s="23">
        <v>65</v>
      </c>
      <c r="J34" s="31">
        <f>I34*100/H34</f>
        <v>73.86363636363636</v>
      </c>
      <c r="K34" s="23">
        <f>H34-I34</f>
        <v>23</v>
      </c>
      <c r="L34" s="31">
        <f>K34*100/H34</f>
        <v>26.136363636363637</v>
      </c>
      <c r="M34" s="10">
        <v>1999960</v>
      </c>
      <c r="N34" s="10">
        <v>912749</v>
      </c>
      <c r="O34" s="10">
        <f>M34+N34</f>
        <v>2912709</v>
      </c>
      <c r="P34" s="31">
        <f>N34*100/O34</f>
        <v>31.336772743174823</v>
      </c>
      <c r="Q34" s="82"/>
      <c r="R34" s="94"/>
      <c r="S34" s="66"/>
      <c r="T34" s="61"/>
    </row>
    <row r="35" spans="1:20" ht="13.5" thickBot="1">
      <c r="A35" s="91"/>
      <c r="B35" s="92"/>
      <c r="C35" s="93"/>
      <c r="D35" s="93"/>
      <c r="E35" s="9" t="s">
        <v>86</v>
      </c>
      <c r="F35" s="9">
        <v>2000000</v>
      </c>
      <c r="G35" s="9"/>
      <c r="H35" s="24" t="s">
        <v>91</v>
      </c>
      <c r="I35" s="24"/>
      <c r="J35" s="38"/>
      <c r="K35" s="24"/>
      <c r="L35" s="38"/>
      <c r="M35" s="18"/>
      <c r="N35" s="18"/>
      <c r="O35" s="18"/>
      <c r="P35" s="38"/>
      <c r="Q35" s="93"/>
      <c r="R35" s="95"/>
      <c r="S35" s="67"/>
      <c r="T35" s="62"/>
    </row>
    <row r="36" spans="1:20" ht="12.75">
      <c r="A36" s="72" t="s">
        <v>38</v>
      </c>
      <c r="B36" s="74">
        <v>0</v>
      </c>
      <c r="C36" s="76"/>
      <c r="D36" s="76">
        <f>B36+C36</f>
        <v>0</v>
      </c>
      <c r="E36" s="12"/>
      <c r="F36" s="12"/>
      <c r="G36" s="12"/>
      <c r="H36" s="25"/>
      <c r="I36" s="25"/>
      <c r="J36" s="28"/>
      <c r="K36" s="21"/>
      <c r="L36" s="28"/>
      <c r="M36" s="13"/>
      <c r="N36" s="13"/>
      <c r="O36" s="13"/>
      <c r="P36" s="28"/>
      <c r="Q36" s="76">
        <v>0</v>
      </c>
      <c r="R36" s="78">
        <f>D36-Q36+G37+G36+G38</f>
        <v>0</v>
      </c>
      <c r="S36" s="63">
        <f>Q36-G36</f>
        <v>0</v>
      </c>
      <c r="T36" s="56">
        <f>S36*100/S62</f>
        <v>0</v>
      </c>
    </row>
    <row r="37" spans="1:20" ht="12.75">
      <c r="A37" s="80"/>
      <c r="B37" s="81"/>
      <c r="C37" s="82"/>
      <c r="D37" s="82"/>
      <c r="E37" s="13"/>
      <c r="F37" s="13"/>
      <c r="G37" s="13"/>
      <c r="H37" s="23"/>
      <c r="I37" s="23"/>
      <c r="J37" s="31"/>
      <c r="K37" s="23"/>
      <c r="L37" s="31"/>
      <c r="M37" s="10"/>
      <c r="N37" s="10"/>
      <c r="O37" s="10"/>
      <c r="P37" s="31"/>
      <c r="Q37" s="87"/>
      <c r="R37" s="83"/>
      <c r="S37" s="68"/>
      <c r="T37" s="61"/>
    </row>
    <row r="38" spans="1:20" ht="13.5" thickBot="1">
      <c r="A38" s="73"/>
      <c r="B38" s="75"/>
      <c r="C38" s="77"/>
      <c r="D38" s="77"/>
      <c r="E38" s="9"/>
      <c r="F38" s="9"/>
      <c r="G38" s="9"/>
      <c r="H38" s="24"/>
      <c r="I38" s="24"/>
      <c r="J38" s="28"/>
      <c r="K38" s="21"/>
      <c r="L38" s="28"/>
      <c r="M38" s="13"/>
      <c r="N38" s="13"/>
      <c r="O38" s="13"/>
      <c r="P38" s="28"/>
      <c r="Q38" s="77"/>
      <c r="R38" s="79"/>
      <c r="S38" s="64"/>
      <c r="T38" s="57"/>
    </row>
    <row r="39" spans="1:20" ht="12.75">
      <c r="A39" s="72" t="s">
        <v>39</v>
      </c>
      <c r="B39" s="74">
        <v>5300000</v>
      </c>
      <c r="C39" s="76"/>
      <c r="D39" s="76">
        <f>B39+C39</f>
        <v>5300000</v>
      </c>
      <c r="E39" s="8" t="s">
        <v>68</v>
      </c>
      <c r="F39" s="8">
        <v>2500000</v>
      </c>
      <c r="G39" s="8">
        <v>2</v>
      </c>
      <c r="H39" s="21">
        <v>29</v>
      </c>
      <c r="I39" s="21">
        <v>23</v>
      </c>
      <c r="J39" s="30">
        <f>I39*100/H39</f>
        <v>79.3103448275862</v>
      </c>
      <c r="K39" s="27">
        <f>H39-I39</f>
        <v>6</v>
      </c>
      <c r="L39" s="30">
        <f>K39*100/H39</f>
        <v>20.689655172413794</v>
      </c>
      <c r="M39" s="12">
        <v>2499998</v>
      </c>
      <c r="N39" s="12">
        <v>7319115</v>
      </c>
      <c r="O39" s="12">
        <f>M39+N39</f>
        <v>9819113</v>
      </c>
      <c r="P39" s="30">
        <f>N39*100/O39</f>
        <v>74.53947214987748</v>
      </c>
      <c r="Q39" s="76">
        <v>5490000</v>
      </c>
      <c r="R39" s="78">
        <f>D39-Q39+G39+G40+G41+G42+G43+G44</f>
        <v>14048</v>
      </c>
      <c r="S39" s="63">
        <f>Q39-G39-G40-G41-G42-G43</f>
        <v>5285952</v>
      </c>
      <c r="T39" s="56">
        <f>S39*100/S62</f>
        <v>8.967241433157335</v>
      </c>
    </row>
    <row r="40" spans="1:20" ht="12.75">
      <c r="A40" s="85"/>
      <c r="B40" s="86"/>
      <c r="C40" s="87"/>
      <c r="D40" s="87"/>
      <c r="E40" s="10" t="s">
        <v>69</v>
      </c>
      <c r="F40" s="10">
        <v>1000000</v>
      </c>
      <c r="G40" s="10">
        <v>192112</v>
      </c>
      <c r="H40" s="23">
        <v>45</v>
      </c>
      <c r="I40" s="23">
        <v>36</v>
      </c>
      <c r="J40" s="31">
        <f>I40*100/H40</f>
        <v>80</v>
      </c>
      <c r="K40" s="23">
        <f>H40-I40</f>
        <v>9</v>
      </c>
      <c r="L40" s="31">
        <f>K40*100/H40</f>
        <v>20</v>
      </c>
      <c r="M40" s="10">
        <v>807888</v>
      </c>
      <c r="N40" s="10">
        <v>1236761</v>
      </c>
      <c r="O40" s="10">
        <f>M40+N40</f>
        <v>2044649</v>
      </c>
      <c r="P40" s="31">
        <f>N40*100/O40</f>
        <v>60.48769250859194</v>
      </c>
      <c r="Q40" s="87"/>
      <c r="R40" s="88"/>
      <c r="S40" s="69"/>
      <c r="T40" s="65"/>
    </row>
    <row r="41" spans="1:20" ht="12.75">
      <c r="A41" s="85"/>
      <c r="B41" s="86"/>
      <c r="C41" s="87"/>
      <c r="D41" s="87"/>
      <c r="E41" s="10" t="s">
        <v>70</v>
      </c>
      <c r="F41" s="10">
        <v>400000</v>
      </c>
      <c r="G41" s="10">
        <v>0</v>
      </c>
      <c r="H41" s="23">
        <v>21</v>
      </c>
      <c r="I41" s="23">
        <v>12</v>
      </c>
      <c r="J41" s="31">
        <f>I41*100/H41</f>
        <v>57.142857142857146</v>
      </c>
      <c r="K41" s="23">
        <f>H41-I41</f>
        <v>9</v>
      </c>
      <c r="L41" s="31">
        <f>K41*100/H41</f>
        <v>42.857142857142854</v>
      </c>
      <c r="M41" s="10">
        <v>400000</v>
      </c>
      <c r="N41" s="10">
        <v>552982</v>
      </c>
      <c r="O41" s="10">
        <f>M41+N41</f>
        <v>952982</v>
      </c>
      <c r="P41" s="31">
        <f>N41*100/O41</f>
        <v>58.026489482487605</v>
      </c>
      <c r="Q41" s="87"/>
      <c r="R41" s="88"/>
      <c r="S41" s="69"/>
      <c r="T41" s="65"/>
    </row>
    <row r="42" spans="1:20" ht="12.75">
      <c r="A42" s="85"/>
      <c r="B42" s="86"/>
      <c r="C42" s="87"/>
      <c r="D42" s="87"/>
      <c r="E42" s="10" t="s">
        <v>71</v>
      </c>
      <c r="F42" s="10">
        <v>1000000</v>
      </c>
      <c r="G42" s="10">
        <v>0</v>
      </c>
      <c r="H42" s="23">
        <v>26</v>
      </c>
      <c r="I42" s="23">
        <v>16</v>
      </c>
      <c r="J42" s="31">
        <f>I42*100/H42</f>
        <v>61.53846153846154</v>
      </c>
      <c r="K42" s="23">
        <f>H42-I42</f>
        <v>10</v>
      </c>
      <c r="L42" s="31">
        <f>K42*100/H42</f>
        <v>38.46153846153846</v>
      </c>
      <c r="M42" s="10">
        <v>1000000</v>
      </c>
      <c r="N42" s="10">
        <v>1011102</v>
      </c>
      <c r="O42" s="10">
        <f>M42+N42</f>
        <v>2011102</v>
      </c>
      <c r="P42" s="31">
        <f>N42*100/O42</f>
        <v>50.27601782505313</v>
      </c>
      <c r="Q42" s="87"/>
      <c r="R42" s="88"/>
      <c r="S42" s="69"/>
      <c r="T42" s="65"/>
    </row>
    <row r="43" spans="1:20" ht="12.75">
      <c r="A43" s="85"/>
      <c r="B43" s="86"/>
      <c r="C43" s="87"/>
      <c r="D43" s="87"/>
      <c r="E43" s="11" t="s">
        <v>72</v>
      </c>
      <c r="F43" s="11">
        <v>590000</v>
      </c>
      <c r="G43" s="11">
        <v>11934</v>
      </c>
      <c r="H43" s="23">
        <v>155</v>
      </c>
      <c r="I43" s="23">
        <v>70</v>
      </c>
      <c r="J43" s="31">
        <f>I43*100/H43</f>
        <v>45.16129032258065</v>
      </c>
      <c r="K43" s="23">
        <f>H43-I43</f>
        <v>85</v>
      </c>
      <c r="L43" s="31">
        <f>K43*100/H43</f>
        <v>54.83870967741935</v>
      </c>
      <c r="M43" s="10">
        <v>578066</v>
      </c>
      <c r="N43" s="10">
        <v>1084546</v>
      </c>
      <c r="O43" s="10">
        <f>M43+N43</f>
        <v>1662612</v>
      </c>
      <c r="P43" s="31">
        <f>N43*100/O43</f>
        <v>65.23145508392818</v>
      </c>
      <c r="Q43" s="87"/>
      <c r="R43" s="88"/>
      <c r="S43" s="69"/>
      <c r="T43" s="65"/>
    </row>
    <row r="44" spans="1:20" ht="12.75">
      <c r="A44" s="85"/>
      <c r="B44" s="86"/>
      <c r="C44" s="87"/>
      <c r="D44" s="87"/>
      <c r="E44" s="11"/>
      <c r="F44" s="11"/>
      <c r="G44" s="11"/>
      <c r="H44" s="23"/>
      <c r="I44" s="23"/>
      <c r="J44" s="31"/>
      <c r="K44" s="23"/>
      <c r="L44" s="31"/>
      <c r="M44" s="10"/>
      <c r="N44" s="10"/>
      <c r="O44" s="10"/>
      <c r="P44" s="31"/>
      <c r="Q44" s="87"/>
      <c r="R44" s="88"/>
      <c r="S44" s="69"/>
      <c r="T44" s="65"/>
    </row>
    <row r="45" spans="1:20" ht="12.75">
      <c r="A45" s="85"/>
      <c r="B45" s="86"/>
      <c r="C45" s="87"/>
      <c r="D45" s="87"/>
      <c r="E45" s="11"/>
      <c r="F45" s="11"/>
      <c r="G45" s="11"/>
      <c r="H45" s="23"/>
      <c r="I45" s="23"/>
      <c r="J45" s="31"/>
      <c r="K45" s="23"/>
      <c r="L45" s="31"/>
      <c r="M45" s="10"/>
      <c r="N45" s="10"/>
      <c r="O45" s="10"/>
      <c r="P45" s="31"/>
      <c r="Q45" s="87"/>
      <c r="R45" s="88"/>
      <c r="S45" s="69"/>
      <c r="T45" s="65"/>
    </row>
    <row r="46" spans="1:20" ht="13.5" thickBot="1">
      <c r="A46" s="73"/>
      <c r="B46" s="75"/>
      <c r="C46" s="77"/>
      <c r="D46" s="77"/>
      <c r="E46" s="9"/>
      <c r="F46" s="9"/>
      <c r="G46" s="9"/>
      <c r="H46" s="24"/>
      <c r="I46" s="24"/>
      <c r="J46" s="28"/>
      <c r="K46" s="21"/>
      <c r="L46" s="28"/>
      <c r="M46" s="13"/>
      <c r="N46" s="13"/>
      <c r="O46" s="13"/>
      <c r="P46" s="28"/>
      <c r="Q46" s="77"/>
      <c r="R46" s="79"/>
      <c r="S46" s="64"/>
      <c r="T46" s="57"/>
    </row>
    <row r="47" spans="1:20" ht="12.75">
      <c r="A47" s="72" t="s">
        <v>40</v>
      </c>
      <c r="B47" s="74">
        <v>6500000</v>
      </c>
      <c r="C47" s="76"/>
      <c r="D47" s="76">
        <f>B47+C47</f>
        <v>6500000</v>
      </c>
      <c r="E47" s="8" t="s">
        <v>73</v>
      </c>
      <c r="F47" s="8">
        <v>6500000</v>
      </c>
      <c r="G47" s="8">
        <v>538</v>
      </c>
      <c r="H47" s="21">
        <v>108</v>
      </c>
      <c r="I47" s="21">
        <v>39</v>
      </c>
      <c r="J47" s="32">
        <f>I47*100/H47</f>
        <v>36.111111111111114</v>
      </c>
      <c r="K47" s="25">
        <f>H47-I47</f>
        <v>69</v>
      </c>
      <c r="L47" s="32">
        <f>K47*100/H47</f>
        <v>63.888888888888886</v>
      </c>
      <c r="M47" s="19">
        <v>6499462</v>
      </c>
      <c r="N47" s="19">
        <v>14543804</v>
      </c>
      <c r="O47" s="19">
        <f>M47+N47</f>
        <v>21043266</v>
      </c>
      <c r="P47" s="32">
        <f>N47*100/O47</f>
        <v>69.1138153174512</v>
      </c>
      <c r="Q47" s="76">
        <v>6500000</v>
      </c>
      <c r="R47" s="78">
        <f>D47-Q47+G47</f>
        <v>538</v>
      </c>
      <c r="S47" s="63">
        <f>Q47-G47</f>
        <v>6499462</v>
      </c>
      <c r="T47" s="56">
        <f>S47*100/S62</f>
        <v>11.025874797885347</v>
      </c>
    </row>
    <row r="48" spans="1:20" ht="13.5" thickBot="1">
      <c r="A48" s="73"/>
      <c r="B48" s="75"/>
      <c r="C48" s="77"/>
      <c r="D48" s="77"/>
      <c r="E48" s="9"/>
      <c r="F48" s="9"/>
      <c r="G48" s="9"/>
      <c r="H48" s="22"/>
      <c r="I48" s="22"/>
      <c r="J48" s="29"/>
      <c r="K48" s="22"/>
      <c r="L48" s="29"/>
      <c r="M48" s="9"/>
      <c r="N48" s="9"/>
      <c r="O48" s="9"/>
      <c r="P48" s="29"/>
      <c r="Q48" s="77"/>
      <c r="R48" s="79"/>
      <c r="S48" s="64"/>
      <c r="T48" s="57"/>
    </row>
    <row r="49" spans="1:20" ht="12" customHeight="1">
      <c r="A49" s="72" t="s">
        <v>41</v>
      </c>
      <c r="B49" s="74">
        <v>0</v>
      </c>
      <c r="C49" s="76"/>
      <c r="D49" s="76">
        <f>B49+C49</f>
        <v>0</v>
      </c>
      <c r="E49" s="8"/>
      <c r="F49" s="8"/>
      <c r="G49" s="8"/>
      <c r="H49" s="21"/>
      <c r="I49" s="21"/>
      <c r="J49" s="32"/>
      <c r="K49" s="25"/>
      <c r="L49" s="32"/>
      <c r="M49" s="19"/>
      <c r="N49" s="19"/>
      <c r="O49" s="19"/>
      <c r="P49" s="32"/>
      <c r="Q49" s="76">
        <v>0</v>
      </c>
      <c r="R49" s="78">
        <v>0</v>
      </c>
      <c r="S49" s="63">
        <f>Q49-G49</f>
        <v>0</v>
      </c>
      <c r="T49" s="56">
        <f>S49*100/S62</f>
        <v>0</v>
      </c>
    </row>
    <row r="50" spans="1:20" ht="12" customHeight="1" thickBot="1">
      <c r="A50" s="73"/>
      <c r="B50" s="75"/>
      <c r="C50" s="77"/>
      <c r="D50" s="77"/>
      <c r="E50" s="9"/>
      <c r="F50" s="9"/>
      <c r="G50" s="9"/>
      <c r="H50" s="22"/>
      <c r="I50" s="22"/>
      <c r="J50" s="29"/>
      <c r="K50" s="22"/>
      <c r="L50" s="29"/>
      <c r="M50" s="9"/>
      <c r="N50" s="9"/>
      <c r="O50" s="9"/>
      <c r="P50" s="29"/>
      <c r="Q50" s="77"/>
      <c r="R50" s="79"/>
      <c r="S50" s="64"/>
      <c r="T50" s="57"/>
    </row>
    <row r="51" spans="1:20" ht="12.75">
      <c r="A51" s="72" t="s">
        <v>42</v>
      </c>
      <c r="B51" s="74">
        <v>0</v>
      </c>
      <c r="C51" s="76"/>
      <c r="D51" s="76">
        <f>B51+C51</f>
        <v>0</v>
      </c>
      <c r="E51" s="8"/>
      <c r="F51" s="8"/>
      <c r="G51" s="14"/>
      <c r="H51" s="21"/>
      <c r="I51" s="21"/>
      <c r="J51" s="32"/>
      <c r="K51" s="25"/>
      <c r="L51" s="32"/>
      <c r="M51" s="36"/>
      <c r="N51" s="36"/>
      <c r="O51" s="19"/>
      <c r="P51" s="32"/>
      <c r="Q51" s="84">
        <v>0</v>
      </c>
      <c r="R51" s="78">
        <f>D51-Q51</f>
        <v>0</v>
      </c>
      <c r="S51" s="63">
        <f>Q51-G51</f>
        <v>0</v>
      </c>
      <c r="T51" s="56">
        <f>S51*100*S62</f>
        <v>0</v>
      </c>
    </row>
    <row r="52" spans="1:20" ht="13.5" thickBot="1">
      <c r="A52" s="73"/>
      <c r="B52" s="75"/>
      <c r="C52" s="77"/>
      <c r="D52" s="77"/>
      <c r="E52" s="9"/>
      <c r="F52" s="9"/>
      <c r="G52" s="9"/>
      <c r="H52" s="22"/>
      <c r="I52" s="22"/>
      <c r="J52" s="29"/>
      <c r="K52" s="22"/>
      <c r="L52" s="29"/>
      <c r="M52" s="9"/>
      <c r="N52" s="9"/>
      <c r="O52" s="9"/>
      <c r="P52" s="29"/>
      <c r="Q52" s="77"/>
      <c r="R52" s="79"/>
      <c r="S52" s="64"/>
      <c r="T52" s="57"/>
    </row>
    <row r="53" spans="1:20" ht="12.75">
      <c r="A53" s="72" t="s">
        <v>81</v>
      </c>
      <c r="B53" s="74">
        <v>700000</v>
      </c>
      <c r="C53" s="76">
        <v>2350000</v>
      </c>
      <c r="D53" s="76">
        <f>B53+C53</f>
        <v>3050000</v>
      </c>
      <c r="E53" s="8" t="s">
        <v>74</v>
      </c>
      <c r="F53" s="8">
        <v>2350000</v>
      </c>
      <c r="G53" s="8">
        <v>1164</v>
      </c>
      <c r="H53" s="21">
        <v>165</v>
      </c>
      <c r="I53" s="21">
        <v>90</v>
      </c>
      <c r="J53" s="28">
        <f>I53*100/H53</f>
        <v>54.54545454545455</v>
      </c>
      <c r="K53" s="21">
        <f>H53-I53</f>
        <v>75</v>
      </c>
      <c r="L53" s="28">
        <f>K53*100/H53</f>
        <v>45.45454545454545</v>
      </c>
      <c r="M53" s="13">
        <v>2348836</v>
      </c>
      <c r="N53" s="13">
        <v>2114734</v>
      </c>
      <c r="O53" s="13">
        <f>M53+N53</f>
        <v>4463570</v>
      </c>
      <c r="P53" s="28">
        <f>N53*100/O53</f>
        <v>47.377637182793144</v>
      </c>
      <c r="Q53" s="76">
        <v>3050000</v>
      </c>
      <c r="R53" s="78">
        <f>D53-Q53+G53+G54+G55</f>
        <v>1164</v>
      </c>
      <c r="S53" s="63">
        <f>Q53-G53-G54</f>
        <v>3048836</v>
      </c>
      <c r="T53" s="56">
        <f>S53*100/S62</f>
        <v>5.172133326617737</v>
      </c>
    </row>
    <row r="54" spans="1:20" ht="12.75">
      <c r="A54" s="80"/>
      <c r="B54" s="81"/>
      <c r="C54" s="82"/>
      <c r="D54" s="82"/>
      <c r="E54" s="13" t="s">
        <v>75</v>
      </c>
      <c r="F54" s="13">
        <v>700000</v>
      </c>
      <c r="G54" s="13">
        <v>0</v>
      </c>
      <c r="H54" s="23">
        <v>19</v>
      </c>
      <c r="I54" s="23">
        <v>17</v>
      </c>
      <c r="J54" s="31">
        <f>I54*100/H54</f>
        <v>89.47368421052632</v>
      </c>
      <c r="K54" s="23">
        <f>H54-I54</f>
        <v>2</v>
      </c>
      <c r="L54" s="31">
        <f>K54*100/H54</f>
        <v>10.526315789473685</v>
      </c>
      <c r="M54" s="10">
        <v>700000</v>
      </c>
      <c r="N54" s="10">
        <v>1675296</v>
      </c>
      <c r="O54" s="10">
        <f>M54+N54</f>
        <v>2375296</v>
      </c>
      <c r="P54" s="31">
        <f>N54*100/O54</f>
        <v>70.52998868351565</v>
      </c>
      <c r="Q54" s="82"/>
      <c r="R54" s="83"/>
      <c r="S54" s="68"/>
      <c r="T54" s="61"/>
    </row>
    <row r="55" spans="1:20" ht="13.5" thickBot="1">
      <c r="A55" s="73"/>
      <c r="B55" s="75"/>
      <c r="C55" s="77"/>
      <c r="D55" s="77"/>
      <c r="E55" s="9"/>
      <c r="F55" s="9"/>
      <c r="G55" s="9"/>
      <c r="H55" s="24"/>
      <c r="I55" s="24"/>
      <c r="J55" s="28"/>
      <c r="K55" s="21"/>
      <c r="L55" s="28"/>
      <c r="M55" s="13"/>
      <c r="N55" s="13"/>
      <c r="O55" s="13"/>
      <c r="P55" s="28"/>
      <c r="Q55" s="77"/>
      <c r="R55" s="79"/>
      <c r="S55" s="64"/>
      <c r="T55" s="57"/>
    </row>
    <row r="56" spans="1:20" ht="12.75">
      <c r="A56" s="72" t="s">
        <v>43</v>
      </c>
      <c r="B56" s="74">
        <v>2500000</v>
      </c>
      <c r="C56" s="76"/>
      <c r="D56" s="76">
        <f>B56+C56</f>
        <v>2500000</v>
      </c>
      <c r="E56" s="8"/>
      <c r="F56" s="8"/>
      <c r="G56" s="8"/>
      <c r="H56" s="21"/>
      <c r="I56" s="21"/>
      <c r="J56" s="32"/>
      <c r="K56" s="25"/>
      <c r="L56" s="32"/>
      <c r="M56" s="19"/>
      <c r="N56" s="19"/>
      <c r="O56" s="19"/>
      <c r="P56" s="32"/>
      <c r="Q56" s="76">
        <v>0</v>
      </c>
      <c r="R56" s="78">
        <f>D56-Q56</f>
        <v>2500000</v>
      </c>
      <c r="S56" s="63">
        <f>Q56-G56</f>
        <v>0</v>
      </c>
      <c r="T56" s="56">
        <f>S56*100/S62</f>
        <v>0</v>
      </c>
    </row>
    <row r="57" spans="1:20" ht="13.5" thickBot="1">
      <c r="A57" s="73"/>
      <c r="B57" s="75"/>
      <c r="C57" s="77"/>
      <c r="D57" s="77"/>
      <c r="E57" s="9"/>
      <c r="F57" s="9"/>
      <c r="G57" s="9"/>
      <c r="H57" s="22"/>
      <c r="I57" s="22"/>
      <c r="J57" s="29"/>
      <c r="K57" s="22"/>
      <c r="L57" s="29"/>
      <c r="M57" s="9"/>
      <c r="N57" s="9"/>
      <c r="O57" s="9"/>
      <c r="P57" s="29"/>
      <c r="Q57" s="77"/>
      <c r="R57" s="79"/>
      <c r="S57" s="64"/>
      <c r="T57" s="57"/>
    </row>
    <row r="58" spans="1:20" ht="12.75">
      <c r="A58" s="72" t="s">
        <v>44</v>
      </c>
      <c r="B58" s="74">
        <v>1300000</v>
      </c>
      <c r="C58" s="76"/>
      <c r="D58" s="76">
        <f>B58+C58</f>
        <v>1300000</v>
      </c>
      <c r="E58" s="8" t="s">
        <v>76</v>
      </c>
      <c r="F58" s="8">
        <v>1300000</v>
      </c>
      <c r="G58" s="8">
        <v>0</v>
      </c>
      <c r="H58" s="21">
        <v>31</v>
      </c>
      <c r="I58" s="21">
        <v>24</v>
      </c>
      <c r="J58" s="32">
        <f>I58*100/H58</f>
        <v>77.41935483870968</v>
      </c>
      <c r="K58" s="25">
        <f>H58-I58</f>
        <v>7</v>
      </c>
      <c r="L58" s="32">
        <f>K58*100/H58</f>
        <v>22.580645161290324</v>
      </c>
      <c r="M58" s="19">
        <v>1300000</v>
      </c>
      <c r="N58" s="19">
        <v>839522</v>
      </c>
      <c r="O58" s="19">
        <f>M58+N58</f>
        <v>2139522</v>
      </c>
      <c r="P58" s="32">
        <f>N58*100/O58</f>
        <v>39.23876454647346</v>
      </c>
      <c r="Q58" s="76">
        <v>1300000</v>
      </c>
      <c r="R58" s="78">
        <f>D58-Q58</f>
        <v>0</v>
      </c>
      <c r="S58" s="63">
        <f>Q58-G58</f>
        <v>1300000</v>
      </c>
      <c r="T58" s="56">
        <f>S58*100/S62</f>
        <v>2.2053574953205284</v>
      </c>
    </row>
    <row r="59" spans="1:20" ht="13.5" thickBot="1">
      <c r="A59" s="73"/>
      <c r="B59" s="75"/>
      <c r="C59" s="77"/>
      <c r="D59" s="77"/>
      <c r="E59" s="9"/>
      <c r="F59" s="9"/>
      <c r="G59" s="9"/>
      <c r="H59" s="22"/>
      <c r="I59" s="22"/>
      <c r="J59" s="29"/>
      <c r="K59" s="22"/>
      <c r="L59" s="29"/>
      <c r="M59" s="9"/>
      <c r="N59" s="9"/>
      <c r="O59" s="9"/>
      <c r="P59" s="29"/>
      <c r="Q59" s="77"/>
      <c r="R59" s="79"/>
      <c r="S59" s="64"/>
      <c r="T59" s="57"/>
    </row>
    <row r="60" spans="1:20" ht="12.75">
      <c r="A60" s="72" t="s">
        <v>50</v>
      </c>
      <c r="B60" s="74">
        <v>0</v>
      </c>
      <c r="C60" s="76"/>
      <c r="D60" s="76">
        <f>B60+C60</f>
        <v>0</v>
      </c>
      <c r="E60" s="8"/>
      <c r="F60" s="8"/>
      <c r="G60" s="8"/>
      <c r="H60" s="21"/>
      <c r="I60" s="21"/>
      <c r="J60" s="30"/>
      <c r="K60" s="27"/>
      <c r="L60" s="30"/>
      <c r="M60" s="12"/>
      <c r="N60" s="12"/>
      <c r="O60" s="12"/>
      <c r="P60" s="30"/>
      <c r="Q60" s="76">
        <v>0</v>
      </c>
      <c r="R60" s="78">
        <f>D60-Q60</f>
        <v>0</v>
      </c>
      <c r="S60" s="63">
        <f>Q60-G60</f>
        <v>0</v>
      </c>
      <c r="T60" s="56">
        <f>S60*100/S62</f>
        <v>0</v>
      </c>
    </row>
    <row r="61" spans="1:20" ht="13.5" thickBot="1">
      <c r="A61" s="73"/>
      <c r="B61" s="75"/>
      <c r="C61" s="77"/>
      <c r="D61" s="77"/>
      <c r="E61" s="9"/>
      <c r="F61" s="9"/>
      <c r="G61" s="9"/>
      <c r="H61" s="22"/>
      <c r="I61" s="22"/>
      <c r="J61" s="38"/>
      <c r="K61" s="24"/>
      <c r="L61" s="38"/>
      <c r="M61" s="18"/>
      <c r="N61" s="18"/>
      <c r="O61" s="18"/>
      <c r="P61" s="38"/>
      <c r="Q61" s="77"/>
      <c r="R61" s="79"/>
      <c r="S61" s="64"/>
      <c r="T61" s="57"/>
    </row>
    <row r="62" spans="1:20" s="15" customFormat="1" ht="12.75">
      <c r="A62" s="47" t="s">
        <v>45</v>
      </c>
      <c r="B62" s="46">
        <f>SUM(B7:B61)</f>
        <v>61000000</v>
      </c>
      <c r="C62" s="41">
        <f>SUM(C7:C61)</f>
        <v>1350000</v>
      </c>
      <c r="D62" s="41">
        <f>SUM(D7:D61)</f>
        <v>62350000</v>
      </c>
      <c r="E62" s="42" t="s">
        <v>84</v>
      </c>
      <c r="F62" s="41">
        <f>SUM(F7:F58)</f>
        <v>60235000</v>
      </c>
      <c r="G62" s="41">
        <f>SUM(G7:G59)</f>
        <v>1287641</v>
      </c>
      <c r="H62" s="44">
        <f>SUM(H7:H61)</f>
        <v>1643</v>
      </c>
      <c r="I62" s="44">
        <f>SUM(I7:I61)</f>
        <v>892</v>
      </c>
      <c r="J62" s="49">
        <f>I62*100/H62</f>
        <v>54.29093122337188</v>
      </c>
      <c r="K62" s="50">
        <f>H62-I62</f>
        <v>751</v>
      </c>
      <c r="L62" s="49">
        <f>K62*100/H62</f>
        <v>45.70906877662812</v>
      </c>
      <c r="M62" s="48">
        <f>SUM(M7:M61)</f>
        <v>56947359</v>
      </c>
      <c r="N62" s="48">
        <f>SUM(N7:N61)</f>
        <v>108621454</v>
      </c>
      <c r="O62" s="51">
        <f>M62+N62</f>
        <v>165568813</v>
      </c>
      <c r="P62" s="49">
        <f>N62*100/O62</f>
        <v>65.60502067499874</v>
      </c>
      <c r="Q62" s="43">
        <f>SUM(Q7:Q59)</f>
        <v>60235000</v>
      </c>
      <c r="R62" s="43">
        <f>SUM(R7:R59)</f>
        <v>3402641</v>
      </c>
      <c r="S62" s="41">
        <f>SUM(S7:S59)</f>
        <v>58947359</v>
      </c>
      <c r="T62" s="54">
        <f>SUM(T7:T59)</f>
        <v>100</v>
      </c>
    </row>
    <row r="63" ht="12.75">
      <c r="A63" s="40" t="s">
        <v>83</v>
      </c>
    </row>
    <row r="64" spans="1:10" ht="12.75">
      <c r="A64" s="40" t="s">
        <v>82</v>
      </c>
      <c r="I64" s="40" t="s">
        <v>87</v>
      </c>
      <c r="J64" s="40"/>
    </row>
    <row r="65" ht="12.75">
      <c r="A65" s="37" t="s">
        <v>92</v>
      </c>
    </row>
    <row r="66" ht="12.75">
      <c r="A66" s="37"/>
    </row>
    <row r="67" ht="12.75">
      <c r="A67" s="37"/>
    </row>
  </sheetData>
  <mergeCells count="147">
    <mergeCell ref="H4:L4"/>
    <mergeCell ref="M4:P4"/>
    <mergeCell ref="A7:A8"/>
    <mergeCell ref="B7:B8"/>
    <mergeCell ref="Q7:Q8"/>
    <mergeCell ref="R7:R8"/>
    <mergeCell ref="D7:D8"/>
    <mergeCell ref="C7:C8"/>
    <mergeCell ref="A9:A10"/>
    <mergeCell ref="B9:B10"/>
    <mergeCell ref="Q9:Q10"/>
    <mergeCell ref="R9:R10"/>
    <mergeCell ref="D9:D10"/>
    <mergeCell ref="C9:C10"/>
    <mergeCell ref="A11:A14"/>
    <mergeCell ref="B11:B14"/>
    <mergeCell ref="Q11:Q14"/>
    <mergeCell ref="R11:R14"/>
    <mergeCell ref="D11:D14"/>
    <mergeCell ref="C11:C14"/>
    <mergeCell ref="A15:A17"/>
    <mergeCell ref="B15:B17"/>
    <mergeCell ref="Q15:Q17"/>
    <mergeCell ref="R15:R17"/>
    <mergeCell ref="D15:D17"/>
    <mergeCell ref="C15:C17"/>
    <mergeCell ref="A18:A21"/>
    <mergeCell ref="B18:B21"/>
    <mergeCell ref="Q18:Q21"/>
    <mergeCell ref="R18:R21"/>
    <mergeCell ref="D18:D21"/>
    <mergeCell ref="C18:C21"/>
    <mergeCell ref="A22:A23"/>
    <mergeCell ref="B22:B23"/>
    <mergeCell ref="Q22:Q23"/>
    <mergeCell ref="R22:R23"/>
    <mergeCell ref="D22:D23"/>
    <mergeCell ref="C22:C23"/>
    <mergeCell ref="A24:A26"/>
    <mergeCell ref="B24:B26"/>
    <mergeCell ref="Q24:Q26"/>
    <mergeCell ref="R24:R26"/>
    <mergeCell ref="D24:D26"/>
    <mergeCell ref="C24:C26"/>
    <mergeCell ref="A27:A31"/>
    <mergeCell ref="B27:B31"/>
    <mergeCell ref="Q27:Q31"/>
    <mergeCell ref="R27:R31"/>
    <mergeCell ref="D27:D31"/>
    <mergeCell ref="C27:C31"/>
    <mergeCell ref="A32:A35"/>
    <mergeCell ref="B32:B35"/>
    <mergeCell ref="Q32:Q35"/>
    <mergeCell ref="R32:R35"/>
    <mergeCell ref="D32:D35"/>
    <mergeCell ref="C32:C35"/>
    <mergeCell ref="A36:A38"/>
    <mergeCell ref="B36:B38"/>
    <mergeCell ref="Q36:Q38"/>
    <mergeCell ref="R36:R38"/>
    <mergeCell ref="D36:D38"/>
    <mergeCell ref="C36:C38"/>
    <mergeCell ref="A39:A46"/>
    <mergeCell ref="B39:B46"/>
    <mergeCell ref="Q39:Q46"/>
    <mergeCell ref="R39:R46"/>
    <mergeCell ref="D39:D46"/>
    <mergeCell ref="C39:C46"/>
    <mergeCell ref="A47:A48"/>
    <mergeCell ref="B47:B48"/>
    <mergeCell ref="Q47:Q48"/>
    <mergeCell ref="R47:R48"/>
    <mergeCell ref="D47:D48"/>
    <mergeCell ref="C47:C48"/>
    <mergeCell ref="A49:A50"/>
    <mergeCell ref="B49:B50"/>
    <mergeCell ref="Q49:Q50"/>
    <mergeCell ref="R49:R50"/>
    <mergeCell ref="D49:D50"/>
    <mergeCell ref="C49:C50"/>
    <mergeCell ref="A51:A52"/>
    <mergeCell ref="B51:B52"/>
    <mergeCell ref="Q51:Q52"/>
    <mergeCell ref="R51:R52"/>
    <mergeCell ref="D51:D52"/>
    <mergeCell ref="C51:C52"/>
    <mergeCell ref="A53:A55"/>
    <mergeCell ref="B53:B55"/>
    <mergeCell ref="Q53:Q55"/>
    <mergeCell ref="R53:R55"/>
    <mergeCell ref="D53:D55"/>
    <mergeCell ref="C53:C55"/>
    <mergeCell ref="R58:R59"/>
    <mergeCell ref="D58:D59"/>
    <mergeCell ref="C58:C59"/>
    <mergeCell ref="A56:A57"/>
    <mergeCell ref="B56:B57"/>
    <mergeCell ref="Q56:Q57"/>
    <mergeCell ref="R56:R57"/>
    <mergeCell ref="D56:D57"/>
    <mergeCell ref="C56:C57"/>
    <mergeCell ref="T18:T21"/>
    <mergeCell ref="A60:A61"/>
    <mergeCell ref="B60:B61"/>
    <mergeCell ref="Q60:Q61"/>
    <mergeCell ref="R60:R61"/>
    <mergeCell ref="D60:D61"/>
    <mergeCell ref="C60:C61"/>
    <mergeCell ref="A58:A59"/>
    <mergeCell ref="B58:B59"/>
    <mergeCell ref="Q58:Q59"/>
    <mergeCell ref="S18:S21"/>
    <mergeCell ref="S22:S23"/>
    <mergeCell ref="S24:S26"/>
    <mergeCell ref="S27:S31"/>
    <mergeCell ref="S7:S8"/>
    <mergeCell ref="S9:S10"/>
    <mergeCell ref="S11:S14"/>
    <mergeCell ref="S15:S17"/>
    <mergeCell ref="S51:S52"/>
    <mergeCell ref="S53:S55"/>
    <mergeCell ref="T39:T46"/>
    <mergeCell ref="T27:T31"/>
    <mergeCell ref="T22:T23"/>
    <mergeCell ref="T24:T26"/>
    <mergeCell ref="S58:S59"/>
    <mergeCell ref="T58:T59"/>
    <mergeCell ref="S56:S57"/>
    <mergeCell ref="S32:S35"/>
    <mergeCell ref="S36:S38"/>
    <mergeCell ref="S39:S46"/>
    <mergeCell ref="S47:S48"/>
    <mergeCell ref="S49:S50"/>
    <mergeCell ref="T7:T8"/>
    <mergeCell ref="T9:T10"/>
    <mergeCell ref="T11:T14"/>
    <mergeCell ref="T15:T17"/>
    <mergeCell ref="T60:T61"/>
    <mergeCell ref="B3:T3"/>
    <mergeCell ref="T49:T50"/>
    <mergeCell ref="T51:T52"/>
    <mergeCell ref="T53:T55"/>
    <mergeCell ref="T56:T57"/>
    <mergeCell ref="T32:T35"/>
    <mergeCell ref="T36:T38"/>
    <mergeCell ref="T47:T48"/>
    <mergeCell ref="S60:S61"/>
  </mergeCells>
  <printOptions/>
  <pageMargins left="0.3937007874015748" right="0.3937007874015748" top="0.15748031496062992" bottom="0.15748031496062992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chrastova</cp:lastModifiedBy>
  <cp:lastPrinted>2008-02-12T09:22:18Z</cp:lastPrinted>
  <dcterms:created xsi:type="dcterms:W3CDTF">2006-01-18T08:42:04Z</dcterms:created>
  <dcterms:modified xsi:type="dcterms:W3CDTF">2008-03-12T11:28:01Z</dcterms:modified>
  <cp:category/>
  <cp:version/>
  <cp:contentType/>
  <cp:contentStatus/>
</cp:coreProperties>
</file>