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85" windowWidth="15360" windowHeight="9000" tabRatio="939" activeTab="0"/>
  </bookViews>
  <sheets>
    <sheet name="finanční plán" sheetId="1" r:id="rId1"/>
  </sheets>
  <definedNames>
    <definedName name="_xlnm.Print_Area" localSheetId="0">'finanční plán'!$A$1:$S$40</definedName>
  </definedNames>
  <calcPr fullCalcOnLoad="1"/>
</workbook>
</file>

<file path=xl/sharedStrings.xml><?xml version="1.0" encoding="utf-8"?>
<sst xmlns="http://schemas.openxmlformats.org/spreadsheetml/2006/main" count="57" uniqueCount="48">
  <si>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</si>
  <si>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</si>
  <si>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</si>
  <si>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</si>
  <si>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</si>
  <si>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</si>
  <si>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</si>
  <si>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</si>
  <si>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</si>
  <si>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</si>
  <si>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</si>
  <si>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</si>
  <si>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</si>
  <si>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</si>
  <si>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</si>
  <si>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</si>
  <si>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</si>
  <si>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</si>
  <si>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</si>
  <si>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</si>
  <si>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</si>
  <si>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</si>
  <si>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</si>
  <si>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</si>
  <si>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</si>
  <si>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</si>
  <si>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>Daň z příjmů /sesk.úč. 59/</t>
  </si>
  <si>
    <t>Náklady celkem</t>
  </si>
  <si>
    <t>Hospodářský výsledek</t>
  </si>
  <si>
    <t>Skutečnost 2005</t>
  </si>
  <si>
    <t>v %</t>
  </si>
  <si>
    <t xml:space="preserve"> </t>
  </si>
  <si>
    <t>Hlavní činnost</t>
  </si>
  <si>
    <t>CELKEM</t>
  </si>
  <si>
    <t>+ / -</t>
  </si>
  <si>
    <t xml:space="preserve">      z toho: odpisy DM /úč. 551/</t>
  </si>
  <si>
    <t>Skutečnost 2006</t>
  </si>
  <si>
    <t>I. Návrh na změnu finančního plánu pro 2007 - Zdravotnická záchranná služba kraje Vysočina</t>
  </si>
  <si>
    <t>Dopl. činnost</t>
  </si>
  <si>
    <t>Počet stran: 1</t>
  </si>
  <si>
    <t>Skutečnost k 30.6.2007</t>
  </si>
  <si>
    <t xml:space="preserve">Plán na rok 2007 schválený usnesením č. 0543/14/2007/RK </t>
  </si>
  <si>
    <t>Rozdíl plánu navrženého a schváleného</t>
  </si>
  <si>
    <t>Rozdíl 2006 a 2007</t>
  </si>
  <si>
    <t xml:space="preserve">Finanční plán </t>
  </si>
  <si>
    <t>Návrh na změnu pro rok 2007</t>
  </si>
  <si>
    <t>plnění plánu v %</t>
  </si>
  <si>
    <t>ZK-06-2007-34, př. 1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</si>
</sst>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####0"/>
    <numFmt numFmtId="203" formatCode="00000"/>
    <numFmt numFmtId="204" formatCode="#,##0;\-#,##0"/>
    <numFmt numFmtId="205" formatCode="#,##0;[Red]\-#,##0"/>
    <numFmt numFmtId="206" formatCode="#,##0.00;\-#,##0.00"/>
    <numFmt numFmtId="207" formatCode="#,##0.00;[Red]\-#,##0.00"/>
    <numFmt numFmtId="208" formatCode="#.##0.00,&quot;Kč&quot;"/>
    <numFmt numFmtId="209" formatCode="0.E+00"/>
    <numFmt numFmtId="210" formatCode="#,##0_ ;[Red]\-#,##0\ "/>
    <numFmt numFmtId="211" formatCode="0.0E+00"/>
    <numFmt numFmtId="212" formatCode="h\,mm"/>
    <numFmt numFmtId="213" formatCode="d/m/yy"/>
    <numFmt numFmtId="214" formatCode="mmmm\ yy"/>
    <numFmt numFmtId="215" formatCode="[$-405]mmmm\ yy;@"/>
    <numFmt numFmtId="216" formatCode="d/m;@"/>
    <numFmt numFmtId="217" formatCode="000\ 00"/>
    <numFmt numFmtId="218" formatCode="mmm/yyyy"/>
    <numFmt numFmtId="219" formatCode="[$-1010409]###\ ###\ ###"/>
    <numFmt numFmtId="220" formatCode="[$-1010409]General"/>
    <numFmt numFmtId="221" formatCode="#,##0.000000\ &quot;Kč&quot;"/>
    <numFmt numFmtId="222" formatCode="#,##0.00\ _K_č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sz val="10"/>
      <name val="Helv"/>
      <family val="0"/>
    </font>
    <font>
      <b/>
      <sz val="11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1">
      <alignment horizontal="center" vertical="center" wrapText="1"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0" fillId="0" borderId="0" xfId="21" applyFont="1">
      <alignment/>
      <protection/>
    </xf>
    <xf numFmtId="0" fontId="0" fillId="0" borderId="0" xfId="22">
      <alignment/>
      <protection/>
    </xf>
    <xf numFmtId="0" fontId="2" fillId="0" borderId="0" xfId="22" applyFont="1">
      <alignment/>
      <protection/>
    </xf>
    <xf numFmtId="0" fontId="5" fillId="0" borderId="0" xfId="22" applyFont="1">
      <alignment/>
      <protection/>
    </xf>
    <xf numFmtId="3" fontId="10" fillId="3" borderId="2" xfId="22" applyNumberFormat="1" applyFont="1" applyFill="1" applyBorder="1" applyAlignment="1">
      <alignment vertical="center"/>
      <protection/>
    </xf>
    <xf numFmtId="3" fontId="10" fillId="3" borderId="3" xfId="22" applyNumberFormat="1" applyFont="1" applyFill="1" applyBorder="1" applyAlignment="1">
      <alignment vertical="center"/>
      <protection/>
    </xf>
    <xf numFmtId="3" fontId="10" fillId="3" borderId="4" xfId="22" applyNumberFormat="1" applyFont="1" applyFill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10" fontId="5" fillId="3" borderId="4" xfId="22" applyNumberFormat="1" applyFont="1" applyFill="1" applyBorder="1" applyAlignment="1">
      <alignment vertical="center"/>
      <protection/>
    </xf>
    <xf numFmtId="3" fontId="5" fillId="3" borderId="2" xfId="22" applyNumberFormat="1" applyFont="1" applyFill="1" applyBorder="1" applyAlignment="1">
      <alignment vertical="center"/>
      <protection/>
    </xf>
    <xf numFmtId="3" fontId="10" fillId="3" borderId="5" xfId="22" applyNumberFormat="1" applyFont="1" applyFill="1" applyBorder="1" applyAlignment="1">
      <alignment vertical="center"/>
      <protection/>
    </xf>
    <xf numFmtId="3" fontId="10" fillId="3" borderId="6" xfId="22" applyNumberFormat="1" applyFont="1" applyFill="1" applyBorder="1" applyAlignment="1">
      <alignment vertical="center"/>
      <protection/>
    </xf>
    <xf numFmtId="0" fontId="9" fillId="0" borderId="0" xfId="22" applyFont="1">
      <alignment/>
      <protection/>
    </xf>
    <xf numFmtId="0" fontId="0" fillId="0" borderId="0" xfId="0" applyFont="1" applyAlignment="1">
      <alignment/>
    </xf>
    <xf numFmtId="0" fontId="8" fillId="0" borderId="0" xfId="0" applyAlignment="1">
      <alignment/>
    </xf>
    <xf numFmtId="0" fontId="2" fillId="0" borderId="0" xfId="0" applyFont="1" applyAlignment="1">
      <alignment/>
    </xf>
    <xf numFmtId="3" fontId="5" fillId="0" borderId="7" xfId="22" applyNumberFormat="1" applyFont="1" applyBorder="1" applyAlignment="1">
      <alignment vertical="center"/>
      <protection/>
    </xf>
    <xf numFmtId="3" fontId="5" fillId="0" borderId="8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10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0" fontId="5" fillId="0" borderId="9" xfId="22" applyNumberFormat="1" applyFont="1" applyBorder="1" applyAlignment="1">
      <alignment vertical="center"/>
      <protection/>
    </xf>
    <xf numFmtId="3" fontId="5" fillId="0" borderId="13" xfId="22" applyNumberFormat="1" applyFont="1" applyBorder="1" applyAlignment="1">
      <alignment vertical="center"/>
      <protection/>
    </xf>
    <xf numFmtId="3" fontId="5" fillId="0" borderId="14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5" xfId="22" applyNumberFormat="1" applyFont="1" applyBorder="1" applyAlignment="1">
      <alignment vertical="center"/>
      <protection/>
    </xf>
    <xf numFmtId="10" fontId="5" fillId="0" borderId="15" xfId="22" applyNumberFormat="1" applyFont="1" applyBorder="1" applyAlignment="1">
      <alignment vertical="center"/>
      <protection/>
    </xf>
    <xf numFmtId="3" fontId="5" fillId="0" borderId="16" xfId="22" applyNumberFormat="1" applyFont="1" applyFill="1" applyBorder="1" applyAlignment="1">
      <alignment vertical="center"/>
      <protection/>
    </xf>
    <xf numFmtId="3" fontId="5" fillId="0" borderId="7" xfId="22" applyNumberFormat="1" applyFont="1" applyFill="1" applyBorder="1" applyAlignment="1">
      <alignment vertical="center"/>
      <protection/>
    </xf>
    <xf numFmtId="3" fontId="5" fillId="0" borderId="8" xfId="22" applyNumberFormat="1" applyFont="1" applyFill="1" applyBorder="1" applyAlignment="1">
      <alignment vertical="center"/>
      <protection/>
    </xf>
    <xf numFmtId="3" fontId="5" fillId="0" borderId="17" xfId="22" applyNumberFormat="1" applyFont="1" applyBorder="1" applyAlignment="1">
      <alignment vertical="center"/>
      <protection/>
    </xf>
    <xf numFmtId="3" fontId="5" fillId="0" borderId="18" xfId="22" applyNumberFormat="1" applyFont="1" applyBorder="1" applyAlignment="1">
      <alignment vertical="center"/>
      <protection/>
    </xf>
    <xf numFmtId="3" fontId="5" fillId="0" borderId="19" xfId="22" applyNumberFormat="1" applyFont="1" applyBorder="1" applyAlignment="1">
      <alignment vertical="center"/>
      <protection/>
    </xf>
    <xf numFmtId="10" fontId="5" fillId="0" borderId="19" xfId="22" applyNumberFormat="1" applyFont="1" applyBorder="1" applyAlignment="1">
      <alignment vertical="center"/>
      <protection/>
    </xf>
    <xf numFmtId="3" fontId="0" fillId="0" borderId="0" xfId="22" applyNumberFormat="1">
      <alignment/>
      <protection/>
    </xf>
    <xf numFmtId="3" fontId="0" fillId="0" borderId="0" xfId="0" applyNumberFormat="1" applyFont="1" applyAlignment="1">
      <alignment/>
    </xf>
    <xf numFmtId="3" fontId="10" fillId="0" borderId="7" xfId="22" applyNumberFormat="1" applyFont="1" applyBorder="1" applyAlignment="1">
      <alignment vertical="center"/>
      <protection/>
    </xf>
    <xf numFmtId="10" fontId="10" fillId="0" borderId="11" xfId="22" applyNumberFormat="1" applyFont="1" applyBorder="1" applyAlignment="1">
      <alignment vertical="center"/>
      <protection/>
    </xf>
    <xf numFmtId="10" fontId="10" fillId="0" borderId="9" xfId="22" applyNumberFormat="1" applyFont="1" applyBorder="1" applyAlignment="1">
      <alignment vertical="center"/>
      <protection/>
    </xf>
    <xf numFmtId="10" fontId="10" fillId="3" borderId="4" xfId="22" applyNumberFormat="1" applyFont="1" applyFill="1" applyBorder="1" applyAlignment="1">
      <alignment vertical="center"/>
      <protection/>
    </xf>
    <xf numFmtId="3" fontId="10" fillId="0" borderId="10" xfId="22" applyNumberFormat="1" applyFont="1" applyBorder="1" applyAlignment="1">
      <alignment vertical="center"/>
      <protection/>
    </xf>
    <xf numFmtId="3" fontId="10" fillId="0" borderId="16" xfId="22" applyNumberFormat="1" applyFont="1" applyFill="1" applyBorder="1" applyAlignment="1">
      <alignment vertical="center"/>
      <protection/>
    </xf>
    <xf numFmtId="3" fontId="10" fillId="0" borderId="7" xfId="22" applyNumberFormat="1" applyFont="1" applyFill="1" applyBorder="1" applyAlignment="1">
      <alignment vertical="center"/>
      <protection/>
    </xf>
    <xf numFmtId="3" fontId="10" fillId="0" borderId="20" xfId="22" applyNumberFormat="1" applyFont="1" applyBorder="1" applyAlignment="1">
      <alignment vertical="center"/>
      <protection/>
    </xf>
    <xf numFmtId="10" fontId="10" fillId="0" borderId="19" xfId="22" applyNumberFormat="1" applyFont="1" applyBorder="1" applyAlignment="1">
      <alignment vertical="center"/>
      <protection/>
    </xf>
    <xf numFmtId="0" fontId="11" fillId="3" borderId="4" xfId="0" applyFont="1" applyFill="1" applyBorder="1" applyAlignment="1">
      <alignment vertical="center"/>
    </xf>
    <xf numFmtId="3" fontId="10" fillId="3" borderId="21" xfId="22" applyNumberFormat="1" applyFont="1" applyFill="1" applyBorder="1" applyAlignment="1">
      <alignment vertical="center"/>
      <protection/>
    </xf>
    <xf numFmtId="0" fontId="6" fillId="0" borderId="22" xfId="22" applyFont="1" applyBorder="1" applyAlignment="1">
      <alignment horizontal="left" vertical="center" wrapText="1"/>
      <protection/>
    </xf>
    <xf numFmtId="0" fontId="6" fillId="0" borderId="23" xfId="22" applyFont="1" applyBorder="1" applyAlignment="1">
      <alignment horizontal="left" vertical="center" wrapText="1"/>
      <protection/>
    </xf>
    <xf numFmtId="0" fontId="6" fillId="0" borderId="24" xfId="22" applyFont="1" applyBorder="1" applyAlignment="1">
      <alignment horizontal="left" vertical="center" wrapText="1"/>
      <protection/>
    </xf>
    <xf numFmtId="0" fontId="5" fillId="3" borderId="25" xfId="22" applyFont="1" applyFill="1" applyBorder="1" applyAlignment="1">
      <alignment horizontal="left" vertical="center" wrapText="1"/>
      <protection/>
    </xf>
    <xf numFmtId="0" fontId="6" fillId="0" borderId="26" xfId="22" applyFont="1" applyBorder="1" applyAlignment="1">
      <alignment horizontal="left" vertical="center" wrapText="1"/>
      <protection/>
    </xf>
    <xf numFmtId="0" fontId="6" fillId="0" borderId="23" xfId="22" applyFont="1" applyBorder="1" applyAlignment="1">
      <alignment vertical="center" wrapText="1"/>
      <protection/>
    </xf>
    <xf numFmtId="0" fontId="6" fillId="0" borderId="24" xfId="22" applyFont="1" applyBorder="1" applyAlignment="1">
      <alignment vertical="center" wrapText="1"/>
      <protection/>
    </xf>
    <xf numFmtId="3" fontId="5" fillId="0" borderId="0" xfId="22" applyNumberFormat="1" applyFont="1" applyAlignment="1">
      <alignment vertical="center"/>
      <protection/>
    </xf>
    <xf numFmtId="0" fontId="5" fillId="3" borderId="27" xfId="22" applyFont="1" applyFill="1" applyBorder="1" applyAlignment="1">
      <alignment horizontal="center" vertical="center" wrapText="1"/>
      <protection/>
    </xf>
    <xf numFmtId="0" fontId="5" fillId="3" borderId="28" xfId="22" applyFont="1" applyFill="1" applyBorder="1" applyAlignment="1">
      <alignment vertical="center" wrapText="1"/>
      <protection/>
    </xf>
    <xf numFmtId="0" fontId="5" fillId="3" borderId="29" xfId="22" applyFont="1" applyFill="1" applyBorder="1" applyAlignment="1">
      <alignment vertical="center" wrapText="1"/>
      <protection/>
    </xf>
    <xf numFmtId="0" fontId="5" fillId="3" borderId="16" xfId="22" applyFont="1" applyFill="1" applyBorder="1" applyAlignment="1">
      <alignment vertical="center" wrapText="1"/>
      <protection/>
    </xf>
    <xf numFmtId="0" fontId="5" fillId="3" borderId="0" xfId="22" applyFont="1" applyFill="1" applyBorder="1" applyAlignment="1">
      <alignment vertical="center" wrapText="1"/>
      <protection/>
    </xf>
    <xf numFmtId="0" fontId="5" fillId="3" borderId="30" xfId="22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3" borderId="18" xfId="22" applyFont="1" applyFill="1" applyBorder="1" applyAlignment="1">
      <alignment horizontal="center" vertical="center"/>
      <protection/>
    </xf>
    <xf numFmtId="0" fontId="5" fillId="3" borderId="34" xfId="22" applyFont="1" applyFill="1" applyBorder="1" applyAlignment="1">
      <alignment horizontal="center" vertical="center"/>
      <protection/>
    </xf>
    <xf numFmtId="0" fontId="5" fillId="3" borderId="19" xfId="22" applyFont="1" applyFill="1" applyBorder="1" applyAlignment="1">
      <alignment horizontal="center" vertical="center"/>
      <protection/>
    </xf>
    <xf numFmtId="0" fontId="5" fillId="3" borderId="35" xfId="22" applyFont="1" applyFill="1" applyBorder="1" applyAlignment="1">
      <alignment horizontal="center" vertical="center"/>
      <protection/>
    </xf>
    <xf numFmtId="0" fontId="5" fillId="3" borderId="17" xfId="22" applyFont="1" applyFill="1" applyBorder="1" applyAlignment="1">
      <alignment horizontal="center" vertical="center" wrapText="1"/>
      <protection/>
    </xf>
    <xf numFmtId="0" fontId="5" fillId="3" borderId="36" xfId="22" applyFont="1" applyFill="1" applyBorder="1" applyAlignment="1">
      <alignment horizontal="center" vertical="center" wrapText="1"/>
      <protection/>
    </xf>
    <xf numFmtId="0" fontId="5" fillId="3" borderId="19" xfId="22" applyFont="1" applyFill="1" applyBorder="1" applyAlignment="1">
      <alignment horizontal="center" vertical="center" wrapText="1"/>
      <protection/>
    </xf>
    <xf numFmtId="0" fontId="5" fillId="3" borderId="35" xfId="22" applyFont="1" applyFill="1" applyBorder="1" applyAlignment="1">
      <alignment horizontal="center" vertical="center" wrapText="1"/>
      <protection/>
    </xf>
    <xf numFmtId="0" fontId="5" fillId="3" borderId="37" xfId="22" applyFont="1" applyFill="1" applyBorder="1" applyAlignment="1">
      <alignment horizontal="center" vertical="center" wrapText="1"/>
      <protection/>
    </xf>
    <xf numFmtId="0" fontId="5" fillId="3" borderId="32" xfId="22" applyFont="1" applyFill="1" applyBorder="1" applyAlignment="1">
      <alignment horizontal="center" vertical="center" wrapText="1"/>
      <protection/>
    </xf>
    <xf numFmtId="0" fontId="7" fillId="3" borderId="38" xfId="22" applyFont="1" applyFill="1" applyBorder="1" applyAlignment="1">
      <alignment horizontal="left" vertical="center"/>
      <protection/>
    </xf>
    <xf numFmtId="0" fontId="7" fillId="0" borderId="39" xfId="22" applyFont="1" applyBorder="1" applyAlignment="1">
      <alignment horizontal="left" vertical="center"/>
      <protection/>
    </xf>
    <xf numFmtId="0" fontId="7" fillId="0" borderId="40" xfId="22" applyFont="1" applyBorder="1" applyAlignment="1">
      <alignment horizontal="left" vertical="center"/>
      <protection/>
    </xf>
    <xf numFmtId="3" fontId="5" fillId="3" borderId="27" xfId="22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3" borderId="2" xfId="22" applyFont="1" applyFill="1" applyBorder="1" applyAlignment="1">
      <alignment vertical="center"/>
      <protection/>
    </xf>
    <xf numFmtId="0" fontId="0" fillId="0" borderId="21" xfId="22" applyBorder="1" applyAlignment="1">
      <alignment vertical="center"/>
      <protection/>
    </xf>
    <xf numFmtId="0" fontId="5" fillId="3" borderId="10" xfId="22" applyFont="1" applyFill="1" applyBorder="1" applyAlignment="1">
      <alignment vertical="center" wrapText="1"/>
      <protection/>
    </xf>
    <xf numFmtId="0" fontId="5" fillId="3" borderId="42" xfId="22" applyFont="1" applyFill="1" applyBorder="1" applyAlignment="1">
      <alignment vertical="center" wrapText="1"/>
      <protection/>
    </xf>
    <xf numFmtId="0" fontId="0" fillId="0" borderId="29" xfId="22" applyBorder="1" applyAlignment="1">
      <alignment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0" borderId="41" xfId="22" applyBorder="1" applyAlignment="1">
      <alignment vertical="center" wrapText="1"/>
      <protection/>
    </xf>
    <xf numFmtId="0" fontId="5" fillId="3" borderId="41" xfId="22" applyFont="1" applyFill="1" applyBorder="1" applyAlignment="1">
      <alignment vertical="center" wrapText="1"/>
      <protection/>
    </xf>
    <xf numFmtId="0" fontId="5" fillId="3" borderId="20" xfId="22" applyFont="1" applyFill="1" applyBorder="1" applyAlignment="1" quotePrefix="1">
      <alignment horizontal="center" vertical="center" wrapText="1"/>
      <protection/>
    </xf>
    <xf numFmtId="0" fontId="5" fillId="3" borderId="31" xfId="22" applyFont="1" applyFill="1" applyBorder="1" applyAlignment="1">
      <alignment horizontal="center" vertical="center" wrapText="1"/>
      <protection/>
    </xf>
    <xf numFmtId="3" fontId="5" fillId="3" borderId="2" xfId="22" applyNumberFormat="1" applyFont="1" applyFill="1" applyBorder="1" applyAlignment="1">
      <alignment horizontal="center" vertical="center"/>
      <protection/>
    </xf>
    <xf numFmtId="0" fontId="0" fillId="0" borderId="21" xfId="22" applyBorder="1" applyAlignment="1">
      <alignment horizontal="center" vertical="center"/>
      <protection/>
    </xf>
  </cellXfs>
  <cellStyles count="13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 2" xfId="20"/>
    <cellStyle name="normální_RK-10-2006-xx,př1 FP po 105%" xfId="21"/>
    <cellStyle name="normální_RK-14-2006-xxpr3 ZZS" xfId="22"/>
    <cellStyle name="nový" xfId="23"/>
    <cellStyle name="osobní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T40"/>
  <sheetViews>
    <sheetView tabSelected="1" workbookViewId="0" topLeftCell="A1">
      <selection activeCell="T3" sqref="T3"/>
    </sheetView>
  </sheetViews>
  <sheetFormatPr defaultColWidth="9.00390625" defaultRowHeight="12.75"/>
  <cols>
    <col min="1" max="1" width="26.25390625" style="3" customWidth="1"/>
    <col min="2" max="2" width="10.875" style="2" hidden="1" customWidth="1"/>
    <col min="3" max="3" width="9.75390625" style="4" hidden="1" customWidth="1"/>
    <col min="4" max="4" width="9.25390625" style="4" hidden="1" customWidth="1"/>
    <col min="5" max="5" width="8.875" style="4" hidden="1" customWidth="1"/>
    <col min="6" max="6" width="6.625" style="4" hidden="1" customWidth="1"/>
    <col min="7" max="7" width="11.125" style="4" customWidth="1"/>
    <col min="8" max="8" width="9.00390625" style="4" customWidth="1"/>
    <col min="9" max="9" width="10.25390625" style="3" customWidth="1"/>
    <col min="10" max="10" width="7.625" style="3" customWidth="1"/>
    <col min="11" max="11" width="6.625" style="3" customWidth="1"/>
    <col min="12" max="12" width="7.375" style="3" customWidth="1"/>
    <col min="13" max="13" width="9.00390625" style="37" customWidth="1"/>
    <col min="14" max="14" width="9.00390625" style="3" customWidth="1"/>
    <col min="15" max="15" width="8.25390625" style="4" customWidth="1"/>
    <col min="16" max="16" width="7.00390625" style="3" customWidth="1"/>
    <col min="17" max="17" width="7.25390625" style="3" customWidth="1"/>
    <col min="18" max="19" width="7.625" style="3" customWidth="1"/>
    <col min="20" max="16384" width="9.125" style="3" customWidth="1"/>
  </cols>
  <sheetData>
    <row r="1" spans="8:17" ht="14.25" customHeight="1">
      <c r="H1" s="5" t="s">
        <v>31</v>
      </c>
      <c r="J1" s="14"/>
      <c r="O1" s="5"/>
      <c r="Q1" s="14" t="s">
        <v>47</v>
      </c>
    </row>
    <row r="2" spans="8:17" ht="14.25" customHeight="1">
      <c r="H2" s="5"/>
      <c r="J2" s="14"/>
      <c r="O2" s="5"/>
      <c r="Q2" s="14" t="s">
        <v>39</v>
      </c>
    </row>
    <row r="3" spans="8:15" ht="13.5" customHeight="1">
      <c r="H3" s="5"/>
      <c r="O3" s="5"/>
    </row>
    <row r="4" spans="1:2" ht="16.5" thickBot="1">
      <c r="A4" s="1" t="s">
        <v>37</v>
      </c>
      <c r="B4" s="1"/>
    </row>
    <row r="5" spans="1:19" s="9" customFormat="1" ht="42.75" customHeight="1">
      <c r="A5" s="80" t="s">
        <v>44</v>
      </c>
      <c r="B5" s="58" t="s">
        <v>29</v>
      </c>
      <c r="C5" s="59"/>
      <c r="D5" s="60"/>
      <c r="E5" s="58" t="s">
        <v>36</v>
      </c>
      <c r="F5" s="59"/>
      <c r="G5" s="60"/>
      <c r="H5" s="58" t="s">
        <v>41</v>
      </c>
      <c r="I5" s="59"/>
      <c r="J5" s="59"/>
      <c r="K5" s="58" t="s">
        <v>43</v>
      </c>
      <c r="L5" s="91"/>
      <c r="M5" s="83" t="s">
        <v>40</v>
      </c>
      <c r="N5" s="84"/>
      <c r="O5" s="58" t="s">
        <v>45</v>
      </c>
      <c r="P5" s="59"/>
      <c r="Q5" s="59"/>
      <c r="R5" s="58" t="s">
        <v>42</v>
      </c>
      <c r="S5" s="91"/>
    </row>
    <row r="6" spans="1:19" s="9" customFormat="1" ht="6" customHeight="1">
      <c r="A6" s="81"/>
      <c r="B6" s="61"/>
      <c r="C6" s="62"/>
      <c r="D6" s="63"/>
      <c r="E6" s="89"/>
      <c r="F6" s="90"/>
      <c r="G6" s="94"/>
      <c r="H6" s="89"/>
      <c r="I6" s="90"/>
      <c r="J6" s="90"/>
      <c r="K6" s="92"/>
      <c r="L6" s="93"/>
      <c r="M6" s="85"/>
      <c r="N6" s="86"/>
      <c r="O6" s="89"/>
      <c r="P6" s="90"/>
      <c r="Q6" s="90"/>
      <c r="R6" s="92"/>
      <c r="S6" s="93"/>
    </row>
    <row r="7" spans="1:19" s="9" customFormat="1" ht="12.75" customHeight="1">
      <c r="A7" s="81"/>
      <c r="B7" s="64"/>
      <c r="C7" s="65"/>
      <c r="D7" s="66"/>
      <c r="E7" s="74" t="s">
        <v>32</v>
      </c>
      <c r="F7" s="78" t="s">
        <v>38</v>
      </c>
      <c r="G7" s="72" t="s">
        <v>33</v>
      </c>
      <c r="H7" s="74" t="s">
        <v>32</v>
      </c>
      <c r="I7" s="78" t="s">
        <v>38</v>
      </c>
      <c r="J7" s="72" t="s">
        <v>33</v>
      </c>
      <c r="K7" s="95" t="s">
        <v>34</v>
      </c>
      <c r="L7" s="76" t="s">
        <v>30</v>
      </c>
      <c r="M7" s="70" t="s">
        <v>33</v>
      </c>
      <c r="N7" s="76" t="s">
        <v>46</v>
      </c>
      <c r="O7" s="74" t="s">
        <v>32</v>
      </c>
      <c r="P7" s="78" t="s">
        <v>38</v>
      </c>
      <c r="Q7" s="72" t="s">
        <v>33</v>
      </c>
      <c r="R7" s="95" t="s">
        <v>34</v>
      </c>
      <c r="S7" s="76" t="s">
        <v>30</v>
      </c>
    </row>
    <row r="8" spans="1:19" s="9" customFormat="1" ht="13.5" customHeight="1" thickBot="1">
      <c r="A8" s="82"/>
      <c r="B8" s="67"/>
      <c r="C8" s="68"/>
      <c r="D8" s="69"/>
      <c r="E8" s="75"/>
      <c r="F8" s="79"/>
      <c r="G8" s="73"/>
      <c r="H8" s="75"/>
      <c r="I8" s="79"/>
      <c r="J8" s="73"/>
      <c r="K8" s="96"/>
      <c r="L8" s="77"/>
      <c r="M8" s="71"/>
      <c r="N8" s="77"/>
      <c r="O8" s="75"/>
      <c r="P8" s="79"/>
      <c r="Q8" s="73"/>
      <c r="R8" s="96"/>
      <c r="S8" s="77"/>
    </row>
    <row r="9" spans="1:19" s="9" customFormat="1" ht="20.25" customHeight="1">
      <c r="A9" s="50" t="s">
        <v>0</v>
      </c>
      <c r="B9" s="18">
        <v>0</v>
      </c>
      <c r="C9" s="19"/>
      <c r="D9" s="20"/>
      <c r="E9" s="18">
        <v>0</v>
      </c>
      <c r="F9" s="19"/>
      <c r="G9" s="20"/>
      <c r="H9" s="18">
        <v>0</v>
      </c>
      <c r="I9" s="19"/>
      <c r="J9" s="20"/>
      <c r="K9" s="21"/>
      <c r="L9" s="22"/>
      <c r="M9" s="39"/>
      <c r="N9" s="40"/>
      <c r="O9" s="18">
        <v>0</v>
      </c>
      <c r="P9" s="19"/>
      <c r="Q9" s="20">
        <f aca="true" t="shared" si="0" ref="Q9:Q38">O9+P9</f>
        <v>0</v>
      </c>
      <c r="R9" s="21"/>
      <c r="S9" s="22"/>
    </row>
    <row r="10" spans="1:19" s="9" customFormat="1" ht="20.25" customHeight="1">
      <c r="A10" s="51" t="s">
        <v>1</v>
      </c>
      <c r="B10" s="23">
        <v>55950</v>
      </c>
      <c r="C10" s="19"/>
      <c r="D10" s="20">
        <v>55950</v>
      </c>
      <c r="E10" s="23">
        <v>59387</v>
      </c>
      <c r="F10" s="19"/>
      <c r="G10" s="20">
        <f>+E10+F10</f>
        <v>59387</v>
      </c>
      <c r="H10" s="23">
        <v>56597</v>
      </c>
      <c r="I10" s="19"/>
      <c r="J10" s="20">
        <f>+H10+I10</f>
        <v>56597</v>
      </c>
      <c r="K10" s="18">
        <f aca="true" t="shared" si="1" ref="K10:K37">+J10-G10</f>
        <v>-2790</v>
      </c>
      <c r="L10" s="24">
        <f>+J10/G10</f>
        <v>0.9530200212167647</v>
      </c>
      <c r="M10" s="39">
        <v>30874</v>
      </c>
      <c r="N10" s="41">
        <f>+M10/J10</f>
        <v>0.5455059455448169</v>
      </c>
      <c r="O10" s="23">
        <v>59000</v>
      </c>
      <c r="P10" s="19"/>
      <c r="Q10" s="20">
        <f t="shared" si="0"/>
        <v>59000</v>
      </c>
      <c r="R10" s="18">
        <f aca="true" t="shared" si="2" ref="R10:R38">+Q10-J10</f>
        <v>2403</v>
      </c>
      <c r="S10" s="24">
        <f>+Q10/J10</f>
        <v>1.0424580808170045</v>
      </c>
    </row>
    <row r="11" spans="1:19" s="9" customFormat="1" ht="20.25" customHeight="1">
      <c r="A11" s="51" t="s">
        <v>2</v>
      </c>
      <c r="B11" s="23">
        <v>0</v>
      </c>
      <c r="C11" s="19"/>
      <c r="D11" s="20"/>
      <c r="E11" s="23">
        <v>0</v>
      </c>
      <c r="F11" s="19"/>
      <c r="G11" s="20"/>
      <c r="H11" s="23">
        <v>0</v>
      </c>
      <c r="I11" s="19"/>
      <c r="J11" s="20"/>
      <c r="K11" s="18">
        <f t="shared" si="1"/>
        <v>0</v>
      </c>
      <c r="L11" s="24"/>
      <c r="M11" s="39"/>
      <c r="N11" s="41"/>
      <c r="O11" s="23">
        <v>0</v>
      </c>
      <c r="P11" s="19"/>
      <c r="Q11" s="20">
        <f t="shared" si="0"/>
        <v>0</v>
      </c>
      <c r="R11" s="18">
        <f t="shared" si="2"/>
        <v>0</v>
      </c>
      <c r="S11" s="24"/>
    </row>
    <row r="12" spans="1:19" s="9" customFormat="1" ht="20.25" customHeight="1">
      <c r="A12" s="51" t="s">
        <v>3</v>
      </c>
      <c r="B12" s="23">
        <v>0</v>
      </c>
      <c r="C12" s="19"/>
      <c r="D12" s="20"/>
      <c r="E12" s="23">
        <v>0</v>
      </c>
      <c r="F12" s="19"/>
      <c r="G12" s="20"/>
      <c r="H12" s="23">
        <v>0</v>
      </c>
      <c r="I12" s="19"/>
      <c r="J12" s="20"/>
      <c r="K12" s="18">
        <f t="shared" si="1"/>
        <v>0</v>
      </c>
      <c r="L12" s="24"/>
      <c r="M12" s="39"/>
      <c r="N12" s="41"/>
      <c r="O12" s="23">
        <v>0</v>
      </c>
      <c r="P12" s="19"/>
      <c r="Q12" s="20">
        <f t="shared" si="0"/>
        <v>0</v>
      </c>
      <c r="R12" s="18">
        <f t="shared" si="2"/>
        <v>0</v>
      </c>
      <c r="S12" s="24"/>
    </row>
    <row r="13" spans="1:19" s="9" customFormat="1" ht="20.25" customHeight="1">
      <c r="A13" s="51" t="s">
        <v>4</v>
      </c>
      <c r="B13" s="23">
        <v>1774</v>
      </c>
      <c r="C13" s="19"/>
      <c r="D13" s="20">
        <v>1774</v>
      </c>
      <c r="E13" s="23">
        <v>2675</v>
      </c>
      <c r="F13" s="19"/>
      <c r="G13" s="20">
        <f>+E13+F13</f>
        <v>2675</v>
      </c>
      <c r="H13" s="23">
        <v>2667</v>
      </c>
      <c r="I13" s="19"/>
      <c r="J13" s="20">
        <f>+H13+I13</f>
        <v>2667</v>
      </c>
      <c r="K13" s="18">
        <f t="shared" si="1"/>
        <v>-8</v>
      </c>
      <c r="L13" s="24">
        <f>+J13/G13</f>
        <v>0.9970093457943925</v>
      </c>
      <c r="M13" s="39">
        <v>830</v>
      </c>
      <c r="N13" s="41">
        <f>+M13/J13</f>
        <v>0.31121109861267343</v>
      </c>
      <c r="O13" s="23">
        <v>2667</v>
      </c>
      <c r="P13" s="19"/>
      <c r="Q13" s="20">
        <f t="shared" si="0"/>
        <v>2667</v>
      </c>
      <c r="R13" s="18">
        <f t="shared" si="2"/>
        <v>0</v>
      </c>
      <c r="S13" s="24">
        <f>+Q13/J13</f>
        <v>1</v>
      </c>
    </row>
    <row r="14" spans="1:19" s="9" customFormat="1" ht="20.25" customHeight="1">
      <c r="A14" s="51" t="s">
        <v>5</v>
      </c>
      <c r="B14" s="23">
        <v>313</v>
      </c>
      <c r="C14" s="19"/>
      <c r="D14" s="20">
        <v>313</v>
      </c>
      <c r="E14" s="23">
        <v>186</v>
      </c>
      <c r="F14" s="19"/>
      <c r="G14" s="20">
        <f>+E14</f>
        <v>186</v>
      </c>
      <c r="H14" s="23">
        <v>500</v>
      </c>
      <c r="I14" s="19"/>
      <c r="J14" s="20">
        <f>+H14+I14</f>
        <v>500</v>
      </c>
      <c r="K14" s="18">
        <f t="shared" si="1"/>
        <v>314</v>
      </c>
      <c r="L14" s="24">
        <f>+J14/G14</f>
        <v>2.6881720430107525</v>
      </c>
      <c r="M14" s="39">
        <v>83</v>
      </c>
      <c r="N14" s="41">
        <f>+M14/J14</f>
        <v>0.166</v>
      </c>
      <c r="O14" s="23">
        <v>500</v>
      </c>
      <c r="P14" s="19"/>
      <c r="Q14" s="20">
        <f t="shared" si="0"/>
        <v>500</v>
      </c>
      <c r="R14" s="18">
        <f t="shared" si="2"/>
        <v>0</v>
      </c>
      <c r="S14" s="24">
        <f>+Q14/J14</f>
        <v>1</v>
      </c>
    </row>
    <row r="15" spans="1:19" s="9" customFormat="1" ht="20.25" customHeight="1">
      <c r="A15" s="51" t="s">
        <v>6</v>
      </c>
      <c r="B15" s="23"/>
      <c r="C15" s="19"/>
      <c r="D15" s="20"/>
      <c r="E15" s="23">
        <v>0</v>
      </c>
      <c r="F15" s="19"/>
      <c r="G15" s="20"/>
      <c r="H15" s="23">
        <v>0</v>
      </c>
      <c r="I15" s="19"/>
      <c r="J15" s="20"/>
      <c r="K15" s="18">
        <f t="shared" si="1"/>
        <v>0</v>
      </c>
      <c r="L15" s="24"/>
      <c r="M15" s="39"/>
      <c r="N15" s="41"/>
      <c r="O15" s="23">
        <v>0</v>
      </c>
      <c r="P15" s="19"/>
      <c r="Q15" s="20">
        <f t="shared" si="0"/>
        <v>0</v>
      </c>
      <c r="R15" s="18">
        <f t="shared" si="2"/>
        <v>0</v>
      </c>
      <c r="S15" s="24"/>
    </row>
    <row r="16" spans="1:19" s="9" customFormat="1" ht="20.25" customHeight="1">
      <c r="A16" s="51" t="s">
        <v>7</v>
      </c>
      <c r="B16" s="23"/>
      <c r="C16" s="19"/>
      <c r="D16" s="20"/>
      <c r="E16" s="23">
        <v>0</v>
      </c>
      <c r="F16" s="19"/>
      <c r="G16" s="20"/>
      <c r="H16" s="23">
        <v>0</v>
      </c>
      <c r="I16" s="19"/>
      <c r="J16" s="20"/>
      <c r="K16" s="18">
        <f t="shared" si="1"/>
        <v>0</v>
      </c>
      <c r="L16" s="24"/>
      <c r="M16" s="39"/>
      <c r="N16" s="41"/>
      <c r="O16" s="23">
        <v>0</v>
      </c>
      <c r="P16" s="19"/>
      <c r="Q16" s="20">
        <f t="shared" si="0"/>
        <v>0</v>
      </c>
      <c r="R16" s="18">
        <f t="shared" si="2"/>
        <v>0</v>
      </c>
      <c r="S16" s="24"/>
    </row>
    <row r="17" spans="1:19" s="9" customFormat="1" ht="20.25" customHeight="1" thickBot="1">
      <c r="A17" s="52" t="s">
        <v>8</v>
      </c>
      <c r="B17" s="23">
        <v>111657</v>
      </c>
      <c r="C17" s="19"/>
      <c r="D17" s="20">
        <v>111657</v>
      </c>
      <c r="E17" s="23">
        <v>128421</v>
      </c>
      <c r="F17" s="19"/>
      <c r="G17" s="20">
        <f>+E17+F17</f>
        <v>128421</v>
      </c>
      <c r="H17" s="23">
        <f>128238+250</f>
        <v>128488</v>
      </c>
      <c r="I17" s="19"/>
      <c r="J17" s="20">
        <f>+H17+I17</f>
        <v>128488</v>
      </c>
      <c r="K17" s="18">
        <f t="shared" si="1"/>
        <v>67</v>
      </c>
      <c r="L17" s="24">
        <f>+J17/G17</f>
        <v>1.0005217215252957</v>
      </c>
      <c r="M17" s="39">
        <v>64366</v>
      </c>
      <c r="N17" s="41">
        <f>+M17/J17</f>
        <v>0.5009495050121412</v>
      </c>
      <c r="O17" s="23">
        <v>128488</v>
      </c>
      <c r="P17" s="19"/>
      <c r="Q17" s="20">
        <f t="shared" si="0"/>
        <v>128488</v>
      </c>
      <c r="R17" s="18">
        <f t="shared" si="2"/>
        <v>0</v>
      </c>
      <c r="S17" s="24">
        <f>+Q17/J17</f>
        <v>1</v>
      </c>
    </row>
    <row r="18" spans="1:19" s="9" customFormat="1" ht="20.25" customHeight="1" thickBot="1">
      <c r="A18" s="53" t="s">
        <v>9</v>
      </c>
      <c r="B18" s="6">
        <v>169381</v>
      </c>
      <c r="C18" s="7"/>
      <c r="D18" s="8">
        <v>169381</v>
      </c>
      <c r="E18" s="6">
        <f>+E10+E13+E17</f>
        <v>190483</v>
      </c>
      <c r="F18" s="7"/>
      <c r="G18" s="8">
        <f>+G10+G13+G17</f>
        <v>190483</v>
      </c>
      <c r="H18" s="6">
        <f>+H10+H13+H17</f>
        <v>187752</v>
      </c>
      <c r="I18" s="7"/>
      <c r="J18" s="8">
        <f>+J10+J13+J17</f>
        <v>187752</v>
      </c>
      <c r="K18" s="11">
        <f t="shared" si="1"/>
        <v>-2731</v>
      </c>
      <c r="L18" s="10">
        <f>+J18/G18</f>
        <v>0.9856627625562386</v>
      </c>
      <c r="M18" s="6">
        <v>96070</v>
      </c>
      <c r="N18" s="42">
        <f>+M17/J17</f>
        <v>0.5009495050121412</v>
      </c>
      <c r="O18" s="6">
        <f>SUM(O9+O10+O11+O12+O13+O15+O17)</f>
        <v>190155</v>
      </c>
      <c r="P18" s="7"/>
      <c r="Q18" s="8">
        <f t="shared" si="0"/>
        <v>190155</v>
      </c>
      <c r="R18" s="11">
        <f t="shared" si="2"/>
        <v>2403</v>
      </c>
      <c r="S18" s="10">
        <f>+Q18/J18</f>
        <v>1.0127987984149303</v>
      </c>
    </row>
    <row r="19" spans="1:19" s="9" customFormat="1" ht="20.25" customHeight="1">
      <c r="A19" s="54" t="s">
        <v>10</v>
      </c>
      <c r="B19" s="25">
        <v>15073</v>
      </c>
      <c r="C19" s="26"/>
      <c r="D19" s="27">
        <f>+B19+C19</f>
        <v>15073</v>
      </c>
      <c r="E19" s="25">
        <v>14264</v>
      </c>
      <c r="F19" s="26"/>
      <c r="G19" s="28">
        <f aca="true" t="shared" si="3" ref="G19:G36">+E19+F19</f>
        <v>14264</v>
      </c>
      <c r="H19" s="25">
        <f>14000+250</f>
        <v>14250</v>
      </c>
      <c r="I19" s="26"/>
      <c r="J19" s="28">
        <f aca="true" t="shared" si="4" ref="J19:J35">+H19+I19</f>
        <v>14250</v>
      </c>
      <c r="K19" s="18">
        <f t="shared" si="1"/>
        <v>-14</v>
      </c>
      <c r="L19" s="29">
        <f>+J19/G19</f>
        <v>0.9990185081323611</v>
      </c>
      <c r="M19" s="43">
        <v>8883</v>
      </c>
      <c r="N19" s="41">
        <f aca="true" t="shared" si="5" ref="N19:N30">+M19/J19</f>
        <v>0.6233684210526316</v>
      </c>
      <c r="O19" s="25">
        <v>14250</v>
      </c>
      <c r="P19" s="26"/>
      <c r="Q19" s="28">
        <f t="shared" si="0"/>
        <v>14250</v>
      </c>
      <c r="R19" s="18">
        <f t="shared" si="2"/>
        <v>0</v>
      </c>
      <c r="S19" s="29">
        <f>+Q19/J19</f>
        <v>1</v>
      </c>
    </row>
    <row r="20" spans="1:19" s="9" customFormat="1" ht="20.25" customHeight="1">
      <c r="A20" s="51" t="s">
        <v>11</v>
      </c>
      <c r="B20" s="23">
        <v>2415</v>
      </c>
      <c r="C20" s="26"/>
      <c r="D20" s="27">
        <f>+B20+C20</f>
        <v>2415</v>
      </c>
      <c r="E20" s="23">
        <v>2810</v>
      </c>
      <c r="F20" s="26"/>
      <c r="G20" s="20">
        <f t="shared" si="3"/>
        <v>2810</v>
      </c>
      <c r="H20" s="23">
        <f>2500+250</f>
        <v>2750</v>
      </c>
      <c r="I20" s="26"/>
      <c r="J20" s="20">
        <f t="shared" si="4"/>
        <v>2750</v>
      </c>
      <c r="K20" s="18">
        <f t="shared" si="1"/>
        <v>-60</v>
      </c>
      <c r="L20" s="24">
        <f>+J20/G20</f>
        <v>0.9786476868327402</v>
      </c>
      <c r="M20" s="39">
        <v>2830</v>
      </c>
      <c r="N20" s="41">
        <f t="shared" si="5"/>
        <v>1.029090909090909</v>
      </c>
      <c r="O20" s="23">
        <v>3000</v>
      </c>
      <c r="P20" s="26"/>
      <c r="Q20" s="20">
        <f t="shared" si="0"/>
        <v>3000</v>
      </c>
      <c r="R20" s="18">
        <f t="shared" si="2"/>
        <v>250</v>
      </c>
      <c r="S20" s="24">
        <f>+Q20/J20</f>
        <v>1.0909090909090908</v>
      </c>
    </row>
    <row r="21" spans="1:19" s="9" customFormat="1" ht="20.25" customHeight="1">
      <c r="A21" s="51" t="s">
        <v>12</v>
      </c>
      <c r="B21" s="23">
        <v>2555</v>
      </c>
      <c r="C21" s="19"/>
      <c r="D21" s="27">
        <f>+B21+C21</f>
        <v>2555</v>
      </c>
      <c r="E21" s="23">
        <v>2414</v>
      </c>
      <c r="F21" s="19"/>
      <c r="G21" s="20">
        <f t="shared" si="3"/>
        <v>2414</v>
      </c>
      <c r="H21" s="23">
        <v>2600</v>
      </c>
      <c r="I21" s="19"/>
      <c r="J21" s="20">
        <f t="shared" si="4"/>
        <v>2600</v>
      </c>
      <c r="K21" s="18">
        <f t="shared" si="1"/>
        <v>186</v>
      </c>
      <c r="L21" s="24">
        <f>+J21/G21</f>
        <v>1.0770505385252693</v>
      </c>
      <c r="M21" s="39">
        <v>2018</v>
      </c>
      <c r="N21" s="41">
        <f t="shared" si="5"/>
        <v>0.7761538461538462</v>
      </c>
      <c r="O21" s="23">
        <v>2600</v>
      </c>
      <c r="P21" s="19"/>
      <c r="Q21" s="20">
        <f t="shared" si="0"/>
        <v>2600</v>
      </c>
      <c r="R21" s="18">
        <f t="shared" si="2"/>
        <v>0</v>
      </c>
      <c r="S21" s="24">
        <f>+Q21/J21</f>
        <v>1</v>
      </c>
    </row>
    <row r="22" spans="1:19" s="9" customFormat="1" ht="20.25" customHeight="1">
      <c r="A22" s="51" t="s">
        <v>13</v>
      </c>
      <c r="B22" s="23"/>
      <c r="C22" s="19"/>
      <c r="D22" s="27"/>
      <c r="E22" s="23">
        <v>0</v>
      </c>
      <c r="F22" s="19"/>
      <c r="G22" s="20">
        <f t="shared" si="3"/>
        <v>0</v>
      </c>
      <c r="H22" s="23">
        <v>0</v>
      </c>
      <c r="I22" s="19"/>
      <c r="J22" s="20">
        <f t="shared" si="4"/>
        <v>0</v>
      </c>
      <c r="K22" s="18">
        <f t="shared" si="1"/>
        <v>0</v>
      </c>
      <c r="L22" s="24"/>
      <c r="M22" s="39"/>
      <c r="N22" s="41"/>
      <c r="O22" s="23">
        <v>0</v>
      </c>
      <c r="P22" s="19"/>
      <c r="Q22" s="20">
        <f t="shared" si="0"/>
        <v>0</v>
      </c>
      <c r="R22" s="18">
        <f t="shared" si="2"/>
        <v>0</v>
      </c>
      <c r="S22" s="24"/>
    </row>
    <row r="23" spans="1:19" s="9" customFormat="1" ht="20.25" customHeight="1">
      <c r="A23" s="51" t="s">
        <v>14</v>
      </c>
      <c r="B23" s="30"/>
      <c r="C23" s="19"/>
      <c r="D23" s="27"/>
      <c r="E23" s="30">
        <v>0</v>
      </c>
      <c r="F23" s="19"/>
      <c r="G23" s="20">
        <f t="shared" si="3"/>
        <v>0</v>
      </c>
      <c r="H23" s="30">
        <v>0</v>
      </c>
      <c r="I23" s="19"/>
      <c r="J23" s="20">
        <f t="shared" si="4"/>
        <v>0</v>
      </c>
      <c r="K23" s="18">
        <f t="shared" si="1"/>
        <v>0</v>
      </c>
      <c r="L23" s="24"/>
      <c r="M23" s="44"/>
      <c r="N23" s="41"/>
      <c r="O23" s="30">
        <v>0</v>
      </c>
      <c r="P23" s="19"/>
      <c r="Q23" s="20">
        <f t="shared" si="0"/>
        <v>0</v>
      </c>
      <c r="R23" s="18">
        <f t="shared" si="2"/>
        <v>0</v>
      </c>
      <c r="S23" s="24"/>
    </row>
    <row r="24" spans="1:19" s="9" customFormat="1" ht="20.25" customHeight="1">
      <c r="A24" s="51" t="s">
        <v>15</v>
      </c>
      <c r="B24" s="23">
        <v>10728</v>
      </c>
      <c r="C24" s="19"/>
      <c r="D24" s="27">
        <f aca="true" t="shared" si="6" ref="D24:D36">+B24+C24</f>
        <v>10728</v>
      </c>
      <c r="E24" s="23">
        <v>15995</v>
      </c>
      <c r="F24" s="19"/>
      <c r="G24" s="20">
        <f t="shared" si="3"/>
        <v>15995</v>
      </c>
      <c r="H24" s="23">
        <v>16000</v>
      </c>
      <c r="I24" s="19"/>
      <c r="J24" s="20">
        <f t="shared" si="4"/>
        <v>16000</v>
      </c>
      <c r="K24" s="18">
        <f t="shared" si="1"/>
        <v>5</v>
      </c>
      <c r="L24" s="24">
        <f aca="true" t="shared" si="7" ref="L24:L35">+J24/G24</f>
        <v>1.000312597686777</v>
      </c>
      <c r="M24" s="39">
        <f>548.39+87.77+6.7+7883.79</f>
        <v>8526.65</v>
      </c>
      <c r="N24" s="41">
        <f t="shared" si="5"/>
        <v>0.532915625</v>
      </c>
      <c r="O24" s="23">
        <v>15505</v>
      </c>
      <c r="P24" s="19"/>
      <c r="Q24" s="20">
        <f t="shared" si="0"/>
        <v>15505</v>
      </c>
      <c r="R24" s="18">
        <f t="shared" si="2"/>
        <v>-495</v>
      </c>
      <c r="S24" s="24">
        <f aca="true" t="shared" si="8" ref="S24:S35">+Q24/J24</f>
        <v>0.9690625</v>
      </c>
    </row>
    <row r="25" spans="1:19" s="9" customFormat="1" ht="20.25" customHeight="1">
      <c r="A25" s="51" t="s">
        <v>16</v>
      </c>
      <c r="B25" s="23">
        <v>953</v>
      </c>
      <c r="C25" s="19"/>
      <c r="D25" s="27">
        <f t="shared" si="6"/>
        <v>953</v>
      </c>
      <c r="E25" s="23">
        <v>1558</v>
      </c>
      <c r="F25" s="19"/>
      <c r="G25" s="20">
        <f t="shared" si="3"/>
        <v>1558</v>
      </c>
      <c r="H25" s="23">
        <v>1600</v>
      </c>
      <c r="I25" s="19"/>
      <c r="J25" s="20">
        <f t="shared" si="4"/>
        <v>1600</v>
      </c>
      <c r="K25" s="18">
        <f t="shared" si="1"/>
        <v>42</v>
      </c>
      <c r="L25" s="24">
        <f t="shared" si="7"/>
        <v>1.0269576379974326</v>
      </c>
      <c r="M25" s="39">
        <v>548</v>
      </c>
      <c r="N25" s="41">
        <f t="shared" si="5"/>
        <v>0.3425</v>
      </c>
      <c r="O25" s="23">
        <v>1350</v>
      </c>
      <c r="P25" s="19"/>
      <c r="Q25" s="20">
        <f t="shared" si="0"/>
        <v>1350</v>
      </c>
      <c r="R25" s="18">
        <f t="shared" si="2"/>
        <v>-250</v>
      </c>
      <c r="S25" s="24">
        <f t="shared" si="8"/>
        <v>0.84375</v>
      </c>
    </row>
    <row r="26" spans="1:19" s="9" customFormat="1" ht="20.25" customHeight="1">
      <c r="A26" s="51" t="s">
        <v>17</v>
      </c>
      <c r="B26" s="23">
        <v>9600</v>
      </c>
      <c r="C26" s="19"/>
      <c r="D26" s="27">
        <f t="shared" si="6"/>
        <v>9600</v>
      </c>
      <c r="E26" s="23">
        <v>14056</v>
      </c>
      <c r="F26" s="19"/>
      <c r="G26" s="20">
        <f t="shared" si="3"/>
        <v>14056</v>
      </c>
      <c r="H26" s="23">
        <v>14000</v>
      </c>
      <c r="I26" s="19"/>
      <c r="J26" s="20">
        <f t="shared" si="4"/>
        <v>14000</v>
      </c>
      <c r="K26" s="18">
        <f t="shared" si="1"/>
        <v>-56</v>
      </c>
      <c r="L26" s="24">
        <f t="shared" si="7"/>
        <v>0.9960159362549801</v>
      </c>
      <c r="M26" s="39">
        <v>7884</v>
      </c>
      <c r="N26" s="41">
        <f t="shared" si="5"/>
        <v>0.5631428571428572</v>
      </c>
      <c r="O26" s="23">
        <v>14000</v>
      </c>
      <c r="P26" s="19"/>
      <c r="Q26" s="20">
        <f t="shared" si="0"/>
        <v>14000</v>
      </c>
      <c r="R26" s="18">
        <f t="shared" si="2"/>
        <v>0</v>
      </c>
      <c r="S26" s="24">
        <f t="shared" si="8"/>
        <v>1</v>
      </c>
    </row>
    <row r="27" spans="1:20" s="9" customFormat="1" ht="20.25" customHeight="1">
      <c r="A27" s="55" t="s">
        <v>18</v>
      </c>
      <c r="B27" s="23">
        <v>128036</v>
      </c>
      <c r="C27" s="19"/>
      <c r="D27" s="27">
        <f t="shared" si="6"/>
        <v>128036</v>
      </c>
      <c r="E27" s="31">
        <v>143309</v>
      </c>
      <c r="F27" s="32"/>
      <c r="G27" s="20">
        <f t="shared" si="3"/>
        <v>143309</v>
      </c>
      <c r="H27" s="31">
        <v>154107</v>
      </c>
      <c r="I27" s="32"/>
      <c r="J27" s="20">
        <f t="shared" si="4"/>
        <v>154107</v>
      </c>
      <c r="K27" s="18">
        <f t="shared" si="1"/>
        <v>10798</v>
      </c>
      <c r="L27" s="24">
        <f t="shared" si="7"/>
        <v>1.0753476753030164</v>
      </c>
      <c r="M27" s="45">
        <v>72664</v>
      </c>
      <c r="N27" s="41">
        <f t="shared" si="5"/>
        <v>0.4715165437001564</v>
      </c>
      <c r="O27" s="31">
        <f>O28+O31</f>
        <v>157005</v>
      </c>
      <c r="P27" s="32"/>
      <c r="Q27" s="20">
        <f t="shared" si="0"/>
        <v>157005</v>
      </c>
      <c r="R27" s="18">
        <f t="shared" si="2"/>
        <v>2898</v>
      </c>
      <c r="S27" s="24">
        <f t="shared" si="8"/>
        <v>1.0188051159259475</v>
      </c>
      <c r="T27" s="57"/>
    </row>
    <row r="28" spans="1:20" s="9" customFormat="1" ht="20.25" customHeight="1">
      <c r="A28" s="51" t="s">
        <v>19</v>
      </c>
      <c r="B28" s="18">
        <v>93710</v>
      </c>
      <c r="C28" s="19"/>
      <c r="D28" s="27">
        <f t="shared" si="6"/>
        <v>93710</v>
      </c>
      <c r="E28" s="31">
        <v>104810</v>
      </c>
      <c r="F28" s="32"/>
      <c r="G28" s="20">
        <f t="shared" si="3"/>
        <v>104810</v>
      </c>
      <c r="H28" s="31">
        <v>112608</v>
      </c>
      <c r="I28" s="32"/>
      <c r="J28" s="20">
        <f t="shared" si="4"/>
        <v>112608</v>
      </c>
      <c r="K28" s="18">
        <f t="shared" si="1"/>
        <v>7798</v>
      </c>
      <c r="L28" s="24">
        <f t="shared" si="7"/>
        <v>1.0744012975861081</v>
      </c>
      <c r="M28" s="45">
        <v>53082</v>
      </c>
      <c r="N28" s="41">
        <f t="shared" si="5"/>
        <v>0.47138746803069054</v>
      </c>
      <c r="O28" s="31">
        <f>SUM(O29+O30)</f>
        <v>114700</v>
      </c>
      <c r="P28" s="32"/>
      <c r="Q28" s="20">
        <f t="shared" si="0"/>
        <v>114700</v>
      </c>
      <c r="R28" s="18">
        <f t="shared" si="2"/>
        <v>2092</v>
      </c>
      <c r="S28" s="24">
        <f t="shared" si="8"/>
        <v>1.01857772094345</v>
      </c>
      <c r="T28" s="57"/>
    </row>
    <row r="29" spans="1:19" s="9" customFormat="1" ht="20.25" customHeight="1">
      <c r="A29" s="55" t="s">
        <v>20</v>
      </c>
      <c r="B29" s="23">
        <v>86286</v>
      </c>
      <c r="C29" s="19"/>
      <c r="D29" s="27">
        <f t="shared" si="6"/>
        <v>86286</v>
      </c>
      <c r="E29" s="31">
        <v>97174</v>
      </c>
      <c r="F29" s="32"/>
      <c r="G29" s="20">
        <f t="shared" si="3"/>
        <v>97174</v>
      </c>
      <c r="H29" s="31">
        <v>104308</v>
      </c>
      <c r="I29" s="32"/>
      <c r="J29" s="20">
        <f t="shared" si="4"/>
        <v>104308</v>
      </c>
      <c r="K29" s="18">
        <f t="shared" si="1"/>
        <v>7134</v>
      </c>
      <c r="L29" s="24">
        <f t="shared" si="7"/>
        <v>1.0734146994051907</v>
      </c>
      <c r="M29" s="45">
        <f>+M28-M30</f>
        <v>49397.359</v>
      </c>
      <c r="N29" s="41">
        <f t="shared" si="5"/>
        <v>0.47357210376960535</v>
      </c>
      <c r="O29" s="31">
        <v>108000</v>
      </c>
      <c r="P29" s="32"/>
      <c r="Q29" s="20">
        <f t="shared" si="0"/>
        <v>108000</v>
      </c>
      <c r="R29" s="18">
        <f t="shared" si="2"/>
        <v>3692</v>
      </c>
      <c r="S29" s="24">
        <f t="shared" si="8"/>
        <v>1.03539517582544</v>
      </c>
    </row>
    <row r="30" spans="1:19" s="9" customFormat="1" ht="20.25" customHeight="1">
      <c r="A30" s="51" t="s">
        <v>21</v>
      </c>
      <c r="B30" s="23">
        <v>7424</v>
      </c>
      <c r="C30" s="19"/>
      <c r="D30" s="27">
        <f t="shared" si="6"/>
        <v>7424</v>
      </c>
      <c r="E30" s="31">
        <v>7636</v>
      </c>
      <c r="F30" s="32"/>
      <c r="G30" s="20">
        <f t="shared" si="3"/>
        <v>7636</v>
      </c>
      <c r="H30" s="31">
        <v>8300</v>
      </c>
      <c r="I30" s="32"/>
      <c r="J30" s="20">
        <f t="shared" si="4"/>
        <v>8300</v>
      </c>
      <c r="K30" s="18">
        <f t="shared" si="1"/>
        <v>664</v>
      </c>
      <c r="L30" s="24">
        <f t="shared" si="7"/>
        <v>1.0869565217391304</v>
      </c>
      <c r="M30" s="45">
        <v>3684.641</v>
      </c>
      <c r="N30" s="41">
        <f t="shared" si="5"/>
        <v>0.44393265060240966</v>
      </c>
      <c r="O30" s="31">
        <v>6700</v>
      </c>
      <c r="P30" s="32"/>
      <c r="Q30" s="20">
        <f t="shared" si="0"/>
        <v>6700</v>
      </c>
      <c r="R30" s="18">
        <f t="shared" si="2"/>
        <v>-1600</v>
      </c>
      <c r="S30" s="24">
        <f t="shared" si="8"/>
        <v>0.8072289156626506</v>
      </c>
    </row>
    <row r="31" spans="1:19" s="9" customFormat="1" ht="20.25" customHeight="1">
      <c r="A31" s="51" t="s">
        <v>22</v>
      </c>
      <c r="B31" s="23">
        <v>34326</v>
      </c>
      <c r="C31" s="19"/>
      <c r="D31" s="27">
        <f t="shared" si="6"/>
        <v>34326</v>
      </c>
      <c r="E31" s="31">
        <v>38499</v>
      </c>
      <c r="F31" s="32"/>
      <c r="G31" s="20">
        <f t="shared" si="3"/>
        <v>38499</v>
      </c>
      <c r="H31" s="31">
        <v>41499</v>
      </c>
      <c r="I31" s="32"/>
      <c r="J31" s="20">
        <f t="shared" si="4"/>
        <v>41499</v>
      </c>
      <c r="K31" s="18">
        <f t="shared" si="1"/>
        <v>3000</v>
      </c>
      <c r="L31" s="24">
        <f t="shared" si="7"/>
        <v>1.0779241019247252</v>
      </c>
      <c r="M31" s="45">
        <f>18586.91+995.38</f>
        <v>19582.29</v>
      </c>
      <c r="N31" s="41">
        <f>+M31/J31</f>
        <v>0.47187378009108655</v>
      </c>
      <c r="O31" s="31">
        <v>42305</v>
      </c>
      <c r="P31" s="32"/>
      <c r="Q31" s="20">
        <f t="shared" si="0"/>
        <v>42305</v>
      </c>
      <c r="R31" s="18">
        <f t="shared" si="2"/>
        <v>806</v>
      </c>
      <c r="S31" s="24">
        <f t="shared" si="8"/>
        <v>1.019422154750717</v>
      </c>
    </row>
    <row r="32" spans="1:19" s="9" customFormat="1" ht="20.25" customHeight="1">
      <c r="A32" s="55" t="s">
        <v>23</v>
      </c>
      <c r="B32" s="23">
        <v>5</v>
      </c>
      <c r="C32" s="19"/>
      <c r="D32" s="27">
        <f t="shared" si="6"/>
        <v>5</v>
      </c>
      <c r="E32" s="23">
        <v>5</v>
      </c>
      <c r="F32" s="19"/>
      <c r="G32" s="20">
        <f t="shared" si="3"/>
        <v>5</v>
      </c>
      <c r="H32" s="23">
        <v>5</v>
      </c>
      <c r="I32" s="19"/>
      <c r="J32" s="20">
        <f t="shared" si="4"/>
        <v>5</v>
      </c>
      <c r="K32" s="18">
        <f t="shared" si="1"/>
        <v>0</v>
      </c>
      <c r="L32" s="24">
        <f t="shared" si="7"/>
        <v>1</v>
      </c>
      <c r="M32" s="39"/>
      <c r="N32" s="41"/>
      <c r="O32" s="23">
        <v>5</v>
      </c>
      <c r="P32" s="19"/>
      <c r="Q32" s="20">
        <f t="shared" si="0"/>
        <v>5</v>
      </c>
      <c r="R32" s="18">
        <f t="shared" si="2"/>
        <v>0</v>
      </c>
      <c r="S32" s="24">
        <f t="shared" si="8"/>
        <v>1</v>
      </c>
    </row>
    <row r="33" spans="1:19" s="9" customFormat="1" ht="20.25" customHeight="1">
      <c r="A33" s="55" t="s">
        <v>24</v>
      </c>
      <c r="B33" s="23">
        <v>3307</v>
      </c>
      <c r="C33" s="19"/>
      <c r="D33" s="27">
        <f t="shared" si="6"/>
        <v>3307</v>
      </c>
      <c r="E33" s="23">
        <v>3409</v>
      </c>
      <c r="F33" s="19"/>
      <c r="G33" s="20">
        <f t="shared" si="3"/>
        <v>3409</v>
      </c>
      <c r="H33" s="23">
        <v>3500</v>
      </c>
      <c r="I33" s="19"/>
      <c r="J33" s="20">
        <f t="shared" si="4"/>
        <v>3500</v>
      </c>
      <c r="K33" s="18">
        <f t="shared" si="1"/>
        <v>91</v>
      </c>
      <c r="L33" s="24">
        <f t="shared" si="7"/>
        <v>1.0266940451745379</v>
      </c>
      <c r="M33" s="39">
        <v>2962</v>
      </c>
      <c r="N33" s="41">
        <f>+M33/J33</f>
        <v>0.8462857142857143</v>
      </c>
      <c r="O33" s="23">
        <v>3500</v>
      </c>
      <c r="P33" s="19"/>
      <c r="Q33" s="20">
        <f t="shared" si="0"/>
        <v>3500</v>
      </c>
      <c r="R33" s="18">
        <f t="shared" si="2"/>
        <v>0</v>
      </c>
      <c r="S33" s="24">
        <f t="shared" si="8"/>
        <v>1</v>
      </c>
    </row>
    <row r="34" spans="1:19" s="9" customFormat="1" ht="20.25" customHeight="1">
      <c r="A34" s="51" t="s">
        <v>25</v>
      </c>
      <c r="B34" s="23">
        <v>9709</v>
      </c>
      <c r="C34" s="19"/>
      <c r="D34" s="27">
        <f t="shared" si="6"/>
        <v>9709</v>
      </c>
      <c r="E34" s="23">
        <v>11087</v>
      </c>
      <c r="F34" s="19"/>
      <c r="G34" s="20">
        <f t="shared" si="3"/>
        <v>11087</v>
      </c>
      <c r="H34" s="23">
        <v>14134</v>
      </c>
      <c r="I34" s="19"/>
      <c r="J34" s="20">
        <f t="shared" si="4"/>
        <v>14134</v>
      </c>
      <c r="K34" s="18">
        <f t="shared" si="1"/>
        <v>3047</v>
      </c>
      <c r="L34" s="24">
        <f t="shared" si="7"/>
        <v>1.274826373229909</v>
      </c>
      <c r="M34" s="39">
        <v>6677</v>
      </c>
      <c r="N34" s="41">
        <f>+M34/J34</f>
        <v>0.47240696193575776</v>
      </c>
      <c r="O34" s="23">
        <v>14134</v>
      </c>
      <c r="P34" s="19"/>
      <c r="Q34" s="20">
        <f t="shared" si="0"/>
        <v>14134</v>
      </c>
      <c r="R34" s="18">
        <f t="shared" si="2"/>
        <v>0</v>
      </c>
      <c r="S34" s="24">
        <f t="shared" si="8"/>
        <v>1</v>
      </c>
    </row>
    <row r="35" spans="1:19" s="9" customFormat="1" ht="20.25" customHeight="1">
      <c r="A35" s="51" t="s">
        <v>35</v>
      </c>
      <c r="B35" s="23">
        <v>9709</v>
      </c>
      <c r="C35" s="19"/>
      <c r="D35" s="27">
        <f t="shared" si="6"/>
        <v>9709</v>
      </c>
      <c r="E35" s="23">
        <v>11087</v>
      </c>
      <c r="F35" s="19"/>
      <c r="G35" s="20">
        <f t="shared" si="3"/>
        <v>11087</v>
      </c>
      <c r="H35" s="23">
        <v>14134</v>
      </c>
      <c r="I35" s="19"/>
      <c r="J35" s="20">
        <f t="shared" si="4"/>
        <v>14134</v>
      </c>
      <c r="K35" s="18">
        <f t="shared" si="1"/>
        <v>3047</v>
      </c>
      <c r="L35" s="24">
        <f t="shared" si="7"/>
        <v>1.274826373229909</v>
      </c>
      <c r="M35" s="39">
        <v>6677.2</v>
      </c>
      <c r="N35" s="41">
        <f>+M35/J35</f>
        <v>0.4724211122116881</v>
      </c>
      <c r="O35" s="23">
        <v>14134</v>
      </c>
      <c r="P35" s="19"/>
      <c r="Q35" s="20">
        <f t="shared" si="0"/>
        <v>14134</v>
      </c>
      <c r="R35" s="18">
        <f t="shared" si="2"/>
        <v>0</v>
      </c>
      <c r="S35" s="24">
        <f t="shared" si="8"/>
        <v>1</v>
      </c>
    </row>
    <row r="36" spans="1:19" s="9" customFormat="1" ht="20.25" customHeight="1" thickBot="1">
      <c r="A36" s="56" t="s">
        <v>26</v>
      </c>
      <c r="B36" s="33">
        <v>-129</v>
      </c>
      <c r="C36" s="34"/>
      <c r="D36" s="27">
        <f t="shared" si="6"/>
        <v>-129</v>
      </c>
      <c r="E36" s="33">
        <v>0</v>
      </c>
      <c r="F36" s="34"/>
      <c r="G36" s="35">
        <f t="shared" si="3"/>
        <v>0</v>
      </c>
      <c r="H36" s="33">
        <v>0</v>
      </c>
      <c r="I36" s="34"/>
      <c r="J36" s="35">
        <v>0</v>
      </c>
      <c r="K36" s="18">
        <f t="shared" si="1"/>
        <v>0</v>
      </c>
      <c r="L36" s="36"/>
      <c r="M36" s="46"/>
      <c r="N36" s="47"/>
      <c r="O36" s="33">
        <v>0</v>
      </c>
      <c r="P36" s="34"/>
      <c r="Q36" s="35">
        <f t="shared" si="0"/>
        <v>0</v>
      </c>
      <c r="R36" s="18">
        <f t="shared" si="2"/>
        <v>0</v>
      </c>
      <c r="S36" s="24"/>
    </row>
    <row r="37" spans="1:19" s="9" customFormat="1" ht="20.25" customHeight="1" thickBot="1">
      <c r="A37" s="53" t="s">
        <v>27</v>
      </c>
      <c r="B37" s="6">
        <f>+B19+B21+B22+B23+B24+B27+B32+B33+B34+B36</f>
        <v>169284</v>
      </c>
      <c r="C37" s="7"/>
      <c r="D37" s="8">
        <f aca="true" t="shared" si="9" ref="D37:J37">+D19+D21+D22+D23+D24+D27+D32+D33+D34+D36</f>
        <v>169284</v>
      </c>
      <c r="E37" s="6">
        <f t="shared" si="9"/>
        <v>190483</v>
      </c>
      <c r="F37" s="13">
        <f t="shared" si="9"/>
        <v>0</v>
      </c>
      <c r="G37" s="49">
        <f t="shared" si="9"/>
        <v>190483</v>
      </c>
      <c r="H37" s="6">
        <f t="shared" si="9"/>
        <v>204596</v>
      </c>
      <c r="I37" s="13">
        <f t="shared" si="9"/>
        <v>0</v>
      </c>
      <c r="J37" s="12">
        <f t="shared" si="9"/>
        <v>204596</v>
      </c>
      <c r="K37" s="11">
        <f t="shared" si="1"/>
        <v>14113</v>
      </c>
      <c r="L37" s="10">
        <f>+J37/G37</f>
        <v>1.074090601261005</v>
      </c>
      <c r="M37" s="6">
        <v>101731</v>
      </c>
      <c r="N37" s="42">
        <f>+M37/J37</f>
        <v>0.49722868482277266</v>
      </c>
      <c r="O37" s="6">
        <f>SUM(O19+O21+O22+O23+O24+O27+O32+O33+O34)</f>
        <v>206999</v>
      </c>
      <c r="P37" s="13"/>
      <c r="Q37" s="12">
        <f t="shared" si="0"/>
        <v>206999</v>
      </c>
      <c r="R37" s="11">
        <f t="shared" si="2"/>
        <v>2403</v>
      </c>
      <c r="S37" s="10">
        <f>+Q37/J37</f>
        <v>1.0117450976558682</v>
      </c>
    </row>
    <row r="38" spans="1:19" s="9" customFormat="1" ht="20.25" customHeight="1" thickBot="1">
      <c r="A38" s="53" t="s">
        <v>28</v>
      </c>
      <c r="B38" s="6">
        <v>97</v>
      </c>
      <c r="C38" s="7"/>
      <c r="D38" s="8">
        <v>97</v>
      </c>
      <c r="E38" s="6">
        <f>+E18-E37</f>
        <v>0</v>
      </c>
      <c r="F38" s="7"/>
      <c r="G38" s="8">
        <f>+G18-G37</f>
        <v>0</v>
      </c>
      <c r="H38" s="6">
        <f>+H18-H37</f>
        <v>-16844</v>
      </c>
      <c r="I38" s="7"/>
      <c r="J38" s="8">
        <f>+J18-J37</f>
        <v>-16844</v>
      </c>
      <c r="K38" s="87"/>
      <c r="L38" s="88"/>
      <c r="M38" s="6">
        <f>+M18-M37</f>
        <v>-5661</v>
      </c>
      <c r="N38" s="48"/>
      <c r="O38" s="6">
        <f>SUM(O18-O37)</f>
        <v>-16844</v>
      </c>
      <c r="P38" s="7"/>
      <c r="Q38" s="8">
        <f t="shared" si="0"/>
        <v>-16844</v>
      </c>
      <c r="R38" s="97">
        <f t="shared" si="2"/>
        <v>0</v>
      </c>
      <c r="S38" s="98"/>
    </row>
    <row r="39" ht="5.25" customHeight="1"/>
    <row r="40" spans="1:19" s="16" customFormat="1" ht="10.5" customHeight="1">
      <c r="A40" s="15"/>
      <c r="B40" s="17"/>
      <c r="C40" s="17"/>
      <c r="D40" s="17"/>
      <c r="E40" s="17"/>
      <c r="F40" s="17"/>
      <c r="G40" s="17"/>
      <c r="H40" s="17"/>
      <c r="I40" s="17"/>
      <c r="J40" s="15"/>
      <c r="K40" s="15"/>
      <c r="L40" s="15"/>
      <c r="M40" s="38"/>
      <c r="N40" s="15"/>
      <c r="O40" s="17"/>
      <c r="P40" s="17"/>
      <c r="Q40" s="15"/>
      <c r="R40" s="15"/>
      <c r="S40" s="15"/>
    </row>
  </sheetData>
  <mergeCells count="25">
    <mergeCell ref="R5:S6"/>
    <mergeCell ref="R7:R8"/>
    <mergeCell ref="S7:S8"/>
    <mergeCell ref="R38:S38"/>
    <mergeCell ref="O5:Q6"/>
    <mergeCell ref="O7:O8"/>
    <mergeCell ref="P7:P8"/>
    <mergeCell ref="Q7:Q8"/>
    <mergeCell ref="A5:A8"/>
    <mergeCell ref="N7:N8"/>
    <mergeCell ref="M5:N6"/>
    <mergeCell ref="K38:L38"/>
    <mergeCell ref="H5:J6"/>
    <mergeCell ref="K5:L6"/>
    <mergeCell ref="E5:G6"/>
    <mergeCell ref="I7:I8"/>
    <mergeCell ref="J7:J8"/>
    <mergeCell ref="K7:K8"/>
    <mergeCell ref="B5:D8"/>
    <mergeCell ref="M7:M8"/>
    <mergeCell ref="G7:G8"/>
    <mergeCell ref="E7:E8"/>
    <mergeCell ref="L7:L8"/>
    <mergeCell ref="H7:H8"/>
    <mergeCell ref="F7:F8"/>
  </mergeCells>
  <printOptions horizontalCentered="1"/>
  <pageMargins left="0.15748031496062992" right="0.15748031496062992" top="0.42" bottom="0.33" header="0.2755905511811024" footer="0.15748031496062992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2007-10-25T09:47:54Z</cp:lastPrinted>
  <dcterms:created xsi:type="dcterms:W3CDTF">2006-04-12T11:32:31Z</dcterms:created>
  <dcterms:modified xsi:type="dcterms:W3CDTF">2007-10-25T09:47:59Z</dcterms:modified>
  <cp:category/>
  <cp:version/>
  <cp:contentType/>
  <cp:contentStatus/>
</cp:coreProperties>
</file>