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2" activeTab="0"/>
  </bookViews>
  <sheets>
    <sheet name="odhad" sheetId="1" r:id="rId1"/>
    <sheet name="personál" sheetId="2" r:id="rId2"/>
    <sheet name="seznam" sheetId="3" r:id="rId3"/>
  </sheets>
  <definedNames/>
  <calcPr fullCalcOnLoad="1"/>
</workbook>
</file>

<file path=xl/sharedStrings.xml><?xml version="1.0" encoding="utf-8"?>
<sst xmlns="http://schemas.openxmlformats.org/spreadsheetml/2006/main" count="115" uniqueCount="109">
  <si>
    <t>Struktura lůžek oddělení interní a kardio a potřebné personální vybavení dle vyhl. MZ 493/2005.</t>
  </si>
  <si>
    <t>Původní stav : 124 lůžek interního oddělení</t>
  </si>
  <si>
    <t>Pouze lůžková     část</t>
  </si>
  <si>
    <t>UPS</t>
  </si>
  <si>
    <t xml:space="preserve">Σ KARDIO   </t>
  </si>
  <si>
    <t xml:space="preserve">Σ INT   </t>
  </si>
  <si>
    <t>Lékař L3</t>
  </si>
  <si>
    <t>Lékař L2</t>
  </si>
  <si>
    <t>Lékař L1</t>
  </si>
  <si>
    <t>ZPBD, PSS</t>
  </si>
  <si>
    <t>Sestra ZPBD,event.ZPOD</t>
  </si>
  <si>
    <t>ZPBD ARIP</t>
  </si>
  <si>
    <t>ZPOD – bez matur</t>
  </si>
  <si>
    <t>Staniční  sestra – ZPBD,ARIP</t>
  </si>
  <si>
    <t>20 lůžek</t>
  </si>
  <si>
    <t>6  lůžek</t>
  </si>
  <si>
    <t>64 lůžek standadní</t>
  </si>
  <si>
    <t>6 lůžek JIP</t>
  </si>
  <si>
    <t>00057,    00058</t>
  </si>
  <si>
    <t>28 lůžek standardní</t>
  </si>
  <si>
    <t>Σ kardi + INT</t>
  </si>
  <si>
    <t>interní oddělení</t>
  </si>
  <si>
    <t xml:space="preserve">Poznámka
1 ÚPS se rozumí ústavní pohotovostní služba
2 lékař ve službě ÚPS pouze pro stanici resuscitační péče, neslouží zároveň pro potřeby jiné části oddělení
3 ARIP se rozumí specializační studium sester v anesteziologii, resuscitaci a intenzívní 
</t>
  </si>
  <si>
    <t>OD 00601</t>
  </si>
  <si>
    <t>OD 00658</t>
  </si>
  <si>
    <t>OD 00657</t>
  </si>
  <si>
    <t>OD 00655</t>
  </si>
  <si>
    <t>Počet OD kardio</t>
  </si>
  <si>
    <t>Body 1/OD</t>
  </si>
  <si>
    <t>Body za OD kardio</t>
  </si>
  <si>
    <t>Výkon</t>
  </si>
  <si>
    <t>Popis</t>
  </si>
  <si>
    <t>Body za výkony</t>
  </si>
  <si>
    <t>Doppl.vyš.perif.tepen nebo žil na 1.konč.</t>
  </si>
  <si>
    <t>Implant kardiostimul pro jednodut.</t>
  </si>
  <si>
    <t>Primoimpl kardiost pro dvoudut</t>
  </si>
  <si>
    <t>Repos nebo výměna perm elektr</t>
  </si>
  <si>
    <t>Reimpl kardiostim bez zákr na ž.</t>
  </si>
  <si>
    <t xml:space="preserve">B) Celkem hlavní výkony </t>
  </si>
  <si>
    <t>Výpočet počtu kódů 17021 :</t>
  </si>
  <si>
    <t xml:space="preserve">2500 + (příjmy na JIP interny za rok)/2 + příjmy za rok  internaA,Bpříjm*0,8 = </t>
  </si>
  <si>
    <t>2500 + 1586/2 + 2845*0,8=</t>
  </si>
  <si>
    <t>Výpočet počtu kódů 17022 :</t>
  </si>
  <si>
    <t xml:space="preserve">2500 + intA,Bpropušť*0,8  + amb2600 + konsil1500 = 2500 + 2845*0,8 +2600 + 1500= </t>
  </si>
  <si>
    <t xml:space="preserve">Výkony oddělení interního v roce 2006 </t>
  </si>
  <si>
    <t>Popis výkonu</t>
  </si>
  <si>
    <t xml:space="preserve">Odhad frekvencí výkonů </t>
  </si>
  <si>
    <t xml:space="preserve">Další výkony (20% hlavních výkonů) </t>
  </si>
  <si>
    <t xml:space="preserve">                       v lůžkové části ( odhad 6% )</t>
  </si>
  <si>
    <t>Výkony ambulancí kardio, angio, které přejdou do oddělení kardiologie</t>
  </si>
  <si>
    <t>Body / výkon</t>
  </si>
  <si>
    <r>
      <t>OD intenzívní péče vyššího stupně (jedná se o OD 00055, 00065 a 00075).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pracovník, kvalifikace, úvazek</t>
    </r>
    <r>
      <rPr>
        <sz val="10"/>
        <rFont val="Arial"/>
        <family val="2"/>
      </rPr>
      <t xml:space="preserve">
vedoucí lékař specializovaná způsobilost                                   1,0 na stanici
ošetřující lékař odborná způsobilost s praxí delší než 24 měsíců  0,3 na lůžko
lékař ÚPS odborná způsobilost s praxí delší než 24 měsíců        1,0 pouze pro stanici
staniční sestra – ZPBD ZPBD + ARIP                                       1,0 na stanici
sestra - ZPBD ev. ZPOD z toho ARIP alespoň 25%                    2,2 na lůžko
ZPOD – bez maturity - -                                                           0,2 na lůžko
</t>
    </r>
  </si>
  <si>
    <r>
      <t>OD intenzívní péče nižšího stupně (jedná se o OD 00058).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pracovník, kvalifikace, úvazek</t>
    </r>
    <r>
      <rPr>
        <sz val="10"/>
        <rFont val="Arial"/>
        <family val="2"/>
      </rPr>
      <t xml:space="preserve">
vedoucí lékař specializovaná způsobilost                                              0,5 na stanici, denně přítomen
Ošetřující lékař odborná způsobilost s praxí delší než 24 měsíců            0,2 na lůžko
lékař ÚPS odborná způsobilost s praxí delší než 24 měsíců pokud zajišťuje i ÚPS pro standardní lůžka, tak nejméně        2,0 celkem
staniční sestra – ZPBD ZPBD + ARIP                                                  1,0 na stanici
sestra – ZPBD ev. ZPOD z toho ARIP alespoň jedna, ne v hematologii    1,4 na lůžko
ZPOD – bez maturity                                                                           0,1 na lůžko
</t>
    </r>
  </si>
  <si>
    <t>Položka</t>
  </si>
  <si>
    <t>ks</t>
  </si>
  <si>
    <t>Centrála monitorovací</t>
  </si>
  <si>
    <t>Dávkovač injekční</t>
  </si>
  <si>
    <t>Dávk. inj.stříkačkový</t>
  </si>
  <si>
    <t>Defibrilátor</t>
  </si>
  <si>
    <t>EKG alespoň 3kanál</t>
  </si>
  <si>
    <t>Lůžko JIPové</t>
  </si>
  <si>
    <t>Monitor EKG,SpO2,IBP,TEMP</t>
  </si>
  <si>
    <t>Monitor EKG,NIBP</t>
  </si>
  <si>
    <t>Nebulizátor</t>
  </si>
  <si>
    <t>Odsávačka</t>
  </si>
  <si>
    <t>Oxymetr pulzní</t>
  </si>
  <si>
    <t>Přístroj anesteziologický</t>
  </si>
  <si>
    <t>Pumpa infuzní</t>
  </si>
  <si>
    <t>Ventilátor</t>
  </si>
  <si>
    <t>Transportní monitor</t>
  </si>
  <si>
    <t>2 monit zákr.sál</t>
  </si>
  <si>
    <t>Monitor pevný</t>
  </si>
  <si>
    <t>Monitor transport</t>
  </si>
  <si>
    <t>EKG přenosné</t>
  </si>
  <si>
    <t>Infuzní pumpa</t>
  </si>
  <si>
    <t>Ergonometr pro funkční DG</t>
  </si>
  <si>
    <t>ECHO VIVID</t>
  </si>
  <si>
    <t>ECHO přenosné</t>
  </si>
  <si>
    <t>Přenos doppler</t>
  </si>
  <si>
    <t>Výpočetní technika</t>
  </si>
  <si>
    <t>Celkem v Kč</t>
  </si>
  <si>
    <t>Počet stran: 3</t>
  </si>
  <si>
    <t xml:space="preserve">stavební investice </t>
  </si>
  <si>
    <t>Roční odhadovaná produkce ošetřovacích dnů v bodech nového kardio pracoviště</t>
  </si>
  <si>
    <t>Výkon ošetřovacích dnů v bodech za rok na pracovišti kardiologie</t>
  </si>
  <si>
    <t>Výkony v bodech pracoviště kardio celkem za rok =  A) + B) + C) =</t>
  </si>
  <si>
    <t>Snížení dalších výkonů v důsledku jejich přechodu na  kardio</t>
  </si>
  <si>
    <t>Předpokládaný roční  výkon prac. kardiologie</t>
  </si>
  <si>
    <t>interní oddělení zabývající se kardiologickou problematikou</t>
  </si>
  <si>
    <t>Tabulka zachycuje stav lůžek oddělení interního  po vyčlenění oddělení kardio.</t>
  </si>
  <si>
    <t>Položkový přehled přístrojového vybavení pro kardiologické pracoviště</t>
  </si>
  <si>
    <t>komplexní vyšetření kardiologem</t>
  </si>
  <si>
    <t>Cílené vyšetření kardiologem</t>
  </si>
  <si>
    <t>kontrolní vyšetření kardiologem</t>
  </si>
  <si>
    <t>Specializované ergometrické vyšetření</t>
  </si>
  <si>
    <t>Dočasná srdeční stimulace</t>
  </si>
  <si>
    <t>24hod telemetrické sledování mimo JIP</t>
  </si>
  <si>
    <t>Specializované echokardiografické vyšetření</t>
  </si>
  <si>
    <t>Zavedení jícnové echokardiografické sondy</t>
  </si>
  <si>
    <t>Kontrola implantovaného kardiostimulátoru</t>
  </si>
  <si>
    <t xml:space="preserve">Kontrola implantovaného kardiostimulátoru ssir,  </t>
  </si>
  <si>
    <t>A) Ošetřovací dny pracoviště kardiologie Nemocnice Jihlava</t>
  </si>
  <si>
    <t>B) Hlavní výkony  kardiologického pracoviště Nemocnice Jihlava</t>
  </si>
  <si>
    <t>Odhad frekvence výkonů a jejich bodové ohodnocení za rok na interním oddělení po zřízení kardiologického pracoviště Nemocnice Jihlava</t>
  </si>
  <si>
    <t>C) Další výkony pracoviště kardiologie Nemocnice Jihlava</t>
  </si>
  <si>
    <t>Rekapitulace výkonu interního oddělení Nemocnice Jihlava po zřízení pracoviště kardiologie</t>
  </si>
  <si>
    <t>Předpokládaný roční  výkon samostatné interny  po zřízení prac. kardiologie</t>
  </si>
  <si>
    <t>Předpokládaný roční výkon celého interního oddělení Nemocnice Jihlava</t>
  </si>
  <si>
    <t>ZK-04-2007-82,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</si>
</sst>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0\9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;\-#,##0"/>
  </numFmts>
  <fonts count="1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12" fillId="0" borderId="0">
      <alignment/>
      <protection/>
    </xf>
    <xf numFmtId="9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3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vertical="center"/>
    </xf>
    <xf numFmtId="0" fontId="10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2" fillId="0" borderId="20" xfId="0" applyNumberFormat="1" applyFont="1" applyBorder="1" applyAlignment="1">
      <alignment/>
    </xf>
    <xf numFmtId="3" fontId="2" fillId="2" borderId="16" xfId="0" applyNumberFormat="1" applyFont="1" applyFill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vertical="center"/>
    </xf>
    <xf numFmtId="0" fontId="12" fillId="0" borderId="0" xfId="19">
      <alignment/>
      <protection/>
    </xf>
    <xf numFmtId="0" fontId="0" fillId="0" borderId="9" xfId="19" applyFont="1" applyFill="1" applyBorder="1" applyAlignment="1">
      <alignment vertical="center" wrapText="1"/>
      <protection/>
    </xf>
    <xf numFmtId="164" fontId="0" fillId="0" borderId="9" xfId="19" applyNumberFormat="1" applyFont="1" applyFill="1" applyBorder="1">
      <alignment/>
      <protection/>
    </xf>
    <xf numFmtId="0" fontId="0" fillId="0" borderId="9" xfId="19" applyFont="1" applyFill="1" applyBorder="1">
      <alignment/>
      <protection/>
    </xf>
    <xf numFmtId="164" fontId="12" fillId="0" borderId="0" xfId="19" applyNumberFormat="1">
      <alignment/>
      <protection/>
    </xf>
    <xf numFmtId="0" fontId="2" fillId="2" borderId="9" xfId="19" applyFont="1" applyFill="1" applyBorder="1" applyAlignment="1">
      <alignment horizontal="center" vertical="center" wrapText="1"/>
      <protection/>
    </xf>
    <xf numFmtId="164" fontId="2" fillId="2" borderId="9" xfId="19" applyNumberFormat="1" applyFont="1" applyFill="1" applyBorder="1" applyAlignment="1">
      <alignment horizontal="center" vertical="center"/>
      <protection/>
    </xf>
    <xf numFmtId="1" fontId="0" fillId="0" borderId="9" xfId="19" applyNumberFormat="1" applyFont="1" applyFill="1" applyBorder="1">
      <alignment/>
      <protection/>
    </xf>
    <xf numFmtId="0" fontId="12" fillId="0" borderId="0" xfId="19" applyFont="1">
      <alignment/>
      <protection/>
    </xf>
    <xf numFmtId="3" fontId="13" fillId="2" borderId="9" xfId="19" applyNumberFormat="1" applyFont="1" applyFill="1" applyBorder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0" fillId="2" borderId="27" xfId="0" applyFill="1" applyBorder="1" applyAlignment="1">
      <alignment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2" borderId="36" xfId="0" applyFont="1" applyFill="1" applyBorder="1" applyAlignment="1">
      <alignment vertical="center" wrapText="1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3" fillId="0" borderId="3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2" borderId="45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/>
    </xf>
    <xf numFmtId="0" fontId="0" fillId="0" borderId="11" xfId="0" applyBorder="1" applyAlignment="1">
      <alignment/>
    </xf>
    <xf numFmtId="0" fontId="3" fillId="0" borderId="4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0" xfId="0" applyBorder="1" applyAlignment="1">
      <alignment vertical="top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eši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G5" sqref="G5"/>
    </sheetView>
  </sheetViews>
  <sheetFormatPr defaultColWidth="9.140625" defaultRowHeight="12.75"/>
  <cols>
    <col min="1" max="1" width="16.140625" style="0" customWidth="1"/>
    <col min="2" max="2" width="13.28125" style="0" customWidth="1"/>
    <col min="3" max="3" width="11.7109375" style="0" customWidth="1"/>
    <col min="4" max="4" width="12.57421875" style="0" customWidth="1"/>
    <col min="5" max="5" width="11.7109375" style="0" customWidth="1"/>
    <col min="6" max="6" width="10.421875" style="0" customWidth="1"/>
    <col min="7" max="7" width="13.28125" style="0" customWidth="1"/>
    <col min="8" max="8" width="14.7109375" style="0" customWidth="1"/>
    <col min="9" max="16384" width="11.7109375" style="0" customWidth="1"/>
  </cols>
  <sheetData>
    <row r="1" ht="15">
      <c r="F1" s="46" t="s">
        <v>108</v>
      </c>
    </row>
    <row r="2" ht="15">
      <c r="F2" s="46" t="s">
        <v>81</v>
      </c>
    </row>
    <row r="4" spans="1:7" ht="27.75" customHeight="1">
      <c r="A4" s="84" t="s">
        <v>103</v>
      </c>
      <c r="B4" s="85"/>
      <c r="C4" s="85"/>
      <c r="D4" s="85"/>
      <c r="E4" s="85"/>
      <c r="F4" s="85"/>
      <c r="G4" s="85"/>
    </row>
    <row r="5" spans="1:4" ht="16.5" customHeight="1">
      <c r="A5" s="24"/>
      <c r="B5" s="24"/>
      <c r="C5" s="24"/>
      <c r="D5" s="24"/>
    </row>
    <row r="6" spans="1:2" ht="12.75">
      <c r="A6" s="25" t="s">
        <v>101</v>
      </c>
      <c r="B6" s="26"/>
    </row>
    <row r="7" ht="6" customHeight="1" thickBot="1"/>
    <row r="8" spans="1:7" ht="18" customHeight="1">
      <c r="A8" s="96" t="s">
        <v>83</v>
      </c>
      <c r="B8" s="97"/>
      <c r="C8" s="97"/>
      <c r="D8" s="97"/>
      <c r="E8" s="97"/>
      <c r="F8" s="97"/>
      <c r="G8" s="98"/>
    </row>
    <row r="9" spans="1:7" ht="13.5" thickBot="1">
      <c r="A9" s="91" t="s">
        <v>31</v>
      </c>
      <c r="B9" s="79"/>
      <c r="C9" s="80"/>
      <c r="D9" s="33" t="s">
        <v>23</v>
      </c>
      <c r="E9" s="33" t="s">
        <v>24</v>
      </c>
      <c r="F9" s="33" t="s">
        <v>25</v>
      </c>
      <c r="G9" s="35" t="s">
        <v>26</v>
      </c>
    </row>
    <row r="10" spans="1:7" s="13" customFormat="1" ht="14.25" customHeight="1">
      <c r="A10" s="81" t="s">
        <v>27</v>
      </c>
      <c r="B10" s="92"/>
      <c r="C10" s="92"/>
      <c r="D10" s="47">
        <v>13800</v>
      </c>
      <c r="E10" s="47">
        <v>1220</v>
      </c>
      <c r="F10" s="47">
        <v>400</v>
      </c>
      <c r="G10" s="48">
        <v>180</v>
      </c>
    </row>
    <row r="11" spans="1:7" s="13" customFormat="1" ht="14.25" customHeight="1">
      <c r="A11" s="93" t="s">
        <v>28</v>
      </c>
      <c r="B11" s="89"/>
      <c r="C11" s="89"/>
      <c r="D11" s="49">
        <v>1000</v>
      </c>
      <c r="E11" s="49">
        <v>4548</v>
      </c>
      <c r="F11" s="49">
        <v>5748</v>
      </c>
      <c r="G11" s="50">
        <v>10482</v>
      </c>
    </row>
    <row r="12" spans="1:7" s="13" customFormat="1" ht="14.25" customHeight="1" thickBot="1">
      <c r="A12" s="94" t="s">
        <v>29</v>
      </c>
      <c r="B12" s="95"/>
      <c r="C12" s="95"/>
      <c r="D12" s="51">
        <f>D10*D11</f>
        <v>13800000</v>
      </c>
      <c r="E12" s="51">
        <f>E10*E11</f>
        <v>5548560</v>
      </c>
      <c r="F12" s="51">
        <f>F10*F11</f>
        <v>2299200</v>
      </c>
      <c r="G12" s="52">
        <f>G10*G11</f>
        <v>1886760</v>
      </c>
    </row>
    <row r="13" ht="5.25" customHeight="1">
      <c r="A13" s="28"/>
    </row>
    <row r="14" ht="3" customHeight="1" thickBot="1">
      <c r="A14" s="28"/>
    </row>
    <row r="15" spans="1:7" s="13" customFormat="1" ht="19.5" customHeight="1" thickBot="1">
      <c r="A15" s="90" t="s">
        <v>84</v>
      </c>
      <c r="B15" s="87"/>
      <c r="C15" s="87"/>
      <c r="D15" s="87"/>
      <c r="E15" s="87"/>
      <c r="F15" s="87"/>
      <c r="G15" s="32">
        <f>+D12+E12+F12+G12</f>
        <v>23534520</v>
      </c>
    </row>
    <row r="17" spans="1:2" ht="12.75">
      <c r="A17" s="25" t="s">
        <v>102</v>
      </c>
      <c r="B17" s="26"/>
    </row>
    <row r="18" ht="4.5" customHeight="1" thickBot="1"/>
    <row r="19" spans="1:7" s="13" customFormat="1" ht="36" customHeight="1" thickBot="1">
      <c r="A19" s="37" t="s">
        <v>30</v>
      </c>
      <c r="B19" s="120" t="s">
        <v>45</v>
      </c>
      <c r="C19" s="87"/>
      <c r="D19" s="87"/>
      <c r="E19" s="38" t="s">
        <v>46</v>
      </c>
      <c r="F19" s="38" t="s">
        <v>50</v>
      </c>
      <c r="G19" s="39" t="s">
        <v>32</v>
      </c>
    </row>
    <row r="20" spans="1:7" s="13" customFormat="1" ht="15" customHeight="1">
      <c r="A20" s="40">
        <v>12220</v>
      </c>
      <c r="B20" s="121" t="s">
        <v>33</v>
      </c>
      <c r="C20" s="122"/>
      <c r="D20" s="122"/>
      <c r="E20" s="57">
        <v>350</v>
      </c>
      <c r="F20" s="36">
        <v>172</v>
      </c>
      <c r="G20" s="41">
        <f aca="true" t="shared" si="0" ref="G20:G34">E20*F20</f>
        <v>60200</v>
      </c>
    </row>
    <row r="21" spans="1:7" s="13" customFormat="1" ht="15" customHeight="1">
      <c r="A21" s="42">
        <v>17021</v>
      </c>
      <c r="B21" s="117" t="s">
        <v>91</v>
      </c>
      <c r="C21" s="114"/>
      <c r="D21" s="114"/>
      <c r="E21" s="58">
        <v>5569</v>
      </c>
      <c r="F21" s="30">
        <v>650</v>
      </c>
      <c r="G21" s="43">
        <f t="shared" si="0"/>
        <v>3619850</v>
      </c>
    </row>
    <row r="22" spans="1:7" s="13" customFormat="1" ht="15" customHeight="1">
      <c r="A22" s="42">
        <v>17022</v>
      </c>
      <c r="B22" s="117" t="s">
        <v>92</v>
      </c>
      <c r="C22" s="114"/>
      <c r="D22" s="114"/>
      <c r="E22" s="58">
        <v>8876</v>
      </c>
      <c r="F22" s="30">
        <v>344</v>
      </c>
      <c r="G22" s="43">
        <f t="shared" si="0"/>
        <v>3053344</v>
      </c>
    </row>
    <row r="23" spans="1:7" s="13" customFormat="1" ht="15" customHeight="1">
      <c r="A23" s="42">
        <v>17023</v>
      </c>
      <c r="B23" s="117" t="s">
        <v>93</v>
      </c>
      <c r="C23" s="114"/>
      <c r="D23" s="114"/>
      <c r="E23" s="58">
        <v>500</v>
      </c>
      <c r="F23" s="30">
        <v>172</v>
      </c>
      <c r="G23" s="43">
        <f t="shared" si="0"/>
        <v>86000</v>
      </c>
    </row>
    <row r="24" spans="1:7" s="13" customFormat="1" ht="15" customHeight="1">
      <c r="A24" s="42">
        <v>17113</v>
      </c>
      <c r="B24" s="117" t="s">
        <v>94</v>
      </c>
      <c r="C24" s="114"/>
      <c r="D24" s="114"/>
      <c r="E24" s="58">
        <v>700</v>
      </c>
      <c r="F24" s="30">
        <v>563</v>
      </c>
      <c r="G24" s="43">
        <f t="shared" si="0"/>
        <v>394100</v>
      </c>
    </row>
    <row r="25" spans="1:7" s="13" customFormat="1" ht="15" customHeight="1">
      <c r="A25" s="42">
        <v>17233</v>
      </c>
      <c r="B25" s="117" t="s">
        <v>95</v>
      </c>
      <c r="C25" s="114"/>
      <c r="D25" s="114"/>
      <c r="E25" s="58">
        <v>20</v>
      </c>
      <c r="F25" s="30"/>
      <c r="G25" s="43">
        <f t="shared" si="0"/>
        <v>0</v>
      </c>
    </row>
    <row r="26" spans="1:7" s="13" customFormat="1" ht="15" customHeight="1">
      <c r="A26" s="42">
        <v>17244</v>
      </c>
      <c r="B26" s="117" t="s">
        <v>96</v>
      </c>
      <c r="C26" s="114"/>
      <c r="D26" s="114"/>
      <c r="E26" s="58">
        <v>3000</v>
      </c>
      <c r="F26" s="30">
        <v>703</v>
      </c>
      <c r="G26" s="43">
        <f t="shared" si="0"/>
        <v>2109000</v>
      </c>
    </row>
    <row r="27" spans="1:7" s="13" customFormat="1" ht="15" customHeight="1">
      <c r="A27" s="42">
        <v>17261</v>
      </c>
      <c r="B27" s="117" t="s">
        <v>97</v>
      </c>
      <c r="C27" s="114"/>
      <c r="D27" s="114"/>
      <c r="E27" s="58">
        <v>2500</v>
      </c>
      <c r="F27" s="30">
        <v>963</v>
      </c>
      <c r="G27" s="43">
        <f t="shared" si="0"/>
        <v>2407500</v>
      </c>
    </row>
    <row r="28" spans="1:7" s="13" customFormat="1" ht="15" customHeight="1">
      <c r="A28" s="42">
        <v>17264</v>
      </c>
      <c r="B28" s="117" t="s">
        <v>98</v>
      </c>
      <c r="C28" s="114"/>
      <c r="D28" s="114"/>
      <c r="E28" s="58">
        <v>100</v>
      </c>
      <c r="F28" s="30">
        <v>1851</v>
      </c>
      <c r="G28" s="43">
        <f t="shared" si="0"/>
        <v>185100</v>
      </c>
    </row>
    <row r="29" spans="1:7" s="13" customFormat="1" ht="15" customHeight="1">
      <c r="A29" s="42">
        <v>17292</v>
      </c>
      <c r="B29" s="117" t="s">
        <v>99</v>
      </c>
      <c r="C29" s="114"/>
      <c r="D29" s="114"/>
      <c r="E29" s="58">
        <v>1050</v>
      </c>
      <c r="F29" s="30">
        <v>366</v>
      </c>
      <c r="G29" s="43">
        <f t="shared" si="0"/>
        <v>384300</v>
      </c>
    </row>
    <row r="30" spans="1:7" s="13" customFormat="1" ht="21" customHeight="1">
      <c r="A30" s="42">
        <v>17294</v>
      </c>
      <c r="B30" s="117" t="s">
        <v>100</v>
      </c>
      <c r="C30" s="114"/>
      <c r="D30" s="114"/>
      <c r="E30" s="58">
        <v>350</v>
      </c>
      <c r="F30" s="30">
        <v>628</v>
      </c>
      <c r="G30" s="43">
        <f t="shared" si="0"/>
        <v>219800</v>
      </c>
    </row>
    <row r="31" spans="1:7" s="13" customFormat="1" ht="15" customHeight="1">
      <c r="A31" s="42">
        <v>55211</v>
      </c>
      <c r="B31" s="113" t="s">
        <v>34</v>
      </c>
      <c r="C31" s="114"/>
      <c r="D31" s="114"/>
      <c r="E31" s="58">
        <v>45</v>
      </c>
      <c r="F31" s="30">
        <v>4905</v>
      </c>
      <c r="G31" s="43">
        <f t="shared" si="0"/>
        <v>220725</v>
      </c>
    </row>
    <row r="32" spans="1:7" s="13" customFormat="1" ht="15" customHeight="1">
      <c r="A32" s="42">
        <v>55213</v>
      </c>
      <c r="B32" s="113" t="s">
        <v>35</v>
      </c>
      <c r="C32" s="114"/>
      <c r="D32" s="114"/>
      <c r="E32" s="58">
        <v>45</v>
      </c>
      <c r="F32" s="30">
        <v>6890</v>
      </c>
      <c r="G32" s="43">
        <f t="shared" si="0"/>
        <v>310050</v>
      </c>
    </row>
    <row r="33" spans="1:7" s="13" customFormat="1" ht="15" customHeight="1">
      <c r="A33" s="42">
        <v>55217</v>
      </c>
      <c r="B33" s="113" t="s">
        <v>36</v>
      </c>
      <c r="C33" s="114"/>
      <c r="D33" s="114"/>
      <c r="E33" s="58">
        <v>10</v>
      </c>
      <c r="F33" s="30">
        <v>3798</v>
      </c>
      <c r="G33" s="43">
        <f t="shared" si="0"/>
        <v>37980</v>
      </c>
    </row>
    <row r="34" spans="1:7" s="13" customFormat="1" ht="15" customHeight="1" thickBot="1">
      <c r="A34" s="44">
        <v>55219</v>
      </c>
      <c r="B34" s="115" t="s">
        <v>37</v>
      </c>
      <c r="C34" s="116"/>
      <c r="D34" s="116"/>
      <c r="E34" s="59">
        <v>45</v>
      </c>
      <c r="F34" s="31">
        <v>2922</v>
      </c>
      <c r="G34" s="45">
        <f t="shared" si="0"/>
        <v>131490</v>
      </c>
    </row>
    <row r="35" spans="1:7" s="13" customFormat="1" ht="19.5" customHeight="1" thickBot="1">
      <c r="A35" s="90" t="s">
        <v>38</v>
      </c>
      <c r="B35" s="87"/>
      <c r="C35" s="87"/>
      <c r="D35" s="87"/>
      <c r="E35" s="87"/>
      <c r="F35" s="87"/>
      <c r="G35" s="32">
        <f>SUM(G20:G34)</f>
        <v>13219439</v>
      </c>
    </row>
    <row r="37" ht="12.75" hidden="1">
      <c r="A37" t="s">
        <v>39</v>
      </c>
    </row>
    <row r="38" ht="12.75" hidden="1">
      <c r="B38" t="s">
        <v>40</v>
      </c>
    </row>
    <row r="39" spans="2:7" ht="12.75" hidden="1">
      <c r="B39" s="27" t="s">
        <v>41</v>
      </c>
      <c r="G39" s="24">
        <f>2500+1586/2+2845*0.8</f>
        <v>5569</v>
      </c>
    </row>
    <row r="40" ht="12.75" hidden="1">
      <c r="A40" t="s">
        <v>42</v>
      </c>
    </row>
    <row r="41" ht="12.75" hidden="1">
      <c r="B41" t="s">
        <v>43</v>
      </c>
    </row>
    <row r="42" ht="12.75" hidden="1">
      <c r="G42" s="24">
        <f>2500+2845*0.8+2600+1500</f>
        <v>8876</v>
      </c>
    </row>
    <row r="43" ht="6" customHeight="1"/>
    <row r="44" spans="1:2" ht="12.75">
      <c r="A44" s="25" t="s">
        <v>104</v>
      </c>
      <c r="B44" s="26"/>
    </row>
    <row r="45" ht="3" customHeight="1" thickBot="1"/>
    <row r="46" spans="1:7" s="13" customFormat="1" ht="21.75" customHeight="1" thickBot="1">
      <c r="A46" s="110" t="s">
        <v>47</v>
      </c>
      <c r="B46" s="111"/>
      <c r="C46" s="111"/>
      <c r="D46" s="111"/>
      <c r="E46" s="111"/>
      <c r="F46" s="112"/>
      <c r="G46" s="34">
        <f>G35*0.2</f>
        <v>2643887.8000000003</v>
      </c>
    </row>
    <row r="47" spans="2:4" ht="13.5" thickBot="1">
      <c r="B47" s="24"/>
      <c r="C47" s="24"/>
      <c r="D47" s="24"/>
    </row>
    <row r="48" spans="1:7" s="13" customFormat="1" ht="21.75" customHeight="1" thickBot="1">
      <c r="A48" s="110" t="s">
        <v>85</v>
      </c>
      <c r="B48" s="111"/>
      <c r="C48" s="111"/>
      <c r="D48" s="111"/>
      <c r="E48" s="111"/>
      <c r="F48" s="112"/>
      <c r="G48" s="34">
        <f>G15+G35+G46</f>
        <v>39397846.8</v>
      </c>
    </row>
    <row r="50" ht="12" customHeight="1" hidden="1"/>
    <row r="51" ht="12.75" hidden="1"/>
    <row r="52" spans="1:2" ht="9" customHeight="1" hidden="1">
      <c r="A52" s="29"/>
      <c r="B52" s="29"/>
    </row>
    <row r="53" spans="1:7" ht="24" customHeight="1">
      <c r="A53" s="118" t="s">
        <v>105</v>
      </c>
      <c r="B53" s="119"/>
      <c r="C53" s="119"/>
      <c r="D53" s="119"/>
      <c r="E53" s="119"/>
      <c r="F53" s="119"/>
      <c r="G53" s="119"/>
    </row>
    <row r="54" ht="2.25" customHeight="1"/>
    <row r="55" ht="2.25" customHeight="1" thickBot="1"/>
    <row r="56" spans="1:7" s="13" customFormat="1" ht="23.25" customHeight="1" thickBot="1">
      <c r="A56" s="86" t="s">
        <v>44</v>
      </c>
      <c r="B56" s="87"/>
      <c r="C56" s="87"/>
      <c r="D56" s="87"/>
      <c r="E56" s="87"/>
      <c r="F56" s="87"/>
      <c r="G56" s="54">
        <v>92133896</v>
      </c>
    </row>
    <row r="57" spans="1:7" ht="15" customHeight="1">
      <c r="A57" s="101" t="s">
        <v>49</v>
      </c>
      <c r="B57" s="102"/>
      <c r="C57" s="102"/>
      <c r="D57" s="102"/>
      <c r="E57" s="102"/>
      <c r="F57" s="103"/>
      <c r="G57" s="53">
        <v>-4546896</v>
      </c>
    </row>
    <row r="58" spans="1:7" ht="15" customHeight="1">
      <c r="A58" s="104" t="s">
        <v>86</v>
      </c>
      <c r="B58" s="105"/>
      <c r="C58" s="105"/>
      <c r="D58" s="105"/>
      <c r="E58" s="105"/>
      <c r="F58" s="106"/>
      <c r="G58" s="82">
        <v>-5500000</v>
      </c>
    </row>
    <row r="59" spans="1:7" ht="15" customHeight="1">
      <c r="A59" s="107" t="s">
        <v>48</v>
      </c>
      <c r="B59" s="108"/>
      <c r="C59" s="108"/>
      <c r="D59" s="108"/>
      <c r="E59" s="108"/>
      <c r="F59" s="109"/>
      <c r="G59" s="83"/>
    </row>
    <row r="60" spans="1:7" s="13" customFormat="1" ht="15" customHeight="1">
      <c r="A60" s="88" t="s">
        <v>106</v>
      </c>
      <c r="B60" s="89"/>
      <c r="C60" s="89"/>
      <c r="D60" s="89"/>
      <c r="E60" s="89"/>
      <c r="F60" s="89"/>
      <c r="G60" s="55">
        <f>SUM(G56:G58)</f>
        <v>82087000</v>
      </c>
    </row>
    <row r="61" spans="1:7" s="13" customFormat="1" ht="15" customHeight="1" thickBot="1">
      <c r="A61" s="99" t="s">
        <v>87</v>
      </c>
      <c r="B61" s="100"/>
      <c r="C61" s="100"/>
      <c r="D61" s="100"/>
      <c r="E61" s="100"/>
      <c r="F61" s="100"/>
      <c r="G61" s="56">
        <v>39397847</v>
      </c>
    </row>
    <row r="62" spans="1:7" s="13" customFormat="1" ht="23.25" customHeight="1" thickBot="1">
      <c r="A62" s="86" t="s">
        <v>107</v>
      </c>
      <c r="B62" s="87"/>
      <c r="C62" s="87"/>
      <c r="D62" s="87"/>
      <c r="E62" s="87"/>
      <c r="F62" s="87"/>
      <c r="G62" s="54">
        <f>+G60+G61</f>
        <v>121484847</v>
      </c>
    </row>
  </sheetData>
  <mergeCells count="35">
    <mergeCell ref="A53:G53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5:F35"/>
    <mergeCell ref="A46:F46"/>
    <mergeCell ref="A48:F48"/>
    <mergeCell ref="B31:D31"/>
    <mergeCell ref="B32:D32"/>
    <mergeCell ref="B33:D33"/>
    <mergeCell ref="B34:D34"/>
    <mergeCell ref="A62:F62"/>
    <mergeCell ref="A61:F61"/>
    <mergeCell ref="A57:F57"/>
    <mergeCell ref="A58:F58"/>
    <mergeCell ref="A59:F59"/>
    <mergeCell ref="G58:G59"/>
    <mergeCell ref="A4:G4"/>
    <mergeCell ref="A56:F56"/>
    <mergeCell ref="A60:F60"/>
    <mergeCell ref="A15:F15"/>
    <mergeCell ref="A9:C9"/>
    <mergeCell ref="A10:C10"/>
    <mergeCell ref="A11:C11"/>
    <mergeCell ref="A12:C12"/>
    <mergeCell ref="A8:G8"/>
  </mergeCells>
  <printOptions horizontalCentered="1"/>
  <pageMargins left="0.4724409448818898" right="0.6299212598425197" top="0.68" bottom="0.49" header="0.54" footer="0.31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8" sqref="A8"/>
    </sheetView>
  </sheetViews>
  <sheetFormatPr defaultColWidth="11.7109375" defaultRowHeight="12.75"/>
  <cols>
    <col min="1" max="1" width="19.8515625" style="0" customWidth="1"/>
    <col min="2" max="2" width="9.7109375" style="0" customWidth="1"/>
    <col min="3" max="3" width="6.8515625" style="0" customWidth="1"/>
    <col min="4" max="4" width="9.7109375" style="0" customWidth="1"/>
    <col min="5" max="5" width="7.00390625" style="0" customWidth="1"/>
    <col min="6" max="6" width="11.140625" style="0" customWidth="1"/>
    <col min="7" max="7" width="8.140625" style="0" customWidth="1"/>
    <col min="8" max="9" width="9.7109375" style="0" customWidth="1"/>
    <col min="10" max="10" width="7.8515625" style="0" customWidth="1"/>
    <col min="11" max="11" width="9.7109375" style="0" customWidth="1"/>
    <col min="12" max="12" width="7.57421875" style="0" customWidth="1"/>
    <col min="13" max="14" width="9.71093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ht="12.75">
      <c r="A3" t="s">
        <v>1</v>
      </c>
    </row>
    <row r="4" ht="13.5" thickBot="1">
      <c r="A4" t="s">
        <v>89</v>
      </c>
    </row>
    <row r="5" spans="1:14" ht="12.75">
      <c r="A5" s="144" t="s">
        <v>2</v>
      </c>
      <c r="B5" s="153" t="s">
        <v>88</v>
      </c>
      <c r="C5" s="154"/>
      <c r="D5" s="154"/>
      <c r="E5" s="155"/>
      <c r="F5" s="154"/>
      <c r="G5" s="154"/>
      <c r="H5" s="157"/>
      <c r="I5" s="153" t="s">
        <v>21</v>
      </c>
      <c r="J5" s="154"/>
      <c r="K5" s="155"/>
      <c r="L5" s="154"/>
      <c r="M5" s="156"/>
      <c r="N5" s="141" t="s">
        <v>20</v>
      </c>
    </row>
    <row r="6" spans="1:14" s="2" customFormat="1" ht="29.25" customHeight="1">
      <c r="A6" s="145"/>
      <c r="B6" s="4" t="s">
        <v>14</v>
      </c>
      <c r="C6" s="158" t="s">
        <v>3</v>
      </c>
      <c r="D6" s="5" t="s">
        <v>15</v>
      </c>
      <c r="E6" s="158" t="s">
        <v>3</v>
      </c>
      <c r="F6" s="5" t="s">
        <v>19</v>
      </c>
      <c r="G6" s="160" t="s">
        <v>3</v>
      </c>
      <c r="H6" s="139" t="s">
        <v>4</v>
      </c>
      <c r="I6" s="4" t="s">
        <v>16</v>
      </c>
      <c r="J6" s="158" t="s">
        <v>3</v>
      </c>
      <c r="K6" s="5" t="s">
        <v>17</v>
      </c>
      <c r="L6" s="160" t="s">
        <v>3</v>
      </c>
      <c r="M6" s="139" t="s">
        <v>5</v>
      </c>
      <c r="N6" s="142"/>
    </row>
    <row r="7" spans="1:14" s="3" customFormat="1" ht="29.25" customHeight="1" thickBot="1">
      <c r="A7" s="146"/>
      <c r="B7" s="6">
        <v>58</v>
      </c>
      <c r="C7" s="159"/>
      <c r="D7" s="7">
        <v>55</v>
      </c>
      <c r="E7" s="159"/>
      <c r="F7" s="7">
        <v>601</v>
      </c>
      <c r="G7" s="161"/>
      <c r="H7" s="140"/>
      <c r="I7" s="6">
        <v>601</v>
      </c>
      <c r="J7" s="159"/>
      <c r="K7" s="8" t="s">
        <v>18</v>
      </c>
      <c r="L7" s="161"/>
      <c r="M7" s="140"/>
      <c r="N7" s="143"/>
    </row>
    <row r="8" spans="1:14" s="13" customFormat="1" ht="18" customHeight="1">
      <c r="A8" s="9" t="s">
        <v>6</v>
      </c>
      <c r="B8" s="10">
        <v>0.5</v>
      </c>
      <c r="C8" s="11"/>
      <c r="D8" s="11">
        <v>1</v>
      </c>
      <c r="E8" s="11"/>
      <c r="F8" s="11">
        <f>0.53*28/30</f>
        <v>0.49466666666666664</v>
      </c>
      <c r="G8" s="12"/>
      <c r="H8" s="60">
        <f aca="true" t="shared" si="0" ref="H8:H15">SUM(B8:G8)</f>
        <v>1.9946666666666666</v>
      </c>
      <c r="I8" s="10">
        <f>0.53*64/30</f>
        <v>1.1306666666666667</v>
      </c>
      <c r="J8" s="11"/>
      <c r="K8" s="11">
        <v>0.5</v>
      </c>
      <c r="L8" s="12"/>
      <c r="M8" s="60">
        <f aca="true" t="shared" si="1" ref="M8:M15">SUM(I8:L8)</f>
        <v>1.6306666666666667</v>
      </c>
      <c r="N8" s="63">
        <f aca="true" t="shared" si="2" ref="N8:N15">H8+M8</f>
        <v>3.6253333333333333</v>
      </c>
    </row>
    <row r="9" spans="1:14" s="13" customFormat="1" ht="18" customHeight="1">
      <c r="A9" s="14" t="s">
        <v>7</v>
      </c>
      <c r="B9" s="15">
        <v>4</v>
      </c>
      <c r="C9" s="16"/>
      <c r="D9" s="16">
        <v>1.8</v>
      </c>
      <c r="E9" s="16"/>
      <c r="F9" s="16">
        <v>0.9</v>
      </c>
      <c r="G9" s="17">
        <v>0.3</v>
      </c>
      <c r="H9" s="61">
        <f t="shared" si="0"/>
        <v>7</v>
      </c>
      <c r="I9" s="15">
        <f>1*64/30</f>
        <v>2.1333333333333333</v>
      </c>
      <c r="J9" s="16">
        <v>0.7</v>
      </c>
      <c r="K9" s="16">
        <v>1.2</v>
      </c>
      <c r="L9" s="17"/>
      <c r="M9" s="61">
        <f t="shared" si="1"/>
        <v>4.033333333333333</v>
      </c>
      <c r="N9" s="64">
        <f t="shared" si="2"/>
        <v>11.033333333333333</v>
      </c>
    </row>
    <row r="10" spans="1:14" s="13" customFormat="1" ht="18" customHeight="1">
      <c r="A10" s="14" t="s">
        <v>8</v>
      </c>
      <c r="B10" s="15"/>
      <c r="C10" s="16"/>
      <c r="D10" s="16"/>
      <c r="E10" s="16"/>
      <c r="F10" s="16">
        <f>1*28/30</f>
        <v>0.9333333333333333</v>
      </c>
      <c r="G10" s="17"/>
      <c r="H10" s="61">
        <f t="shared" si="0"/>
        <v>0.9333333333333333</v>
      </c>
      <c r="I10" s="15">
        <f>1*64/30</f>
        <v>2.1333333333333333</v>
      </c>
      <c r="J10" s="16"/>
      <c r="K10" s="16"/>
      <c r="L10" s="17"/>
      <c r="M10" s="61">
        <f t="shared" si="1"/>
        <v>2.1333333333333333</v>
      </c>
      <c r="N10" s="64">
        <f t="shared" si="2"/>
        <v>3.0666666666666664</v>
      </c>
    </row>
    <row r="11" spans="1:14" s="13" customFormat="1" ht="18" customHeight="1">
      <c r="A11" s="14" t="s">
        <v>9</v>
      </c>
      <c r="B11" s="15"/>
      <c r="C11" s="16"/>
      <c r="D11" s="16"/>
      <c r="E11" s="16"/>
      <c r="F11" s="16">
        <f>1.33*28/30</f>
        <v>1.2413333333333334</v>
      </c>
      <c r="G11" s="17"/>
      <c r="H11" s="61">
        <f t="shared" si="0"/>
        <v>1.2413333333333334</v>
      </c>
      <c r="I11" s="15">
        <f>1.33*64/30</f>
        <v>2.8373333333333335</v>
      </c>
      <c r="J11" s="16"/>
      <c r="K11" s="16"/>
      <c r="L11" s="17"/>
      <c r="M11" s="65">
        <f t="shared" si="1"/>
        <v>2.8373333333333335</v>
      </c>
      <c r="N11" s="66">
        <f t="shared" si="2"/>
        <v>4.078666666666667</v>
      </c>
    </row>
    <row r="12" spans="1:14" s="13" customFormat="1" ht="18" customHeight="1">
      <c r="A12" s="14" t="s">
        <v>10</v>
      </c>
      <c r="B12" s="15">
        <f>1.4*20-1</f>
        <v>27</v>
      </c>
      <c r="C12" s="16"/>
      <c r="D12" s="16">
        <f>2.2*6-3.3</f>
        <v>9.900000000000002</v>
      </c>
      <c r="E12" s="16"/>
      <c r="F12" s="16">
        <f>8.55*28/30</f>
        <v>7.980000000000001</v>
      </c>
      <c r="G12" s="17"/>
      <c r="H12" s="61">
        <f t="shared" si="0"/>
        <v>44.88000000000001</v>
      </c>
      <c r="I12" s="15">
        <f>8.55*64/30</f>
        <v>18.240000000000002</v>
      </c>
      <c r="J12" s="16"/>
      <c r="K12" s="16">
        <f>1.4*6-1</f>
        <v>7.399999999999999</v>
      </c>
      <c r="L12" s="17"/>
      <c r="M12" s="65">
        <f t="shared" si="1"/>
        <v>25.64</v>
      </c>
      <c r="N12" s="66">
        <f t="shared" si="2"/>
        <v>70.52000000000001</v>
      </c>
    </row>
    <row r="13" spans="1:14" s="13" customFormat="1" ht="18" customHeight="1">
      <c r="A13" s="14" t="s">
        <v>11</v>
      </c>
      <c r="B13" s="15">
        <v>1</v>
      </c>
      <c r="C13" s="16"/>
      <c r="D13" s="16">
        <v>3.3</v>
      </c>
      <c r="E13" s="16"/>
      <c r="F13" s="16"/>
      <c r="G13" s="17"/>
      <c r="H13" s="61">
        <f t="shared" si="0"/>
        <v>4.3</v>
      </c>
      <c r="I13" s="15"/>
      <c r="J13" s="16"/>
      <c r="K13" s="16">
        <f>1</f>
        <v>1</v>
      </c>
      <c r="L13" s="17"/>
      <c r="M13" s="65">
        <f t="shared" si="1"/>
        <v>1</v>
      </c>
      <c r="N13" s="66">
        <f t="shared" si="2"/>
        <v>5.3</v>
      </c>
    </row>
    <row r="14" spans="1:14" s="13" customFormat="1" ht="18" customHeight="1">
      <c r="A14" s="14" t="s">
        <v>12</v>
      </c>
      <c r="B14" s="15">
        <v>2</v>
      </c>
      <c r="C14" s="16"/>
      <c r="D14" s="16">
        <f>0.2*6</f>
        <v>1.2000000000000002</v>
      </c>
      <c r="E14" s="16"/>
      <c r="F14" s="16">
        <f>3.66*28/30</f>
        <v>3.416</v>
      </c>
      <c r="G14" s="17"/>
      <c r="H14" s="61">
        <f t="shared" si="0"/>
        <v>6.616</v>
      </c>
      <c r="I14" s="15">
        <f>3.66*64/30</f>
        <v>7.808000000000001</v>
      </c>
      <c r="J14" s="16"/>
      <c r="K14" s="16">
        <v>0.6</v>
      </c>
      <c r="L14" s="17"/>
      <c r="M14" s="65">
        <f t="shared" si="1"/>
        <v>8.408000000000001</v>
      </c>
      <c r="N14" s="66">
        <f t="shared" si="2"/>
        <v>15.024000000000001</v>
      </c>
    </row>
    <row r="15" spans="1:14" s="13" customFormat="1" ht="21" customHeight="1" thickBot="1">
      <c r="A15" s="18" t="s">
        <v>13</v>
      </c>
      <c r="B15" s="19">
        <v>1</v>
      </c>
      <c r="C15" s="20"/>
      <c r="D15" s="20">
        <v>1</v>
      </c>
      <c r="E15" s="20"/>
      <c r="F15" s="20"/>
      <c r="G15" s="21"/>
      <c r="H15" s="62">
        <f t="shared" si="0"/>
        <v>2</v>
      </c>
      <c r="I15" s="22"/>
      <c r="J15" s="23"/>
      <c r="K15" s="20">
        <v>1</v>
      </c>
      <c r="L15" s="21"/>
      <c r="M15" s="67">
        <f t="shared" si="1"/>
        <v>1</v>
      </c>
      <c r="N15" s="68">
        <f t="shared" si="2"/>
        <v>3</v>
      </c>
    </row>
    <row r="17" spans="1:14" ht="12.75">
      <c r="A17" s="147" t="s">
        <v>51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1:14" ht="12.75">
      <c r="A18" s="126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</row>
    <row r="19" spans="1:14" ht="12.75">
      <c r="A19" s="126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</row>
    <row r="20" spans="1:14" ht="12.75">
      <c r="A20" s="12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</row>
    <row r="21" spans="1:14" ht="12.75">
      <c r="A21" s="126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</row>
    <row r="22" spans="1:14" ht="12.75">
      <c r="A22" s="126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ht="12.75">
      <c r="A23" s="126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</row>
    <row r="24" spans="1:14" ht="12.7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</row>
    <row r="25" spans="1:14" ht="12.7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1:14" ht="12.75">
      <c r="A26" s="123" t="s">
        <v>52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5"/>
    </row>
    <row r="27" spans="1:14" ht="12.75">
      <c r="A27" s="126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</row>
    <row r="28" spans="1:14" ht="12.75">
      <c r="A28" s="126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1:14" ht="12.75">
      <c r="A29" s="126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5"/>
    </row>
    <row r="30" spans="1:14" ht="12.75">
      <c r="A30" s="126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</row>
    <row r="31" spans="1:14" ht="12.75">
      <c r="A31" s="126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</row>
    <row r="32" spans="1:14" ht="12.75">
      <c r="A32" s="126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</row>
    <row r="33" spans="1:14" ht="12.7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2.75">
      <c r="A34" s="130" t="s">
        <v>22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ht="12.7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  <row r="36" spans="1:14" ht="12.7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8"/>
    </row>
  </sheetData>
  <mergeCells count="14">
    <mergeCell ref="G6:G7"/>
    <mergeCell ref="J6:J7"/>
    <mergeCell ref="L6:L7"/>
    <mergeCell ref="H6:H7"/>
    <mergeCell ref="A26:N33"/>
    <mergeCell ref="A34:N37"/>
    <mergeCell ref="M6:M7"/>
    <mergeCell ref="N5:N7"/>
    <mergeCell ref="A5:A7"/>
    <mergeCell ref="A17:N25"/>
    <mergeCell ref="I5:M5"/>
    <mergeCell ref="B5:H5"/>
    <mergeCell ref="C6:C7"/>
    <mergeCell ref="E6:E7"/>
  </mergeCells>
  <printOptions horizontalCentered="1"/>
  <pageMargins left="0.2362204724409449" right="0.31496062992125984" top="0.66" bottom="0.59" header="0.4" footer="0.31"/>
  <pageSetup firstPageNumber="1" useFirstPageNumber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T7" sqref="T7"/>
    </sheetView>
  </sheetViews>
  <sheetFormatPr defaultColWidth="9.140625" defaultRowHeight="12.75"/>
  <cols>
    <col min="1" max="1" width="32.28125" style="69" customWidth="1"/>
    <col min="2" max="14" width="0" style="69" hidden="1" customWidth="1"/>
    <col min="15" max="15" width="4.421875" style="69" hidden="1" customWidth="1"/>
    <col min="16" max="16" width="13.140625" style="69" customWidth="1"/>
    <col min="17" max="16384" width="9.140625" style="69" customWidth="1"/>
  </cols>
  <sheetData>
    <row r="1" ht="12.75">
      <c r="A1" s="77" t="s">
        <v>90</v>
      </c>
    </row>
    <row r="3" spans="1:16" ht="18.75" customHeight="1">
      <c r="A3" s="74" t="s">
        <v>53</v>
      </c>
      <c r="B3" s="75">
        <v>1</v>
      </c>
      <c r="C3" s="75"/>
      <c r="D3" s="75">
        <v>1</v>
      </c>
      <c r="E3" s="75"/>
      <c r="F3" s="75"/>
      <c r="G3" s="75"/>
      <c r="H3" s="75">
        <f>SUM(B3:G3)</f>
        <v>2</v>
      </c>
      <c r="I3" s="75"/>
      <c r="J3" s="75"/>
      <c r="K3" s="75">
        <v>1</v>
      </c>
      <c r="L3" s="75"/>
      <c r="M3" s="75"/>
      <c r="N3" s="75">
        <f>SUM(B3:L3)</f>
        <v>5</v>
      </c>
      <c r="O3" s="75"/>
      <c r="P3" s="75" t="s">
        <v>54</v>
      </c>
    </row>
    <row r="4" spans="1:16" ht="13.5" customHeight="1">
      <c r="A4" s="70" t="s">
        <v>55</v>
      </c>
      <c r="B4" s="71">
        <v>2</v>
      </c>
      <c r="C4" s="71"/>
      <c r="D4" s="71">
        <v>1</v>
      </c>
      <c r="E4" s="71"/>
      <c r="F4" s="71"/>
      <c r="G4" s="71"/>
      <c r="H4" s="71"/>
      <c r="I4" s="71"/>
      <c r="J4" s="71"/>
      <c r="K4" s="71">
        <v>1</v>
      </c>
      <c r="L4" s="71"/>
      <c r="M4" s="71"/>
      <c r="N4" s="71">
        <f aca="true" t="shared" si="0" ref="N4:N10">SUM(B4:K4)</f>
        <v>4</v>
      </c>
      <c r="O4" s="71">
        <v>1</v>
      </c>
      <c r="P4" s="76">
        <f>N4-O4-1</f>
        <v>2</v>
      </c>
    </row>
    <row r="5" spans="1:16" ht="13.5" customHeight="1">
      <c r="A5" s="70" t="s">
        <v>56</v>
      </c>
      <c r="B5" s="71"/>
      <c r="C5" s="71"/>
      <c r="D5" s="71">
        <v>12</v>
      </c>
      <c r="E5" s="71"/>
      <c r="F5" s="71"/>
      <c r="G5" s="71"/>
      <c r="H5" s="71"/>
      <c r="I5" s="71"/>
      <c r="J5" s="71"/>
      <c r="K5" s="71"/>
      <c r="L5" s="71"/>
      <c r="M5" s="71"/>
      <c r="N5" s="71">
        <f t="shared" si="0"/>
        <v>12</v>
      </c>
      <c r="O5" s="71"/>
      <c r="P5" s="76">
        <f>N5-O5</f>
        <v>12</v>
      </c>
    </row>
    <row r="6" spans="1:16" ht="13.5" customHeight="1">
      <c r="A6" s="70" t="s">
        <v>57</v>
      </c>
      <c r="B6" s="71">
        <v>20</v>
      </c>
      <c r="C6" s="71"/>
      <c r="D6" s="71"/>
      <c r="E6" s="71"/>
      <c r="F6" s="71"/>
      <c r="G6" s="71"/>
      <c r="H6" s="71"/>
      <c r="I6" s="71"/>
      <c r="J6" s="71"/>
      <c r="K6" s="71">
        <v>6</v>
      </c>
      <c r="L6" s="71"/>
      <c r="M6" s="71"/>
      <c r="N6" s="71">
        <f t="shared" si="0"/>
        <v>26</v>
      </c>
      <c r="O6" s="71">
        <v>6</v>
      </c>
      <c r="P6" s="76">
        <f>N6-O6</f>
        <v>20</v>
      </c>
    </row>
    <row r="7" spans="1:16" ht="13.5" customHeight="1">
      <c r="A7" s="70" t="s">
        <v>58</v>
      </c>
      <c r="B7" s="71">
        <v>7</v>
      </c>
      <c r="C7" s="71"/>
      <c r="D7" s="71">
        <v>2</v>
      </c>
      <c r="E7" s="71"/>
      <c r="F7" s="71"/>
      <c r="G7" s="71"/>
      <c r="H7" s="71"/>
      <c r="I7" s="71"/>
      <c r="J7" s="71"/>
      <c r="K7" s="71">
        <v>2</v>
      </c>
      <c r="L7" s="71"/>
      <c r="M7" s="71"/>
      <c r="N7" s="71">
        <f t="shared" si="0"/>
        <v>11</v>
      </c>
      <c r="O7" s="71">
        <v>2</v>
      </c>
      <c r="P7" s="76">
        <f>N7-O7-1</f>
        <v>8</v>
      </c>
    </row>
    <row r="8" spans="1:16" ht="13.5" customHeight="1">
      <c r="A8" s="70" t="s">
        <v>59</v>
      </c>
      <c r="B8" s="71">
        <v>2</v>
      </c>
      <c r="C8" s="71"/>
      <c r="D8" s="71">
        <v>1</v>
      </c>
      <c r="E8" s="71"/>
      <c r="F8" s="71"/>
      <c r="G8" s="71"/>
      <c r="H8" s="71"/>
      <c r="I8" s="71"/>
      <c r="J8" s="71"/>
      <c r="K8" s="71">
        <v>1</v>
      </c>
      <c r="L8" s="71"/>
      <c r="M8" s="71"/>
      <c r="N8" s="71">
        <f t="shared" si="0"/>
        <v>4</v>
      </c>
      <c r="O8" s="71">
        <v>1</v>
      </c>
      <c r="P8" s="76">
        <f>N8-O8</f>
        <v>3</v>
      </c>
    </row>
    <row r="9" spans="1:16" ht="13.5" customHeight="1">
      <c r="A9" s="70" t="s">
        <v>60</v>
      </c>
      <c r="B9" s="71">
        <v>20</v>
      </c>
      <c r="C9" s="71"/>
      <c r="D9" s="71">
        <v>6</v>
      </c>
      <c r="E9" s="71"/>
      <c r="F9" s="71"/>
      <c r="G9" s="71"/>
      <c r="H9" s="71"/>
      <c r="I9" s="71"/>
      <c r="J9" s="71"/>
      <c r="K9" s="71">
        <v>6</v>
      </c>
      <c r="L9" s="71"/>
      <c r="M9" s="71"/>
      <c r="N9" s="71">
        <f t="shared" si="0"/>
        <v>32</v>
      </c>
      <c r="O9" s="71">
        <v>6</v>
      </c>
      <c r="P9" s="76">
        <f>N9-O9-9</f>
        <v>17</v>
      </c>
    </row>
    <row r="10" spans="1:16" ht="13.5" customHeight="1">
      <c r="A10" s="70" t="s">
        <v>61</v>
      </c>
      <c r="B10" s="71"/>
      <c r="C10" s="71"/>
      <c r="D10" s="71">
        <v>1</v>
      </c>
      <c r="E10" s="71"/>
      <c r="F10" s="71"/>
      <c r="G10" s="71"/>
      <c r="H10" s="71"/>
      <c r="I10" s="71"/>
      <c r="J10" s="71"/>
      <c r="K10" s="71"/>
      <c r="L10" s="71"/>
      <c r="M10" s="71"/>
      <c r="N10" s="71">
        <f t="shared" si="0"/>
        <v>1</v>
      </c>
      <c r="O10" s="71"/>
      <c r="P10" s="76">
        <f>N10-O10-1</f>
        <v>0</v>
      </c>
    </row>
    <row r="11" spans="1:16" ht="13.5" customHeight="1">
      <c r="A11" s="70" t="s">
        <v>62</v>
      </c>
      <c r="B11" s="71">
        <v>20</v>
      </c>
      <c r="C11" s="71"/>
      <c r="D11" s="71">
        <v>6</v>
      </c>
      <c r="E11" s="71"/>
      <c r="F11" s="71"/>
      <c r="G11" s="71"/>
      <c r="H11" s="71"/>
      <c r="I11" s="71"/>
      <c r="J11" s="71"/>
      <c r="K11" s="71">
        <v>6</v>
      </c>
      <c r="L11" s="71"/>
      <c r="M11" s="71"/>
      <c r="N11" s="71">
        <v>33</v>
      </c>
      <c r="O11" s="71">
        <v>6</v>
      </c>
      <c r="P11" s="76">
        <f>N11-O11-8</f>
        <v>19</v>
      </c>
    </row>
    <row r="12" spans="1:16" ht="13.5" customHeight="1">
      <c r="A12" s="70" t="s">
        <v>63</v>
      </c>
      <c r="B12" s="71">
        <v>7</v>
      </c>
      <c r="C12" s="71"/>
      <c r="D12" s="71">
        <v>6</v>
      </c>
      <c r="E12" s="71"/>
      <c r="F12" s="71"/>
      <c r="G12" s="71"/>
      <c r="H12" s="71"/>
      <c r="I12" s="71"/>
      <c r="J12" s="71"/>
      <c r="K12" s="71">
        <v>3</v>
      </c>
      <c r="L12" s="71"/>
      <c r="M12" s="71"/>
      <c r="N12" s="71">
        <f aca="true" t="shared" si="1" ref="N12:N17">SUM(B12:K12)</f>
        <v>16</v>
      </c>
      <c r="O12" s="71">
        <v>3</v>
      </c>
      <c r="P12" s="76">
        <f>N12-O12</f>
        <v>13</v>
      </c>
    </row>
    <row r="13" spans="1:16" ht="13.5" customHeight="1">
      <c r="A13" s="70" t="s">
        <v>64</v>
      </c>
      <c r="B13" s="71">
        <v>10</v>
      </c>
      <c r="C13" s="71"/>
      <c r="D13" s="71">
        <v>6</v>
      </c>
      <c r="E13" s="71"/>
      <c r="F13" s="71"/>
      <c r="G13" s="71"/>
      <c r="H13" s="71"/>
      <c r="I13" s="71"/>
      <c r="J13" s="71"/>
      <c r="K13" s="71">
        <v>3</v>
      </c>
      <c r="L13" s="71"/>
      <c r="M13" s="71"/>
      <c r="N13" s="71">
        <f t="shared" si="1"/>
        <v>19</v>
      </c>
      <c r="O13" s="71">
        <v>3</v>
      </c>
      <c r="P13" s="76">
        <f>N13-O13</f>
        <v>16</v>
      </c>
    </row>
    <row r="14" spans="1:16" ht="13.5" customHeight="1">
      <c r="A14" s="70" t="s">
        <v>65</v>
      </c>
      <c r="B14" s="71">
        <v>7</v>
      </c>
      <c r="C14" s="71"/>
      <c r="D14" s="71">
        <v>6</v>
      </c>
      <c r="E14" s="71"/>
      <c r="F14" s="71"/>
      <c r="G14" s="71"/>
      <c r="H14" s="71"/>
      <c r="I14" s="71"/>
      <c r="J14" s="71"/>
      <c r="K14" s="71">
        <v>3</v>
      </c>
      <c r="L14" s="71"/>
      <c r="M14" s="71"/>
      <c r="N14" s="71">
        <f t="shared" si="1"/>
        <v>16</v>
      </c>
      <c r="O14" s="71">
        <v>3</v>
      </c>
      <c r="P14" s="76">
        <f>N14-O14</f>
        <v>13</v>
      </c>
    </row>
    <row r="15" spans="1:16" ht="13.5" customHeight="1">
      <c r="A15" s="70" t="s">
        <v>66</v>
      </c>
      <c r="B15" s="71"/>
      <c r="C15" s="71"/>
      <c r="D15" s="71">
        <v>1</v>
      </c>
      <c r="E15" s="71"/>
      <c r="F15" s="71"/>
      <c r="G15" s="71"/>
      <c r="H15" s="71"/>
      <c r="I15" s="71"/>
      <c r="J15" s="71"/>
      <c r="K15" s="71"/>
      <c r="L15" s="71"/>
      <c r="M15" s="71"/>
      <c r="N15" s="71">
        <f t="shared" si="1"/>
        <v>1</v>
      </c>
      <c r="O15" s="71"/>
      <c r="P15" s="76">
        <f>N15-O15</f>
        <v>1</v>
      </c>
    </row>
    <row r="16" spans="1:16" ht="13.5" customHeight="1">
      <c r="A16" s="70" t="s">
        <v>67</v>
      </c>
      <c r="B16" s="71">
        <v>20</v>
      </c>
      <c r="C16" s="71"/>
      <c r="D16" s="71">
        <v>9</v>
      </c>
      <c r="E16" s="71"/>
      <c r="F16" s="71"/>
      <c r="G16" s="71"/>
      <c r="H16" s="71"/>
      <c r="I16" s="71"/>
      <c r="J16" s="71"/>
      <c r="K16" s="71">
        <v>9</v>
      </c>
      <c r="L16" s="71"/>
      <c r="M16" s="71"/>
      <c r="N16" s="71">
        <f t="shared" si="1"/>
        <v>38</v>
      </c>
      <c r="O16" s="71">
        <v>9</v>
      </c>
      <c r="P16" s="76">
        <f>N16-O16</f>
        <v>29</v>
      </c>
    </row>
    <row r="17" spans="1:16" ht="13.5" customHeight="1">
      <c r="A17" s="70" t="s">
        <v>68</v>
      </c>
      <c r="B17" s="71">
        <v>1</v>
      </c>
      <c r="C17" s="71"/>
      <c r="D17" s="71">
        <v>2</v>
      </c>
      <c r="E17" s="71"/>
      <c r="F17" s="71"/>
      <c r="G17" s="71"/>
      <c r="H17" s="71"/>
      <c r="I17" s="71"/>
      <c r="J17" s="71"/>
      <c r="K17" s="71">
        <v>1</v>
      </c>
      <c r="L17" s="71"/>
      <c r="M17" s="71"/>
      <c r="N17" s="71">
        <f t="shared" si="1"/>
        <v>4</v>
      </c>
      <c r="O17" s="71">
        <v>1</v>
      </c>
      <c r="P17" s="76">
        <f>N17-O17-1</f>
        <v>2</v>
      </c>
    </row>
    <row r="18" spans="1:16" ht="13.5" customHeight="1">
      <c r="A18" s="70" t="s">
        <v>69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6">
        <f>2</f>
        <v>2</v>
      </c>
    </row>
    <row r="19" spans="1:16" ht="13.5" customHeight="1">
      <c r="A19" s="70" t="s">
        <v>70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6">
        <v>2</v>
      </c>
    </row>
    <row r="20" spans="1:16" ht="12.75">
      <c r="A20" s="72" t="s">
        <v>58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6">
        <v>1</v>
      </c>
    </row>
    <row r="21" spans="1:16" ht="12.75">
      <c r="A21" s="72" t="s">
        <v>71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6">
        <v>1</v>
      </c>
    </row>
    <row r="22" spans="1:16" ht="12.75">
      <c r="A22" s="72" t="s">
        <v>72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6">
        <v>1</v>
      </c>
    </row>
    <row r="23" spans="1:16" ht="12.75">
      <c r="A23" s="72" t="s">
        <v>73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>
        <v>4</v>
      </c>
      <c r="O23" s="72">
        <v>2</v>
      </c>
      <c r="P23" s="76">
        <v>2</v>
      </c>
    </row>
    <row r="24" spans="1:16" ht="12.75">
      <c r="A24" s="72" t="s">
        <v>74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6">
        <v>2</v>
      </c>
    </row>
    <row r="25" spans="1:16" ht="12.75">
      <c r="A25" s="72" t="s">
        <v>56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6">
        <v>2</v>
      </c>
    </row>
    <row r="26" spans="1:16" ht="12.75">
      <c r="A26" s="72" t="s">
        <v>75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6">
        <v>1</v>
      </c>
    </row>
    <row r="27" spans="1:16" ht="12.75">
      <c r="A27" s="72" t="s">
        <v>76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>
        <v>2</v>
      </c>
      <c r="O27" s="72">
        <v>1</v>
      </c>
      <c r="P27" s="76">
        <v>1</v>
      </c>
    </row>
    <row r="28" spans="1:16" ht="12.75">
      <c r="A28" s="72" t="s">
        <v>77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6">
        <v>1</v>
      </c>
    </row>
    <row r="29" spans="1:16" ht="12.75">
      <c r="A29" s="72" t="s">
        <v>78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6">
        <v>1</v>
      </c>
    </row>
    <row r="30" spans="1:16" ht="12.75">
      <c r="A30" s="72" t="s">
        <v>79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6">
        <v>5</v>
      </c>
    </row>
    <row r="31" spans="1:16" ht="12.75">
      <c r="A31" s="78" t="s">
        <v>80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>
        <v>18000000</v>
      </c>
    </row>
    <row r="32" spans="14:16" ht="12.75">
      <c r="N32" s="73"/>
      <c r="O32" s="73"/>
      <c r="P32" s="73"/>
    </row>
    <row r="33" spans="1:16" ht="12.75">
      <c r="A33" s="78" t="s">
        <v>82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>
        <v>2000000</v>
      </c>
    </row>
    <row r="34" spans="14:16" ht="12.75">
      <c r="N34" s="73"/>
      <c r="O34" s="73"/>
      <c r="P34" s="73"/>
    </row>
    <row r="35" spans="14:16" ht="12.75">
      <c r="N35" s="73"/>
      <c r="O35" s="73"/>
      <c r="P35" s="73"/>
    </row>
    <row r="36" spans="14:16" ht="12.75">
      <c r="N36" s="73"/>
      <c r="O36" s="73"/>
      <c r="P36" s="73"/>
    </row>
    <row r="37" spans="14:16" ht="12.75">
      <c r="N37" s="73"/>
      <c r="O37" s="73"/>
      <c r="P37" s="73"/>
    </row>
    <row r="38" spans="14:16" ht="12.75">
      <c r="N38" s="73"/>
      <c r="O38" s="73"/>
      <c r="P38" s="73"/>
    </row>
    <row r="39" spans="14:16" ht="12.75">
      <c r="N39" s="73"/>
      <c r="O39" s="73"/>
      <c r="P39" s="73"/>
    </row>
    <row r="40" spans="14:16" ht="12.75">
      <c r="N40" s="73"/>
      <c r="O40" s="73"/>
      <c r="P40" s="73"/>
    </row>
    <row r="41" spans="14:16" ht="12.75">
      <c r="N41" s="73"/>
      <c r="O41" s="73"/>
      <c r="P41" s="73"/>
    </row>
    <row r="42" spans="14:16" ht="12.75">
      <c r="N42" s="73"/>
      <c r="O42" s="73"/>
      <c r="P42" s="73"/>
    </row>
    <row r="43" spans="14:16" ht="12.75">
      <c r="N43" s="73"/>
      <c r="O43" s="73"/>
      <c r="P43" s="73"/>
    </row>
    <row r="44" spans="14:16" ht="12.75">
      <c r="N44" s="73"/>
      <c r="O44" s="73"/>
      <c r="P44" s="73"/>
    </row>
    <row r="45" spans="14:16" ht="12.75">
      <c r="N45" s="73"/>
      <c r="O45" s="73"/>
      <c r="P45" s="73"/>
    </row>
    <row r="46" spans="14:16" ht="12.75">
      <c r="N46" s="73"/>
      <c r="O46" s="73"/>
      <c r="P46" s="73"/>
    </row>
    <row r="47" spans="14:16" ht="12.75">
      <c r="N47" s="73"/>
      <c r="O47" s="73"/>
      <c r="P47" s="73"/>
    </row>
    <row r="48" spans="14:16" ht="12.75">
      <c r="N48" s="73"/>
      <c r="O48" s="73"/>
      <c r="P48" s="73"/>
    </row>
    <row r="49" spans="14:16" ht="12.75">
      <c r="N49" s="73"/>
      <c r="O49" s="73"/>
      <c r="P49" s="73"/>
    </row>
    <row r="50" spans="14:16" ht="12.75">
      <c r="N50" s="73"/>
      <c r="O50" s="73"/>
      <c r="P50" s="73"/>
    </row>
    <row r="51" spans="14:16" ht="12.75">
      <c r="N51" s="73"/>
      <c r="O51" s="73"/>
      <c r="P51" s="73"/>
    </row>
    <row r="52" spans="14:16" ht="12.75">
      <c r="N52" s="73"/>
      <c r="O52" s="73"/>
      <c r="P52" s="73"/>
    </row>
    <row r="53" spans="14:16" ht="12.75">
      <c r="N53" s="73"/>
      <c r="O53" s="73"/>
      <c r="P53" s="73"/>
    </row>
    <row r="54" spans="14:16" ht="12.75">
      <c r="N54" s="73"/>
      <c r="O54" s="73"/>
      <c r="P54" s="73"/>
    </row>
    <row r="55" spans="14:16" ht="12.75">
      <c r="N55" s="73"/>
      <c r="O55" s="73"/>
      <c r="P55" s="73"/>
    </row>
    <row r="56" spans="14:16" ht="12.75">
      <c r="N56" s="73"/>
      <c r="O56" s="73"/>
      <c r="P56" s="73"/>
    </row>
    <row r="57" spans="14:16" ht="12.75">
      <c r="N57" s="73"/>
      <c r="O57" s="73"/>
      <c r="P57" s="73"/>
    </row>
    <row r="58" spans="14:16" ht="12.75">
      <c r="N58" s="73"/>
      <c r="O58" s="73"/>
      <c r="P58" s="73"/>
    </row>
    <row r="59" spans="14:16" ht="12.75">
      <c r="N59" s="73"/>
      <c r="O59" s="73"/>
      <c r="P59" s="73"/>
    </row>
    <row r="60" spans="14:16" ht="12.75">
      <c r="N60" s="73"/>
      <c r="O60" s="73"/>
      <c r="P60" s="73"/>
    </row>
    <row r="61" spans="14:16" ht="12.75">
      <c r="N61" s="73"/>
      <c r="O61" s="73"/>
      <c r="P61" s="7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Hrdlička</dc:creator>
  <cp:keywords/>
  <dc:description/>
  <cp:lastModifiedBy>chrastova</cp:lastModifiedBy>
  <cp:lastPrinted>2007-06-13T09:05:32Z</cp:lastPrinted>
  <dcterms:created xsi:type="dcterms:W3CDTF">2007-06-06T08:22:11Z</dcterms:created>
  <dcterms:modified xsi:type="dcterms:W3CDTF">2007-06-13T12:58:38Z</dcterms:modified>
  <cp:category/>
  <cp:version/>
  <cp:contentType/>
  <cp:contentStatus/>
  <cp:revision>3</cp:revision>
</cp:coreProperties>
</file>