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865" windowHeight="6510" tabRatio="601" firstSheet="3" activeTab="3"/>
  </bookViews>
  <sheets>
    <sheet name="Pečovatelská služba" sheetId="1" state="hidden" r:id="rId1"/>
    <sheet name="Obecní stacionáře" sheetId="2" state="hidden" r:id="rId2"/>
    <sheet name="DD" sheetId="3" state="hidden" r:id="rId3"/>
    <sheet name="Protidrogové projekty" sheetId="4" r:id="rId4"/>
    <sheet name="Intervenční projekty" sheetId="5" r:id="rId5"/>
    <sheet name="Azylové domy" sheetId="6" r:id="rId6"/>
    <sheet name="Domovy pro seniory" sheetId="7" r:id="rId7"/>
    <sheet name="Senioři a ZP" sheetId="8" r:id="rId8"/>
    <sheet name="Stacionáře" sheetId="9" r:id="rId9"/>
    <sheet name="AD ženy JI" sheetId="10" state="hidden" r:id="rId10"/>
    <sheet name="LADA" sheetId="11" state="hidden" r:id="rId11"/>
    <sheet name="Dům na půli cesty" sheetId="12" state="hidden" r:id="rId12"/>
    <sheet name="AD Na počátku-násl.p." sheetId="13" state="hidden" r:id="rId13"/>
    <sheet name="AD Na počátku" sheetId="14" state="hidden" r:id="rId14"/>
    <sheet name="OBCHPE-OA" sheetId="15" state="hidden" r:id="rId15"/>
    <sheet name="OBCHPE-OP" sheetId="16" state="hidden" r:id="rId16"/>
    <sheet name="ONCHZR-všechny projekty" sheetId="17" state="hidden" r:id="rId17"/>
    <sheet name="o.s. NMNM" sheetId="18" state="hidden" r:id="rId18"/>
    <sheet name="Centrum pro ZP" sheetId="19" state="hidden" r:id="rId19"/>
    <sheet name="Cirkle of Life" sheetId="20" state="hidden" r:id="rId20"/>
    <sheet name="TK Sejřek-Kolping" sheetId="21" state="hidden" r:id="rId21"/>
    <sheet name="OBCHTR-K-centrum Noe" sheetId="22" state="hidden" r:id="rId22"/>
    <sheet name="OBCHTR-AD pro matky" sheetId="23" state="hidden" r:id="rId23"/>
    <sheet name="OBCHTR-OA" sheetId="24" state="hidden" r:id="rId24"/>
    <sheet name="OBCHTR-klub Zámek" sheetId="25" state="hidden" r:id="rId25"/>
    <sheet name="OBCHTR-stacionář pro seniory+ZP" sheetId="26" state="hidden" r:id="rId26"/>
    <sheet name="OBCHTR-Paprsek naděje" sheetId="27" state="hidden" r:id="rId27"/>
    <sheet name="OBCHTR-stac. Úsměv" sheetId="28" state="hidden" r:id="rId28"/>
    <sheet name="OBCHTR-kom.centrum" sheetId="29" state="hidden" r:id="rId29"/>
    <sheet name="OBCHTR-RP" sheetId="30" state="hidden" r:id="rId30"/>
    <sheet name="OP JI" sheetId="31" state="hidden" r:id="rId31"/>
    <sheet name="FCH Pacov-Spirála" sheetId="32" state="hidden" r:id="rId32"/>
    <sheet name="RP_ČB" sheetId="33" state="hidden" r:id="rId33"/>
    <sheet name="AD Spektrum" sheetId="34" state="hidden" r:id="rId34"/>
    <sheet name="STŘED" sheetId="35" state="hidden" r:id="rId35"/>
    <sheet name="Úsvit HB" sheetId="36" state="hidden" r:id="rId36"/>
    <sheet name="OBCHHB-stac.Astra" sheetId="37" state="hidden" r:id="rId37"/>
    <sheet name="OBCHHB-OP" sheetId="38" state="hidden" r:id="rId38"/>
    <sheet name="OBCHHB-AD" sheetId="39" state="hidden" r:id="rId39"/>
    <sheet name="OBCHHB-OA" sheetId="40" state="hidden" r:id="rId40"/>
    <sheet name="OBCHHB-stac.Petrklíč" sheetId="41" state="hidden" r:id="rId41"/>
    <sheet name="OBCHHB-RP" sheetId="42" state="hidden" r:id="rId42"/>
    <sheet name="TyfloCentrum" sheetId="43" state="hidden" r:id="rId43"/>
    <sheet name="OP TR" sheetId="44" state="hidden" r:id="rId44"/>
    <sheet name="VOR JI" sheetId="45" state="hidden" r:id="rId45"/>
    <sheet name="Benediktus-OA" sheetId="46" state="hidden" r:id="rId46"/>
    <sheet name="Svaz neslyšících a nedosl." sheetId="47" state="hidden" r:id="rId47"/>
    <sheet name="TyfloVysočina" sheetId="48" state="hidden" r:id="rId48"/>
    <sheet name="Život 90-TP" sheetId="49" state="hidden" r:id="rId49"/>
    <sheet name="Život 90-OA" sheetId="50" state="hidden" r:id="rId50"/>
    <sheet name="Hospicové hnutí" sheetId="51" state="hidden" r:id="rId51"/>
    <sheet name="AD Ječmínek" sheetId="52" state="hidden" r:id="rId52"/>
  </sheets>
  <definedNames/>
  <calcPr fullCalcOnLoad="1"/>
</workbook>
</file>

<file path=xl/sharedStrings.xml><?xml version="1.0" encoding="utf-8"?>
<sst xmlns="http://schemas.openxmlformats.org/spreadsheetml/2006/main" count="2086" uniqueCount="647">
  <si>
    <t>Přehled zaměstnanců projektu, včetně celkových platů k 1. 1. 2006</t>
  </si>
  <si>
    <t>Funkce</t>
  </si>
  <si>
    <t>Úvazek</t>
  </si>
  <si>
    <t>Dostažené vzdělání</t>
  </si>
  <si>
    <t>Doba odborné praxe</t>
  </si>
  <si>
    <t>Platová třída</t>
  </si>
  <si>
    <t>Stupeň</t>
  </si>
  <si>
    <t>Platový tarif</t>
  </si>
  <si>
    <t>Průměrný skutečný plat měsíční v I. čtvrtletí 2006</t>
  </si>
  <si>
    <t>ředitel</t>
  </si>
  <si>
    <t>SŠ</t>
  </si>
  <si>
    <t>sociální prac. 1</t>
  </si>
  <si>
    <t>VŠ-Mgr.</t>
  </si>
  <si>
    <t>sociální prac. 2</t>
  </si>
  <si>
    <t>účetní</t>
  </si>
  <si>
    <t>řidič</t>
  </si>
  <si>
    <t>VŚ-Ing.</t>
  </si>
  <si>
    <t>prac.soc.péče</t>
  </si>
  <si>
    <t>VŠ-Ing.</t>
  </si>
  <si>
    <t>spec.pedagog</t>
  </si>
  <si>
    <t>pom.vychovatel</t>
  </si>
  <si>
    <t>prac.terapeut</t>
  </si>
  <si>
    <t>pom.prac.terap.</t>
  </si>
  <si>
    <t>pom.admin.síla</t>
  </si>
  <si>
    <t>sociál.pracovník</t>
  </si>
  <si>
    <t>VŠ-Bc.</t>
  </si>
  <si>
    <t>Poznámky:</t>
  </si>
  <si>
    <t>vs-mgr</t>
  </si>
  <si>
    <t>soc. vých.prac</t>
  </si>
  <si>
    <t>sš</t>
  </si>
  <si>
    <t>sou</t>
  </si>
  <si>
    <t>soc.vých. prac</t>
  </si>
  <si>
    <t>soc.vých.prac.</t>
  </si>
  <si>
    <t>M. Švadlenová</t>
  </si>
  <si>
    <t>VŠ-Mgr</t>
  </si>
  <si>
    <t>M.Velíšková</t>
  </si>
  <si>
    <t>P.Pidhorodecká</t>
  </si>
  <si>
    <t>J.Stárka</t>
  </si>
  <si>
    <t>DPP</t>
  </si>
  <si>
    <t>psycholog</t>
  </si>
  <si>
    <t>výb.řízení</t>
  </si>
  <si>
    <t>Platy jsou stanoveny dlew směrnice a metodiky MPSV na rok 2006.</t>
  </si>
  <si>
    <t>DPP - smuvní vztah</t>
  </si>
  <si>
    <t>Vedoucí NP</t>
  </si>
  <si>
    <t>VŠ-mgr.</t>
  </si>
  <si>
    <t>Sociální prac.</t>
  </si>
  <si>
    <t>přijata později</t>
  </si>
  <si>
    <t>Pedagog. Prac</t>
  </si>
  <si>
    <t>Terénní prac.</t>
  </si>
  <si>
    <t>Údržbář-správce</t>
  </si>
  <si>
    <t>Účetní</t>
  </si>
  <si>
    <t>VŠ-ing.,mgr.</t>
  </si>
  <si>
    <t>Fundraiser-PR</t>
  </si>
  <si>
    <t>Dohoda</t>
  </si>
  <si>
    <t>Následná péče Domova pro dětský život - občanské sdružení Na počátku</t>
  </si>
  <si>
    <t>Vedoucí AD</t>
  </si>
  <si>
    <t>Prac.soc.péče</t>
  </si>
  <si>
    <t>VŠ-Ph.D</t>
  </si>
  <si>
    <t>Pedagog. Prac.</t>
  </si>
  <si>
    <t>Fundraiser+PR</t>
  </si>
  <si>
    <t>Domov pro dětský život - občanské sdružení Na počátku</t>
  </si>
  <si>
    <t>Oblastní charita Pelhřimov - středisko osobní asistence</t>
  </si>
  <si>
    <r>
      <t>vedoucí, soc. prac</t>
    </r>
    <r>
      <rPr>
        <sz val="10"/>
        <rFont val="Arial CE"/>
        <family val="0"/>
      </rPr>
      <t>.</t>
    </r>
  </si>
  <si>
    <t>VOŠ</t>
  </si>
  <si>
    <t>os. asist.</t>
  </si>
  <si>
    <t>SO</t>
  </si>
  <si>
    <t>os. asistentka</t>
  </si>
  <si>
    <t>ÚSO</t>
  </si>
  <si>
    <t>od 1.5. vedoucí osobní asistence+soc. prac.  VŠ/ bak tř.10/ stupeň 10</t>
  </si>
  <si>
    <t xml:space="preserve"> tarif 17 390/ úvazek 0,5</t>
  </si>
  <si>
    <t>zajišťuje i sociální práci</t>
  </si>
  <si>
    <t>1. čtvrtletí</t>
  </si>
  <si>
    <t>44,25 hod</t>
  </si>
  <si>
    <t>78 Kč/ hod</t>
  </si>
  <si>
    <t>15  hod</t>
  </si>
  <si>
    <t>65 Kč/hod</t>
  </si>
  <si>
    <t>79,25 hod</t>
  </si>
  <si>
    <t>55 Kč/hod</t>
  </si>
  <si>
    <t>80,5 hod</t>
  </si>
  <si>
    <t>50 Kč/ hod</t>
  </si>
  <si>
    <t>DPČ</t>
  </si>
  <si>
    <t>osobní asitent</t>
  </si>
  <si>
    <t>pouze, když klient není hospitalizován</t>
  </si>
  <si>
    <t>Oblastní charita Pelhřimov - občanská poradna</t>
  </si>
  <si>
    <t>ved, soc. prac.</t>
  </si>
  <si>
    <t>VŠ/bak</t>
  </si>
  <si>
    <t>od 1.5.2006 0,5 úvazku</t>
  </si>
  <si>
    <t>soc. prac</t>
  </si>
  <si>
    <t>od 1.5. VŠ/mgr.st. 3/tř. 10 (11 510)</t>
  </si>
  <si>
    <t>as. soc. prac.</t>
  </si>
  <si>
    <t>od 1.5.2006</t>
  </si>
  <si>
    <t>od 1.5.      vedoucí  poradny 0,5 úvazku</t>
  </si>
  <si>
    <t>od 1.4.      asistent soc. pracovnice 0,5 úvazku</t>
  </si>
  <si>
    <t>asistent soc. prac. 0,5</t>
  </si>
  <si>
    <t>od 1.5.      sociální pracovnice VŠ/mgr. tarif 14 980</t>
  </si>
  <si>
    <t xml:space="preserve">Dotace z MPSV jsou vázány pouze na mzdy, proto by bylo žádoucí, aby event. dotace </t>
  </si>
  <si>
    <t>z Kraje Vysočina mohla být použita i na provozní náklady</t>
  </si>
  <si>
    <t>soc. prac. při odchodu na MD dostala odměnu - proto tak vysoký plat</t>
  </si>
  <si>
    <t>D-STOP (Centrum prevence) Bystřice nad Pernštejnem</t>
  </si>
  <si>
    <t>Dosažené vzdělání</t>
  </si>
  <si>
    <t>sociální pracovník - koordinátor</t>
  </si>
  <si>
    <t>sociální pracovník - služby sociální péče</t>
  </si>
  <si>
    <t>ředitel OCH</t>
  </si>
  <si>
    <t>rozpočtář</t>
  </si>
  <si>
    <t>asistent, účetní</t>
  </si>
  <si>
    <t>Ponorka - centrum prevence Žďár nad Sázavou</t>
  </si>
  <si>
    <t>VoŠ</t>
  </si>
  <si>
    <t>Klub v 9 ( Klub pro podporu duševního zdraví) ve Žďáře nad Sázavou</t>
  </si>
  <si>
    <t>Denní stacionář pro osoby s mentálním a kombinovaným postižením ve Velkém Meziříčí</t>
  </si>
  <si>
    <t xml:space="preserve">Poznámka: Vnitřní mzdová pravidla vychází ze zákona o mzdě, pro zařazení zaměstnanců do tříd a stupňů používáme jako pomocné kritérium nař. vl. č. 330/2003 Sb. a nař. vl. č. 469/2002 Sb.                                                  U některých pracovníků je průměrný skutečný měsíční plat nižší než platový tarif, což je způsobeno jejich pracovní neschopností v danném období. </t>
  </si>
  <si>
    <t>Občanská poradna</t>
  </si>
  <si>
    <t>Vedoucí, občanský poradce</t>
  </si>
  <si>
    <t>nad 35 let</t>
  </si>
  <si>
    <t>občanský poradce</t>
  </si>
  <si>
    <t>do 12 let</t>
  </si>
  <si>
    <t>Poradna pro děti a rodiče - EZOP</t>
  </si>
  <si>
    <t>vedoucí EZOP</t>
  </si>
  <si>
    <t>VŠ -Mgr.</t>
  </si>
  <si>
    <t>do 2 let</t>
  </si>
  <si>
    <t>sociální pracovník</t>
  </si>
  <si>
    <t>do 6 let</t>
  </si>
  <si>
    <t>speciální pedagog</t>
  </si>
  <si>
    <t>VŠ -Bc.</t>
  </si>
  <si>
    <t>streetworker, koordinátor dobr.</t>
  </si>
  <si>
    <t>sociální asistent</t>
  </si>
  <si>
    <t>Osobní asistence</t>
  </si>
  <si>
    <t>osobní asistent</t>
  </si>
  <si>
    <t>neuvádí se</t>
  </si>
  <si>
    <t>Režie ke všem 3 projektům</t>
  </si>
  <si>
    <t>odborný garant, realizátor</t>
  </si>
  <si>
    <t>VŠ - Mgr.</t>
  </si>
  <si>
    <t>do 9 let</t>
  </si>
  <si>
    <t>účetní, personalista</t>
  </si>
  <si>
    <t>účetní, ekonom</t>
  </si>
  <si>
    <t>VŠ - Bc.</t>
  </si>
  <si>
    <t>do 19 let</t>
  </si>
  <si>
    <t xml:space="preserve">koordinátor </t>
  </si>
  <si>
    <t>do 4 let</t>
  </si>
  <si>
    <t>Komentář k platům:</t>
  </si>
  <si>
    <t xml:space="preserve">Platové tarify odpovídají tabulce v Příloze č. 1 k nařízení vlády č. 330/2003 Sb. pro rok 2005. </t>
  </si>
  <si>
    <t xml:space="preserve">Vzhledem k nepříznivé finanční situaci nedošlo zatím k navýšení platových tarifů dle tabulky pro rok 2006, </t>
  </si>
  <si>
    <t>což se odráží v průměrných platech za I. čtvrtletí 2006, které by měly být vyšší.</t>
  </si>
  <si>
    <t>Komentář k Občanské poradně:</t>
  </si>
  <si>
    <t xml:space="preserve">Platový tarif u pracovníka s nižším úvazkem je pokrácen. </t>
  </si>
  <si>
    <t>Komentář k Osobní asistenci:</t>
  </si>
  <si>
    <t>Průměrný skutečný vyplacený plat za I. čtvrtletí je včetně zákonných příplatků (noční příplatek, příplatek za svátek,</t>
  </si>
  <si>
    <t>příplatek za sobotu a neděli).</t>
  </si>
  <si>
    <t>Komentář k režii:</t>
  </si>
  <si>
    <t xml:space="preserve">Platový tarif u pracovníků s nižším úvazkem než 1,0 je dle toho pokrácen. </t>
  </si>
  <si>
    <t>ved. Centra</t>
  </si>
  <si>
    <t>2 letá SŠ</t>
  </si>
  <si>
    <t>ředitelka</t>
  </si>
  <si>
    <t>45/hod</t>
  </si>
  <si>
    <t xml:space="preserve">Centrum pro zdravotně postižené kraje Vysočina odměňuje zaměstnance smluvním platem s přihlédnutím k zákonu o mzdě </t>
  </si>
  <si>
    <t>a k výši přidělené dotace na projekt.</t>
  </si>
  <si>
    <t>terapeut</t>
  </si>
  <si>
    <t>VŠ</t>
  </si>
  <si>
    <t>lektor</t>
  </si>
  <si>
    <t>SOU</t>
  </si>
  <si>
    <t>soc.prac.</t>
  </si>
  <si>
    <t>Dle zákona č.143/1992 Sb. o platu a odměně, nařízení vlády č.330/2003 Sb. o plat.pom.zam.</t>
  </si>
  <si>
    <t>ve veřejných službách.</t>
  </si>
  <si>
    <t>manažer projektu, poradce poradny Alej</t>
  </si>
  <si>
    <t>pozn. 1</t>
  </si>
  <si>
    <t>realizátorka domácí hospicové péče</t>
  </si>
  <si>
    <t>pozn. 2</t>
  </si>
  <si>
    <t>asistentka programů HHV, koordinátorka dobrovolníků</t>
  </si>
  <si>
    <t>pozn. 3</t>
  </si>
  <si>
    <t>asistentka pro Domov důchodců Mitrov</t>
  </si>
  <si>
    <t>pozn. 4</t>
  </si>
  <si>
    <t>manager pro spolupráci s veřejností, partnerství a fund-rising</t>
  </si>
  <si>
    <t>pozn. 5</t>
  </si>
  <si>
    <t>zdravotní sestra pro domácí hospicovou péči</t>
  </si>
  <si>
    <t>zatím nebyla z finančních důvodů přijata</t>
  </si>
  <si>
    <t xml:space="preserve">Poznámky: </t>
  </si>
  <si>
    <t>Naše organizace odměňuje své zaměstnance podle zákona o mzdě</t>
  </si>
  <si>
    <t>tarifní mzda vyšší než minimální (6.930,- Kč) z důvodu ohodnocení náročnosti práce</t>
  </si>
  <si>
    <t>tarifní mzda vyšší než minimální (7.578,-Kč) z důvodu ohodnocení náročné práce, v I. čtvrtletí 40 dnů nemoci</t>
  </si>
  <si>
    <t>tarifní mzda vyšší než minimální (9.930,- Kč) z důvodu ohodnocení náročnosti práce, v I. čtvrtletí odměna</t>
  </si>
  <si>
    <t>tarifní mzda vyšší než minimální (11.620,-Kč) z důvodu ohodnocení náročné práce, v I. čtvrtletí 21 dnů nemoci</t>
  </si>
  <si>
    <t>TK SEJŘEK</t>
  </si>
  <si>
    <t>vedoucí</t>
  </si>
  <si>
    <t>T7</t>
  </si>
  <si>
    <t>T4</t>
  </si>
  <si>
    <t>arteterapeut</t>
  </si>
  <si>
    <t>T8</t>
  </si>
  <si>
    <t>prac. terapeut</t>
  </si>
  <si>
    <t>T3</t>
  </si>
  <si>
    <t>terapeut-zástupce vedoucího</t>
  </si>
  <si>
    <t>T2</t>
  </si>
  <si>
    <t>T5</t>
  </si>
  <si>
    <t>T6</t>
  </si>
  <si>
    <t>Poznámky: Zaměstnance odměňujeme podle zákona o mzdě a Vnitropodnikové směrnice pro odměňování zaměstnanců. Průměrný skutečný plat měsíční je uveden včetně všech příplatků, které podle směrnice zaměstnanců náleží. (osobní ohodnocení, přípatek z vedení, hmotnou odpovědnost, zvláštní, noční, práci v sobotu a neděli atd.)</t>
  </si>
  <si>
    <t>DCHB-Oblastní charita Třebíč</t>
  </si>
  <si>
    <t>K-centrum Noe Třebíč - víceúčelové reg. zařízení pro problematiku drog, Třebíč</t>
  </si>
  <si>
    <t>Platový tarif dle úvazku</t>
  </si>
  <si>
    <t>vedoucí-soc.prac.</t>
  </si>
  <si>
    <t>soc.prac.v soc.interv.</t>
  </si>
  <si>
    <t>soc.prac.-terén.prac.</t>
  </si>
  <si>
    <t>uklízečka DPČ</t>
  </si>
  <si>
    <t>psychoterapeut DPČ</t>
  </si>
  <si>
    <t>VŠ-PhDr.</t>
  </si>
  <si>
    <t>provozář-správce bud.</t>
  </si>
  <si>
    <t>organizační prac.</t>
  </si>
  <si>
    <t>rozpočtář/ekonom</t>
  </si>
  <si>
    <t>personalista</t>
  </si>
  <si>
    <t>uklízečka</t>
  </si>
  <si>
    <t>Domov pro matky v tísni Třebíč</t>
  </si>
  <si>
    <t>Platový tarif na úv.</t>
  </si>
  <si>
    <t>*SP-vedoucí projektu</t>
  </si>
  <si>
    <t>*SP-instruktorka</t>
  </si>
  <si>
    <t>SŠ**</t>
  </si>
  <si>
    <t>stud.VŠ-Bc.</t>
  </si>
  <si>
    <t>organizační pracovník</t>
  </si>
  <si>
    <t>provozář/správce budov</t>
  </si>
  <si>
    <t>pomoc.instruktor DPČ</t>
  </si>
  <si>
    <t>*SP - sociální pracovník</t>
  </si>
  <si>
    <t>Jedná se o nepřetržitý provoz. Mzdu instruktorek ovlivňují povinné příplatky za práci v noci, o sobotách a nedělích a ve svátek</t>
  </si>
  <si>
    <t>Středisko osobní asistence a chráněné bydlení Třebíč</t>
  </si>
  <si>
    <t>**PSP-osobní asistent</t>
  </si>
  <si>
    <t>osobní asistent DPČ</t>
  </si>
  <si>
    <t>*SP-sociální pracovník</t>
  </si>
  <si>
    <t>**PSP-pracovník sociální péče</t>
  </si>
  <si>
    <t>Klub Zámek - centrum prev.drog.závislostí a soc.patol.jevů Třebíč</t>
  </si>
  <si>
    <t>*SP-v soc.intervenci</t>
  </si>
  <si>
    <t>organiz.pracovník</t>
  </si>
  <si>
    <t>rozpočář/ekonom</t>
  </si>
  <si>
    <t>personalistka</t>
  </si>
  <si>
    <t>provozář/správce bud.</t>
  </si>
  <si>
    <t>psychoterapeut DPP</t>
  </si>
  <si>
    <t>Nižší mzdy u kmenových zaměstnanců jsou způsobeny vyšší nemocností v 1. čtvrtletí</t>
  </si>
  <si>
    <t>Denní stacionář pro seniory a zdravotně postižené Třebíč</t>
  </si>
  <si>
    <t>**PSP - pečovatel</t>
  </si>
  <si>
    <t>**PSP - pracovní instrukt.</t>
  </si>
  <si>
    <t>**PSP-řidič,pečovatel</t>
  </si>
  <si>
    <t>pomoc. pečov./řidič DPČ</t>
  </si>
  <si>
    <t>**PSP - pracovník sociální péče</t>
  </si>
  <si>
    <t>Denní centrum duševního zdraví Paprsek naděje Třebíč</t>
  </si>
  <si>
    <t>**PSP-terapeut</t>
  </si>
  <si>
    <t>***</t>
  </si>
  <si>
    <t>organizační pracov.</t>
  </si>
  <si>
    <t>sociální pracovník DPČ</t>
  </si>
  <si>
    <t>psycholog DPP</t>
  </si>
  <si>
    <t>*** dva měsíce nemoc</t>
  </si>
  <si>
    <t>Denní stac.pro osoby ment. a komb. postižené - Úsměv Třebíč</t>
  </si>
  <si>
    <t>spec.pedag. DPČ</t>
  </si>
  <si>
    <t>2006 VŠ-Mgr.</t>
  </si>
  <si>
    <t>soc.pracovník</t>
  </si>
  <si>
    <t>**PPS-terapeut</t>
  </si>
  <si>
    <t>**PSP-asistent</t>
  </si>
  <si>
    <t>**PSP-pomoc.pečovatel</t>
  </si>
  <si>
    <t>Komunitní centrum pro děti a mládež Třebíč</t>
  </si>
  <si>
    <t>vedoucí projektu</t>
  </si>
  <si>
    <t>SŠ*</t>
  </si>
  <si>
    <t>*2006 VŠ-Bc.</t>
  </si>
  <si>
    <t>Raná péče Třebíč</t>
  </si>
  <si>
    <t>poradce-logoped DPČ</t>
  </si>
  <si>
    <t>poradce-soc. prac.DPČ</t>
  </si>
  <si>
    <t>do 15 let         10</t>
  </si>
  <si>
    <t>hrubý</t>
  </si>
  <si>
    <t>poradce</t>
  </si>
  <si>
    <t>do 12 let          8</t>
  </si>
  <si>
    <t>plný</t>
  </si>
  <si>
    <t>do 1 roku</t>
  </si>
  <si>
    <t xml:space="preserve">hrubá  mzda prvního  poradce je uvedena dle toho, kolik by měl dostat, kdyby pracovat  celé čtvrtletí. </t>
  </si>
  <si>
    <t xml:space="preserve">Ve skutečnosti  poradkyně pracovala pouze : leden a část února. </t>
  </si>
  <si>
    <t>Část února a celý březen  byla na nemocenské. (její práci vykonávali ostatní pracovníci a dobrovolníci).</t>
  </si>
  <si>
    <t>Zaměstnance odměňujeme dle zák.o platu (dle MPSV Metodiky)</t>
  </si>
  <si>
    <t>soc.pracovnice</t>
  </si>
  <si>
    <t>soc. asistentka</t>
  </si>
  <si>
    <t>pom. soc. asist.</t>
  </si>
  <si>
    <t>Odměňujeme dle zákona o mzdě č.1/1992, ale většina zaměstnanců má smluvní mzdu.</t>
  </si>
  <si>
    <t>zaměstnanci mají většinou smluvní mzdu.</t>
  </si>
  <si>
    <t>To znamená, že u smluvní mzdy se tarify řídíme pouze orientačně.</t>
  </si>
  <si>
    <t>Miroslav Kokeš, ředitel FCH Pacov</t>
  </si>
  <si>
    <t>vedoucí střediska</t>
  </si>
  <si>
    <t>poradce RP</t>
  </si>
  <si>
    <t>koordinátor</t>
  </si>
  <si>
    <t>VŠ - Ing.</t>
  </si>
  <si>
    <t>uklízeč</t>
  </si>
  <si>
    <t>Zaměstnanci jsou odměňováni dle zákona o mzdě č.1</t>
  </si>
  <si>
    <t>předsekyně o.s.a ředitelka</t>
  </si>
  <si>
    <t>do 27 let</t>
  </si>
  <si>
    <t>14 380,-</t>
  </si>
  <si>
    <t>nemocenská</t>
  </si>
  <si>
    <t>sociálně zdravotní pracovnice</t>
  </si>
  <si>
    <t>od 1.5.2006 plný</t>
  </si>
  <si>
    <t>2 roky</t>
  </si>
  <si>
    <t>do 31.3.2006dohoda o provedené práci</t>
  </si>
  <si>
    <t>3 500,- měsíčně + odměny</t>
  </si>
  <si>
    <t>dohoda opracovní činnosti</t>
  </si>
  <si>
    <t>4 000,- měsíčně + odměny</t>
  </si>
  <si>
    <t>sociální pracovnice</t>
  </si>
  <si>
    <t>do 6let</t>
  </si>
  <si>
    <t>12 360,-</t>
  </si>
  <si>
    <t>zástupce ředitelky po dobu nemoci</t>
  </si>
  <si>
    <t>3 roky</t>
  </si>
  <si>
    <t>11 720,-</t>
  </si>
  <si>
    <t>do 30.4.2006 mateřská dovolená</t>
  </si>
  <si>
    <t>Poznámky: platy dle Stupnice platových tarifů podle platových tříd a stupňů pro zaměstnance uvedené v § 5 odst.2 (v Kč měsíčně) - Pedagogové, sociální pracovníci, zamšstnanci, kteří vykonávají psychologické poradenství a vyšetření nebo poskytují psychoterapeutické služby</t>
  </si>
  <si>
    <t>VŠ-Bc</t>
  </si>
  <si>
    <t>do 31.12.06</t>
  </si>
  <si>
    <t>13665,-</t>
  </si>
  <si>
    <t>10889,-</t>
  </si>
  <si>
    <t>11124,-</t>
  </si>
  <si>
    <t>3771,-</t>
  </si>
  <si>
    <t>čistý</t>
  </si>
  <si>
    <t>NV č.330/2003 Sb., příloha č. 1,Zákon č. 143/1992 Sb, o platu a odměně...,</t>
  </si>
  <si>
    <t>vychovatelka</t>
  </si>
  <si>
    <t>vych.,muzikoter.</t>
  </si>
  <si>
    <t>vych., keramik</t>
  </si>
  <si>
    <t>vych., fyzioter.</t>
  </si>
  <si>
    <t>správce, zást.ř.</t>
  </si>
  <si>
    <t>ZŠ</t>
  </si>
  <si>
    <t xml:space="preserve">DPČ-dozor </t>
  </si>
  <si>
    <t>VPP - řidič auta</t>
  </si>
  <si>
    <t>stupnice platových tarifů - nařízení vlády č. 330/2003 sb.</t>
  </si>
  <si>
    <t>DPČ - plat dohodou</t>
  </si>
  <si>
    <t>sociální prac.</t>
  </si>
  <si>
    <t>asistent s.p.</t>
  </si>
  <si>
    <t>vedoucí ek.ú.</t>
  </si>
  <si>
    <t>účetní, pers.</t>
  </si>
  <si>
    <t>sekretářka</t>
  </si>
  <si>
    <t>Zákon.o platu.</t>
  </si>
  <si>
    <t>soc.pracov.</t>
  </si>
  <si>
    <t>Zálon o platu.</t>
  </si>
  <si>
    <t>Vedoucí</t>
  </si>
  <si>
    <t>údržbář</t>
  </si>
  <si>
    <t>účetní, person.</t>
  </si>
  <si>
    <t>vedoucí ekon.ú</t>
  </si>
  <si>
    <t>VŠ-Ing</t>
  </si>
  <si>
    <t>55/h.</t>
  </si>
  <si>
    <t xml:space="preserve">Zákon o platu. </t>
  </si>
  <si>
    <t>V projektu je nepřetržitý provoz, zaměstnanci mají noční a  víkendové příplatky, příplatek za pracovní</t>
  </si>
  <si>
    <t>pohotovost a příplatky za svátky.</t>
  </si>
  <si>
    <t xml:space="preserve">Pracovníci, kteří u nás pracují na Dohodu o pracovní činnosti mají stanovenu pevnou částku za hodinu </t>
  </si>
  <si>
    <t>práce, a to 55,-Kč (rádi bychom tuto částku navýšili)</t>
  </si>
  <si>
    <t>45/hod.</t>
  </si>
  <si>
    <t>55/hod.</t>
  </si>
  <si>
    <t>Zákon o platu.</t>
  </si>
  <si>
    <t xml:space="preserve">45,- kč za hodinu práce mají pracovníci, kteří jsou zaměstnáni při úřadu práce na dohodu o pracovní  </t>
  </si>
  <si>
    <t>činnosti, ostatní 55,-Kč.</t>
  </si>
  <si>
    <t>reh.sestra</t>
  </si>
  <si>
    <t>údržbář,řidič</t>
  </si>
  <si>
    <t>VŠMgr.</t>
  </si>
  <si>
    <t>70/hod.</t>
  </si>
  <si>
    <t>sociální konz.</t>
  </si>
  <si>
    <t>Ředitelka</t>
  </si>
  <si>
    <t>Asistent ředitele</t>
  </si>
  <si>
    <t>Lektor PC</t>
  </si>
  <si>
    <t>OU</t>
  </si>
  <si>
    <t>Soc. pracovník</t>
  </si>
  <si>
    <t>10810,-</t>
  </si>
  <si>
    <t>11530,-</t>
  </si>
  <si>
    <t>vedoucí poradny</t>
  </si>
  <si>
    <t>14030,-</t>
  </si>
  <si>
    <t xml:space="preserve">externí poradce (DPP)0,1 </t>
  </si>
  <si>
    <t>200,-/hod.</t>
  </si>
  <si>
    <t xml:space="preserve">Vzhledem k tomu, že máme nedostatek finančních prostředků a v prvním čtvrtletí nebylo na výplaty zaměstananců, byly mzdy poníženy u 2 poradců na minimální mzdu a mzda vedoucího poradny (DPČ) nebyla vyplacena vůbec. Odměna externího poradce (DPP) bude vyplacena až v měsíci červnu 2006). </t>
  </si>
  <si>
    <t>Pro stanovení platového výměru používáme zákon č. 330/2003 Sb., ztabulka</t>
  </si>
  <si>
    <t>003 Sb., příloha č.2</t>
  </si>
  <si>
    <t>říloha 2</t>
  </si>
  <si>
    <t xml:space="preserve">V sloupci I je uveden průměrný hrubý měsíční příjem. </t>
  </si>
  <si>
    <t>vedoucí aktivit</t>
  </si>
  <si>
    <t>12let</t>
  </si>
  <si>
    <t>včetně odvodů: 12630,-</t>
  </si>
  <si>
    <t>hospodář</t>
  </si>
  <si>
    <t>včetně odvodů: 9887,-</t>
  </si>
  <si>
    <t>průměrný palt: uváděna hrubá mzda</t>
  </si>
  <si>
    <t>koordinátor sociálních služeb</t>
  </si>
  <si>
    <t>Glob.grant</t>
  </si>
  <si>
    <t>kraj Vys.</t>
  </si>
  <si>
    <t>Tento projekt byl postaven tak, aby jsme byli schopni pro jeho realizaci zaměstnat kmenového pracovníka</t>
  </si>
  <si>
    <t>a zbývajíci potřebné činnosti pokrýt externími pracovníky.</t>
  </si>
  <si>
    <t>Vzhledem k tomu,že v předchozím období byl projekt koncipován se spoluúčastí (původně 60% a pak změněn na 40%)</t>
  </si>
  <si>
    <t>bylo velmi problematické platit kmenového pracovníka a tak zabezpečení činností bylo pokryto externími pracovníky.</t>
  </si>
  <si>
    <t>Převodem financování na kraj došlo ke krácení částky v takové míře, že bude možno pokrýt jen nejnutnější režijní náklady</t>
  </si>
  <si>
    <t>a na případné odměny externích pracovníků nebude ani koruna.Zároveň dochází k situaci,že  krajská organizace nebude</t>
  </si>
  <si>
    <t xml:space="preserve">moci počítat s případnou finanční pomocí od základních organizací vzhledem k tomu, že i tyto mají krácené  nebo </t>
  </si>
  <si>
    <t>žádné dotace.</t>
  </si>
  <si>
    <t>Navýšení finančních prostředků by významě pomohlo zabezpečovat tolik pořebné aktivity pro hendikepovené spoluobčany.</t>
  </si>
  <si>
    <t>adm.pracovník</t>
  </si>
  <si>
    <t>tvorba projektů</t>
  </si>
  <si>
    <t>koordinátor GG</t>
  </si>
  <si>
    <t>asistenční služba</t>
  </si>
  <si>
    <t>asistent GG</t>
  </si>
  <si>
    <t>ved.denní centra</t>
  </si>
  <si>
    <t>denní stacionář</t>
  </si>
  <si>
    <t>správa PC, IT síť</t>
  </si>
  <si>
    <t>opravář</t>
  </si>
  <si>
    <t>USO</t>
  </si>
  <si>
    <t>ekonom</t>
  </si>
  <si>
    <t>prac. GG - DPP</t>
  </si>
  <si>
    <t>HM/měsíc</t>
  </si>
  <si>
    <t>ekonomka</t>
  </si>
  <si>
    <t>operátorka</t>
  </si>
  <si>
    <t>lékařka</t>
  </si>
  <si>
    <t>VŠ - MUDr.</t>
  </si>
  <si>
    <t>dle zákona o platu</t>
  </si>
  <si>
    <t>vedoucí os. as.</t>
  </si>
  <si>
    <t xml:space="preserve">ředitel-poradce      </t>
  </si>
  <si>
    <t>;</t>
  </si>
  <si>
    <t>IČ</t>
  </si>
  <si>
    <t>Název organizace</t>
  </si>
  <si>
    <t>Název projektu</t>
  </si>
  <si>
    <t>Typ služby</t>
  </si>
  <si>
    <t>Obec</t>
  </si>
  <si>
    <t>KOLPINGOVO DÍLO ČESKÉ REPUBLIKY</t>
  </si>
  <si>
    <t>Terapeutická komunita Sejřek</t>
  </si>
  <si>
    <t>TK</t>
  </si>
  <si>
    <t>CIRCLE OF LIFE, o.s. Koněšín</t>
  </si>
  <si>
    <t>Doléčování, chráněné pracovní programy a rekvalifikace, chráněné bydlení</t>
  </si>
  <si>
    <t>JN</t>
  </si>
  <si>
    <t>Diecézní charita Brno, Oblastní charita Třebíč</t>
  </si>
  <si>
    <t>K-centrum Noe-víceúčelové regionální zařízení pro problematiku drog, Třebíč</t>
  </si>
  <si>
    <t>KC</t>
  </si>
  <si>
    <t>Diecézní charita Brno, Oblastní charita Jihlava</t>
  </si>
  <si>
    <t>Kontaktní centrum Jihlava (Centrum U Větrníku)</t>
  </si>
  <si>
    <t>Spektrum - kontakní nízkoprahové centrum, Žďár nad Sázavou</t>
  </si>
  <si>
    <t>Klub Zámek Třebíč-Centrum prev.drog.záv.a soc.pat.jevů</t>
  </si>
  <si>
    <t>DM</t>
  </si>
  <si>
    <t>Centrum prevence - Klub Vrakbar, Jihlava</t>
  </si>
  <si>
    <t>Diecézní charita Brno, Oblastní charita Žďár nad Sázavou</t>
  </si>
  <si>
    <t>D-STOP (Centrum prev.a Klub volného času) Bystřice nad Pernštejnem</t>
  </si>
  <si>
    <t>Celkem</t>
  </si>
  <si>
    <t>STŘED (Sdružení třebíčských dobrovolníků), Třebíč</t>
  </si>
  <si>
    <t>Sociálně preventivní program pro děti a mládež, Třebíč</t>
  </si>
  <si>
    <t>Malá řemesla - podporované zaměstnání Jihlava</t>
  </si>
  <si>
    <t>PZ</t>
  </si>
  <si>
    <t>Klubovna pro romské děti a mládež Jihlava</t>
  </si>
  <si>
    <t>Ponorka-centrum prevence Žďár nad Sázavou (Poradna pro děti a mládež ve Žďáře nad Sázavou)</t>
  </si>
  <si>
    <t>Komunitní centrum pro děti a mládež, Třebíč</t>
  </si>
  <si>
    <t>Farní charita Pacov</t>
  </si>
  <si>
    <t>Komunitní centrum Spirála Pacov</t>
  </si>
  <si>
    <t>Oblastní charita Pelhřimov</t>
  </si>
  <si>
    <t>Občanská poradna Pelhřimov</t>
  </si>
  <si>
    <t>PO</t>
  </si>
  <si>
    <t>Oblastní charita Havlíčkův Brod</t>
  </si>
  <si>
    <t>Občanská poradna Havlíčkův Brod</t>
  </si>
  <si>
    <t>SDRUŽENÍ NOVÉ MĚSTO NA MORAVĚ</t>
  </si>
  <si>
    <t>Občanská poradna Nové Město na Moravě</t>
  </si>
  <si>
    <t>OBČANSKÁ PORADNA JIHLAVA</t>
  </si>
  <si>
    <t>Občanské poradenství, Jihlava</t>
  </si>
  <si>
    <t>Občanská poradna Třebíč</t>
  </si>
  <si>
    <t>Centrum J.J. Pestalozziho, o.p.s., Chrudim</t>
  </si>
  <si>
    <t>Dům na půli cesty Havlíčkův Brod</t>
  </si>
  <si>
    <t>DP</t>
  </si>
  <si>
    <t>CHD pro matky s dětmi Havlíčkův Brod</t>
  </si>
  <si>
    <t>AD</t>
  </si>
  <si>
    <t>Diakonie evangelické církve metodistické</t>
  </si>
  <si>
    <t>Azylový dům pro matky s dětmi Jihlava</t>
  </si>
  <si>
    <t>Občanské sdružení Ječmínek Žďár n. Sáz.</t>
  </si>
  <si>
    <t>Azylový dům pro matky (otce) s dětmi</t>
  </si>
  <si>
    <t>o.s. Na počátku, Brno, Soběšická 60</t>
  </si>
  <si>
    <t>AD pro matky</t>
  </si>
  <si>
    <t>AD pro matky-následná péče</t>
  </si>
  <si>
    <t>o.s.  Spektrum Vysočina Nová Ves u Chotěboře</t>
  </si>
  <si>
    <t>Rozpočet projektu 2006</t>
  </si>
  <si>
    <t>TyfloCentrum Jihlava o.p.s.</t>
  </si>
  <si>
    <t>Denní centrum sociálních služeb pro nevidomé a slabozraké v kraji Vysočina, Jihlava</t>
  </si>
  <si>
    <t>TyfloVysočina Jihlava, o.p.s.</t>
  </si>
  <si>
    <t xml:space="preserve">Středisko zajišťující integraci zdravotně postižených, Jihlava </t>
  </si>
  <si>
    <t>Centrum pro zdravotně postižené kraje Vysočina</t>
  </si>
  <si>
    <t>Centra služeb pro zdravotně postižené v kraji Vysočina</t>
  </si>
  <si>
    <t>Centrum osobní asistence Havlíčkův Brod</t>
  </si>
  <si>
    <t>OA</t>
  </si>
  <si>
    <t>Sdružení Nové Město na Moravě</t>
  </si>
  <si>
    <t>Osobní asistence, NovéMěsto na Moravě</t>
  </si>
  <si>
    <t>Občanské sdružení Benediktus</t>
  </si>
  <si>
    <t>Dospíváme k zodpovědnosti aneb budujeme integrační centrum na Vysočině, Chotěboř</t>
  </si>
  <si>
    <t>ŽIVOT 90, Jihlava</t>
  </si>
  <si>
    <t>Osobní asistence, Jihlava</t>
  </si>
  <si>
    <t>Středisko osobní asistence Pelhřimov</t>
  </si>
  <si>
    <t>RP</t>
  </si>
  <si>
    <t>Středisko rané péče Havlíčkův Brod</t>
  </si>
  <si>
    <t>Hospicové hnutí-Vysočina</t>
  </si>
  <si>
    <t>Hospicová péče v domovech důchodců, LDN a doma (Nové Město n. Mor., DD Mitrov)</t>
  </si>
  <si>
    <t>HP</t>
  </si>
  <si>
    <t>AREÍON - TÍSŇOVÁ PÉČE pro seniory a zdravotně postižené občany, Jihlava</t>
  </si>
  <si>
    <t>TP</t>
  </si>
  <si>
    <t>Společnost pro ranou péči ČR</t>
  </si>
  <si>
    <t>Středisko rané péče, Brno</t>
  </si>
  <si>
    <t>CD</t>
  </si>
  <si>
    <t>Denní stac.pro osoby ment.a komb.post.-Úsměv, Třebíč</t>
  </si>
  <si>
    <t>Denní stacionář pro seniory a zdrav.postižené Třebíč</t>
  </si>
  <si>
    <t>Astra - denní centrum pro seniory v Humpolci</t>
  </si>
  <si>
    <t>Klub v 9 (Klub pro duševně nemocné) ve Žďáře nad Sázavou</t>
  </si>
  <si>
    <t>Sdružení pro pomoc mentál.postiženým ČR</t>
  </si>
  <si>
    <t>Úsvit - zařízení SPMP Havlíčkův Brod</t>
  </si>
  <si>
    <t>Sdružení pro péči o duševně nemocné FOKUS VYSOČINA</t>
  </si>
  <si>
    <t>Mimonemocniční psychiatr. rehabilitace a sociální služby dlouhodobě duševně nemocným, Havlíčkův Brod a Pelhřimov</t>
  </si>
  <si>
    <t>Občanské sdružení pro pomoc mentálně postiženým - LADA</t>
  </si>
  <si>
    <t>Centrum denních služeb v Pacově pro osoby s mentálním a kombinovaným postižením</t>
  </si>
  <si>
    <t>Sdružení pro pomoc mentál. postiženým ČR</t>
  </si>
  <si>
    <t>Denní centrum Barevný svět Třebíč</t>
  </si>
  <si>
    <t>Petrklíč-denní stacionář pro děti a mládež s mentál.a kombin.postiž. Ledeč n. Sáz.</t>
  </si>
  <si>
    <t>Stacionář pro mentálně, tělesně postižené a duševně nemocné - Chotěboř</t>
  </si>
  <si>
    <t>Občanské sdružení pro podporu a péči o duševně nemocné VOR JIHLAVA</t>
  </si>
  <si>
    <t>Rozvoj komunitní péče o duševní zdraví, Jihlava</t>
  </si>
  <si>
    <t>Pečovatelská služba</t>
  </si>
  <si>
    <t>Obce - poskytovatelé pečovatelské služby:</t>
  </si>
  <si>
    <t>úvazky celkem</t>
  </si>
  <si>
    <t>počet klientů</t>
  </si>
  <si>
    <t>Dotace při částce 50000 na úvazek</t>
  </si>
  <si>
    <t>Havlíčkův Brod</t>
  </si>
  <si>
    <t>Chotěboř</t>
  </si>
  <si>
    <t>Jihlava</t>
  </si>
  <si>
    <t>Moravské Budějovice</t>
  </si>
  <si>
    <t>Náměšť n. Osl.</t>
  </si>
  <si>
    <t>Nové Město n. Mor.</t>
  </si>
  <si>
    <t>Pacov</t>
  </si>
  <si>
    <t>Pelhřimov</t>
  </si>
  <si>
    <t>Světlá n. Sáz,</t>
  </si>
  <si>
    <t>Velké Meziříčí</t>
  </si>
  <si>
    <t>Žďár n. Sáz.</t>
  </si>
  <si>
    <t>Bobrová</t>
  </si>
  <si>
    <t>Dolní Rožínka</t>
  </si>
  <si>
    <t>Horní Cerekev</t>
  </si>
  <si>
    <t>Jemnice</t>
  </si>
  <si>
    <t>Jimramov</t>
  </si>
  <si>
    <t>Krucemburk</t>
  </si>
  <si>
    <t>Křižanov</t>
  </si>
  <si>
    <t>Ledeč n. Sáz.</t>
  </si>
  <si>
    <t>Měřín</t>
  </si>
  <si>
    <t>Moravec</t>
  </si>
  <si>
    <t>Pohled</t>
  </si>
  <si>
    <t>Polná</t>
  </si>
  <si>
    <t>Přibyslav</t>
  </si>
  <si>
    <t>Sněžné</t>
  </si>
  <si>
    <t>Škrdlovice</t>
  </si>
  <si>
    <t>Třešť</t>
  </si>
  <si>
    <t>Úsobí</t>
  </si>
  <si>
    <t>Vír</t>
  </si>
  <si>
    <t>Ždírec n. Doubr.</t>
  </si>
  <si>
    <t>Želiv</t>
  </si>
  <si>
    <t>Brtnice</t>
  </si>
  <si>
    <t>Velká Bíteš</t>
  </si>
  <si>
    <t>Štoky</t>
  </si>
  <si>
    <t>Počátky</t>
  </si>
  <si>
    <t>Diana Třebíč, o.p.s.</t>
  </si>
  <si>
    <t>Obecní stacionáře</t>
  </si>
  <si>
    <t>počet lůžek</t>
  </si>
  <si>
    <t>obdržená dotace na lůžko/denní pobyt</t>
  </si>
  <si>
    <t>obdržená dotace na lůžko/týdenní pobyt</t>
  </si>
  <si>
    <t>náklady/rok 2005</t>
  </si>
  <si>
    <t>náklady na 1 místo</t>
  </si>
  <si>
    <t>příjmy/rok</t>
  </si>
  <si>
    <t>Dotace/lůžko týdenní pobyt</t>
  </si>
  <si>
    <t>Dotace/lůžko denní pobyt</t>
  </si>
  <si>
    <t>denní pobyt</t>
  </si>
  <si>
    <t>týdenní pobyt</t>
  </si>
  <si>
    <t>dotace státu na lůžko</t>
  </si>
  <si>
    <t>navrhovaná dotace kraje na lůžko</t>
  </si>
  <si>
    <t>Statutární město Jihlava</t>
  </si>
  <si>
    <t>Denní a týdenní pobyt Jihlava</t>
  </si>
  <si>
    <t>Město Žďár nad Sázavou</t>
  </si>
  <si>
    <t>Denní stacionář</t>
  </si>
  <si>
    <t>Město Nové Město na Moravě</t>
  </si>
  <si>
    <t>Centrum Zdislava</t>
  </si>
  <si>
    <t>Město Třebíč</t>
  </si>
  <si>
    <t>Denní rehab. stacionář</t>
  </si>
  <si>
    <t>Součet potřebných prostředků na dotaci</t>
  </si>
  <si>
    <t>Domovy důchodců</t>
  </si>
  <si>
    <t>Dotace MPSV 2005</t>
  </si>
  <si>
    <t>Výše přerozdělené dotace MPSV krajem 2006</t>
  </si>
  <si>
    <t>Výše dotace z rozpočtu kraje 2005</t>
  </si>
  <si>
    <t>Požadavek na dotaci z rozpočtu kraje 2006</t>
  </si>
  <si>
    <t>MPSV celkem</t>
  </si>
  <si>
    <t>Počet lůžek</t>
  </si>
  <si>
    <t>Obdržená dotace/lůžko</t>
  </si>
  <si>
    <t>Vyplacená záloha-počet lůžek*5 tis.</t>
  </si>
  <si>
    <t>Konečná dotace kraje - počet lůžek*10 tis.</t>
  </si>
  <si>
    <t>Diakonie ČCE</t>
  </si>
  <si>
    <t>Domov odpočinku ve stáří Myslibořice</t>
  </si>
  <si>
    <t>Dům sv. Antonína</t>
  </si>
  <si>
    <t>Dům sv. Antonína, Moravské Budějovice</t>
  </si>
  <si>
    <t>ČPK sester premonstrátek</t>
  </si>
  <si>
    <t>Domov blahoslavené Bronislavy v Humpolci</t>
  </si>
  <si>
    <t>5 832 00</t>
  </si>
  <si>
    <t>Domov důchodců</t>
  </si>
  <si>
    <t>Město Telč</t>
  </si>
  <si>
    <t>Město Velká Bíteš</t>
  </si>
  <si>
    <t>Město Žďár n. Sáz.</t>
  </si>
  <si>
    <t>Město Světlá n. Sáz.</t>
  </si>
  <si>
    <t>Město Havlíčkův Brod</t>
  </si>
  <si>
    <t>Město Pacov</t>
  </si>
  <si>
    <t>Kapitola Sociální věci: § a položka</t>
  </si>
  <si>
    <t>DD</t>
  </si>
  <si>
    <t>Protidrogové projekty</t>
  </si>
  <si>
    <t>Intervenční projekty</t>
  </si>
  <si>
    <t>Azylové domy</t>
  </si>
  <si>
    <t>Projekty pro seniory a osoby se zdravotním postižením</t>
  </si>
  <si>
    <t>Stacionáře pro seniory a osoby se zdravotním postižením</t>
  </si>
  <si>
    <t>Typologie sociálních služeb – vysvětlivky ke zkratkám používaných v tabulkách</t>
  </si>
  <si>
    <t xml:space="preserve">CD </t>
  </si>
  <si>
    <t>Centra denních služeb (stacionáře)</t>
  </si>
  <si>
    <t xml:space="preserve">PO </t>
  </si>
  <si>
    <t>Poradny</t>
  </si>
  <si>
    <t>Raná péče</t>
  </si>
  <si>
    <t>Tísňová péče</t>
  </si>
  <si>
    <t>Hospicová péče</t>
  </si>
  <si>
    <t>Jiné (uvede se přesný popis)</t>
  </si>
  <si>
    <t>Podporované zaměstnávání</t>
  </si>
  <si>
    <t>Dům na půli cesty</t>
  </si>
  <si>
    <t>Nízkoprahová zařízení pro děti a mládež</t>
  </si>
  <si>
    <t>Terapeutická komunita</t>
  </si>
  <si>
    <t>Kontaktní centra</t>
  </si>
  <si>
    <t>První platba dotace (nevratná záloha) na rok 2007 z rozpočtu kraje</t>
  </si>
  <si>
    <t>Celková dotace z rozpočtu kraje v roce 2006</t>
  </si>
  <si>
    <t>Diakonie ČCE, středisko v Myslibořicích</t>
  </si>
  <si>
    <t>Dotace z rozpočtu kraje (10 000 na lůžko)</t>
  </si>
  <si>
    <t>§ 4357 pol. 5223</t>
  </si>
  <si>
    <t>§ 4351 pol 5223</t>
  </si>
  <si>
    <t>§ 4351 pol. 5222</t>
  </si>
  <si>
    <t>§ 4351 pol. 5223</t>
  </si>
  <si>
    <t>§ 4351 pol. 5221</t>
  </si>
  <si>
    <t>§ 4333 pol. 5223</t>
  </si>
  <si>
    <t>§ 4333 pol. 5222</t>
  </si>
  <si>
    <t>§ 4329 pol. 5223</t>
  </si>
  <si>
    <t>§ 4349 pol. 5222</t>
  </si>
  <si>
    <t>§ 4349 pol. 5223</t>
  </si>
  <si>
    <t>Čerpání rozpočtu</t>
  </si>
  <si>
    <t>§ rozpočtu</t>
  </si>
  <si>
    <t>rozpočtovaná částka</t>
  </si>
  <si>
    <t>čerpání</t>
  </si>
  <si>
    <t>§ 4329</t>
  </si>
  <si>
    <t>§ 4333</t>
  </si>
  <si>
    <t>§ 4351</t>
  </si>
  <si>
    <t>§ 4357</t>
  </si>
  <si>
    <t>§ 4349</t>
  </si>
  <si>
    <t>počet stran: 6</t>
  </si>
  <si>
    <t>Domov důchodců Jihlava</t>
  </si>
  <si>
    <t>Domov důchodců Telč</t>
  </si>
  <si>
    <t>Domov důchodců Velká Bíteš</t>
  </si>
  <si>
    <t>Domov důchodců Žďár nad Sázavou</t>
  </si>
  <si>
    <t>Domov důchodců Světlá nad Sázavou</t>
  </si>
  <si>
    <t>Domov seniorů Pacov</t>
  </si>
  <si>
    <t>Domov důchodců Havlíčkův Brod</t>
  </si>
  <si>
    <t>§ 4357 pol. 5321</t>
  </si>
  <si>
    <t>Statutární město Jihlava, Masarykovo nám. 1</t>
  </si>
  <si>
    <t>Město Telč, náměstí Zachariáše z Hradce 10</t>
  </si>
  <si>
    <t>Město Velká Bíteš, Masarykovo nám. 87</t>
  </si>
  <si>
    <t>Město Žďár nad Sázavou, Žižkova 227/1</t>
  </si>
  <si>
    <t>Město Světlá nad Sázavou, Náměstí trčků z Lípy 18</t>
  </si>
  <si>
    <t>Město Pacov, Náměstí Svobody 320</t>
  </si>
  <si>
    <t>Město Havlíčkův Brod, Havlíčkovo nám. 57</t>
  </si>
  <si>
    <t>ZK-09-2006-42upr1, př. 1upr1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</si>
</sst>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%"/>
    <numFmt numFmtId="167" formatCode="#,##0.000"/>
    <numFmt numFmtId="168" formatCode="#,##0\ &quot;Kč&quot;"/>
    <numFmt numFmtId="169" formatCode="#,##0.000000"/>
    <numFmt numFmtId="170" formatCode="#,##0.000000000"/>
    <numFmt numFmtId="171" formatCode="#,##0.0"/>
    <numFmt numFmtId="172" formatCode="0.000000"/>
    <numFmt numFmtId="173" formatCode="0.E+00"/>
    <numFmt numFmtId="174" formatCode="#,##0.0000000"/>
    <numFmt numFmtId="175" formatCode="0.0000000"/>
  </numFmts>
  <fonts count="2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color indexed="10"/>
      <name val="Arial CE"/>
      <family val="0"/>
    </font>
    <font>
      <b/>
      <i/>
      <sz val="10"/>
      <name val="Arial"/>
      <family val="2"/>
    </font>
    <font>
      <i/>
      <sz val="10"/>
      <name val="Arial CE"/>
      <family val="0"/>
    </font>
    <font>
      <sz val="9"/>
      <name val="Arial CE"/>
      <family val="2"/>
    </font>
    <font>
      <b/>
      <i/>
      <sz val="10"/>
      <name val="Arial CE"/>
      <family val="2"/>
    </font>
    <font>
      <sz val="11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b/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4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0" xfId="0" applyNumberFormat="1" applyAlignment="1">
      <alignment/>
    </xf>
    <xf numFmtId="16" fontId="0" fillId="0" borderId="2" xfId="0" applyNumberForma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20" applyFont="1">
      <alignment/>
      <protection/>
    </xf>
    <xf numFmtId="0" fontId="0" fillId="0" borderId="0" xfId="20">
      <alignment/>
      <protection/>
    </xf>
    <xf numFmtId="0" fontId="1" fillId="0" borderId="0" xfId="20" applyFont="1" applyAlignment="1">
      <alignment wrapText="1"/>
      <protection/>
    </xf>
    <xf numFmtId="0" fontId="0" fillId="0" borderId="0" xfId="20" applyAlignment="1">
      <alignment wrapText="1"/>
      <protection/>
    </xf>
    <xf numFmtId="0" fontId="2" fillId="0" borderId="1" xfId="20" applyFont="1" applyBorder="1">
      <alignment/>
      <protection/>
    </xf>
    <xf numFmtId="0" fontId="0" fillId="0" borderId="2" xfId="20" applyBorder="1">
      <alignment/>
      <protection/>
    </xf>
    <xf numFmtId="0" fontId="0" fillId="0" borderId="2" xfId="20" applyFont="1" applyBorder="1">
      <alignment/>
      <protection/>
    </xf>
    <xf numFmtId="3" fontId="0" fillId="0" borderId="2" xfId="20" applyNumberFormat="1" applyBorder="1">
      <alignment/>
      <protection/>
    </xf>
    <xf numFmtId="3" fontId="0" fillId="0" borderId="3" xfId="20" applyNumberFormat="1" applyBorder="1">
      <alignment/>
      <protection/>
    </xf>
    <xf numFmtId="0" fontId="0" fillId="0" borderId="4" xfId="20" applyBorder="1">
      <alignment/>
      <protection/>
    </xf>
    <xf numFmtId="0" fontId="0" fillId="0" borderId="1" xfId="20" applyFont="1" applyBorder="1">
      <alignment/>
      <protection/>
    </xf>
    <xf numFmtId="0" fontId="0" fillId="0" borderId="1" xfId="20" applyBorder="1">
      <alignment/>
      <protection/>
    </xf>
    <xf numFmtId="0" fontId="0" fillId="0" borderId="3" xfId="20" applyBorder="1">
      <alignment/>
      <protection/>
    </xf>
    <xf numFmtId="0" fontId="0" fillId="0" borderId="5" xfId="20" applyBorder="1">
      <alignment/>
      <protection/>
    </xf>
    <xf numFmtId="0" fontId="0" fillId="0" borderId="6" xfId="20" applyBorder="1">
      <alignment/>
      <protection/>
    </xf>
    <xf numFmtId="0" fontId="0" fillId="0" borderId="7" xfId="20" applyBorder="1">
      <alignment/>
      <protection/>
    </xf>
    <xf numFmtId="0" fontId="0" fillId="0" borderId="8" xfId="20" applyBorder="1">
      <alignment/>
      <protection/>
    </xf>
    <xf numFmtId="0" fontId="3" fillId="0" borderId="0" xfId="20" applyFont="1">
      <alignment/>
      <protection/>
    </xf>
    <xf numFmtId="0" fontId="0" fillId="0" borderId="0" xfId="20" applyFont="1">
      <alignment/>
      <protection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41" fontId="0" fillId="0" borderId="2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 wrapText="1" shrinkToFit="1"/>
    </xf>
    <xf numFmtId="165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vertical="justify" wrapText="1"/>
    </xf>
    <xf numFmtId="0" fontId="0" fillId="0" borderId="13" xfId="0" applyBorder="1" applyAlignment="1">
      <alignment vertical="justify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vertical="justify"/>
    </xf>
    <xf numFmtId="0" fontId="1" fillId="2" borderId="0" xfId="0" applyFont="1" applyFill="1" applyAlignment="1">
      <alignment/>
    </xf>
    <xf numFmtId="44" fontId="0" fillId="0" borderId="0" xfId="19" applyAlignment="1">
      <alignment/>
    </xf>
    <xf numFmtId="0" fontId="8" fillId="0" borderId="1" xfId="0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44" fontId="0" fillId="0" borderId="14" xfId="19" applyBorder="1" applyAlignment="1">
      <alignment/>
    </xf>
    <xf numFmtId="44" fontId="0" fillId="0" borderId="15" xfId="19" applyBorder="1" applyAlignment="1">
      <alignment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/>
    </xf>
    <xf numFmtId="1" fontId="0" fillId="0" borderId="3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left"/>
    </xf>
    <xf numFmtId="0" fontId="0" fillId="0" borderId="14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0" xfId="0" applyFont="1" applyAlignment="1">
      <alignment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165" fontId="0" fillId="0" borderId="3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4" xfId="0" applyBorder="1" applyAlignment="1">
      <alignment horizontal="right"/>
    </xf>
    <xf numFmtId="3" fontId="0" fillId="0" borderId="2" xfId="0" applyNumberFormat="1" applyBorder="1" applyAlignment="1">
      <alignment horizontal="center"/>
    </xf>
    <xf numFmtId="0" fontId="9" fillId="3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3" fontId="10" fillId="0" borderId="2" xfId="0" applyNumberFormat="1" applyFont="1" applyBorder="1" applyAlignment="1">
      <alignment horizontal="right" vertical="center"/>
    </xf>
    <xf numFmtId="165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0" fillId="0" borderId="2" xfId="0" applyNumberForma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3" fontId="10" fillId="0" borderId="2" xfId="0" applyNumberFormat="1" applyFont="1" applyBorder="1" applyAlignment="1">
      <alignment vertical="center"/>
    </xf>
    <xf numFmtId="3" fontId="0" fillId="0" borderId="4" xfId="0" applyNumberFormat="1" applyBorder="1" applyAlignment="1">
      <alignment/>
    </xf>
    <xf numFmtId="3" fontId="10" fillId="0" borderId="22" xfId="0" applyNumberFormat="1" applyFont="1" applyBorder="1" applyAlignment="1">
      <alignment vertical="center"/>
    </xf>
    <xf numFmtId="0" fontId="19" fillId="0" borderId="0" xfId="0" applyFont="1" applyBorder="1" applyAlignment="1">
      <alignment/>
    </xf>
    <xf numFmtId="0" fontId="17" fillId="0" borderId="0" xfId="0" applyFont="1" applyAlignment="1">
      <alignment/>
    </xf>
    <xf numFmtId="0" fontId="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center" vertical="top" wrapText="1"/>
    </xf>
    <xf numFmtId="0" fontId="10" fillId="0" borderId="9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0" fontId="17" fillId="0" borderId="0" xfId="0" applyFont="1" applyBorder="1" applyAlignment="1">
      <alignment/>
    </xf>
    <xf numFmtId="3" fontId="17" fillId="3" borderId="0" xfId="0" applyNumberFormat="1" applyFont="1" applyFill="1" applyBorder="1" applyAlignment="1">
      <alignment/>
    </xf>
    <xf numFmtId="0" fontId="10" fillId="0" borderId="1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2" fontId="10" fillId="0" borderId="4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/>
    </xf>
    <xf numFmtId="0" fontId="20" fillId="3" borderId="0" xfId="0" applyFont="1" applyFill="1" applyBorder="1" applyAlignment="1">
      <alignment horizontal="center" vertical="top"/>
    </xf>
    <xf numFmtId="0" fontId="10" fillId="0" borderId="26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2" fontId="10" fillId="0" borderId="28" xfId="0" applyNumberFormat="1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3" fontId="10" fillId="0" borderId="33" xfId="0" applyNumberFormat="1" applyFont="1" applyFill="1" applyBorder="1" applyAlignment="1">
      <alignment vertical="center"/>
    </xf>
    <xf numFmtId="3" fontId="17" fillId="0" borderId="0" xfId="0" applyNumberFormat="1" applyFont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9" fillId="4" borderId="34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20" fillId="3" borderId="37" xfId="0" applyFont="1" applyFill="1" applyBorder="1" applyAlignment="1">
      <alignment horizontal="center" vertical="top" wrapText="1"/>
    </xf>
    <xf numFmtId="0" fontId="20" fillId="3" borderId="17" xfId="0" applyFont="1" applyFill="1" applyBorder="1" applyAlignment="1">
      <alignment horizontal="center" vertical="top" wrapText="1"/>
    </xf>
    <xf numFmtId="0" fontId="20" fillId="3" borderId="24" xfId="0" applyFont="1" applyFill="1" applyBorder="1" applyAlignment="1">
      <alignment horizontal="center" vertical="top" wrapText="1"/>
    </xf>
    <xf numFmtId="0" fontId="20" fillId="3" borderId="10" xfId="0" applyFont="1" applyFill="1" applyBorder="1" applyAlignment="1">
      <alignment horizontal="center" vertical="top" wrapText="1"/>
    </xf>
    <xf numFmtId="3" fontId="20" fillId="3" borderId="10" xfId="0" applyNumberFormat="1" applyFont="1" applyFill="1" applyBorder="1" applyAlignment="1">
      <alignment vertical="top"/>
    </xf>
    <xf numFmtId="3" fontId="20" fillId="3" borderId="38" xfId="0" applyNumberFormat="1" applyFont="1" applyFill="1" applyBorder="1" applyAlignment="1">
      <alignment vertical="top"/>
    </xf>
    <xf numFmtId="3" fontId="20" fillId="4" borderId="25" xfId="0" applyNumberFormat="1" applyFont="1" applyFill="1" applyBorder="1" applyAlignment="1">
      <alignment vertical="top"/>
    </xf>
    <xf numFmtId="0" fontId="0" fillId="0" borderId="9" xfId="0" applyBorder="1" applyAlignment="1">
      <alignment/>
    </xf>
    <xf numFmtId="0" fontId="20" fillId="3" borderId="38" xfId="0" applyFont="1" applyFill="1" applyBorder="1" applyAlignment="1">
      <alignment horizontal="center" vertical="top" wrapText="1"/>
    </xf>
    <xf numFmtId="1" fontId="10" fillId="3" borderId="1" xfId="0" applyNumberFormat="1" applyFont="1" applyFill="1" applyBorder="1" applyAlignment="1">
      <alignment horizontal="right" vertical="center"/>
    </xf>
    <xf numFmtId="0" fontId="9" fillId="0" borderId="24" xfId="0" applyFont="1" applyBorder="1" applyAlignment="1">
      <alignment horizontal="left" vertical="center"/>
    </xf>
    <xf numFmtId="0" fontId="9" fillId="0" borderId="10" xfId="0" applyFont="1" applyBorder="1" applyAlignment="1">
      <alignment wrapText="1"/>
    </xf>
    <xf numFmtId="3" fontId="10" fillId="0" borderId="24" xfId="0" applyNumberFormat="1" applyFont="1" applyFill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1" fontId="10" fillId="3" borderId="1" xfId="0" applyNumberFormat="1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wrapText="1"/>
    </xf>
    <xf numFmtId="3" fontId="10" fillId="0" borderId="4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2" xfId="0" applyFont="1" applyBorder="1" applyAlignment="1">
      <alignment wrapText="1"/>
    </xf>
    <xf numFmtId="3" fontId="10" fillId="0" borderId="28" xfId="0" applyNumberFormat="1" applyFont="1" applyFill="1" applyBorder="1" applyAlignment="1">
      <alignment vertical="center"/>
    </xf>
    <xf numFmtId="3" fontId="10" fillId="0" borderId="39" xfId="0" applyNumberFormat="1" applyFont="1" applyBorder="1" applyAlignment="1">
      <alignment vertical="center"/>
    </xf>
    <xf numFmtId="0" fontId="10" fillId="0" borderId="1" xfId="0" applyFont="1" applyBorder="1" applyAlignment="1">
      <alignment/>
    </xf>
    <xf numFmtId="0" fontId="9" fillId="0" borderId="4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3" fontId="10" fillId="0" borderId="4" xfId="0" applyNumberFormat="1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" xfId="0" applyFont="1" applyBorder="1" applyAlignment="1">
      <alignment/>
    </xf>
    <xf numFmtId="0" fontId="10" fillId="0" borderId="5" xfId="0" applyFont="1" applyBorder="1" applyAlignment="1">
      <alignment/>
    </xf>
    <xf numFmtId="0" fontId="9" fillId="0" borderId="8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3" fontId="10" fillId="0" borderId="28" xfId="0" applyNumberFormat="1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3" fontId="10" fillId="0" borderId="40" xfId="0" applyNumberFormat="1" applyFont="1" applyBorder="1" applyAlignment="1">
      <alignment vertical="center"/>
    </xf>
    <xf numFmtId="3" fontId="10" fillId="0" borderId="41" xfId="0" applyNumberFormat="1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3" fontId="10" fillId="0" borderId="35" xfId="0" applyNumberFormat="1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3" fontId="10" fillId="0" borderId="42" xfId="0" applyNumberFormat="1" applyFont="1" applyBorder="1" applyAlignment="1">
      <alignment vertical="center"/>
    </xf>
    <xf numFmtId="3" fontId="10" fillId="0" borderId="36" xfId="0" applyNumberFormat="1" applyFont="1" applyBorder="1" applyAlignment="1">
      <alignment vertical="center"/>
    </xf>
    <xf numFmtId="2" fontId="10" fillId="0" borderId="43" xfId="0" applyNumberFormat="1" applyFont="1" applyBorder="1" applyAlignment="1">
      <alignment vertical="center"/>
    </xf>
    <xf numFmtId="2" fontId="10" fillId="0" borderId="44" xfId="0" applyNumberFormat="1" applyFont="1" applyBorder="1" applyAlignment="1">
      <alignment vertical="center"/>
    </xf>
    <xf numFmtId="3" fontId="10" fillId="0" borderId="27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0" fontId="9" fillId="4" borderId="45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6" xfId="0" applyFont="1" applyBorder="1" applyAlignment="1">
      <alignment/>
    </xf>
    <xf numFmtId="0" fontId="10" fillId="4" borderId="6" xfId="0" applyFont="1" applyFill="1" applyBorder="1" applyAlignment="1">
      <alignment/>
    </xf>
    <xf numFmtId="3" fontId="10" fillId="0" borderId="35" xfId="0" applyNumberFormat="1" applyFont="1" applyBorder="1" applyAlignment="1">
      <alignment/>
    </xf>
    <xf numFmtId="0" fontId="10" fillId="0" borderId="35" xfId="0" applyFont="1" applyBorder="1" applyAlignment="1">
      <alignment/>
    </xf>
    <xf numFmtId="3" fontId="10" fillId="0" borderId="36" xfId="0" applyNumberFormat="1" applyFont="1" applyBorder="1" applyAlignment="1">
      <alignment/>
    </xf>
    <xf numFmtId="3" fontId="10" fillId="0" borderId="45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40" xfId="0" applyNumberFormat="1" applyFont="1" applyBorder="1" applyAlignment="1">
      <alignment/>
    </xf>
    <xf numFmtId="3" fontId="10" fillId="0" borderId="46" xfId="0" applyNumberFormat="1" applyFont="1" applyBorder="1" applyAlignment="1">
      <alignment/>
    </xf>
    <xf numFmtId="3" fontId="10" fillId="0" borderId="47" xfId="0" applyNumberFormat="1" applyFont="1" applyBorder="1" applyAlignment="1">
      <alignment/>
    </xf>
    <xf numFmtId="0" fontId="10" fillId="0" borderId="17" xfId="0" applyFont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3" fontId="9" fillId="0" borderId="10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49" fontId="0" fillId="0" borderId="14" xfId="0" applyNumberFormat="1" applyBorder="1" applyAlignment="1">
      <alignment horizontal="right" vertical="center"/>
    </xf>
    <xf numFmtId="0" fontId="9" fillId="0" borderId="2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right" vertical="center"/>
    </xf>
    <xf numFmtId="1" fontId="9" fillId="3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0" fontId="11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3" fontId="9" fillId="0" borderId="18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9" fillId="0" borderId="5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1" fillId="0" borderId="0" xfId="0" applyFont="1" applyAlignment="1">
      <alignment/>
    </xf>
    <xf numFmtId="0" fontId="9" fillId="0" borderId="49" xfId="0" applyFont="1" applyBorder="1" applyAlignment="1">
      <alignment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2" xfId="0" applyFont="1" applyBorder="1" applyAlignment="1">
      <alignment vertical="center" wrapText="1"/>
    </xf>
    <xf numFmtId="3" fontId="1" fillId="0" borderId="22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0" fontId="10" fillId="0" borderId="50" xfId="0" applyFont="1" applyBorder="1" applyAlignment="1">
      <alignment/>
    </xf>
    <xf numFmtId="0" fontId="10" fillId="4" borderId="47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51" xfId="0" applyFont="1" applyFill="1" applyBorder="1" applyAlignment="1">
      <alignment/>
    </xf>
    <xf numFmtId="0" fontId="18" fillId="0" borderId="0" xfId="0" applyFont="1" applyBorder="1" applyAlignment="1">
      <alignment/>
    </xf>
    <xf numFmtId="0" fontId="10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10" fillId="4" borderId="54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/>
    </xf>
    <xf numFmtId="0" fontId="10" fillId="4" borderId="56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3" fontId="10" fillId="0" borderId="34" xfId="0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59" xfId="0" applyFont="1" applyFill="1" applyBorder="1" applyAlignment="1">
      <alignment/>
    </xf>
    <xf numFmtId="0" fontId="10" fillId="0" borderId="60" xfId="0" applyFont="1" applyBorder="1" applyAlignment="1">
      <alignment/>
    </xf>
    <xf numFmtId="0" fontId="10" fillId="0" borderId="51" xfId="0" applyFont="1" applyBorder="1" applyAlignment="1">
      <alignment horizontal="center" vertical="center"/>
    </xf>
    <xf numFmtId="0" fontId="10" fillId="0" borderId="41" xfId="0" applyFont="1" applyBorder="1" applyAlignment="1">
      <alignment vertical="center"/>
    </xf>
    <xf numFmtId="0" fontId="10" fillId="0" borderId="51" xfId="0" applyFont="1" applyBorder="1" applyAlignment="1">
      <alignment/>
    </xf>
    <xf numFmtId="0" fontId="10" fillId="4" borderId="54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51" xfId="0" applyFont="1" applyFill="1" applyBorder="1" applyAlignment="1">
      <alignment vertical="center" wrapText="1"/>
    </xf>
    <xf numFmtId="0" fontId="0" fillId="0" borderId="5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4" borderId="54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1" fillId="0" borderId="17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13" fillId="0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1" fillId="0" borderId="48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2" fillId="5" borderId="56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2" fillId="5" borderId="5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17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0" fontId="1" fillId="0" borderId="0" xfId="20" applyFont="1" applyAlignment="1">
      <alignment wrapText="1"/>
      <protection/>
    </xf>
    <xf numFmtId="0" fontId="0" fillId="0" borderId="0" xfId="20" applyAlignment="1">
      <alignment wrapText="1"/>
      <protection/>
    </xf>
    <xf numFmtId="0" fontId="1" fillId="0" borderId="16" xfId="20" applyFont="1" applyBorder="1" applyAlignment="1">
      <alignment vertical="center" wrapText="1"/>
      <protection/>
    </xf>
    <xf numFmtId="0" fontId="1" fillId="0" borderId="1" xfId="20" applyFont="1" applyBorder="1" applyAlignment="1">
      <alignment vertical="center" wrapText="1"/>
      <protection/>
    </xf>
    <xf numFmtId="0" fontId="1" fillId="0" borderId="17" xfId="20" applyFont="1" applyBorder="1" applyAlignment="1">
      <alignment vertical="center" wrapText="1"/>
      <protection/>
    </xf>
    <xf numFmtId="0" fontId="1" fillId="0" borderId="2" xfId="20" applyFont="1" applyBorder="1" applyAlignment="1">
      <alignment vertical="center" wrapText="1"/>
      <protection/>
    </xf>
    <xf numFmtId="0" fontId="4" fillId="0" borderId="62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63" xfId="0" applyFont="1" applyBorder="1" applyAlignment="1">
      <alignment vertical="center" wrapText="1"/>
    </xf>
    <xf numFmtId="3" fontId="0" fillId="0" borderId="39" xfId="0" applyNumberFormat="1" applyFill="1" applyBorder="1" applyAlignment="1">
      <alignment horizontal="center"/>
    </xf>
    <xf numFmtId="3" fontId="0" fillId="0" borderId="27" xfId="0" applyNumberFormat="1" applyBorder="1" applyAlignment="1">
      <alignment/>
    </xf>
    <xf numFmtId="3" fontId="0" fillId="0" borderId="3" xfId="0" applyNumberFormat="1" applyFill="1" applyBorder="1" applyAlignment="1">
      <alignment horizontal="center"/>
    </xf>
    <xf numFmtId="3" fontId="0" fillId="0" borderId="26" xfId="0" applyNumberFormat="1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44" fontId="1" fillId="0" borderId="18" xfId="19" applyFont="1" applyBorder="1" applyAlignment="1">
      <alignment vertical="center" wrapText="1"/>
    </xf>
    <xf numFmtId="44" fontId="1" fillId="0" borderId="14" xfId="19" applyFont="1" applyBorder="1" applyAlignment="1">
      <alignment vertical="center" wrapText="1"/>
    </xf>
    <xf numFmtId="0" fontId="1" fillId="0" borderId="5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64" xfId="0" applyBorder="1" applyAlignment="1">
      <alignment wrapText="1"/>
    </xf>
    <xf numFmtId="0" fontId="0" fillId="0" borderId="64" xfId="0" applyBorder="1" applyAlignment="1">
      <alignment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1" fillId="0" borderId="49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1" xfId="0" applyBorder="1" applyAlignment="1">
      <alignment wrapText="1"/>
    </xf>
    <xf numFmtId="49" fontId="0" fillId="0" borderId="3" xfId="0" applyNumberFormat="1" applyBorder="1" applyAlignment="1">
      <alignment horizontal="center"/>
    </xf>
    <xf numFmtId="49" fontId="0" fillId="0" borderId="13" xfId="0" applyNumberFormat="1" applyBorder="1" applyAlignment="1">
      <alignment/>
    </xf>
    <xf numFmtId="49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B5" sqref="B5"/>
    </sheetView>
  </sheetViews>
  <sheetFormatPr defaultColWidth="9.00390625" defaultRowHeight="12.75"/>
  <cols>
    <col min="2" max="2" width="21.25390625" style="0" customWidth="1"/>
    <col min="3" max="3" width="19.375" style="0" customWidth="1"/>
    <col min="4" max="4" width="13.625" style="0" customWidth="1"/>
    <col min="5" max="5" width="14.75390625" style="0" customWidth="1"/>
    <col min="6" max="6" width="9.375" style="0" customWidth="1"/>
    <col min="7" max="7" width="0.12890625" style="0" customWidth="1"/>
    <col min="8" max="8" width="9.75390625" style="0" hidden="1" customWidth="1"/>
    <col min="9" max="11" width="9.875" style="0" hidden="1" customWidth="1"/>
    <col min="12" max="12" width="8.00390625" style="0" hidden="1" customWidth="1"/>
    <col min="13" max="13" width="9.375" style="0" hidden="1" customWidth="1"/>
    <col min="14" max="14" width="9.25390625" style="0" bestFit="1" customWidth="1"/>
  </cols>
  <sheetData>
    <row r="1" spans="2:5" ht="18">
      <c r="B1" s="310" t="s">
        <v>499</v>
      </c>
      <c r="C1" s="310"/>
      <c r="D1" s="310"/>
      <c r="E1" s="310"/>
    </row>
    <row r="2" spans="2:5" ht="18.75">
      <c r="B2" s="142"/>
      <c r="C2" s="142"/>
      <c r="D2" s="142"/>
      <c r="E2" s="142"/>
    </row>
    <row r="3" spans="2:14" ht="12.75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2:14" ht="12.75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2:14" ht="13.5" thickBot="1">
      <c r="B5" s="144" t="s">
        <v>500</v>
      </c>
      <c r="C5" s="144"/>
      <c r="D5" s="145"/>
      <c r="E5" s="146"/>
      <c r="F5" s="146"/>
      <c r="G5" s="146"/>
      <c r="H5" s="146"/>
      <c r="I5" s="146"/>
      <c r="J5" s="143"/>
      <c r="K5" s="143"/>
      <c r="L5" s="143"/>
      <c r="M5" s="143"/>
      <c r="N5" s="143"/>
    </row>
    <row r="6" spans="1:14" ht="39" thickBot="1">
      <c r="A6" s="177" t="s">
        <v>402</v>
      </c>
      <c r="B6" s="227" t="s">
        <v>406</v>
      </c>
      <c r="C6" s="228" t="s">
        <v>501</v>
      </c>
      <c r="D6" s="178" t="s">
        <v>502</v>
      </c>
      <c r="E6" s="229" t="s">
        <v>503</v>
      </c>
      <c r="G6" s="147"/>
      <c r="H6" s="147"/>
      <c r="I6" s="48"/>
      <c r="J6" s="147"/>
      <c r="K6" s="147"/>
      <c r="L6" s="147"/>
      <c r="M6" s="147"/>
      <c r="N6" s="143"/>
    </row>
    <row r="7" spans="1:14" ht="12.75">
      <c r="A7" s="148"/>
      <c r="B7" s="149"/>
      <c r="C7" s="150"/>
      <c r="D7" s="151"/>
      <c r="E7" s="152">
        <v>50000</v>
      </c>
      <c r="G7" s="153"/>
      <c r="H7" s="153"/>
      <c r="I7" s="48"/>
      <c r="J7" s="154"/>
      <c r="K7" s="154"/>
      <c r="L7" s="154"/>
      <c r="M7" s="154"/>
      <c r="N7" s="143"/>
    </row>
    <row r="8" spans="1:14" ht="12.75">
      <c r="A8" s="155">
        <v>267449</v>
      </c>
      <c r="B8" s="156" t="s">
        <v>504</v>
      </c>
      <c r="C8" s="157">
        <v>17.25</v>
      </c>
      <c r="D8" s="158">
        <v>506</v>
      </c>
      <c r="E8" s="159">
        <f aca="true" t="shared" si="0" ref="E8:E43">+C8*$E$7</f>
        <v>862500</v>
      </c>
      <c r="G8" s="160"/>
      <c r="H8" s="160"/>
      <c r="I8" s="48"/>
      <c r="J8" s="154"/>
      <c r="K8" s="154"/>
      <c r="L8" s="161"/>
      <c r="M8" s="147"/>
      <c r="N8" s="143"/>
    </row>
    <row r="9" spans="1:14" ht="12.75">
      <c r="A9" s="155">
        <v>267538</v>
      </c>
      <c r="B9" s="162" t="s">
        <v>505</v>
      </c>
      <c r="C9" s="157">
        <v>11</v>
      </c>
      <c r="D9" s="158">
        <v>213</v>
      </c>
      <c r="E9" s="159">
        <f t="shared" si="0"/>
        <v>550000</v>
      </c>
      <c r="G9" s="160"/>
      <c r="H9" s="160"/>
      <c r="I9" s="48"/>
      <c r="J9" s="154"/>
      <c r="K9" s="154"/>
      <c r="L9" s="153"/>
      <c r="M9" s="153"/>
      <c r="N9" s="143"/>
    </row>
    <row r="10" spans="1:14" ht="12.75">
      <c r="A10" s="155">
        <v>286010</v>
      </c>
      <c r="B10" s="162" t="s">
        <v>506</v>
      </c>
      <c r="C10" s="157">
        <v>52.75</v>
      </c>
      <c r="D10" s="139">
        <v>1249</v>
      </c>
      <c r="E10" s="159">
        <f t="shared" si="0"/>
        <v>2637500</v>
      </c>
      <c r="G10" s="160"/>
      <c r="H10" s="160"/>
      <c r="I10" s="48"/>
      <c r="J10" s="154"/>
      <c r="K10" s="154"/>
      <c r="L10" s="160"/>
      <c r="M10" s="160"/>
      <c r="N10" s="143"/>
    </row>
    <row r="11" spans="1:14" ht="12.75">
      <c r="A11" s="155">
        <v>289931</v>
      </c>
      <c r="B11" s="162" t="s">
        <v>507</v>
      </c>
      <c r="C11" s="157">
        <v>3</v>
      </c>
      <c r="D11" s="158">
        <v>128</v>
      </c>
      <c r="E11" s="159">
        <f t="shared" si="0"/>
        <v>150000</v>
      </c>
      <c r="G11" s="160"/>
      <c r="H11" s="160"/>
      <c r="I11" s="48"/>
      <c r="J11" s="154"/>
      <c r="K11" s="154"/>
      <c r="L11" s="160"/>
      <c r="M11" s="160"/>
      <c r="N11" s="143"/>
    </row>
    <row r="12" spans="1:14" ht="12.75">
      <c r="A12" s="155">
        <v>289965</v>
      </c>
      <c r="B12" s="162" t="s">
        <v>508</v>
      </c>
      <c r="C12" s="157">
        <v>2.5</v>
      </c>
      <c r="D12" s="158">
        <v>81</v>
      </c>
      <c r="E12" s="159">
        <f t="shared" si="0"/>
        <v>125000</v>
      </c>
      <c r="G12" s="160"/>
      <c r="H12" s="160"/>
      <c r="I12" s="48"/>
      <c r="J12" s="154"/>
      <c r="K12" s="154"/>
      <c r="L12" s="160"/>
      <c r="M12" s="160"/>
      <c r="N12" s="143"/>
    </row>
    <row r="13" spans="1:14" ht="12.75">
      <c r="A13" s="155">
        <v>294900</v>
      </c>
      <c r="B13" s="162" t="s">
        <v>509</v>
      </c>
      <c r="C13" s="157">
        <v>25</v>
      </c>
      <c r="D13" s="158">
        <v>307</v>
      </c>
      <c r="E13" s="159">
        <f t="shared" si="0"/>
        <v>1250000</v>
      </c>
      <c r="G13" s="160"/>
      <c r="H13" s="160"/>
      <c r="I13" s="48"/>
      <c r="J13" s="154"/>
      <c r="K13" s="154"/>
      <c r="L13" s="160"/>
      <c r="M13" s="160"/>
      <c r="N13" s="143"/>
    </row>
    <row r="14" spans="1:14" ht="12.75">
      <c r="A14" s="155">
        <v>248789</v>
      </c>
      <c r="B14" s="162" t="s">
        <v>510</v>
      </c>
      <c r="C14" s="157">
        <v>1.5</v>
      </c>
      <c r="D14" s="158">
        <v>23</v>
      </c>
      <c r="E14" s="159">
        <f t="shared" si="0"/>
        <v>75000</v>
      </c>
      <c r="G14" s="160"/>
      <c r="H14" s="160"/>
      <c r="I14" s="48"/>
      <c r="J14" s="154"/>
      <c r="K14" s="154"/>
      <c r="L14" s="160"/>
      <c r="M14" s="160"/>
      <c r="N14" s="143"/>
    </row>
    <row r="15" spans="1:14" ht="12.75">
      <c r="A15" s="155">
        <v>248801</v>
      </c>
      <c r="B15" s="162" t="s">
        <v>511</v>
      </c>
      <c r="C15" s="157">
        <v>9</v>
      </c>
      <c r="D15" s="158">
        <v>186</v>
      </c>
      <c r="E15" s="159">
        <f t="shared" si="0"/>
        <v>450000</v>
      </c>
      <c r="G15" s="160"/>
      <c r="H15" s="160"/>
      <c r="I15" s="48"/>
      <c r="J15" s="154"/>
      <c r="K15" s="154"/>
      <c r="L15" s="160"/>
      <c r="M15" s="160"/>
      <c r="N15" s="143"/>
    </row>
    <row r="16" spans="1:14" ht="12.75">
      <c r="A16" s="155">
        <v>268321</v>
      </c>
      <c r="B16" s="162" t="s">
        <v>512</v>
      </c>
      <c r="C16" s="157">
        <v>7</v>
      </c>
      <c r="D16" s="158">
        <v>148</v>
      </c>
      <c r="E16" s="159">
        <f t="shared" si="0"/>
        <v>350000</v>
      </c>
      <c r="G16" s="160"/>
      <c r="H16" s="160"/>
      <c r="I16" s="48"/>
      <c r="J16" s="154"/>
      <c r="K16" s="154"/>
      <c r="L16" s="160"/>
      <c r="M16" s="160"/>
      <c r="N16" s="143"/>
    </row>
    <row r="17" spans="1:14" ht="12.75">
      <c r="A17" s="155">
        <v>295671</v>
      </c>
      <c r="B17" s="162" t="s">
        <v>513</v>
      </c>
      <c r="C17" s="157">
        <v>9</v>
      </c>
      <c r="D17" s="158">
        <v>203</v>
      </c>
      <c r="E17" s="159">
        <f t="shared" si="0"/>
        <v>450000</v>
      </c>
      <c r="G17" s="160"/>
      <c r="H17" s="160"/>
      <c r="I17" s="48"/>
      <c r="J17" s="154"/>
      <c r="K17" s="154"/>
      <c r="L17" s="160"/>
      <c r="M17" s="160"/>
      <c r="N17" s="143"/>
    </row>
    <row r="18" spans="1:14" ht="12.75">
      <c r="A18" s="155">
        <v>295841</v>
      </c>
      <c r="B18" s="162" t="s">
        <v>514</v>
      </c>
      <c r="C18" s="157">
        <v>23.12</v>
      </c>
      <c r="D18" s="158">
        <v>538</v>
      </c>
      <c r="E18" s="159">
        <f t="shared" si="0"/>
        <v>1156000</v>
      </c>
      <c r="G18" s="160"/>
      <c r="H18" s="160"/>
      <c r="I18" s="48"/>
      <c r="J18" s="154"/>
      <c r="K18" s="154"/>
      <c r="L18" s="160"/>
      <c r="M18" s="160"/>
      <c r="N18" s="143"/>
    </row>
    <row r="19" spans="1:14" ht="12.75">
      <c r="A19" s="155">
        <v>293971</v>
      </c>
      <c r="B19" s="162" t="s">
        <v>515</v>
      </c>
      <c r="C19" s="157">
        <v>1</v>
      </c>
      <c r="D19" s="158">
        <v>55</v>
      </c>
      <c r="E19" s="159">
        <f t="shared" si="0"/>
        <v>50000</v>
      </c>
      <c r="G19" s="160"/>
      <c r="H19" s="160"/>
      <c r="I19" s="48"/>
      <c r="J19" s="154"/>
      <c r="K19" s="154"/>
      <c r="L19" s="160"/>
      <c r="M19" s="160"/>
      <c r="N19" s="143"/>
    </row>
    <row r="20" spans="1:14" ht="12.75">
      <c r="A20" s="155">
        <v>294233</v>
      </c>
      <c r="B20" s="162" t="s">
        <v>516</v>
      </c>
      <c r="C20" s="157">
        <v>3.5</v>
      </c>
      <c r="D20" s="158">
        <v>52</v>
      </c>
      <c r="E20" s="159">
        <f t="shared" si="0"/>
        <v>175000</v>
      </c>
      <c r="G20" s="160"/>
      <c r="H20" s="160"/>
      <c r="I20" s="48"/>
      <c r="J20" s="154"/>
      <c r="K20" s="154"/>
      <c r="L20" s="160"/>
      <c r="M20" s="160"/>
      <c r="N20" s="143"/>
    </row>
    <row r="21" spans="1:14" ht="12.75">
      <c r="A21" s="155">
        <v>248185</v>
      </c>
      <c r="B21" s="162" t="s">
        <v>517</v>
      </c>
      <c r="C21" s="157">
        <v>2.75</v>
      </c>
      <c r="D21" s="158">
        <v>31</v>
      </c>
      <c r="E21" s="159">
        <f t="shared" si="0"/>
        <v>137500</v>
      </c>
      <c r="G21" s="160"/>
      <c r="H21" s="160"/>
      <c r="I21" s="48"/>
      <c r="J21" s="154"/>
      <c r="K21" s="154"/>
      <c r="L21" s="160"/>
      <c r="M21" s="160"/>
      <c r="N21" s="143"/>
    </row>
    <row r="22" spans="1:14" ht="12.75">
      <c r="A22" s="155">
        <v>289531</v>
      </c>
      <c r="B22" s="162" t="s">
        <v>518</v>
      </c>
      <c r="C22" s="157">
        <v>3</v>
      </c>
      <c r="D22" s="158">
        <v>56</v>
      </c>
      <c r="E22" s="159">
        <f t="shared" si="0"/>
        <v>150000</v>
      </c>
      <c r="G22" s="160"/>
      <c r="H22" s="160"/>
      <c r="I22" s="48"/>
      <c r="J22" s="154"/>
      <c r="K22" s="154"/>
      <c r="L22" s="160"/>
      <c r="M22" s="160"/>
      <c r="N22" s="143"/>
    </row>
    <row r="23" spans="1:14" ht="12.75">
      <c r="A23" s="155">
        <v>294471</v>
      </c>
      <c r="B23" s="162" t="s">
        <v>519</v>
      </c>
      <c r="C23" s="157">
        <v>1.8</v>
      </c>
      <c r="D23" s="158">
        <v>17</v>
      </c>
      <c r="E23" s="159">
        <f t="shared" si="0"/>
        <v>90000</v>
      </c>
      <c r="G23" s="160"/>
      <c r="H23" s="160"/>
      <c r="I23" s="48"/>
      <c r="J23" s="154"/>
      <c r="K23" s="154"/>
      <c r="L23" s="160"/>
      <c r="M23" s="160"/>
      <c r="N23" s="143"/>
    </row>
    <row r="24" spans="1:14" ht="12.75">
      <c r="A24" s="155">
        <v>267716</v>
      </c>
      <c r="B24" s="162" t="s">
        <v>520</v>
      </c>
      <c r="C24" s="157">
        <v>2.5</v>
      </c>
      <c r="D24" s="158">
        <v>102</v>
      </c>
      <c r="E24" s="159">
        <f t="shared" si="0"/>
        <v>125000</v>
      </c>
      <c r="G24" s="160"/>
      <c r="H24" s="160"/>
      <c r="I24" s="48"/>
      <c r="J24" s="154"/>
      <c r="K24" s="154"/>
      <c r="L24" s="160"/>
      <c r="M24" s="160"/>
      <c r="N24" s="143"/>
    </row>
    <row r="25" spans="1:14" ht="12.75">
      <c r="A25" s="155">
        <v>294616</v>
      </c>
      <c r="B25" s="162" t="s">
        <v>521</v>
      </c>
      <c r="C25" s="157">
        <v>2</v>
      </c>
      <c r="D25" s="158">
        <v>47</v>
      </c>
      <c r="E25" s="159">
        <f t="shared" si="0"/>
        <v>100000</v>
      </c>
      <c r="G25" s="160"/>
      <c r="H25" s="160"/>
      <c r="I25" s="48"/>
      <c r="J25" s="154"/>
      <c r="K25" s="154"/>
      <c r="L25" s="160"/>
      <c r="M25" s="160"/>
      <c r="N25" s="143"/>
    </row>
    <row r="26" spans="1:14" ht="12.75">
      <c r="A26" s="155">
        <v>267759</v>
      </c>
      <c r="B26" s="162" t="s">
        <v>522</v>
      </c>
      <c r="C26" s="157">
        <v>8.94</v>
      </c>
      <c r="D26" s="158">
        <v>155</v>
      </c>
      <c r="E26" s="159">
        <f t="shared" si="0"/>
        <v>447000</v>
      </c>
      <c r="G26" s="160"/>
      <c r="H26" s="160"/>
      <c r="I26" s="48"/>
      <c r="J26" s="154"/>
      <c r="K26" s="154"/>
      <c r="L26" s="160"/>
      <c r="M26" s="160"/>
      <c r="N26" s="143"/>
    </row>
    <row r="27" spans="1:14" ht="12.75">
      <c r="A27" s="155">
        <v>294799</v>
      </c>
      <c r="B27" s="162" t="s">
        <v>523</v>
      </c>
      <c r="C27" s="157">
        <v>1</v>
      </c>
      <c r="D27" s="158">
        <v>75</v>
      </c>
      <c r="E27" s="159">
        <f t="shared" si="0"/>
        <v>50000</v>
      </c>
      <c r="G27" s="160"/>
      <c r="H27" s="160"/>
      <c r="I27" s="48"/>
      <c r="J27" s="154"/>
      <c r="K27" s="154"/>
      <c r="L27" s="160"/>
      <c r="M27" s="160"/>
      <c r="N27" s="143"/>
    </row>
    <row r="28" spans="1:14" ht="12.75">
      <c r="A28" s="155">
        <v>294829</v>
      </c>
      <c r="B28" s="162" t="s">
        <v>524</v>
      </c>
      <c r="C28" s="157">
        <v>0.4</v>
      </c>
      <c r="D28" s="158">
        <v>29</v>
      </c>
      <c r="E28" s="159">
        <f t="shared" si="0"/>
        <v>20000</v>
      </c>
      <c r="G28" s="160"/>
      <c r="H28" s="160"/>
      <c r="I28" s="48"/>
      <c r="J28" s="154"/>
      <c r="K28" s="154"/>
      <c r="L28" s="160"/>
      <c r="M28" s="160"/>
      <c r="N28" s="143"/>
    </row>
    <row r="29" spans="1:14" ht="12.75">
      <c r="A29" s="155">
        <v>268062</v>
      </c>
      <c r="B29" s="162" t="s">
        <v>525</v>
      </c>
      <c r="C29" s="157">
        <v>0.1875</v>
      </c>
      <c r="D29" s="158">
        <v>8</v>
      </c>
      <c r="E29" s="159">
        <f t="shared" si="0"/>
        <v>9375</v>
      </c>
      <c r="G29" s="160"/>
      <c r="H29" s="160"/>
      <c r="I29" s="48"/>
      <c r="J29" s="154"/>
      <c r="K29" s="154"/>
      <c r="L29" s="160"/>
      <c r="M29" s="160"/>
      <c r="N29" s="143"/>
    </row>
    <row r="30" spans="1:14" ht="12.75">
      <c r="A30" s="155">
        <v>286435</v>
      </c>
      <c r="B30" s="162" t="s">
        <v>526</v>
      </c>
      <c r="C30" s="157">
        <v>6</v>
      </c>
      <c r="D30" s="158">
        <v>176</v>
      </c>
      <c r="E30" s="159">
        <f t="shared" si="0"/>
        <v>300000</v>
      </c>
      <c r="G30" s="160"/>
      <c r="H30" s="160"/>
      <c r="I30" s="48"/>
      <c r="J30" s="154"/>
      <c r="K30" s="154"/>
      <c r="L30" s="160"/>
      <c r="M30" s="160"/>
      <c r="N30" s="143"/>
    </row>
    <row r="31" spans="1:14" ht="12.75">
      <c r="A31" s="155">
        <v>268097</v>
      </c>
      <c r="B31" s="162" t="s">
        <v>527</v>
      </c>
      <c r="C31" s="157">
        <v>4</v>
      </c>
      <c r="D31" s="158">
        <v>120</v>
      </c>
      <c r="E31" s="159">
        <f t="shared" si="0"/>
        <v>200000</v>
      </c>
      <c r="G31" s="160"/>
      <c r="H31" s="160"/>
      <c r="I31" s="48"/>
      <c r="J31" s="154"/>
      <c r="K31" s="154"/>
      <c r="L31" s="160"/>
      <c r="M31" s="160"/>
      <c r="N31" s="143"/>
    </row>
    <row r="32" spans="1:14" ht="12.75">
      <c r="A32" s="155">
        <v>295451</v>
      </c>
      <c r="B32" s="162" t="s">
        <v>528</v>
      </c>
      <c r="C32" s="157">
        <v>1</v>
      </c>
      <c r="D32" s="158">
        <v>18</v>
      </c>
      <c r="E32" s="159">
        <f t="shared" si="0"/>
        <v>50000</v>
      </c>
      <c r="G32" s="160"/>
      <c r="H32" s="160"/>
      <c r="I32" s="48"/>
      <c r="J32" s="154"/>
      <c r="K32" s="154"/>
      <c r="L32" s="160"/>
      <c r="M32" s="160"/>
      <c r="N32" s="143"/>
    </row>
    <row r="33" spans="1:14" ht="12.75">
      <c r="A33" s="155">
        <v>295540</v>
      </c>
      <c r="B33" s="162" t="s">
        <v>529</v>
      </c>
      <c r="C33" s="157">
        <v>7</v>
      </c>
      <c r="D33" s="158">
        <v>29</v>
      </c>
      <c r="E33" s="159">
        <f t="shared" si="0"/>
        <v>350000</v>
      </c>
      <c r="G33" s="160"/>
      <c r="H33" s="160"/>
      <c r="I33" s="48"/>
      <c r="J33" s="154"/>
      <c r="K33" s="154"/>
      <c r="L33" s="160"/>
      <c r="M33" s="160"/>
      <c r="N33" s="143"/>
    </row>
    <row r="34" spans="1:14" ht="12.75">
      <c r="A34" s="155">
        <v>286753</v>
      </c>
      <c r="B34" s="162" t="s">
        <v>530</v>
      </c>
      <c r="C34" s="157">
        <v>6</v>
      </c>
      <c r="D34" s="158">
        <v>160</v>
      </c>
      <c r="E34" s="159">
        <f t="shared" si="0"/>
        <v>300000</v>
      </c>
      <c r="G34" s="160"/>
      <c r="H34" s="160"/>
      <c r="I34" s="48"/>
      <c r="J34" s="154"/>
      <c r="K34" s="154"/>
      <c r="L34" s="160"/>
      <c r="M34" s="160"/>
      <c r="N34" s="143"/>
    </row>
    <row r="35" spans="1:14" ht="12.75">
      <c r="A35" s="155">
        <v>268411</v>
      </c>
      <c r="B35" s="162" t="s">
        <v>531</v>
      </c>
      <c r="C35" s="157">
        <v>0.3</v>
      </c>
      <c r="D35" s="158">
        <v>9</v>
      </c>
      <c r="E35" s="159">
        <f t="shared" si="0"/>
        <v>15000</v>
      </c>
      <c r="G35" s="160"/>
      <c r="H35" s="160"/>
      <c r="I35" s="48"/>
      <c r="J35" s="154"/>
      <c r="K35" s="154"/>
      <c r="L35" s="160"/>
      <c r="M35" s="160"/>
      <c r="N35" s="143"/>
    </row>
    <row r="36" spans="1:14" ht="12.75">
      <c r="A36" s="155">
        <v>295744</v>
      </c>
      <c r="B36" s="162" t="s">
        <v>532</v>
      </c>
      <c r="C36" s="157">
        <v>2</v>
      </c>
      <c r="D36" s="158">
        <v>66</v>
      </c>
      <c r="E36" s="159">
        <f t="shared" si="0"/>
        <v>100000</v>
      </c>
      <c r="G36" s="160"/>
      <c r="H36" s="160"/>
      <c r="I36" s="48"/>
      <c r="J36" s="154"/>
      <c r="K36" s="154"/>
      <c r="L36" s="160"/>
      <c r="M36" s="160"/>
      <c r="N36" s="143"/>
    </row>
    <row r="37" spans="1:14" ht="12.75">
      <c r="A37" s="155">
        <v>268542</v>
      </c>
      <c r="B37" s="162" t="s">
        <v>533</v>
      </c>
      <c r="C37" s="157">
        <v>3</v>
      </c>
      <c r="D37" s="158">
        <v>87</v>
      </c>
      <c r="E37" s="159">
        <f t="shared" si="0"/>
        <v>150000</v>
      </c>
      <c r="G37" s="160"/>
      <c r="H37" s="160"/>
      <c r="I37" s="48"/>
      <c r="J37" s="154"/>
      <c r="K37" s="154"/>
      <c r="L37" s="160"/>
      <c r="M37" s="160"/>
      <c r="N37" s="143"/>
    </row>
    <row r="38" spans="1:14" ht="12.75">
      <c r="A38" s="155">
        <v>249483</v>
      </c>
      <c r="B38" s="162" t="s">
        <v>534</v>
      </c>
      <c r="C38" s="157">
        <v>0.625</v>
      </c>
      <c r="D38" s="158">
        <v>17</v>
      </c>
      <c r="E38" s="159">
        <f t="shared" si="0"/>
        <v>31250</v>
      </c>
      <c r="G38" s="160"/>
      <c r="H38" s="160"/>
      <c r="I38" s="48"/>
      <c r="J38" s="154"/>
      <c r="K38" s="154"/>
      <c r="L38" s="160"/>
      <c r="M38" s="160"/>
      <c r="N38" s="143"/>
    </row>
    <row r="39" spans="1:14" ht="12.75">
      <c r="A39" s="155">
        <v>285668</v>
      </c>
      <c r="B39" s="163" t="s">
        <v>535</v>
      </c>
      <c r="C39" s="164">
        <v>3</v>
      </c>
      <c r="D39" s="165">
        <v>125</v>
      </c>
      <c r="E39" s="159">
        <f t="shared" si="0"/>
        <v>150000</v>
      </c>
      <c r="G39" s="160"/>
      <c r="H39" s="160"/>
      <c r="I39" s="48"/>
      <c r="J39" s="154"/>
      <c r="K39" s="154"/>
      <c r="L39" s="160"/>
      <c r="M39" s="160"/>
      <c r="N39" s="143"/>
    </row>
    <row r="40" spans="1:14" ht="12.75">
      <c r="A40" s="155">
        <v>295647</v>
      </c>
      <c r="B40" s="163" t="s">
        <v>536</v>
      </c>
      <c r="C40" s="164">
        <v>2.5</v>
      </c>
      <c r="D40" s="165">
        <v>103</v>
      </c>
      <c r="E40" s="159">
        <f t="shared" si="0"/>
        <v>125000</v>
      </c>
      <c r="G40" s="160"/>
      <c r="H40" s="160"/>
      <c r="I40" s="48"/>
      <c r="J40" s="154"/>
      <c r="K40" s="154"/>
      <c r="L40" s="160"/>
      <c r="M40" s="160"/>
      <c r="N40" s="143"/>
    </row>
    <row r="41" spans="1:14" ht="12.75">
      <c r="A41" s="155">
        <v>268356</v>
      </c>
      <c r="B41" s="163" t="s">
        <v>537</v>
      </c>
      <c r="C41" s="164">
        <v>0.3</v>
      </c>
      <c r="D41" s="165">
        <v>22</v>
      </c>
      <c r="E41" s="159">
        <f t="shared" si="0"/>
        <v>15000</v>
      </c>
      <c r="G41" s="160"/>
      <c r="H41" s="160"/>
      <c r="I41" s="48"/>
      <c r="J41" s="154"/>
      <c r="K41" s="154"/>
      <c r="L41" s="160"/>
      <c r="M41" s="160"/>
      <c r="N41" s="143"/>
    </row>
    <row r="42" spans="1:14" ht="12.75">
      <c r="A42" s="166">
        <v>248843</v>
      </c>
      <c r="B42" s="167" t="s">
        <v>538</v>
      </c>
      <c r="C42" s="223">
        <v>5</v>
      </c>
      <c r="D42" s="165">
        <v>62</v>
      </c>
      <c r="E42" s="225">
        <f t="shared" si="0"/>
        <v>250000</v>
      </c>
      <c r="G42" s="160"/>
      <c r="H42" s="160"/>
      <c r="I42" s="48"/>
      <c r="J42" s="154"/>
      <c r="K42" s="154"/>
      <c r="L42" s="160"/>
      <c r="M42" s="160"/>
      <c r="N42" s="143"/>
    </row>
    <row r="43" spans="1:14" ht="12.75">
      <c r="A43" s="168">
        <v>27668240</v>
      </c>
      <c r="B43" s="169" t="s">
        <v>539</v>
      </c>
      <c r="C43" s="224">
        <v>2.35</v>
      </c>
      <c r="D43" s="158">
        <v>110</v>
      </c>
      <c r="E43" s="226">
        <f t="shared" si="0"/>
        <v>117500</v>
      </c>
      <c r="G43" s="160"/>
      <c r="H43" s="160"/>
      <c r="I43" s="48"/>
      <c r="J43" s="154"/>
      <c r="K43" s="154"/>
      <c r="L43" s="160"/>
      <c r="M43" s="160"/>
      <c r="N43" s="143"/>
    </row>
    <row r="44" spans="1:14" ht="13.5" thickBot="1">
      <c r="A44" s="311" t="s">
        <v>424</v>
      </c>
      <c r="B44" s="312"/>
      <c r="C44" s="170">
        <f>SUM(C8:C43)</f>
        <v>231.27250000000004</v>
      </c>
      <c r="D44" s="171">
        <f>SUM(D8:D43)</f>
        <v>5313</v>
      </c>
      <c r="E44" s="172">
        <f>SUM(E7:E43)</f>
        <v>11613625</v>
      </c>
      <c r="G44" s="153"/>
      <c r="H44" s="153"/>
      <c r="I44" s="48"/>
      <c r="J44" s="154"/>
      <c r="K44" s="154"/>
      <c r="L44" s="160"/>
      <c r="M44" s="160"/>
      <c r="N44" s="143"/>
    </row>
    <row r="45" spans="2:14" ht="12.75">
      <c r="B45" s="143"/>
      <c r="C45" s="143"/>
      <c r="D45" s="173"/>
      <c r="E45" s="143"/>
      <c r="F45" s="143"/>
      <c r="G45" s="143"/>
      <c r="H45" s="143"/>
      <c r="I45" s="173"/>
      <c r="J45" s="143"/>
      <c r="K45" s="173"/>
      <c r="L45" s="160"/>
      <c r="M45" s="160"/>
      <c r="N45" s="143"/>
    </row>
    <row r="47" ht="12.75">
      <c r="D47" s="19"/>
    </row>
  </sheetData>
  <mergeCells count="2">
    <mergeCell ref="B1:E1"/>
    <mergeCell ref="A44:B44"/>
  </mergeCells>
  <printOptions/>
  <pageMargins left="0" right="0.1968503937007874" top="0" bottom="0" header="0.5118110236220472" footer="0.5118110236220472"/>
  <pageSetup horizontalDpi="600" verticalDpi="600" orientation="landscape" paperSize="8" scale="95" r:id="rId1"/>
  <headerFooter alignWithMargins="0">
    <oddHeader>&amp;RRK-15-2006-xx, př. 5 - varianta B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E13" sqref="E13"/>
    </sheetView>
  </sheetViews>
  <sheetFormatPr defaultColWidth="9.00390625" defaultRowHeight="12.75"/>
  <sheetData>
    <row r="1" spans="1:9" ht="12.75">
      <c r="A1" s="370" t="s">
        <v>0</v>
      </c>
      <c r="B1" s="370"/>
      <c r="C1" s="370"/>
      <c r="D1" s="370"/>
      <c r="E1" s="370"/>
      <c r="F1" s="371"/>
      <c r="G1" s="371"/>
      <c r="H1" s="371"/>
      <c r="I1" s="371"/>
    </row>
    <row r="2" ht="13.5" thickBot="1"/>
    <row r="3" spans="1:9" ht="12.75">
      <c r="A3" s="372" t="s">
        <v>1</v>
      </c>
      <c r="B3" s="374" t="s">
        <v>2</v>
      </c>
      <c r="C3" s="374" t="s">
        <v>3</v>
      </c>
      <c r="D3" s="374" t="s">
        <v>4</v>
      </c>
      <c r="E3" s="374" t="s">
        <v>5</v>
      </c>
      <c r="F3" s="374" t="s">
        <v>6</v>
      </c>
      <c r="G3" s="374" t="s">
        <v>7</v>
      </c>
      <c r="H3" s="374" t="s">
        <v>8</v>
      </c>
      <c r="I3" s="374"/>
    </row>
    <row r="4" spans="1:9" ht="12.75">
      <c r="A4" s="373"/>
      <c r="B4" s="375"/>
      <c r="C4" s="375"/>
      <c r="D4" s="375"/>
      <c r="E4" s="375"/>
      <c r="F4" s="375"/>
      <c r="G4" s="375"/>
      <c r="H4" s="375"/>
      <c r="I4" s="375"/>
    </row>
    <row r="5" spans="1:9" ht="12.75">
      <c r="A5" s="3" t="s">
        <v>9</v>
      </c>
      <c r="B5" s="4">
        <v>0.97</v>
      </c>
      <c r="C5" s="4" t="s">
        <v>10</v>
      </c>
      <c r="D5" s="4">
        <v>13</v>
      </c>
      <c r="E5" s="4">
        <v>10</v>
      </c>
      <c r="F5" s="4">
        <v>6</v>
      </c>
      <c r="G5" s="4">
        <v>21220</v>
      </c>
      <c r="H5" s="5"/>
      <c r="I5" s="6">
        <v>19891</v>
      </c>
    </row>
    <row r="6" spans="1:9" ht="12.75">
      <c r="A6" s="3" t="s">
        <v>11</v>
      </c>
      <c r="B6" s="4">
        <v>0.75</v>
      </c>
      <c r="C6" s="4" t="s">
        <v>12</v>
      </c>
      <c r="D6" s="4">
        <v>3</v>
      </c>
      <c r="E6" s="4">
        <v>11</v>
      </c>
      <c r="F6" s="4">
        <v>3</v>
      </c>
      <c r="G6" s="4">
        <v>15980</v>
      </c>
      <c r="H6" s="5"/>
      <c r="I6" s="6">
        <v>10550</v>
      </c>
    </row>
    <row r="7" spans="1:9" ht="12.75">
      <c r="A7" s="3" t="s">
        <v>13</v>
      </c>
      <c r="B7" s="4">
        <v>1</v>
      </c>
      <c r="C7" s="4" t="s">
        <v>12</v>
      </c>
      <c r="D7" s="4">
        <v>3</v>
      </c>
      <c r="E7" s="4">
        <v>11</v>
      </c>
      <c r="F7" s="4">
        <v>3</v>
      </c>
      <c r="G7" s="4">
        <v>15980</v>
      </c>
      <c r="H7" s="5"/>
      <c r="I7" s="6">
        <v>15980</v>
      </c>
    </row>
    <row r="8" spans="1:9" ht="12.75">
      <c r="A8" s="3" t="s">
        <v>14</v>
      </c>
      <c r="B8" s="4">
        <v>0.17</v>
      </c>
      <c r="C8" s="4" t="s">
        <v>10</v>
      </c>
      <c r="D8" s="4"/>
      <c r="E8" s="4"/>
      <c r="F8" s="4"/>
      <c r="G8" s="4">
        <v>1800</v>
      </c>
      <c r="H8" s="5"/>
      <c r="I8" s="6">
        <v>1800</v>
      </c>
    </row>
    <row r="9" spans="2:9" ht="12.75">
      <c r="B9">
        <f>SUM(B5:B8)</f>
        <v>2.8899999999999997</v>
      </c>
      <c r="I9">
        <f>SUM(I5:I8)</f>
        <v>48221</v>
      </c>
    </row>
    <row r="10" ht="12.75">
      <c r="C10">
        <f>+(B6+B7)/B9*100</f>
        <v>60.55363321799309</v>
      </c>
    </row>
    <row r="11" ht="12.75">
      <c r="I11">
        <f>+I9/B9</f>
        <v>16685.467128027685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H15" sqref="H15"/>
    </sheetView>
  </sheetViews>
  <sheetFormatPr defaultColWidth="9.00390625" defaultRowHeight="12.75"/>
  <cols>
    <col min="1" max="1" width="14.375" style="0" customWidth="1"/>
    <col min="2" max="2" width="10.625" style="0" customWidth="1"/>
  </cols>
  <sheetData>
    <row r="1" spans="1:9" ht="12.75">
      <c r="A1" s="372" t="s">
        <v>1</v>
      </c>
      <c r="B1" s="376" t="s">
        <v>2</v>
      </c>
      <c r="C1" s="374" t="s">
        <v>3</v>
      </c>
      <c r="D1" s="374" t="s">
        <v>4</v>
      </c>
      <c r="E1" s="374" t="s">
        <v>5</v>
      </c>
      <c r="F1" s="374" t="s">
        <v>6</v>
      </c>
      <c r="G1" s="374" t="s">
        <v>7</v>
      </c>
      <c r="H1" s="374" t="s">
        <v>8</v>
      </c>
      <c r="I1" s="374"/>
    </row>
    <row r="2" spans="1:9" ht="12.75">
      <c r="A2" s="373"/>
      <c r="B2" s="377"/>
      <c r="C2" s="375"/>
      <c r="D2" s="375"/>
      <c r="E2" s="375"/>
      <c r="F2" s="375"/>
      <c r="G2" s="375"/>
      <c r="H2" s="375"/>
      <c r="I2" s="375"/>
    </row>
    <row r="3" spans="1:9" ht="12.75">
      <c r="A3" s="3" t="s">
        <v>9</v>
      </c>
      <c r="B3" s="7">
        <v>1</v>
      </c>
      <c r="C3" s="4" t="s">
        <v>10</v>
      </c>
      <c r="D3" s="4">
        <v>16</v>
      </c>
      <c r="E3" s="4"/>
      <c r="F3" s="4"/>
      <c r="G3" s="4"/>
      <c r="H3" s="5">
        <v>21266</v>
      </c>
      <c r="I3" s="6"/>
    </row>
    <row r="4" spans="1:9" ht="12.75">
      <c r="A4" s="3" t="s">
        <v>15</v>
      </c>
      <c r="B4" s="7">
        <v>0.25</v>
      </c>
      <c r="C4" s="4" t="s">
        <v>10</v>
      </c>
      <c r="D4" s="4">
        <v>28</v>
      </c>
      <c r="E4" s="4"/>
      <c r="F4" s="4"/>
      <c r="G4" s="4"/>
      <c r="H4" s="5">
        <v>2660</v>
      </c>
      <c r="I4" s="6"/>
    </row>
    <row r="5" spans="1:9" ht="12.75">
      <c r="A5" s="3" t="s">
        <v>15</v>
      </c>
      <c r="B5" s="7">
        <v>0.5</v>
      </c>
      <c r="C5" s="4" t="s">
        <v>16</v>
      </c>
      <c r="D5" s="4">
        <v>20</v>
      </c>
      <c r="E5" s="4"/>
      <c r="F5" s="4"/>
      <c r="G5" s="4"/>
      <c r="H5" s="5">
        <v>4000</v>
      </c>
      <c r="I5" s="6"/>
    </row>
    <row r="6" spans="1:9" ht="12.75">
      <c r="A6" s="3" t="s">
        <v>17</v>
      </c>
      <c r="B6" s="7">
        <v>0.75</v>
      </c>
      <c r="C6" s="4" t="s">
        <v>18</v>
      </c>
      <c r="D6" s="4">
        <v>10</v>
      </c>
      <c r="E6" s="4"/>
      <c r="F6" s="4"/>
      <c r="G6" s="4"/>
      <c r="H6" s="5">
        <v>11834</v>
      </c>
      <c r="I6" s="6"/>
    </row>
    <row r="7" spans="1:9" ht="12.75">
      <c r="A7" s="3" t="s">
        <v>19</v>
      </c>
      <c r="B7" s="7">
        <v>0.125</v>
      </c>
      <c r="C7" s="4" t="s">
        <v>12</v>
      </c>
      <c r="D7" s="4">
        <v>14</v>
      </c>
      <c r="E7" s="4"/>
      <c r="F7" s="4"/>
      <c r="G7" s="4"/>
      <c r="H7" s="5">
        <v>1130</v>
      </c>
      <c r="I7" s="6"/>
    </row>
    <row r="8" spans="1:9" ht="12.75">
      <c r="A8" s="3" t="s">
        <v>20</v>
      </c>
      <c r="B8" s="7">
        <v>0.25</v>
      </c>
      <c r="C8" s="4" t="s">
        <v>10</v>
      </c>
      <c r="D8" s="4">
        <v>6</v>
      </c>
      <c r="E8" s="4"/>
      <c r="F8" s="4"/>
      <c r="G8" s="4"/>
      <c r="H8" s="5"/>
      <c r="I8" s="6"/>
    </row>
    <row r="9" spans="1:9" ht="12.75">
      <c r="A9" s="3" t="s">
        <v>21</v>
      </c>
      <c r="B9" s="7">
        <v>1</v>
      </c>
      <c r="C9" s="4" t="s">
        <v>10</v>
      </c>
      <c r="D9" s="4">
        <v>6</v>
      </c>
      <c r="E9" s="4"/>
      <c r="F9" s="4"/>
      <c r="G9" s="4"/>
      <c r="H9" s="5">
        <v>12594</v>
      </c>
      <c r="I9" s="6"/>
    </row>
    <row r="10" spans="1:9" ht="12.75">
      <c r="A10" s="3" t="s">
        <v>22</v>
      </c>
      <c r="B10" s="7">
        <v>0.5</v>
      </c>
      <c r="C10" s="4" t="s">
        <v>10</v>
      </c>
      <c r="D10" s="4">
        <v>6</v>
      </c>
      <c r="E10" s="4"/>
      <c r="F10" s="4"/>
      <c r="G10" s="4"/>
      <c r="H10" s="5">
        <v>6433</v>
      </c>
      <c r="I10" s="6"/>
    </row>
    <row r="11" spans="1:9" ht="12.75">
      <c r="A11" s="3" t="s">
        <v>23</v>
      </c>
      <c r="B11" s="7">
        <v>0.375</v>
      </c>
      <c r="C11" s="4" t="s">
        <v>10</v>
      </c>
      <c r="D11" s="4">
        <v>32</v>
      </c>
      <c r="E11" s="4"/>
      <c r="F11" s="4"/>
      <c r="G11" s="4"/>
      <c r="H11" s="5">
        <v>3390</v>
      </c>
      <c r="I11" s="6"/>
    </row>
    <row r="12" spans="1:9" ht="12.75">
      <c r="A12" s="3" t="s">
        <v>24</v>
      </c>
      <c r="B12" s="7">
        <v>0.5</v>
      </c>
      <c r="C12" s="4" t="s">
        <v>25</v>
      </c>
      <c r="D12" s="4">
        <v>2</v>
      </c>
      <c r="E12" s="4"/>
      <c r="F12" s="4"/>
      <c r="G12" s="4"/>
      <c r="H12" s="5">
        <v>8000</v>
      </c>
      <c r="I12" s="6"/>
    </row>
    <row r="13" spans="1:9" ht="12.75">
      <c r="A13" s="3"/>
      <c r="B13" s="7">
        <f>SUM(B3:B12)</f>
        <v>5.25</v>
      </c>
      <c r="C13" s="4"/>
      <c r="D13" s="4"/>
      <c r="E13" s="4"/>
      <c r="F13" s="4"/>
      <c r="G13" s="4"/>
      <c r="H13" s="5">
        <f>SUM(H3:H12)</f>
        <v>71307</v>
      </c>
      <c r="I13" s="6"/>
    </row>
    <row r="14" spans="1:9" ht="12.75">
      <c r="A14" s="3"/>
      <c r="B14" s="7"/>
      <c r="C14" s="4">
        <f>+(B5+B6+B7+B12)/B13*100</f>
        <v>35.714285714285715</v>
      </c>
      <c r="D14" s="4"/>
      <c r="E14" s="4"/>
      <c r="F14" s="4"/>
      <c r="G14" s="4"/>
      <c r="H14" s="5"/>
      <c r="I14" s="6"/>
    </row>
    <row r="15" spans="1:9" ht="12.75">
      <c r="A15" s="3"/>
      <c r="B15" s="7"/>
      <c r="C15" s="4"/>
      <c r="D15" s="4"/>
      <c r="E15" s="4"/>
      <c r="F15" s="4"/>
      <c r="G15" s="4"/>
      <c r="H15" s="5">
        <f>+H13/B13</f>
        <v>13582.285714285714</v>
      </c>
      <c r="I15" s="6"/>
    </row>
    <row r="16" spans="1:9" ht="12.75">
      <c r="A16" s="3"/>
      <c r="B16" s="7"/>
      <c r="C16" s="4"/>
      <c r="D16" s="4"/>
      <c r="E16" s="4"/>
      <c r="F16" s="4"/>
      <c r="G16" s="4"/>
      <c r="H16" s="5"/>
      <c r="I16" s="6"/>
    </row>
    <row r="17" spans="1:9" ht="12.75">
      <c r="A17" s="3"/>
      <c r="B17" s="7"/>
      <c r="C17" s="4"/>
      <c r="D17" s="4"/>
      <c r="E17" s="4"/>
      <c r="F17" s="4"/>
      <c r="G17" s="4"/>
      <c r="H17" s="5"/>
      <c r="I17" s="6"/>
    </row>
    <row r="18" spans="1:9" ht="12.75">
      <c r="A18" s="3"/>
      <c r="B18" s="7"/>
      <c r="C18" s="4"/>
      <c r="D18" s="4"/>
      <c r="E18" s="4"/>
      <c r="F18" s="4"/>
      <c r="G18" s="4"/>
      <c r="H18" s="5"/>
      <c r="I18" s="6"/>
    </row>
    <row r="19" spans="1:9" ht="12.75">
      <c r="A19" s="3"/>
      <c r="B19" s="7"/>
      <c r="C19" s="4"/>
      <c r="D19" s="4"/>
      <c r="E19" s="4"/>
      <c r="F19" s="4"/>
      <c r="G19" s="4"/>
      <c r="H19" s="5"/>
      <c r="I19" s="6"/>
    </row>
    <row r="20" spans="1:9" ht="12.75">
      <c r="A20" s="3"/>
      <c r="B20" s="7"/>
      <c r="C20" s="4"/>
      <c r="D20" s="4"/>
      <c r="E20" s="4"/>
      <c r="F20" s="4"/>
      <c r="G20" s="4"/>
      <c r="H20" s="5"/>
      <c r="I20" s="6"/>
    </row>
    <row r="21" spans="1:9" ht="12.75">
      <c r="A21" s="3"/>
      <c r="B21" s="7"/>
      <c r="C21" s="4"/>
      <c r="D21" s="4"/>
      <c r="E21" s="4"/>
      <c r="F21" s="4"/>
      <c r="G21" s="4"/>
      <c r="H21" s="5"/>
      <c r="I21" s="6"/>
    </row>
    <row r="22" spans="1:9" ht="12.75">
      <c r="A22" s="3"/>
      <c r="B22" s="7"/>
      <c r="C22" s="4"/>
      <c r="D22" s="4"/>
      <c r="E22" s="4"/>
      <c r="F22" s="4"/>
      <c r="G22" s="4"/>
      <c r="H22" s="5"/>
      <c r="I22" s="6"/>
    </row>
    <row r="23" spans="1:9" ht="12.75">
      <c r="A23" s="3"/>
      <c r="B23" s="7"/>
      <c r="C23" s="4"/>
      <c r="D23" s="4"/>
      <c r="E23" s="4"/>
      <c r="F23" s="4"/>
      <c r="G23" s="4"/>
      <c r="H23" s="5"/>
      <c r="I23" s="6"/>
    </row>
    <row r="24" spans="1:9" ht="12.75">
      <c r="A24" s="3"/>
      <c r="B24" s="7"/>
      <c r="C24" s="4"/>
      <c r="D24" s="4"/>
      <c r="E24" s="4"/>
      <c r="F24" s="4"/>
      <c r="G24" s="4"/>
      <c r="H24" s="5"/>
      <c r="I24" s="6"/>
    </row>
    <row r="25" spans="1:9" ht="12.75">
      <c r="A25" s="3"/>
      <c r="B25" s="7"/>
      <c r="C25" s="4"/>
      <c r="D25" s="4"/>
      <c r="E25" s="4"/>
      <c r="F25" s="4"/>
      <c r="G25" s="4"/>
      <c r="H25" s="5"/>
      <c r="I25" s="6"/>
    </row>
    <row r="26" spans="1:9" ht="12.75">
      <c r="A26" s="3"/>
      <c r="B26" s="7"/>
      <c r="C26" s="4"/>
      <c r="D26" s="4"/>
      <c r="E26" s="4"/>
      <c r="F26" s="4"/>
      <c r="G26" s="4"/>
      <c r="H26" s="5"/>
      <c r="I26" s="6"/>
    </row>
    <row r="27" spans="1:9" ht="12.75">
      <c r="A27" s="3"/>
      <c r="B27" s="7"/>
      <c r="C27" s="4"/>
      <c r="D27" s="4"/>
      <c r="E27" s="4"/>
      <c r="F27" s="4"/>
      <c r="G27" s="4"/>
      <c r="H27" s="5"/>
      <c r="I27" s="6"/>
    </row>
    <row r="28" spans="1:9" ht="12.75">
      <c r="A28" s="3"/>
      <c r="B28" s="7"/>
      <c r="C28" s="4"/>
      <c r="D28" s="4"/>
      <c r="E28" s="4"/>
      <c r="F28" s="4"/>
      <c r="G28" s="4"/>
      <c r="H28" s="5"/>
      <c r="I28" s="6"/>
    </row>
    <row r="29" spans="1:9" ht="13.5" thickBot="1">
      <c r="A29" s="8"/>
      <c r="B29" s="9"/>
      <c r="C29" s="10"/>
      <c r="D29" s="10"/>
      <c r="E29" s="10"/>
      <c r="F29" s="10"/>
      <c r="G29" s="10"/>
      <c r="H29" s="11"/>
      <c r="I29" s="12"/>
    </row>
    <row r="30" ht="12.75">
      <c r="B30" s="13"/>
    </row>
    <row r="31" spans="1:2" ht="12.75">
      <c r="A31" t="s">
        <v>26</v>
      </c>
      <c r="B31" s="13"/>
    </row>
  </sheetData>
  <mergeCells count="8">
    <mergeCell ref="E1:E2"/>
    <mergeCell ref="F1:F2"/>
    <mergeCell ref="G1:G2"/>
    <mergeCell ref="H1:I2"/>
    <mergeCell ref="A1:A2"/>
    <mergeCell ref="B1:B2"/>
    <mergeCell ref="C1:C2"/>
    <mergeCell ref="D1:D2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H12" sqref="H12"/>
    </sheetView>
  </sheetViews>
  <sheetFormatPr defaultColWidth="9.00390625" defaultRowHeight="12.75"/>
  <cols>
    <col min="1" max="1" width="14.375" style="0" customWidth="1"/>
  </cols>
  <sheetData>
    <row r="1" spans="1:9" ht="12.75">
      <c r="A1" s="370" t="s">
        <v>0</v>
      </c>
      <c r="B1" s="370"/>
      <c r="C1" s="370"/>
      <c r="D1" s="370"/>
      <c r="E1" s="370"/>
      <c r="F1" s="371"/>
      <c r="G1" s="371"/>
      <c r="H1" s="371"/>
      <c r="I1" s="371"/>
    </row>
    <row r="2" ht="13.5" thickBot="1"/>
    <row r="3" spans="1:9" ht="12.75">
      <c r="A3" s="372" t="s">
        <v>1</v>
      </c>
      <c r="B3" s="374" t="s">
        <v>2</v>
      </c>
      <c r="C3" s="374" t="s">
        <v>3</v>
      </c>
      <c r="D3" s="374" t="s">
        <v>4</v>
      </c>
      <c r="E3" s="374" t="s">
        <v>5</v>
      </c>
      <c r="F3" s="374" t="s">
        <v>6</v>
      </c>
      <c r="G3" s="374" t="s">
        <v>7</v>
      </c>
      <c r="H3" s="374" t="s">
        <v>8</v>
      </c>
      <c r="I3" s="374"/>
    </row>
    <row r="4" spans="1:9" ht="12.75">
      <c r="A4" s="373"/>
      <c r="B4" s="375"/>
      <c r="C4" s="375"/>
      <c r="D4" s="375"/>
      <c r="E4" s="375"/>
      <c r="F4" s="375"/>
      <c r="G4" s="375"/>
      <c r="H4" s="375"/>
      <c r="I4" s="375"/>
    </row>
    <row r="5" spans="1:9" ht="12.75">
      <c r="A5" s="3" t="s">
        <v>33</v>
      </c>
      <c r="B5" s="4">
        <v>1</v>
      </c>
      <c r="C5" s="4" t="s">
        <v>34</v>
      </c>
      <c r="D5" s="4">
        <v>2</v>
      </c>
      <c r="E5" s="4">
        <v>10</v>
      </c>
      <c r="F5" s="4">
        <v>2</v>
      </c>
      <c r="G5" s="4">
        <v>10560</v>
      </c>
      <c r="H5" s="5">
        <v>13560</v>
      </c>
      <c r="I5" s="6"/>
    </row>
    <row r="6" spans="1:9" ht="12.75">
      <c r="A6" s="3" t="s">
        <v>35</v>
      </c>
      <c r="B6" s="4">
        <v>0.5</v>
      </c>
      <c r="C6" s="4" t="s">
        <v>34</v>
      </c>
      <c r="D6" s="4">
        <v>15</v>
      </c>
      <c r="E6" s="4">
        <v>12</v>
      </c>
      <c r="F6" s="4">
        <v>7</v>
      </c>
      <c r="G6" s="4">
        <v>15070</v>
      </c>
      <c r="H6" s="5">
        <v>16070</v>
      </c>
      <c r="I6" s="6"/>
    </row>
    <row r="7" spans="1:9" ht="12.75">
      <c r="A7" s="3" t="s">
        <v>36</v>
      </c>
      <c r="B7" s="4">
        <v>0.25</v>
      </c>
      <c r="C7" s="4" t="s">
        <v>10</v>
      </c>
      <c r="D7" s="4">
        <v>15</v>
      </c>
      <c r="E7" s="4">
        <v>9</v>
      </c>
      <c r="F7" s="4">
        <v>7</v>
      </c>
      <c r="G7" s="4">
        <v>11800</v>
      </c>
      <c r="H7" s="5">
        <v>2360</v>
      </c>
      <c r="I7" s="6"/>
    </row>
    <row r="8" spans="1:9" ht="12.75">
      <c r="A8" s="3" t="s">
        <v>37</v>
      </c>
      <c r="B8" s="4"/>
      <c r="C8" s="4" t="s">
        <v>34</v>
      </c>
      <c r="D8" s="4">
        <v>20</v>
      </c>
      <c r="E8" s="4"/>
      <c r="F8" s="4"/>
      <c r="G8" s="4">
        <v>10000</v>
      </c>
      <c r="H8" s="5"/>
      <c r="I8" s="6" t="s">
        <v>38</v>
      </c>
    </row>
    <row r="9" spans="1:10" ht="12.75">
      <c r="A9" s="3" t="s">
        <v>39</v>
      </c>
      <c r="B9" s="4"/>
      <c r="C9" s="4" t="s">
        <v>34</v>
      </c>
      <c r="D9" s="4"/>
      <c r="E9" s="4"/>
      <c r="F9" s="4"/>
      <c r="G9" s="4">
        <v>25000</v>
      </c>
      <c r="I9" s="5" t="s">
        <v>40</v>
      </c>
      <c r="J9" t="s">
        <v>38</v>
      </c>
    </row>
    <row r="10" spans="1:9" ht="12.75">
      <c r="A10" s="3"/>
      <c r="B10" s="4">
        <f>SUM(B5:B9)</f>
        <v>1.75</v>
      </c>
      <c r="C10" s="4"/>
      <c r="D10" s="4"/>
      <c r="E10" s="4"/>
      <c r="F10" s="4"/>
      <c r="G10" s="4"/>
      <c r="H10" s="5">
        <f>SUM(H5:H9)</f>
        <v>31990</v>
      </c>
      <c r="I10" s="6"/>
    </row>
    <row r="11" spans="1:9" ht="12.75">
      <c r="A11" s="3"/>
      <c r="B11" s="4"/>
      <c r="C11" s="4">
        <f>+(B5+B6)/B10*100</f>
        <v>85.71428571428571</v>
      </c>
      <c r="D11" s="4"/>
      <c r="E11" s="4"/>
      <c r="F11" s="4"/>
      <c r="G11" s="4"/>
      <c r="H11" s="5"/>
      <c r="I11" s="6"/>
    </row>
    <row r="12" spans="1:9" ht="12.75">
      <c r="A12" s="3"/>
      <c r="B12" s="4"/>
      <c r="C12" s="4"/>
      <c r="D12" s="4"/>
      <c r="E12" s="4"/>
      <c r="F12" s="4"/>
      <c r="G12" s="4"/>
      <c r="H12" s="5">
        <f>+H10/B10</f>
        <v>18280</v>
      </c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ht="12.75">
      <c r="A33" t="s">
        <v>26</v>
      </c>
    </row>
    <row r="34" ht="12.75">
      <c r="A34" t="s">
        <v>41</v>
      </c>
    </row>
    <row r="35" ht="12.75">
      <c r="A35" t="s">
        <v>42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I15" sqref="I15"/>
    </sheetView>
  </sheetViews>
  <sheetFormatPr defaultColWidth="9.00390625" defaultRowHeight="12.75"/>
  <cols>
    <col min="1" max="1" width="15.625" style="0" customWidth="1"/>
  </cols>
  <sheetData>
    <row r="1" ht="13.5" thickBot="1"/>
    <row r="2" spans="1:9" ht="12.75">
      <c r="A2" s="372" t="s">
        <v>1</v>
      </c>
      <c r="B2" s="374" t="s">
        <v>2</v>
      </c>
      <c r="C2" s="374" t="s">
        <v>3</v>
      </c>
      <c r="D2" s="374" t="s">
        <v>4</v>
      </c>
      <c r="E2" s="374" t="s">
        <v>5</v>
      </c>
      <c r="F2" s="374" t="s">
        <v>6</v>
      </c>
      <c r="G2" s="374" t="s">
        <v>7</v>
      </c>
      <c r="H2" s="374" t="s">
        <v>8</v>
      </c>
      <c r="I2" s="374"/>
    </row>
    <row r="3" spans="1:9" ht="12.75">
      <c r="A3" s="373"/>
      <c r="B3" s="375"/>
      <c r="C3" s="375"/>
      <c r="D3" s="375"/>
      <c r="E3" s="375"/>
      <c r="F3" s="375"/>
      <c r="G3" s="375"/>
      <c r="H3" s="375"/>
      <c r="I3" s="375"/>
    </row>
    <row r="4" spans="1:9" ht="12.75">
      <c r="A4" s="3" t="s">
        <v>43</v>
      </c>
      <c r="B4" s="4">
        <v>0.1</v>
      </c>
      <c r="C4" s="4" t="s">
        <v>44</v>
      </c>
      <c r="D4" s="4">
        <v>7</v>
      </c>
      <c r="E4" s="4">
        <v>12</v>
      </c>
      <c r="F4" s="4">
        <v>5</v>
      </c>
      <c r="G4" s="4">
        <v>14650</v>
      </c>
      <c r="H4" s="5">
        <v>15650</v>
      </c>
      <c r="I4" s="6">
        <v>1565</v>
      </c>
    </row>
    <row r="5" spans="1:11" ht="12.75">
      <c r="A5" s="3" t="s">
        <v>45</v>
      </c>
      <c r="B5" s="4">
        <v>0.8</v>
      </c>
      <c r="C5" s="4" t="s">
        <v>44</v>
      </c>
      <c r="D5" s="4">
        <v>1</v>
      </c>
      <c r="E5" s="4">
        <v>12</v>
      </c>
      <c r="F5" s="4">
        <v>1</v>
      </c>
      <c r="G5" s="4">
        <v>11950</v>
      </c>
      <c r="J5" s="5" t="s">
        <v>46</v>
      </c>
      <c r="K5" s="6"/>
    </row>
    <row r="6" spans="1:9" ht="12.75">
      <c r="A6" s="3" t="s">
        <v>47</v>
      </c>
      <c r="B6" s="4">
        <v>0.5</v>
      </c>
      <c r="C6" s="4" t="s">
        <v>44</v>
      </c>
      <c r="D6" s="4">
        <v>8</v>
      </c>
      <c r="E6" s="4">
        <v>12</v>
      </c>
      <c r="F6" s="4">
        <v>5</v>
      </c>
      <c r="G6" s="4">
        <v>14650</v>
      </c>
      <c r="H6" s="5">
        <v>14612</v>
      </c>
      <c r="I6" s="6">
        <v>7306</v>
      </c>
    </row>
    <row r="7" spans="1:9" ht="12.75">
      <c r="A7" s="3" t="s">
        <v>48</v>
      </c>
      <c r="B7" s="4">
        <v>1</v>
      </c>
      <c r="C7" s="4" t="s">
        <v>44</v>
      </c>
      <c r="D7" s="4">
        <v>15</v>
      </c>
      <c r="E7" s="4">
        <v>9</v>
      </c>
      <c r="F7" s="4">
        <v>7</v>
      </c>
      <c r="G7" s="4">
        <v>12390</v>
      </c>
      <c r="H7" s="5">
        <v>12390</v>
      </c>
      <c r="I7" s="6">
        <v>12390</v>
      </c>
    </row>
    <row r="8" spans="1:9" ht="12.75">
      <c r="A8" s="3" t="s">
        <v>49</v>
      </c>
      <c r="B8" s="4">
        <v>0.4</v>
      </c>
      <c r="C8" s="4" t="s">
        <v>10</v>
      </c>
      <c r="D8" s="4">
        <v>27</v>
      </c>
      <c r="E8" s="4">
        <v>8</v>
      </c>
      <c r="F8" s="4">
        <v>10</v>
      </c>
      <c r="G8" s="4">
        <v>12830</v>
      </c>
      <c r="H8" s="5">
        <v>12706</v>
      </c>
      <c r="I8" s="6">
        <v>5082.4</v>
      </c>
    </row>
    <row r="9" spans="1:9" ht="12.75">
      <c r="A9" s="3" t="s">
        <v>50</v>
      </c>
      <c r="B9" s="4">
        <v>0.1</v>
      </c>
      <c r="C9" s="4" t="s">
        <v>51</v>
      </c>
      <c r="D9" s="4">
        <v>22</v>
      </c>
      <c r="E9" s="4">
        <v>11</v>
      </c>
      <c r="F9" s="4">
        <v>9</v>
      </c>
      <c r="G9" s="4">
        <v>15770</v>
      </c>
      <c r="H9" s="5">
        <v>15587</v>
      </c>
      <c r="I9" s="6">
        <v>1558.7</v>
      </c>
    </row>
    <row r="10" spans="1:10" ht="12.75">
      <c r="A10" s="3" t="s">
        <v>52</v>
      </c>
      <c r="B10" s="4"/>
      <c r="C10" s="4" t="s">
        <v>44</v>
      </c>
      <c r="D10" s="4">
        <v>3</v>
      </c>
      <c r="E10" s="4">
        <v>12</v>
      </c>
      <c r="F10" s="4">
        <v>3</v>
      </c>
      <c r="G10" s="4">
        <v>730</v>
      </c>
      <c r="H10" s="5">
        <v>787</v>
      </c>
      <c r="I10" s="6"/>
      <c r="J10" t="s">
        <v>38</v>
      </c>
    </row>
    <row r="11" spans="1:9" ht="12.75">
      <c r="A11" s="3"/>
      <c r="B11" s="4">
        <f>SUM(B4:B10)</f>
        <v>2.9</v>
      </c>
      <c r="C11" s="4"/>
      <c r="D11" s="4"/>
      <c r="E11" s="4"/>
      <c r="F11" s="4"/>
      <c r="G11" s="4"/>
      <c r="H11" s="5">
        <f>SUM(H4:H9)</f>
        <v>70945</v>
      </c>
      <c r="I11" s="6"/>
    </row>
    <row r="12" spans="1:9" ht="12.75">
      <c r="A12" s="3"/>
      <c r="B12" s="4"/>
      <c r="C12" s="4">
        <f>+(B4+B5+B6+B7+B9)/B11*100</f>
        <v>86.20689655172414</v>
      </c>
      <c r="D12" s="4"/>
      <c r="E12" s="4"/>
      <c r="F12" s="4"/>
      <c r="G12" s="4"/>
      <c r="H12" s="5">
        <f>+H11/B11</f>
        <v>24463.793103448275</v>
      </c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>
        <v>27902.1</v>
      </c>
    </row>
    <row r="15" spans="1:9" ht="12.75">
      <c r="A15" s="3"/>
      <c r="B15" s="4"/>
      <c r="C15" s="4"/>
      <c r="D15" s="4"/>
      <c r="E15" s="4"/>
      <c r="F15" s="4"/>
      <c r="G15" s="4"/>
      <c r="H15" s="5"/>
      <c r="I15" s="140">
        <v>9621.41379310345</v>
      </c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3.5" thickBot="1">
      <c r="A30" s="8"/>
      <c r="B30" s="10"/>
      <c r="C30" s="10"/>
      <c r="D30" s="10"/>
      <c r="E30" s="10"/>
      <c r="F30" s="10"/>
      <c r="G30" s="10"/>
      <c r="H30" s="11"/>
      <c r="I30" s="12"/>
    </row>
    <row r="32" spans="1:2" ht="12.75">
      <c r="A32" t="s">
        <v>26</v>
      </c>
      <c r="B32" t="s">
        <v>54</v>
      </c>
    </row>
  </sheetData>
  <mergeCells count="8">
    <mergeCell ref="E2:E3"/>
    <mergeCell ref="F2:F3"/>
    <mergeCell ref="G2:G3"/>
    <mergeCell ref="H2:I3"/>
    <mergeCell ref="A2:A3"/>
    <mergeCell ref="B2:B3"/>
    <mergeCell ref="C2:C3"/>
    <mergeCell ref="D2:D3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I17" sqref="I17"/>
    </sheetView>
  </sheetViews>
  <sheetFormatPr defaultColWidth="9.00390625" defaultRowHeight="12.75"/>
  <cols>
    <col min="1" max="1" width="14.375" style="0" customWidth="1"/>
  </cols>
  <sheetData>
    <row r="1" spans="1:9" ht="12.75">
      <c r="A1" s="370" t="s">
        <v>0</v>
      </c>
      <c r="B1" s="370"/>
      <c r="C1" s="370"/>
      <c r="D1" s="370"/>
      <c r="E1" s="370"/>
      <c r="F1" s="371"/>
      <c r="G1" s="371"/>
      <c r="H1" s="371"/>
      <c r="I1" s="371"/>
    </row>
    <row r="2" ht="13.5" thickBot="1"/>
    <row r="3" spans="1:9" ht="12.75">
      <c r="A3" s="372" t="s">
        <v>1</v>
      </c>
      <c r="B3" s="374" t="s">
        <v>2</v>
      </c>
      <c r="C3" s="374" t="s">
        <v>3</v>
      </c>
      <c r="D3" s="374" t="s">
        <v>4</v>
      </c>
      <c r="E3" s="374" t="s">
        <v>5</v>
      </c>
      <c r="F3" s="374" t="s">
        <v>6</v>
      </c>
      <c r="G3" s="374" t="s">
        <v>7</v>
      </c>
      <c r="H3" s="374" t="s">
        <v>8</v>
      </c>
      <c r="I3" s="374"/>
    </row>
    <row r="4" spans="1:9" ht="12.75">
      <c r="A4" s="373"/>
      <c r="B4" s="375"/>
      <c r="C4" s="375"/>
      <c r="D4" s="375"/>
      <c r="E4" s="375"/>
      <c r="F4" s="375"/>
      <c r="G4" s="375"/>
      <c r="H4" s="375"/>
      <c r="I4" s="375"/>
    </row>
    <row r="5" spans="1:9" ht="12.75">
      <c r="A5" s="3" t="s">
        <v>55</v>
      </c>
      <c r="B5" s="4">
        <v>0.1</v>
      </c>
      <c r="C5" s="4" t="s">
        <v>44</v>
      </c>
      <c r="D5" s="4">
        <v>7</v>
      </c>
      <c r="E5" s="4">
        <v>12</v>
      </c>
      <c r="F5" s="4">
        <v>5</v>
      </c>
      <c r="G5" s="4">
        <v>14650</v>
      </c>
      <c r="H5" s="5">
        <v>15650</v>
      </c>
      <c r="I5" s="6">
        <v>1565</v>
      </c>
    </row>
    <row r="6" spans="1:9" ht="12.75">
      <c r="A6" s="3" t="s">
        <v>45</v>
      </c>
      <c r="B6" s="4">
        <v>0.8</v>
      </c>
      <c r="C6" s="4" t="s">
        <v>44</v>
      </c>
      <c r="D6" s="4">
        <v>7</v>
      </c>
      <c r="E6" s="4">
        <v>12</v>
      </c>
      <c r="F6" s="4">
        <v>5</v>
      </c>
      <c r="G6" s="4">
        <v>14650</v>
      </c>
      <c r="H6" s="5">
        <v>15650</v>
      </c>
      <c r="I6" s="6">
        <v>12520</v>
      </c>
    </row>
    <row r="7" spans="1:9" ht="12.75">
      <c r="A7" s="3" t="s">
        <v>56</v>
      </c>
      <c r="B7" s="4">
        <v>1</v>
      </c>
      <c r="C7" s="4" t="s">
        <v>57</v>
      </c>
      <c r="D7" s="4">
        <v>3</v>
      </c>
      <c r="E7" s="4">
        <v>9</v>
      </c>
      <c r="F7" s="4">
        <v>3</v>
      </c>
      <c r="G7" s="4">
        <v>10620</v>
      </c>
      <c r="H7" s="5">
        <v>12620</v>
      </c>
      <c r="I7" s="6">
        <v>12620</v>
      </c>
    </row>
    <row r="8" spans="1:9" ht="12.75">
      <c r="A8" s="3" t="s">
        <v>56</v>
      </c>
      <c r="B8" s="4">
        <v>1</v>
      </c>
      <c r="C8" s="4" t="s">
        <v>10</v>
      </c>
      <c r="D8" s="4">
        <v>11</v>
      </c>
      <c r="E8" s="4">
        <v>9</v>
      </c>
      <c r="F8" s="4">
        <v>6</v>
      </c>
      <c r="G8" s="4">
        <v>11920</v>
      </c>
      <c r="H8" s="5">
        <v>11920</v>
      </c>
      <c r="I8" s="6">
        <v>11920</v>
      </c>
    </row>
    <row r="9" spans="1:9" ht="12.75">
      <c r="A9" s="3" t="s">
        <v>58</v>
      </c>
      <c r="B9" s="4">
        <v>0.5</v>
      </c>
      <c r="C9" s="4" t="s">
        <v>44</v>
      </c>
      <c r="D9" s="4">
        <v>8</v>
      </c>
      <c r="E9" s="4">
        <v>12</v>
      </c>
      <c r="F9" s="4">
        <v>5</v>
      </c>
      <c r="G9" s="4">
        <v>14650</v>
      </c>
      <c r="H9" s="5">
        <v>14612</v>
      </c>
      <c r="I9" s="6">
        <v>7306</v>
      </c>
    </row>
    <row r="10" spans="1:9" ht="12.75">
      <c r="A10" s="3" t="s">
        <v>49</v>
      </c>
      <c r="B10" s="4">
        <v>0.6</v>
      </c>
      <c r="C10" s="4" t="s">
        <v>10</v>
      </c>
      <c r="D10" s="4">
        <v>27</v>
      </c>
      <c r="E10" s="4">
        <v>8</v>
      </c>
      <c r="F10" s="4">
        <v>10</v>
      </c>
      <c r="G10" s="4">
        <v>12830</v>
      </c>
      <c r="H10" s="5">
        <v>12706</v>
      </c>
      <c r="I10" s="6">
        <v>7623.6</v>
      </c>
    </row>
    <row r="11" spans="1:11" ht="12.75">
      <c r="A11" s="3" t="s">
        <v>45</v>
      </c>
      <c r="B11" s="4">
        <v>0.2</v>
      </c>
      <c r="C11" s="4" t="s">
        <v>44</v>
      </c>
      <c r="D11" s="4">
        <v>1</v>
      </c>
      <c r="E11" s="4">
        <v>12</v>
      </c>
      <c r="F11" s="4">
        <v>1</v>
      </c>
      <c r="G11" s="4">
        <v>11950</v>
      </c>
      <c r="J11" s="5" t="s">
        <v>46</v>
      </c>
      <c r="K11" s="6"/>
    </row>
    <row r="12" spans="1:9" ht="12.75">
      <c r="A12" s="3" t="s">
        <v>56</v>
      </c>
      <c r="B12" s="4">
        <v>1</v>
      </c>
      <c r="C12" s="4" t="s">
        <v>44</v>
      </c>
      <c r="D12" s="4">
        <v>26</v>
      </c>
      <c r="E12" s="4">
        <v>6</v>
      </c>
      <c r="F12" s="4">
        <v>10</v>
      </c>
      <c r="G12" s="4">
        <v>10890</v>
      </c>
      <c r="H12" s="5">
        <v>10890</v>
      </c>
      <c r="I12" s="6">
        <v>10890</v>
      </c>
    </row>
    <row r="13" spans="1:9" ht="12.75">
      <c r="A13" s="3" t="s">
        <v>50</v>
      </c>
      <c r="B13" s="4">
        <v>0.1</v>
      </c>
      <c r="C13" s="4" t="s">
        <v>51</v>
      </c>
      <c r="D13" s="4">
        <v>22</v>
      </c>
      <c r="E13" s="4">
        <v>11</v>
      </c>
      <c r="F13" s="4">
        <v>9</v>
      </c>
      <c r="G13" s="4">
        <v>15770</v>
      </c>
      <c r="H13" s="5">
        <v>15587</v>
      </c>
      <c r="I13" s="6">
        <v>1558.7</v>
      </c>
    </row>
    <row r="14" spans="1:10" ht="12.75">
      <c r="A14" s="3" t="s">
        <v>59</v>
      </c>
      <c r="C14" s="4" t="s">
        <v>44</v>
      </c>
      <c r="D14" s="4">
        <v>3</v>
      </c>
      <c r="E14" s="4">
        <v>12</v>
      </c>
      <c r="F14" s="4">
        <v>3</v>
      </c>
      <c r="G14" s="4">
        <v>1455</v>
      </c>
      <c r="H14" s="5">
        <v>1575</v>
      </c>
      <c r="I14" s="6">
        <v>66003.3</v>
      </c>
      <c r="J14" s="4" t="s">
        <v>53</v>
      </c>
    </row>
    <row r="15" spans="1:9" ht="12.75">
      <c r="A15" s="3"/>
      <c r="B15" s="4">
        <f>SUM(B5:B14)</f>
        <v>5.3</v>
      </c>
      <c r="C15" s="4"/>
      <c r="D15" s="4"/>
      <c r="E15" s="4"/>
      <c r="F15" s="4"/>
      <c r="G15" s="4"/>
      <c r="H15" s="5">
        <f>SUM(H5:H14)</f>
        <v>111210</v>
      </c>
      <c r="I15" s="6"/>
    </row>
    <row r="16" spans="1:9" ht="12.75">
      <c r="A16" s="3"/>
      <c r="B16" s="4"/>
      <c r="C16" s="4">
        <f>+(B5+B6+B7+B8+B9+B11+B12+B13)/B15*100</f>
        <v>88.67924528301886</v>
      </c>
      <c r="D16" s="4"/>
      <c r="E16" s="4"/>
      <c r="F16" s="4"/>
      <c r="G16" s="4"/>
      <c r="H16" s="5">
        <f>+H15/B15</f>
        <v>20983.01886792453</v>
      </c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140">
        <v>12453.45283018868</v>
      </c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2" ht="12.75">
      <c r="A33" t="s">
        <v>26</v>
      </c>
      <c r="B33" t="s">
        <v>60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H16" sqref="H16"/>
    </sheetView>
  </sheetViews>
  <sheetFormatPr defaultColWidth="9.00390625" defaultRowHeight="12.75"/>
  <cols>
    <col min="1" max="1" width="16.625" style="0" customWidth="1"/>
  </cols>
  <sheetData>
    <row r="1" spans="1:5" ht="12.75">
      <c r="A1" s="15" t="s">
        <v>61</v>
      </c>
      <c r="B1" s="15"/>
      <c r="C1" s="15"/>
      <c r="D1" s="15"/>
      <c r="E1" s="15"/>
    </row>
    <row r="3" spans="1:9" ht="12.75">
      <c r="A3" s="370" t="s">
        <v>0</v>
      </c>
      <c r="B3" s="370"/>
      <c r="C3" s="370"/>
      <c r="D3" s="370"/>
      <c r="E3" s="370"/>
      <c r="F3" s="371"/>
      <c r="G3" s="371"/>
      <c r="H3" s="371"/>
      <c r="I3" s="371"/>
    </row>
    <row r="4" spans="1:9" ht="12.75">
      <c r="A4" s="1"/>
      <c r="B4" s="1"/>
      <c r="C4" s="1"/>
      <c r="D4" s="1"/>
      <c r="E4" s="1"/>
      <c r="F4" s="2"/>
      <c r="G4" s="2"/>
      <c r="H4" s="2"/>
      <c r="I4" s="2"/>
    </row>
    <row r="5" spans="1:9" ht="13.5" thickBot="1">
      <c r="A5" s="1"/>
      <c r="B5" s="1"/>
      <c r="C5" s="1"/>
      <c r="D5" s="1"/>
      <c r="E5" s="1"/>
      <c r="F5" s="2"/>
      <c r="G5" s="2"/>
      <c r="H5" s="2"/>
      <c r="I5" s="2"/>
    </row>
    <row r="6" spans="1:9" ht="12.75">
      <c r="A6" s="372" t="s">
        <v>1</v>
      </c>
      <c r="B6" s="374" t="s">
        <v>2</v>
      </c>
      <c r="C6" s="374" t="s">
        <v>3</v>
      </c>
      <c r="D6" s="374" t="s">
        <v>4</v>
      </c>
      <c r="E6" s="374" t="s">
        <v>5</v>
      </c>
      <c r="F6" s="374" t="s">
        <v>6</v>
      </c>
      <c r="G6" s="374" t="s">
        <v>7</v>
      </c>
      <c r="H6" s="374" t="s">
        <v>8</v>
      </c>
      <c r="I6" s="374"/>
    </row>
    <row r="7" spans="1:9" ht="12.75">
      <c r="A7" s="373"/>
      <c r="B7" s="375"/>
      <c r="C7" s="375"/>
      <c r="D7" s="375"/>
      <c r="E7" s="375"/>
      <c r="F7" s="375"/>
      <c r="G7" s="375"/>
      <c r="H7" s="375"/>
      <c r="I7" s="375"/>
    </row>
    <row r="8" spans="1:9" ht="12.75">
      <c r="A8" s="16" t="s">
        <v>62</v>
      </c>
      <c r="B8" s="4">
        <v>1</v>
      </c>
      <c r="C8" s="4" t="s">
        <v>63</v>
      </c>
      <c r="D8" s="4">
        <v>3</v>
      </c>
      <c r="E8" s="4">
        <v>9</v>
      </c>
      <c r="F8" s="4">
        <v>3</v>
      </c>
      <c r="G8" s="17">
        <v>12730</v>
      </c>
      <c r="H8" s="18">
        <v>11133</v>
      </c>
      <c r="I8" s="6"/>
    </row>
    <row r="9" spans="1:9" ht="12.75">
      <c r="A9" s="3" t="s">
        <v>64</v>
      </c>
      <c r="B9" s="4">
        <v>1</v>
      </c>
      <c r="C9" s="4" t="s">
        <v>65</v>
      </c>
      <c r="D9" s="4">
        <v>16</v>
      </c>
      <c r="E9" s="4">
        <v>6</v>
      </c>
      <c r="F9" s="4">
        <v>8</v>
      </c>
      <c r="G9" s="17">
        <v>11730</v>
      </c>
      <c r="H9" s="18">
        <v>10143</v>
      </c>
      <c r="I9" s="6"/>
    </row>
    <row r="10" spans="1:9" ht="12.75">
      <c r="A10" s="3" t="s">
        <v>66</v>
      </c>
      <c r="B10" s="4">
        <v>1</v>
      </c>
      <c r="C10" s="4" t="s">
        <v>65</v>
      </c>
      <c r="D10" s="4">
        <v>17</v>
      </c>
      <c r="E10" s="4">
        <v>6</v>
      </c>
      <c r="F10" s="4">
        <v>8</v>
      </c>
      <c r="G10" s="17">
        <v>11730</v>
      </c>
      <c r="H10" s="18">
        <v>9710</v>
      </c>
      <c r="I10" s="6"/>
    </row>
    <row r="11" spans="1:9" ht="12.75">
      <c r="A11" s="3" t="s">
        <v>66</v>
      </c>
      <c r="B11" s="4">
        <v>0.5</v>
      </c>
      <c r="C11" s="4" t="s">
        <v>67</v>
      </c>
      <c r="D11" s="4">
        <v>9.8</v>
      </c>
      <c r="E11" s="4">
        <v>8</v>
      </c>
      <c r="F11" s="17">
        <v>6</v>
      </c>
      <c r="G11" s="17">
        <v>12930</v>
      </c>
      <c r="H11" s="18">
        <v>4892</v>
      </c>
      <c r="I11" s="6"/>
    </row>
    <row r="12" spans="1:9" ht="12.75">
      <c r="A12" s="3" t="s">
        <v>66</v>
      </c>
      <c r="B12" s="4">
        <v>0.5</v>
      </c>
      <c r="C12" s="4" t="s">
        <v>67</v>
      </c>
      <c r="D12" s="4">
        <v>1</v>
      </c>
      <c r="E12" s="4">
        <v>7</v>
      </c>
      <c r="F12" s="4">
        <v>1</v>
      </c>
      <c r="G12" s="17">
        <v>10130</v>
      </c>
      <c r="H12" s="18">
        <v>3770</v>
      </c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 t="s">
        <v>14</v>
      </c>
      <c r="B14" s="4">
        <v>0.17</v>
      </c>
      <c r="C14" s="4" t="s">
        <v>67</v>
      </c>
      <c r="D14" s="4">
        <v>40</v>
      </c>
      <c r="E14" s="4">
        <v>8</v>
      </c>
      <c r="F14" s="4">
        <v>12</v>
      </c>
      <c r="G14" s="17">
        <v>13850</v>
      </c>
      <c r="H14" s="18">
        <v>2498</v>
      </c>
      <c r="I14" s="6"/>
    </row>
    <row r="15" spans="1:9" ht="12.75">
      <c r="A15" s="3"/>
      <c r="B15" s="4">
        <f>SUM(B8:B14)</f>
        <v>4.17</v>
      </c>
      <c r="C15" s="4"/>
      <c r="D15" s="4"/>
      <c r="E15" s="4"/>
      <c r="F15" s="4"/>
      <c r="G15" s="4"/>
      <c r="H15" s="18">
        <f>SUM(H8:H14)</f>
        <v>42146</v>
      </c>
      <c r="I15" s="6"/>
    </row>
    <row r="16" spans="1:9" ht="12.75">
      <c r="A16" s="3"/>
      <c r="B16" s="4"/>
      <c r="C16" s="4">
        <f>+(B8)/B15*100</f>
        <v>23.980815347721823</v>
      </c>
      <c r="D16" s="4"/>
      <c r="E16" s="4"/>
      <c r="F16" s="4"/>
      <c r="G16" s="4"/>
      <c r="H16" s="5">
        <f>+H15/B15</f>
        <v>10106.95443645084</v>
      </c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2.75">
      <c r="A31" s="3"/>
      <c r="B31" s="4"/>
      <c r="C31" s="4"/>
      <c r="D31" s="4"/>
      <c r="E31" s="4"/>
      <c r="F31" s="4"/>
      <c r="G31" s="4"/>
      <c r="H31" s="5"/>
      <c r="I31" s="6"/>
    </row>
    <row r="32" spans="1:9" ht="12.75">
      <c r="A32" s="3"/>
      <c r="B32" s="4"/>
      <c r="C32" s="4"/>
      <c r="D32" s="4"/>
      <c r="E32" s="4"/>
      <c r="F32" s="4"/>
      <c r="G32" s="4"/>
      <c r="H32" s="5"/>
      <c r="I32" s="6"/>
    </row>
    <row r="33" spans="1:9" ht="12.75">
      <c r="A33" s="3"/>
      <c r="B33" s="4"/>
      <c r="C33" s="4"/>
      <c r="D33" s="4"/>
      <c r="E33" s="4"/>
      <c r="F33" s="4"/>
      <c r="G33" s="4"/>
      <c r="H33" s="5"/>
      <c r="I33" s="6"/>
    </row>
    <row r="34" spans="1:9" ht="13.5" thickBot="1">
      <c r="A34" s="8"/>
      <c r="B34" s="10"/>
      <c r="C34" s="10"/>
      <c r="D34" s="10"/>
      <c r="E34" s="10"/>
      <c r="F34" s="10"/>
      <c r="G34" s="10"/>
      <c r="H34" s="11"/>
      <c r="I34" s="12"/>
    </row>
    <row r="36" spans="1:7" ht="12.75">
      <c r="A36" t="s">
        <v>26</v>
      </c>
      <c r="B36" t="s">
        <v>68</v>
      </c>
      <c r="G36" t="s">
        <v>69</v>
      </c>
    </row>
    <row r="37" ht="12.75">
      <c r="B37" t="s">
        <v>70</v>
      </c>
    </row>
    <row r="39" spans="1:2" ht="12.75">
      <c r="A39" t="s">
        <v>38</v>
      </c>
      <c r="B39" t="s">
        <v>71</v>
      </c>
    </row>
    <row r="40" spans="1:7" ht="12.75">
      <c r="A40" t="s">
        <v>66</v>
      </c>
      <c r="B40" t="s">
        <v>72</v>
      </c>
      <c r="C40" t="s">
        <v>67</v>
      </c>
      <c r="D40">
        <v>40</v>
      </c>
      <c r="G40" t="s">
        <v>73</v>
      </c>
    </row>
    <row r="41" spans="1:7" ht="12.75">
      <c r="A41" t="s">
        <v>66</v>
      </c>
      <c r="B41" t="s">
        <v>74</v>
      </c>
      <c r="C41" t="s">
        <v>67</v>
      </c>
      <c r="D41">
        <v>30</v>
      </c>
      <c r="G41" t="s">
        <v>75</v>
      </c>
    </row>
    <row r="42" spans="1:7" ht="12.75">
      <c r="A42" t="s">
        <v>66</v>
      </c>
      <c r="B42" t="s">
        <v>76</v>
      </c>
      <c r="C42" t="s">
        <v>67</v>
      </c>
      <c r="G42" t="s">
        <v>77</v>
      </c>
    </row>
    <row r="43" spans="1:7" ht="12.75">
      <c r="A43" t="s">
        <v>66</v>
      </c>
      <c r="B43" t="s">
        <v>78</v>
      </c>
      <c r="C43" t="s">
        <v>67</v>
      </c>
      <c r="G43" t="s">
        <v>79</v>
      </c>
    </row>
    <row r="46" ht="12.75">
      <c r="A46" t="s">
        <v>80</v>
      </c>
    </row>
    <row r="48" spans="1:8" ht="12.75">
      <c r="A48" t="s">
        <v>81</v>
      </c>
      <c r="B48">
        <v>0.3</v>
      </c>
      <c r="C48" t="s">
        <v>67</v>
      </c>
      <c r="D48">
        <v>10</v>
      </c>
      <c r="E48">
        <v>8</v>
      </c>
      <c r="F48" s="19">
        <v>5</v>
      </c>
      <c r="G48" s="19">
        <v>12510</v>
      </c>
      <c r="H48" s="19">
        <v>3753</v>
      </c>
    </row>
    <row r="49" ht="12.75">
      <c r="A49" t="s">
        <v>82</v>
      </c>
    </row>
  </sheetData>
  <mergeCells count="9">
    <mergeCell ref="A3:I3"/>
    <mergeCell ref="A6:A7"/>
    <mergeCell ref="B6:B7"/>
    <mergeCell ref="C6:C7"/>
    <mergeCell ref="D6:D7"/>
    <mergeCell ref="E6:E7"/>
    <mergeCell ref="F6:F7"/>
    <mergeCell ref="G6:G7"/>
    <mergeCell ref="H6:I7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selection activeCell="H16" sqref="H16"/>
    </sheetView>
  </sheetViews>
  <sheetFormatPr defaultColWidth="9.00390625" defaultRowHeight="12.75"/>
  <cols>
    <col min="1" max="1" width="13.375" style="0" customWidth="1"/>
  </cols>
  <sheetData>
    <row r="1" spans="1:9" ht="12.75">
      <c r="A1" s="20" t="s">
        <v>83</v>
      </c>
      <c r="B1" s="20"/>
      <c r="C1" s="20"/>
      <c r="D1" s="20"/>
      <c r="E1" s="20"/>
      <c r="F1" s="21"/>
      <c r="G1" s="21"/>
      <c r="H1" s="21"/>
      <c r="I1" s="21"/>
    </row>
    <row r="2" spans="1:9" ht="12.75">
      <c r="A2" s="21"/>
      <c r="B2" s="21"/>
      <c r="C2" s="21"/>
      <c r="D2" s="21"/>
      <c r="E2" s="21"/>
      <c r="F2" s="21"/>
      <c r="G2" s="21"/>
      <c r="H2" s="21"/>
      <c r="I2" s="21"/>
    </row>
    <row r="3" spans="1:9" ht="12.75">
      <c r="A3" s="378" t="s">
        <v>0</v>
      </c>
      <c r="B3" s="378"/>
      <c r="C3" s="378"/>
      <c r="D3" s="378"/>
      <c r="E3" s="378"/>
      <c r="F3" s="379"/>
      <c r="G3" s="379"/>
      <c r="H3" s="379"/>
      <c r="I3" s="379"/>
    </row>
    <row r="4" spans="1:9" ht="12.75">
      <c r="A4" s="22"/>
      <c r="B4" s="22"/>
      <c r="C4" s="22"/>
      <c r="D4" s="22"/>
      <c r="E4" s="22"/>
      <c r="F4" s="23"/>
      <c r="G4" s="23"/>
      <c r="H4" s="23"/>
      <c r="I4" s="23"/>
    </row>
    <row r="5" spans="1:9" ht="13.5" thickBot="1">
      <c r="A5" s="22"/>
      <c r="B5" s="22"/>
      <c r="C5" s="22"/>
      <c r="D5" s="22"/>
      <c r="E5" s="22"/>
      <c r="F5" s="23"/>
      <c r="G5" s="23"/>
      <c r="H5" s="23"/>
      <c r="I5" s="23"/>
    </row>
    <row r="6" spans="1:9" ht="12.75">
      <c r="A6" s="380" t="s">
        <v>1</v>
      </c>
      <c r="B6" s="382" t="s">
        <v>2</v>
      </c>
      <c r="C6" s="382" t="s">
        <v>3</v>
      </c>
      <c r="D6" s="382" t="s">
        <v>4</v>
      </c>
      <c r="E6" s="382" t="s">
        <v>5</v>
      </c>
      <c r="F6" s="382" t="s">
        <v>6</v>
      </c>
      <c r="G6" s="382" t="s">
        <v>7</v>
      </c>
      <c r="H6" s="382" t="s">
        <v>8</v>
      </c>
      <c r="I6" s="382"/>
    </row>
    <row r="7" spans="1:9" ht="12.75">
      <c r="A7" s="381"/>
      <c r="B7" s="383"/>
      <c r="C7" s="383"/>
      <c r="D7" s="383"/>
      <c r="E7" s="383"/>
      <c r="F7" s="383"/>
      <c r="G7" s="383"/>
      <c r="H7" s="383"/>
      <c r="I7" s="383"/>
    </row>
    <row r="8" spans="1:10" ht="12.75">
      <c r="A8" s="24" t="s">
        <v>84</v>
      </c>
      <c r="B8" s="25">
        <v>1</v>
      </c>
      <c r="C8" s="26" t="s">
        <v>85</v>
      </c>
      <c r="D8" s="25">
        <v>24</v>
      </c>
      <c r="E8" s="25">
        <v>10</v>
      </c>
      <c r="F8" s="25">
        <v>10</v>
      </c>
      <c r="G8" s="27">
        <v>17390</v>
      </c>
      <c r="H8" s="28">
        <v>13968</v>
      </c>
      <c r="I8" s="29"/>
      <c r="J8" t="s">
        <v>86</v>
      </c>
    </row>
    <row r="9" spans="1:10" ht="12.75">
      <c r="A9" s="24" t="s">
        <v>87</v>
      </c>
      <c r="B9" s="25">
        <v>1</v>
      </c>
      <c r="C9" s="26" t="s">
        <v>67</v>
      </c>
      <c r="D9" s="25">
        <v>7</v>
      </c>
      <c r="E9" s="25">
        <v>8</v>
      </c>
      <c r="F9" s="25">
        <v>5</v>
      </c>
      <c r="G9" s="27">
        <v>12510</v>
      </c>
      <c r="H9" s="28">
        <v>14195</v>
      </c>
      <c r="I9" s="29"/>
      <c r="J9" t="s">
        <v>88</v>
      </c>
    </row>
    <row r="10" spans="1:10" ht="12.75">
      <c r="A10" s="30" t="s">
        <v>89</v>
      </c>
      <c r="B10" s="25">
        <v>0.5</v>
      </c>
      <c r="C10" s="26" t="s">
        <v>67</v>
      </c>
      <c r="D10" s="25">
        <v>1</v>
      </c>
      <c r="E10" s="25">
        <v>7</v>
      </c>
      <c r="F10" s="25">
        <v>1</v>
      </c>
      <c r="G10" s="27">
        <v>10130</v>
      </c>
      <c r="H10" s="28">
        <v>3770</v>
      </c>
      <c r="I10" s="29"/>
      <c r="J10" t="s">
        <v>90</v>
      </c>
    </row>
    <row r="11" spans="1:9" ht="12.75">
      <c r="A11" s="31"/>
      <c r="B11" s="25"/>
      <c r="C11" s="25"/>
      <c r="D11" s="25"/>
      <c r="E11" s="25"/>
      <c r="F11" s="27"/>
      <c r="G11" s="27"/>
      <c r="H11" s="28"/>
      <c r="I11" s="29"/>
    </row>
    <row r="12" spans="1:9" ht="12.75">
      <c r="A12" s="31"/>
      <c r="B12" s="25"/>
      <c r="C12" s="25"/>
      <c r="D12" s="25"/>
      <c r="E12" s="25"/>
      <c r="F12" s="25"/>
      <c r="G12" s="27"/>
      <c r="H12" s="28"/>
      <c r="I12" s="29"/>
    </row>
    <row r="13" spans="1:9" ht="12.75">
      <c r="A13" s="31"/>
      <c r="B13" s="25"/>
      <c r="C13" s="25"/>
      <c r="D13" s="25"/>
      <c r="E13" s="25"/>
      <c r="F13" s="25"/>
      <c r="G13" s="25"/>
      <c r="H13" s="32"/>
      <c r="I13" s="29"/>
    </row>
    <row r="14" spans="1:9" ht="12.75">
      <c r="A14" s="31" t="s">
        <v>14</v>
      </c>
      <c r="B14" s="25">
        <v>0.17</v>
      </c>
      <c r="C14" s="25" t="s">
        <v>67</v>
      </c>
      <c r="D14" s="25">
        <v>40</v>
      </c>
      <c r="E14" s="25">
        <v>8</v>
      </c>
      <c r="F14" s="25">
        <v>12</v>
      </c>
      <c r="G14" s="27">
        <v>13850</v>
      </c>
      <c r="H14" s="28">
        <v>2498</v>
      </c>
      <c r="I14" s="29"/>
    </row>
    <row r="15" spans="1:9" ht="12.75">
      <c r="A15" s="31"/>
      <c r="B15" s="25">
        <f>SUM(B8:B14)</f>
        <v>2.67</v>
      </c>
      <c r="C15" s="25"/>
      <c r="D15" s="25"/>
      <c r="E15" s="25"/>
      <c r="F15" s="25"/>
      <c r="G15" s="25"/>
      <c r="H15" s="28">
        <f>SUM(H8:H14)</f>
        <v>34431</v>
      </c>
      <c r="I15" s="29"/>
    </row>
    <row r="16" spans="1:9" ht="12.75">
      <c r="A16" s="31"/>
      <c r="B16" s="25"/>
      <c r="C16" s="25">
        <f>+B8/B15*100</f>
        <v>37.453183520599254</v>
      </c>
      <c r="D16" s="25"/>
      <c r="E16" s="25"/>
      <c r="F16" s="25"/>
      <c r="G16" s="25"/>
      <c r="H16" s="32">
        <f>+H15/B15</f>
        <v>12895.50561797753</v>
      </c>
      <c r="I16" s="29"/>
    </row>
    <row r="17" spans="1:9" ht="12.75">
      <c r="A17" s="31"/>
      <c r="B17" s="25"/>
      <c r="C17" s="25"/>
      <c r="D17" s="25"/>
      <c r="E17" s="25"/>
      <c r="F17" s="25"/>
      <c r="G17" s="25"/>
      <c r="H17" s="32"/>
      <c r="I17" s="29"/>
    </row>
    <row r="18" spans="1:9" ht="12.75">
      <c r="A18" s="31"/>
      <c r="B18" s="25"/>
      <c r="C18" s="25"/>
      <c r="D18" s="25"/>
      <c r="E18" s="25"/>
      <c r="F18" s="25"/>
      <c r="G18" s="25"/>
      <c r="H18" s="32"/>
      <c r="I18" s="29"/>
    </row>
    <row r="19" spans="1:9" ht="12.75">
      <c r="A19" s="31"/>
      <c r="B19" s="25"/>
      <c r="C19" s="25"/>
      <c r="D19" s="25"/>
      <c r="E19" s="25"/>
      <c r="F19" s="25"/>
      <c r="G19" s="25"/>
      <c r="H19" s="32"/>
      <c r="I19" s="29"/>
    </row>
    <row r="20" spans="1:9" ht="12.75">
      <c r="A20" s="31"/>
      <c r="B20" s="25"/>
      <c r="C20" s="25"/>
      <c r="D20" s="25"/>
      <c r="E20" s="25"/>
      <c r="F20" s="25"/>
      <c r="G20" s="25"/>
      <c r="H20" s="32"/>
      <c r="I20" s="29"/>
    </row>
    <row r="21" spans="1:9" ht="12.75">
      <c r="A21" s="31"/>
      <c r="B21" s="25"/>
      <c r="C21" s="25"/>
      <c r="D21" s="25"/>
      <c r="E21" s="25"/>
      <c r="F21" s="25"/>
      <c r="G21" s="25"/>
      <c r="H21" s="32"/>
      <c r="I21" s="29"/>
    </row>
    <row r="22" spans="1:9" ht="12.75">
      <c r="A22" s="31"/>
      <c r="B22" s="25"/>
      <c r="C22" s="25"/>
      <c r="D22" s="25"/>
      <c r="E22" s="25"/>
      <c r="F22" s="25"/>
      <c r="G22" s="25"/>
      <c r="H22" s="32"/>
      <c r="I22" s="29"/>
    </row>
    <row r="23" spans="1:9" ht="12.75">
      <c r="A23" s="31"/>
      <c r="B23" s="25"/>
      <c r="C23" s="25"/>
      <c r="D23" s="25"/>
      <c r="E23" s="25"/>
      <c r="F23" s="25"/>
      <c r="G23" s="25"/>
      <c r="H23" s="32"/>
      <c r="I23" s="29"/>
    </row>
    <row r="24" spans="1:9" ht="12.75">
      <c r="A24" s="31"/>
      <c r="B24" s="25"/>
      <c r="C24" s="25"/>
      <c r="D24" s="25"/>
      <c r="E24" s="25"/>
      <c r="F24" s="25"/>
      <c r="G24" s="25"/>
      <c r="H24" s="32"/>
      <c r="I24" s="29"/>
    </row>
    <row r="25" spans="1:9" ht="12.75">
      <c r="A25" s="31"/>
      <c r="B25" s="25"/>
      <c r="C25" s="25"/>
      <c r="D25" s="25"/>
      <c r="E25" s="25"/>
      <c r="F25" s="25"/>
      <c r="G25" s="25"/>
      <c r="H25" s="32"/>
      <c r="I25" s="29"/>
    </row>
    <row r="26" spans="1:9" ht="12.75">
      <c r="A26" s="31"/>
      <c r="B26" s="25"/>
      <c r="C26" s="25"/>
      <c r="D26" s="25"/>
      <c r="E26" s="25"/>
      <c r="F26" s="25"/>
      <c r="G26" s="25"/>
      <c r="H26" s="32"/>
      <c r="I26" s="29"/>
    </row>
    <row r="27" spans="1:9" ht="12.75">
      <c r="A27" s="31"/>
      <c r="B27" s="25"/>
      <c r="C27" s="25"/>
      <c r="D27" s="25"/>
      <c r="E27" s="25"/>
      <c r="F27" s="25"/>
      <c r="G27" s="25"/>
      <c r="H27" s="32"/>
      <c r="I27" s="29"/>
    </row>
    <row r="28" spans="1:9" ht="12.75">
      <c r="A28" s="31"/>
      <c r="B28" s="25"/>
      <c r="C28" s="25"/>
      <c r="D28" s="25"/>
      <c r="E28" s="25"/>
      <c r="F28" s="25"/>
      <c r="G28" s="25"/>
      <c r="H28" s="32"/>
      <c r="I28" s="29"/>
    </row>
    <row r="29" spans="1:9" ht="12.75">
      <c r="A29" s="31"/>
      <c r="B29" s="25"/>
      <c r="C29" s="25"/>
      <c r="D29" s="25"/>
      <c r="E29" s="25"/>
      <c r="F29" s="25"/>
      <c r="G29" s="25"/>
      <c r="H29" s="32"/>
      <c r="I29" s="29"/>
    </row>
    <row r="30" spans="1:9" ht="12.75">
      <c r="A30" s="31"/>
      <c r="B30" s="25"/>
      <c r="C30" s="25"/>
      <c r="D30" s="25"/>
      <c r="E30" s="25"/>
      <c r="F30" s="25"/>
      <c r="G30" s="25"/>
      <c r="H30" s="32"/>
      <c r="I30" s="29"/>
    </row>
    <row r="31" spans="1:9" ht="12.75">
      <c r="A31" s="31"/>
      <c r="B31" s="25"/>
      <c r="C31" s="25"/>
      <c r="D31" s="25"/>
      <c r="E31" s="25"/>
      <c r="F31" s="25"/>
      <c r="G31" s="25"/>
      <c r="H31" s="32"/>
      <c r="I31" s="29"/>
    </row>
    <row r="32" spans="1:9" ht="12.75">
      <c r="A32" s="31"/>
      <c r="B32" s="25"/>
      <c r="C32" s="25"/>
      <c r="D32" s="25"/>
      <c r="E32" s="25"/>
      <c r="F32" s="25"/>
      <c r="G32" s="25"/>
      <c r="H32" s="32"/>
      <c r="I32" s="29"/>
    </row>
    <row r="33" spans="1:9" ht="12.75">
      <c r="A33" s="31"/>
      <c r="B33" s="25"/>
      <c r="C33" s="25"/>
      <c r="D33" s="25"/>
      <c r="E33" s="25"/>
      <c r="F33" s="25"/>
      <c r="G33" s="25"/>
      <c r="H33" s="32"/>
      <c r="I33" s="29"/>
    </row>
    <row r="34" spans="1:9" ht="13.5" thickBot="1">
      <c r="A34" s="33"/>
      <c r="B34" s="34"/>
      <c r="C34" s="34"/>
      <c r="D34" s="34"/>
      <c r="E34" s="34"/>
      <c r="F34" s="34"/>
      <c r="G34" s="34"/>
      <c r="H34" s="35"/>
      <c r="I34" s="36"/>
    </row>
    <row r="35" spans="1:9" ht="12.75">
      <c r="A35" s="21"/>
      <c r="B35" s="21"/>
      <c r="C35" s="21"/>
      <c r="D35" s="21"/>
      <c r="E35" s="21"/>
      <c r="F35" s="21"/>
      <c r="G35" s="21"/>
      <c r="H35" s="21"/>
      <c r="I35" s="21"/>
    </row>
    <row r="36" spans="1:9" ht="12.75">
      <c r="A36" s="21" t="s">
        <v>26</v>
      </c>
      <c r="B36" s="37" t="s">
        <v>91</v>
      </c>
      <c r="C36" s="37"/>
      <c r="D36" s="37"/>
      <c r="E36" s="37"/>
      <c r="F36" s="37"/>
      <c r="G36" s="21"/>
      <c r="H36" s="21"/>
      <c r="I36" s="21"/>
    </row>
    <row r="37" spans="1:9" ht="12.75">
      <c r="A37" s="21"/>
      <c r="B37" s="37" t="s">
        <v>92</v>
      </c>
      <c r="C37" s="37" t="s">
        <v>93</v>
      </c>
      <c r="D37" s="37"/>
      <c r="E37" s="37"/>
      <c r="F37" s="37"/>
      <c r="G37" s="21"/>
      <c r="H37" s="21"/>
      <c r="I37" s="21"/>
    </row>
    <row r="38" spans="1:9" ht="12.75">
      <c r="A38" s="21"/>
      <c r="B38" s="37" t="s">
        <v>94</v>
      </c>
      <c r="C38" s="37"/>
      <c r="D38" s="37"/>
      <c r="E38" s="37"/>
      <c r="F38" s="37"/>
      <c r="G38" s="21"/>
      <c r="H38" s="21"/>
      <c r="I38" s="21"/>
    </row>
    <row r="39" spans="1:9" ht="12.75">
      <c r="A39" s="21"/>
      <c r="B39" s="21"/>
      <c r="C39" s="21"/>
      <c r="D39" s="21"/>
      <c r="E39" s="21"/>
      <c r="F39" s="21"/>
      <c r="G39" s="21"/>
      <c r="H39" s="21"/>
      <c r="I39" s="21"/>
    </row>
    <row r="40" spans="1:9" ht="12.75">
      <c r="A40" s="38" t="s">
        <v>95</v>
      </c>
      <c r="B40" s="21"/>
      <c r="C40" s="21"/>
      <c r="D40" s="21"/>
      <c r="E40" s="21"/>
      <c r="F40" s="21"/>
      <c r="G40" s="21"/>
      <c r="H40" s="21"/>
      <c r="I40" s="21"/>
    </row>
    <row r="41" spans="1:9" ht="12.75">
      <c r="A41" s="38" t="s">
        <v>96</v>
      </c>
      <c r="B41" s="21"/>
      <c r="C41" s="21"/>
      <c r="D41" s="21"/>
      <c r="E41" s="21"/>
      <c r="F41" s="21"/>
      <c r="G41" s="21"/>
      <c r="H41" s="21"/>
      <c r="I41" s="21"/>
    </row>
    <row r="42" spans="1:9" ht="12.75">
      <c r="A42" s="21"/>
      <c r="B42" s="21"/>
      <c r="C42" s="21"/>
      <c r="D42" s="21"/>
      <c r="E42" s="21"/>
      <c r="F42" s="21"/>
      <c r="G42" s="21"/>
      <c r="H42" s="21"/>
      <c r="I42" s="21"/>
    </row>
    <row r="43" spans="1:9" ht="12.75">
      <c r="A43" s="38" t="s">
        <v>97</v>
      </c>
      <c r="B43" s="21"/>
      <c r="C43" s="21"/>
      <c r="D43" s="21"/>
      <c r="E43" s="21"/>
      <c r="F43" s="21"/>
      <c r="G43" s="21"/>
      <c r="H43" s="21"/>
      <c r="I43" s="21"/>
    </row>
    <row r="44" spans="1:9" ht="12.75">
      <c r="A44" s="21"/>
      <c r="B44" s="21"/>
      <c r="C44" s="21"/>
      <c r="D44" s="21"/>
      <c r="E44" s="21"/>
      <c r="F44" s="21"/>
      <c r="G44" s="21"/>
      <c r="H44" s="21"/>
      <c r="I44" s="21"/>
    </row>
  </sheetData>
  <mergeCells count="9">
    <mergeCell ref="A3:I3"/>
    <mergeCell ref="A6:A7"/>
    <mergeCell ref="B6:B7"/>
    <mergeCell ref="C6:C7"/>
    <mergeCell ref="D6:D7"/>
    <mergeCell ref="E6:E7"/>
    <mergeCell ref="F6:F7"/>
    <mergeCell ref="G6:G7"/>
    <mergeCell ref="H6:I7"/>
  </mergeCell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E8" sqref="E8"/>
    </sheetView>
  </sheetViews>
  <sheetFormatPr defaultColWidth="9.00390625" defaultRowHeight="12.75"/>
  <cols>
    <col min="1" max="1" width="12.25390625" style="0" customWidth="1"/>
  </cols>
  <sheetData>
    <row r="1" spans="1:9" ht="12.75">
      <c r="A1" s="370" t="s">
        <v>0</v>
      </c>
      <c r="B1" s="370"/>
      <c r="C1" s="370"/>
      <c r="D1" s="370"/>
      <c r="E1" s="370"/>
      <c r="F1" s="371"/>
      <c r="G1" s="371"/>
      <c r="H1" s="371"/>
      <c r="I1" s="371"/>
    </row>
    <row r="2" spans="1:9" ht="12.75">
      <c r="A2" s="1"/>
      <c r="B2" s="1"/>
      <c r="C2" s="1"/>
      <c r="D2" s="1"/>
      <c r="E2" s="1"/>
      <c r="F2" s="2"/>
      <c r="G2" s="2"/>
      <c r="H2" s="2"/>
      <c r="I2" s="2"/>
    </row>
    <row r="3" spans="1:9" ht="12.75">
      <c r="A3" s="384" t="s">
        <v>98</v>
      </c>
      <c r="B3" s="385"/>
      <c r="C3" s="385"/>
      <c r="D3" s="385"/>
      <c r="E3" s="385"/>
      <c r="F3" s="385"/>
      <c r="G3" s="385"/>
      <c r="H3" s="385"/>
      <c r="I3" s="385"/>
    </row>
    <row r="4" ht="13.5" thickBot="1"/>
    <row r="5" spans="1:9" ht="12.75">
      <c r="A5" s="372" t="s">
        <v>1</v>
      </c>
      <c r="B5" s="374" t="s">
        <v>2</v>
      </c>
      <c r="C5" s="374" t="s">
        <v>99</v>
      </c>
      <c r="D5" s="374" t="s">
        <v>4</v>
      </c>
      <c r="E5" s="374" t="s">
        <v>5</v>
      </c>
      <c r="F5" s="374" t="s">
        <v>6</v>
      </c>
      <c r="G5" s="374" t="s">
        <v>7</v>
      </c>
      <c r="H5" s="374" t="s">
        <v>8</v>
      </c>
      <c r="I5" s="374"/>
    </row>
    <row r="6" spans="1:9" ht="12.75">
      <c r="A6" s="373"/>
      <c r="B6" s="375"/>
      <c r="C6" s="375"/>
      <c r="D6" s="375"/>
      <c r="E6" s="375"/>
      <c r="F6" s="375"/>
      <c r="G6" s="375"/>
      <c r="H6" s="375"/>
      <c r="I6" s="375"/>
    </row>
    <row r="7" spans="1:9" ht="36">
      <c r="A7" s="39" t="s">
        <v>100</v>
      </c>
      <c r="B7" s="40">
        <v>1</v>
      </c>
      <c r="C7" s="41" t="s">
        <v>12</v>
      </c>
      <c r="D7" s="40">
        <v>1</v>
      </c>
      <c r="E7" s="40">
        <v>10</v>
      </c>
      <c r="F7" s="40">
        <v>1</v>
      </c>
      <c r="G7" s="4">
        <v>12330</v>
      </c>
      <c r="H7" s="5"/>
      <c r="I7" s="6">
        <v>12825</v>
      </c>
    </row>
    <row r="8" spans="1:9" ht="48">
      <c r="A8" s="39" t="s">
        <v>101</v>
      </c>
      <c r="B8" s="40">
        <v>1</v>
      </c>
      <c r="C8" s="41" t="s">
        <v>18</v>
      </c>
      <c r="D8" s="40">
        <v>5</v>
      </c>
      <c r="E8" s="40">
        <v>10</v>
      </c>
      <c r="F8" s="40">
        <v>4</v>
      </c>
      <c r="G8" s="42">
        <v>13580</v>
      </c>
      <c r="H8" s="43"/>
      <c r="I8" s="44">
        <v>11217</v>
      </c>
    </row>
    <row r="9" spans="1:9" ht="48">
      <c r="A9" s="39" t="s">
        <v>101</v>
      </c>
      <c r="B9" s="40">
        <v>1</v>
      </c>
      <c r="C9" s="41" t="s">
        <v>67</v>
      </c>
      <c r="D9" s="40">
        <v>9</v>
      </c>
      <c r="E9" s="40">
        <v>7</v>
      </c>
      <c r="F9" s="40">
        <v>6</v>
      </c>
      <c r="G9" s="42">
        <v>11360</v>
      </c>
      <c r="H9" s="43"/>
      <c r="I9" s="44">
        <v>11758</v>
      </c>
    </row>
    <row r="10" spans="1:9" ht="12.75">
      <c r="A10" s="39" t="s">
        <v>102</v>
      </c>
      <c r="B10" s="40">
        <v>0.05</v>
      </c>
      <c r="C10" s="41" t="s">
        <v>18</v>
      </c>
      <c r="D10" s="40">
        <v>13</v>
      </c>
      <c r="E10" s="40">
        <v>12</v>
      </c>
      <c r="F10" s="40">
        <v>7</v>
      </c>
      <c r="G10" s="42">
        <v>754</v>
      </c>
      <c r="H10" s="43"/>
      <c r="I10" s="44">
        <v>1352</v>
      </c>
    </row>
    <row r="11" spans="1:9" ht="12.75">
      <c r="A11" s="39" t="s">
        <v>103</v>
      </c>
      <c r="B11" s="40">
        <v>0.05</v>
      </c>
      <c r="C11" s="41" t="s">
        <v>67</v>
      </c>
      <c r="D11" s="40">
        <v>8</v>
      </c>
      <c r="E11" s="40">
        <v>8</v>
      </c>
      <c r="F11" s="40">
        <v>5</v>
      </c>
      <c r="G11" s="42">
        <v>503</v>
      </c>
      <c r="H11" s="43"/>
      <c r="I11" s="44">
        <v>733</v>
      </c>
    </row>
    <row r="12" spans="1:9" ht="24">
      <c r="A12" s="39" t="s">
        <v>104</v>
      </c>
      <c r="B12" s="40">
        <v>0.05</v>
      </c>
      <c r="C12" s="41" t="s">
        <v>67</v>
      </c>
      <c r="D12" s="40">
        <v>16</v>
      </c>
      <c r="E12" s="40">
        <v>7</v>
      </c>
      <c r="F12" s="40">
        <v>8</v>
      </c>
      <c r="G12" s="42">
        <v>522</v>
      </c>
      <c r="H12" s="43"/>
      <c r="I12" s="44">
        <v>583</v>
      </c>
    </row>
    <row r="13" spans="2:9" ht="12.75">
      <c r="B13">
        <f>SUM(B7:B12)</f>
        <v>3.1499999999999995</v>
      </c>
      <c r="I13">
        <f>SUM(I7:I12)</f>
        <v>38468</v>
      </c>
    </row>
    <row r="14" spans="1:9" ht="12.75">
      <c r="A14" s="45"/>
      <c r="B14" s="46"/>
      <c r="C14" s="47">
        <f>+(B8+B7+B10)/B13*100</f>
        <v>65.07936507936508</v>
      </c>
      <c r="D14" s="46"/>
      <c r="E14" s="46"/>
      <c r="F14" s="46"/>
      <c r="G14" s="114"/>
      <c r="H14" s="114"/>
      <c r="I14" s="114">
        <f>+I13/B13</f>
        <v>12212.063492063495</v>
      </c>
    </row>
    <row r="15" spans="1:9" ht="12.75">
      <c r="A15" s="45"/>
      <c r="B15" s="46"/>
      <c r="C15" s="47"/>
      <c r="D15" s="46"/>
      <c r="E15" s="46"/>
      <c r="F15" s="46"/>
      <c r="G15" s="48"/>
      <c r="H15" s="48"/>
      <c r="I15" s="48"/>
    </row>
    <row r="16" spans="1:14" ht="12.75">
      <c r="A16" s="370" t="s">
        <v>0</v>
      </c>
      <c r="B16" s="370"/>
      <c r="C16" s="370"/>
      <c r="D16" s="370"/>
      <c r="E16" s="370"/>
      <c r="F16" s="371"/>
      <c r="G16" s="371"/>
      <c r="H16" s="371"/>
      <c r="I16" s="371"/>
      <c r="N16" s="115"/>
    </row>
    <row r="17" spans="1:9" ht="12.75">
      <c r="A17" s="45"/>
      <c r="B17" s="46"/>
      <c r="C17" s="47"/>
      <c r="D17" s="46"/>
      <c r="E17" s="46"/>
      <c r="F17" s="46"/>
      <c r="G17" s="48"/>
      <c r="H17" s="48"/>
      <c r="I17" s="48"/>
    </row>
    <row r="18" ht="12.75">
      <c r="A18" s="49" t="s">
        <v>105</v>
      </c>
    </row>
    <row r="19" ht="13.5" thickBot="1"/>
    <row r="20" spans="1:9" ht="12.75">
      <c r="A20" s="372" t="s">
        <v>1</v>
      </c>
      <c r="B20" s="374" t="s">
        <v>2</v>
      </c>
      <c r="C20" s="374" t="s">
        <v>99</v>
      </c>
      <c r="D20" s="374" t="s">
        <v>4</v>
      </c>
      <c r="E20" s="374" t="s">
        <v>5</v>
      </c>
      <c r="F20" s="374" t="s">
        <v>6</v>
      </c>
      <c r="G20" s="374" t="s">
        <v>7</v>
      </c>
      <c r="H20" s="374" t="s">
        <v>8</v>
      </c>
      <c r="I20" s="374"/>
    </row>
    <row r="21" spans="1:9" ht="12.75">
      <c r="A21" s="373"/>
      <c r="B21" s="375"/>
      <c r="C21" s="375"/>
      <c r="D21" s="375"/>
      <c r="E21" s="375"/>
      <c r="F21" s="375"/>
      <c r="G21" s="375"/>
      <c r="H21" s="375"/>
      <c r="I21" s="375"/>
    </row>
    <row r="22" spans="1:9" ht="36">
      <c r="A22" s="39" t="s">
        <v>100</v>
      </c>
      <c r="B22" s="40">
        <v>1</v>
      </c>
      <c r="C22" s="41" t="s">
        <v>25</v>
      </c>
      <c r="D22" s="40">
        <v>3</v>
      </c>
      <c r="E22" s="40">
        <v>10</v>
      </c>
      <c r="F22" s="40">
        <v>3</v>
      </c>
      <c r="G22" s="42">
        <v>13140</v>
      </c>
      <c r="H22" s="43"/>
      <c r="I22" s="44">
        <v>15979</v>
      </c>
    </row>
    <row r="23" spans="1:9" ht="48">
      <c r="A23" s="39" t="s">
        <v>101</v>
      </c>
      <c r="B23" s="40">
        <v>1</v>
      </c>
      <c r="C23" s="41" t="s">
        <v>106</v>
      </c>
      <c r="D23" s="40">
        <v>5</v>
      </c>
      <c r="E23" s="40">
        <v>8</v>
      </c>
      <c r="F23" s="40">
        <v>4</v>
      </c>
      <c r="G23" s="42">
        <v>11530</v>
      </c>
      <c r="H23" s="43"/>
      <c r="I23" s="44">
        <v>10693</v>
      </c>
    </row>
    <row r="24" spans="1:9" ht="48">
      <c r="A24" s="39" t="s">
        <v>101</v>
      </c>
      <c r="B24" s="40">
        <v>1</v>
      </c>
      <c r="C24" s="41" t="s">
        <v>67</v>
      </c>
      <c r="D24" s="40">
        <v>4</v>
      </c>
      <c r="E24" s="40">
        <v>8</v>
      </c>
      <c r="F24" s="40">
        <v>3</v>
      </c>
      <c r="G24" s="42">
        <v>11160</v>
      </c>
      <c r="H24" s="43"/>
      <c r="I24" s="44">
        <v>12431</v>
      </c>
    </row>
    <row r="25" spans="1:9" ht="12.75">
      <c r="A25" s="39" t="s">
        <v>102</v>
      </c>
      <c r="B25" s="40">
        <v>0.06</v>
      </c>
      <c r="C25" s="41" t="s">
        <v>18</v>
      </c>
      <c r="D25" s="40">
        <v>13</v>
      </c>
      <c r="E25" s="40">
        <v>12</v>
      </c>
      <c r="F25" s="40">
        <v>7</v>
      </c>
      <c r="G25" s="42">
        <v>904</v>
      </c>
      <c r="H25" s="43"/>
      <c r="I25" s="44">
        <v>1622</v>
      </c>
    </row>
    <row r="26" spans="1:9" ht="12.75">
      <c r="A26" s="39" t="s">
        <v>103</v>
      </c>
      <c r="B26" s="40">
        <v>0.06</v>
      </c>
      <c r="C26" s="41" t="s">
        <v>67</v>
      </c>
      <c r="D26" s="40">
        <v>8</v>
      </c>
      <c r="E26" s="40">
        <v>8</v>
      </c>
      <c r="F26" s="40">
        <v>5</v>
      </c>
      <c r="G26" s="42">
        <v>604</v>
      </c>
      <c r="H26" s="43"/>
      <c r="I26" s="44">
        <v>879</v>
      </c>
    </row>
    <row r="27" spans="1:9" ht="24">
      <c r="A27" s="39" t="s">
        <v>104</v>
      </c>
      <c r="B27" s="40">
        <v>0.06</v>
      </c>
      <c r="C27" s="41" t="s">
        <v>67</v>
      </c>
      <c r="D27" s="40">
        <v>16</v>
      </c>
      <c r="E27" s="40">
        <v>7</v>
      </c>
      <c r="F27" s="40">
        <v>8</v>
      </c>
      <c r="G27" s="42">
        <v>626</v>
      </c>
      <c r="H27" s="43"/>
      <c r="I27" s="44">
        <v>699</v>
      </c>
    </row>
    <row r="28" spans="1:9" ht="12.75">
      <c r="A28" s="45"/>
      <c r="B28" s="46">
        <f>SUM(B22:B27)</f>
        <v>3.18</v>
      </c>
      <c r="C28" s="47"/>
      <c r="D28" s="46"/>
      <c r="E28" s="46"/>
      <c r="F28" s="46"/>
      <c r="G28" s="114"/>
      <c r="H28" s="114"/>
      <c r="I28" s="114">
        <f>SUM(I22:I27)</f>
        <v>42303</v>
      </c>
    </row>
    <row r="29" spans="1:9" ht="12.75">
      <c r="A29" s="45"/>
      <c r="B29" s="46"/>
      <c r="C29" s="116">
        <f>+(B22+B23+B25)/B28*100</f>
        <v>64.77987421383648</v>
      </c>
      <c r="D29" s="46"/>
      <c r="E29" s="46"/>
      <c r="F29" s="46"/>
      <c r="G29" s="114"/>
      <c r="H29" s="114"/>
      <c r="I29" s="114">
        <f>+I28/B28</f>
        <v>13302.830188679245</v>
      </c>
    </row>
    <row r="30" spans="1:9" ht="12.75">
      <c r="A30" s="45"/>
      <c r="B30" s="46"/>
      <c r="C30" s="47"/>
      <c r="D30" s="46"/>
      <c r="E30" s="46"/>
      <c r="F30" s="46"/>
      <c r="G30" s="48"/>
      <c r="H30" s="48"/>
      <c r="I30" s="48"/>
    </row>
    <row r="31" spans="1:9" ht="12.75">
      <c r="A31" s="370" t="s">
        <v>0</v>
      </c>
      <c r="B31" s="370"/>
      <c r="C31" s="370"/>
      <c r="D31" s="370"/>
      <c r="E31" s="370"/>
      <c r="F31" s="371"/>
      <c r="G31" s="371"/>
      <c r="H31" s="371"/>
      <c r="I31" s="371"/>
    </row>
    <row r="32" spans="1:9" ht="12.75">
      <c r="A32" s="45"/>
      <c r="B32" s="46"/>
      <c r="C32" s="47"/>
      <c r="D32" s="46"/>
      <c r="E32" s="46"/>
      <c r="F32" s="46"/>
      <c r="G32" s="48"/>
      <c r="H32" s="48"/>
      <c r="I32" s="48"/>
    </row>
    <row r="33" spans="1:9" ht="12.75">
      <c r="A33" s="384" t="s">
        <v>107</v>
      </c>
      <c r="B33" s="386"/>
      <c r="C33" s="386"/>
      <c r="D33" s="386"/>
      <c r="E33" s="386"/>
      <c r="F33" s="386"/>
      <c r="G33" s="386"/>
      <c r="H33" s="386"/>
      <c r="I33" s="386"/>
    </row>
    <row r="34" ht="13.5" thickBot="1"/>
    <row r="35" spans="1:9" ht="12.75">
      <c r="A35" s="372" t="s">
        <v>1</v>
      </c>
      <c r="B35" s="374" t="s">
        <v>2</v>
      </c>
      <c r="C35" s="374" t="s">
        <v>3</v>
      </c>
      <c r="D35" s="374" t="s">
        <v>4</v>
      </c>
      <c r="E35" s="374" t="s">
        <v>5</v>
      </c>
      <c r="F35" s="374" t="s">
        <v>6</v>
      </c>
      <c r="G35" s="374" t="s">
        <v>7</v>
      </c>
      <c r="H35" s="374" t="s">
        <v>8</v>
      </c>
      <c r="I35" s="374"/>
    </row>
    <row r="36" spans="1:9" ht="12.75">
      <c r="A36" s="373"/>
      <c r="B36" s="375"/>
      <c r="C36" s="375"/>
      <c r="D36" s="375"/>
      <c r="E36" s="375"/>
      <c r="F36" s="375"/>
      <c r="G36" s="375"/>
      <c r="H36" s="375"/>
      <c r="I36" s="375"/>
    </row>
    <row r="37" spans="1:9" ht="36">
      <c r="A37" s="39" t="s">
        <v>100</v>
      </c>
      <c r="B37" s="40">
        <v>1</v>
      </c>
      <c r="C37" s="50" t="s">
        <v>67</v>
      </c>
      <c r="D37" s="40">
        <v>4</v>
      </c>
      <c r="E37" s="40">
        <v>8</v>
      </c>
      <c r="F37" s="40">
        <v>4</v>
      </c>
      <c r="G37" s="42">
        <v>11530</v>
      </c>
      <c r="H37" s="43"/>
      <c r="I37" s="44">
        <v>10753</v>
      </c>
    </row>
    <row r="38" spans="1:9" ht="48">
      <c r="A38" s="39" t="s">
        <v>101</v>
      </c>
      <c r="B38" s="40">
        <v>1</v>
      </c>
      <c r="C38" s="50" t="s">
        <v>67</v>
      </c>
      <c r="D38" s="40">
        <v>17</v>
      </c>
      <c r="E38" s="40">
        <v>8</v>
      </c>
      <c r="F38" s="40">
        <v>8</v>
      </c>
      <c r="G38" s="42">
        <v>13150</v>
      </c>
      <c r="H38" s="43"/>
      <c r="I38" s="44">
        <v>14083</v>
      </c>
    </row>
    <row r="39" spans="1:9" ht="48">
      <c r="A39" s="39" t="s">
        <v>101</v>
      </c>
      <c r="B39" s="40">
        <v>1</v>
      </c>
      <c r="C39" s="50" t="s">
        <v>67</v>
      </c>
      <c r="D39" s="40">
        <v>9</v>
      </c>
      <c r="E39" s="40">
        <v>7</v>
      </c>
      <c r="F39" s="40">
        <v>6</v>
      </c>
      <c r="G39" s="42">
        <v>11360</v>
      </c>
      <c r="H39" s="43"/>
      <c r="I39" s="44">
        <v>12354</v>
      </c>
    </row>
    <row r="40" spans="1:9" ht="12.75">
      <c r="A40" s="39" t="s">
        <v>102</v>
      </c>
      <c r="B40" s="40">
        <v>0.06</v>
      </c>
      <c r="C40" s="41" t="s">
        <v>18</v>
      </c>
      <c r="D40" s="40">
        <v>13</v>
      </c>
      <c r="E40" s="40">
        <v>12</v>
      </c>
      <c r="F40" s="40">
        <v>7</v>
      </c>
      <c r="G40" s="42">
        <v>904</v>
      </c>
      <c r="H40" s="43"/>
      <c r="I40" s="44">
        <v>1622</v>
      </c>
    </row>
    <row r="41" spans="1:9" ht="12.75">
      <c r="A41" s="39" t="s">
        <v>103</v>
      </c>
      <c r="B41" s="40">
        <v>0.06</v>
      </c>
      <c r="C41" s="41" t="s">
        <v>67</v>
      </c>
      <c r="D41" s="40">
        <v>8</v>
      </c>
      <c r="E41" s="40">
        <v>8</v>
      </c>
      <c r="F41" s="40">
        <v>5</v>
      </c>
      <c r="G41" s="42">
        <v>604</v>
      </c>
      <c r="H41" s="43"/>
      <c r="I41" s="44">
        <v>879</v>
      </c>
    </row>
    <row r="42" spans="1:9" ht="24">
      <c r="A42" s="39" t="s">
        <v>104</v>
      </c>
      <c r="B42" s="40">
        <v>0.06</v>
      </c>
      <c r="C42" s="41" t="s">
        <v>67</v>
      </c>
      <c r="D42" s="40">
        <v>16</v>
      </c>
      <c r="E42" s="40">
        <v>7</v>
      </c>
      <c r="F42" s="40">
        <v>8</v>
      </c>
      <c r="G42" s="42">
        <v>626</v>
      </c>
      <c r="H42" s="43"/>
      <c r="I42" s="44">
        <v>699</v>
      </c>
    </row>
    <row r="43" spans="1:9" ht="12.75">
      <c r="A43" s="45"/>
      <c r="B43" s="46">
        <f>SUM(B37:B42)</f>
        <v>3.18</v>
      </c>
      <c r="C43" s="47"/>
      <c r="D43" s="46"/>
      <c r="E43" s="46"/>
      <c r="F43" s="46"/>
      <c r="G43" s="114"/>
      <c r="H43" s="114"/>
      <c r="I43" s="114">
        <f>SUM(I37:I42)</f>
        <v>40390</v>
      </c>
    </row>
    <row r="44" spans="1:9" ht="12.75">
      <c r="A44" s="45"/>
      <c r="B44" s="46"/>
      <c r="C44" s="116">
        <f>+B40/B43*100</f>
        <v>1.8867924528301887</v>
      </c>
      <c r="D44" s="46"/>
      <c r="E44" s="46"/>
      <c r="F44" s="46"/>
      <c r="G44" s="114"/>
      <c r="H44" s="114"/>
      <c r="I44" s="114">
        <f>+I43/B43</f>
        <v>12701.25786163522</v>
      </c>
    </row>
    <row r="45" spans="1:9" ht="12.75">
      <c r="A45" s="45"/>
      <c r="B45" s="46"/>
      <c r="C45" s="47"/>
      <c r="D45" s="46"/>
      <c r="E45" s="46"/>
      <c r="F45" s="46"/>
      <c r="G45" s="48"/>
      <c r="H45" s="48"/>
      <c r="I45" s="48"/>
    </row>
    <row r="46" spans="1:9" ht="12.75">
      <c r="A46" s="370" t="s">
        <v>0</v>
      </c>
      <c r="B46" s="370"/>
      <c r="C46" s="370"/>
      <c r="D46" s="370"/>
      <c r="E46" s="370"/>
      <c r="F46" s="371"/>
      <c r="G46" s="371"/>
      <c r="H46" s="371"/>
      <c r="I46" s="371"/>
    </row>
    <row r="47" spans="1:9" ht="12.75">
      <c r="A47" s="45"/>
      <c r="B47" s="46"/>
      <c r="C47" s="47"/>
      <c r="D47" s="46"/>
      <c r="E47" s="46"/>
      <c r="F47" s="46"/>
      <c r="G47" s="48"/>
      <c r="H47" s="48"/>
      <c r="I47" s="48"/>
    </row>
    <row r="48" spans="1:9" ht="12.75">
      <c r="A48" s="384" t="s">
        <v>108</v>
      </c>
      <c r="B48" s="386"/>
      <c r="C48" s="386"/>
      <c r="D48" s="386"/>
      <c r="E48" s="386"/>
      <c r="F48" s="386"/>
      <c r="G48" s="386"/>
      <c r="H48" s="386"/>
      <c r="I48" s="386"/>
    </row>
    <row r="49" ht="13.5" thickBot="1"/>
    <row r="50" spans="1:9" ht="12.75">
      <c r="A50" s="372" t="s">
        <v>1</v>
      </c>
      <c r="B50" s="374" t="s">
        <v>2</v>
      </c>
      <c r="C50" s="374" t="s">
        <v>3</v>
      </c>
      <c r="D50" s="374" t="s">
        <v>4</v>
      </c>
      <c r="E50" s="374" t="s">
        <v>5</v>
      </c>
      <c r="F50" s="374" t="s">
        <v>6</v>
      </c>
      <c r="G50" s="374" t="s">
        <v>7</v>
      </c>
      <c r="H50" s="374" t="s">
        <v>8</v>
      </c>
      <c r="I50" s="374"/>
    </row>
    <row r="51" spans="1:9" ht="12.75">
      <c r="A51" s="373"/>
      <c r="B51" s="375"/>
      <c r="C51" s="375"/>
      <c r="D51" s="375"/>
      <c r="E51" s="375"/>
      <c r="F51" s="375"/>
      <c r="G51" s="375"/>
      <c r="H51" s="375"/>
      <c r="I51" s="375"/>
    </row>
    <row r="52" spans="1:9" ht="36">
      <c r="A52" s="39" t="s">
        <v>100</v>
      </c>
      <c r="B52" s="40">
        <v>1</v>
      </c>
      <c r="C52" s="50" t="s">
        <v>18</v>
      </c>
      <c r="D52" s="40">
        <v>3</v>
      </c>
      <c r="E52" s="40">
        <v>10</v>
      </c>
      <c r="F52" s="40">
        <v>3</v>
      </c>
      <c r="G52" s="42">
        <v>13140</v>
      </c>
      <c r="H52" s="43"/>
      <c r="I52" s="44">
        <v>15775</v>
      </c>
    </row>
    <row r="53" spans="1:9" ht="48">
      <c r="A53" s="39" t="s">
        <v>101</v>
      </c>
      <c r="B53" s="40">
        <v>1</v>
      </c>
      <c r="C53" s="50" t="s">
        <v>67</v>
      </c>
      <c r="D53" s="40">
        <v>14</v>
      </c>
      <c r="E53" s="40">
        <v>7</v>
      </c>
      <c r="F53" s="40">
        <v>7</v>
      </c>
      <c r="G53" s="42">
        <v>11740</v>
      </c>
      <c r="H53" s="43"/>
      <c r="I53" s="44">
        <v>13030</v>
      </c>
    </row>
    <row r="54" spans="1:9" ht="48">
      <c r="A54" s="39" t="s">
        <v>101</v>
      </c>
      <c r="B54" s="40">
        <v>1</v>
      </c>
      <c r="C54" s="50" t="s">
        <v>67</v>
      </c>
      <c r="D54" s="40">
        <v>6</v>
      </c>
      <c r="E54" s="40">
        <v>7</v>
      </c>
      <c r="F54" s="40">
        <v>5</v>
      </c>
      <c r="G54" s="42">
        <v>10990</v>
      </c>
      <c r="H54" s="43"/>
      <c r="I54" s="44">
        <v>11646</v>
      </c>
    </row>
    <row r="55" spans="1:9" ht="48">
      <c r="A55" s="39" t="s">
        <v>101</v>
      </c>
      <c r="B55" s="40">
        <v>1</v>
      </c>
      <c r="C55" s="50" t="s">
        <v>67</v>
      </c>
      <c r="D55" s="40">
        <v>3</v>
      </c>
      <c r="E55" s="40">
        <v>7</v>
      </c>
      <c r="F55" s="40">
        <v>3</v>
      </c>
      <c r="G55" s="42">
        <v>10310</v>
      </c>
      <c r="H55" s="43"/>
      <c r="I55" s="44">
        <v>11012</v>
      </c>
    </row>
    <row r="56" spans="1:9" ht="48">
      <c r="A56" s="39" t="s">
        <v>101</v>
      </c>
      <c r="B56" s="40">
        <v>0.55</v>
      </c>
      <c r="C56" s="50" t="s">
        <v>67</v>
      </c>
      <c r="D56" s="40">
        <v>43</v>
      </c>
      <c r="E56" s="40">
        <v>4</v>
      </c>
      <c r="F56" s="40">
        <v>12</v>
      </c>
      <c r="G56" s="42">
        <v>5236</v>
      </c>
      <c r="H56" s="43"/>
      <c r="I56" s="44">
        <v>5503</v>
      </c>
    </row>
    <row r="57" spans="1:9" ht="12.75">
      <c r="A57" s="39" t="s">
        <v>102</v>
      </c>
      <c r="B57" s="40">
        <v>0.18</v>
      </c>
      <c r="C57" s="41" t="s">
        <v>18</v>
      </c>
      <c r="D57" s="40">
        <v>13</v>
      </c>
      <c r="E57" s="40">
        <v>12</v>
      </c>
      <c r="F57" s="40">
        <v>7</v>
      </c>
      <c r="G57" s="42">
        <v>2713</v>
      </c>
      <c r="H57" s="43"/>
      <c r="I57" s="44">
        <v>4866</v>
      </c>
    </row>
    <row r="58" spans="1:9" ht="12.75">
      <c r="A58" s="39" t="s">
        <v>103</v>
      </c>
      <c r="B58" s="40">
        <v>0.18</v>
      </c>
      <c r="C58" s="41" t="s">
        <v>67</v>
      </c>
      <c r="D58" s="40">
        <v>8</v>
      </c>
      <c r="E58" s="40">
        <v>8</v>
      </c>
      <c r="F58" s="40">
        <v>5</v>
      </c>
      <c r="G58" s="42">
        <v>1811</v>
      </c>
      <c r="H58" s="43"/>
      <c r="I58" s="44">
        <v>2638</v>
      </c>
    </row>
    <row r="59" spans="1:9" ht="24">
      <c r="A59" s="39" t="s">
        <v>104</v>
      </c>
      <c r="B59" s="40">
        <v>0.18</v>
      </c>
      <c r="C59" s="41" t="s">
        <v>67</v>
      </c>
      <c r="D59" s="40">
        <v>16</v>
      </c>
      <c r="E59" s="40">
        <v>7</v>
      </c>
      <c r="F59" s="40">
        <v>8</v>
      </c>
      <c r="G59" s="42">
        <v>1877</v>
      </c>
      <c r="H59" s="43"/>
      <c r="I59" s="44">
        <v>2098</v>
      </c>
    </row>
    <row r="60" spans="1:9" ht="12.75">
      <c r="A60" s="45"/>
      <c r="B60" s="46">
        <f>SUM(B52:B59)</f>
        <v>5.089999999999999</v>
      </c>
      <c r="C60" s="47"/>
      <c r="D60" s="46"/>
      <c r="E60" s="46"/>
      <c r="F60" s="46"/>
      <c r="G60" s="114"/>
      <c r="H60" s="114"/>
      <c r="I60" s="114">
        <f>SUM(I52:I59)</f>
        <v>66568</v>
      </c>
    </row>
    <row r="61" spans="1:9" ht="12.75">
      <c r="A61" s="45"/>
      <c r="B61" s="46"/>
      <c r="C61" s="47">
        <f>+(B52+B57)/B60*100</f>
        <v>23.182711198428294</v>
      </c>
      <c r="D61" s="46"/>
      <c r="E61" s="46"/>
      <c r="F61" s="46"/>
      <c r="G61" s="114"/>
      <c r="H61" s="114"/>
      <c r="I61" s="114">
        <f>+I60/B60</f>
        <v>13078.192534381142</v>
      </c>
    </row>
    <row r="62" spans="1:9" ht="12.75">
      <c r="A62" s="45"/>
      <c r="B62" s="46"/>
      <c r="C62" s="47"/>
      <c r="D62" s="46"/>
      <c r="E62" s="46"/>
      <c r="F62" s="46"/>
      <c r="G62" s="114"/>
      <c r="H62" s="114"/>
      <c r="I62" s="114"/>
    </row>
    <row r="64" spans="1:9" ht="12.75">
      <c r="A64" s="387" t="s">
        <v>109</v>
      </c>
      <c r="B64" s="388"/>
      <c r="C64" s="388"/>
      <c r="D64" s="388"/>
      <c r="E64" s="388"/>
      <c r="F64" s="388"/>
      <c r="G64" s="388"/>
      <c r="H64" s="388"/>
      <c r="I64" s="388"/>
    </row>
  </sheetData>
  <mergeCells count="40">
    <mergeCell ref="A64:I64"/>
    <mergeCell ref="A46:I46"/>
    <mergeCell ref="A48:I48"/>
    <mergeCell ref="A50:A51"/>
    <mergeCell ref="B50:B51"/>
    <mergeCell ref="C50:C51"/>
    <mergeCell ref="D50:D51"/>
    <mergeCell ref="E50:E51"/>
    <mergeCell ref="F50:F51"/>
    <mergeCell ref="G50:G51"/>
    <mergeCell ref="H50:I51"/>
    <mergeCell ref="A31:I31"/>
    <mergeCell ref="A33:I33"/>
    <mergeCell ref="A35:A36"/>
    <mergeCell ref="B35:B36"/>
    <mergeCell ref="C35:C36"/>
    <mergeCell ref="D35:D36"/>
    <mergeCell ref="E35:E36"/>
    <mergeCell ref="F35:F36"/>
    <mergeCell ref="G35:G36"/>
    <mergeCell ref="H35:I36"/>
    <mergeCell ref="A16:I16"/>
    <mergeCell ref="A20:A21"/>
    <mergeCell ref="B20:B21"/>
    <mergeCell ref="C20:C21"/>
    <mergeCell ref="D20:D21"/>
    <mergeCell ref="E20:E21"/>
    <mergeCell ref="F20:F21"/>
    <mergeCell ref="G20:G21"/>
    <mergeCell ref="H20:I21"/>
    <mergeCell ref="A1:I1"/>
    <mergeCell ref="A3:I3"/>
    <mergeCell ref="A5:A6"/>
    <mergeCell ref="B5:B6"/>
    <mergeCell ref="C5:C6"/>
    <mergeCell ref="D5:D6"/>
    <mergeCell ref="E5:E6"/>
    <mergeCell ref="F5:F6"/>
    <mergeCell ref="G5:G6"/>
    <mergeCell ref="H5:I6"/>
  </mergeCells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4">
      <selection activeCell="H28" sqref="H28:I28"/>
    </sheetView>
  </sheetViews>
  <sheetFormatPr defaultColWidth="9.00390625" defaultRowHeight="12.75"/>
  <cols>
    <col min="1" max="1" width="23.625" style="0" customWidth="1"/>
  </cols>
  <sheetData>
    <row r="1" spans="1:9" ht="12.75">
      <c r="A1" s="370" t="s">
        <v>0</v>
      </c>
      <c r="B1" s="370"/>
      <c r="C1" s="370"/>
      <c r="D1" s="370"/>
      <c r="E1" s="370"/>
      <c r="F1" s="371"/>
      <c r="G1" s="371"/>
      <c r="H1" s="371"/>
      <c r="I1" s="371"/>
    </row>
    <row r="2" ht="13.5" thickBot="1"/>
    <row r="3" spans="1:9" ht="12.75">
      <c r="A3" s="372" t="s">
        <v>1</v>
      </c>
      <c r="B3" s="374" t="s">
        <v>2</v>
      </c>
      <c r="C3" s="374" t="s">
        <v>3</v>
      </c>
      <c r="D3" s="374" t="s">
        <v>4</v>
      </c>
      <c r="E3" s="374" t="s">
        <v>5</v>
      </c>
      <c r="F3" s="374" t="s">
        <v>6</v>
      </c>
      <c r="G3" s="374" t="s">
        <v>7</v>
      </c>
      <c r="H3" s="374" t="s">
        <v>8</v>
      </c>
      <c r="I3" s="391"/>
    </row>
    <row r="4" spans="1:9" ht="13.5" thickBot="1">
      <c r="A4" s="389"/>
      <c r="B4" s="390"/>
      <c r="C4" s="390"/>
      <c r="D4" s="390"/>
      <c r="E4" s="390"/>
      <c r="F4" s="390"/>
      <c r="G4" s="390"/>
      <c r="H4" s="390"/>
      <c r="I4" s="392"/>
    </row>
    <row r="5" spans="1:9" ht="12.75">
      <c r="A5" s="51" t="s">
        <v>110</v>
      </c>
      <c r="B5" s="52"/>
      <c r="C5" s="52"/>
      <c r="D5" s="52"/>
      <c r="E5" s="52"/>
      <c r="F5" s="52"/>
      <c r="G5" s="52"/>
      <c r="H5" s="393"/>
      <c r="I5" s="394"/>
    </row>
    <row r="6" spans="1:9" ht="12.75">
      <c r="A6" s="3" t="s">
        <v>111</v>
      </c>
      <c r="B6" s="40">
        <v>0.75</v>
      </c>
      <c r="C6" s="40" t="s">
        <v>10</v>
      </c>
      <c r="D6" s="40" t="s">
        <v>112</v>
      </c>
      <c r="E6" s="40">
        <v>10</v>
      </c>
      <c r="F6" s="40">
        <v>12</v>
      </c>
      <c r="G6" s="40">
        <v>10733</v>
      </c>
      <c r="H6" s="395">
        <v>11779</v>
      </c>
      <c r="I6" s="396"/>
    </row>
    <row r="7" spans="1:9" ht="12.75">
      <c r="A7" s="3" t="s">
        <v>113</v>
      </c>
      <c r="B7" s="40">
        <v>1</v>
      </c>
      <c r="C7" s="40" t="s">
        <v>10</v>
      </c>
      <c r="D7" s="40" t="s">
        <v>114</v>
      </c>
      <c r="E7" s="40">
        <v>9</v>
      </c>
      <c r="F7" s="40">
        <v>6</v>
      </c>
      <c r="G7" s="40">
        <v>11350</v>
      </c>
      <c r="H7" s="397">
        <v>11400</v>
      </c>
      <c r="I7" s="398"/>
    </row>
    <row r="8" spans="1:9" ht="12.75">
      <c r="A8" s="3"/>
      <c r="B8" s="117">
        <f>SUM(B6:B7)</f>
        <v>1.75</v>
      </c>
      <c r="C8" s="40"/>
      <c r="D8" s="40"/>
      <c r="E8" s="40"/>
      <c r="F8" s="40"/>
      <c r="G8" s="40"/>
      <c r="H8" s="397">
        <f>SUM(H6:H7)</f>
        <v>23179</v>
      </c>
      <c r="I8" s="401"/>
    </row>
    <row r="9" spans="1:9" ht="12.75">
      <c r="A9" s="3"/>
      <c r="B9" s="40"/>
      <c r="C9" s="84"/>
      <c r="D9" s="40"/>
      <c r="E9" s="40"/>
      <c r="F9" s="40"/>
      <c r="G9" s="40"/>
      <c r="H9" s="402"/>
      <c r="I9" s="401"/>
    </row>
    <row r="10" spans="1:9" ht="12.75">
      <c r="A10" s="3"/>
      <c r="B10" s="40"/>
      <c r="C10" s="40"/>
      <c r="D10" s="40"/>
      <c r="E10" s="40"/>
      <c r="F10" s="40"/>
      <c r="G10" s="125">
        <f>+H10+H37</f>
        <v>16371.424908424908</v>
      </c>
      <c r="H10" s="399">
        <f>+H8/B8</f>
        <v>13245.142857142857</v>
      </c>
      <c r="I10" s="400"/>
    </row>
    <row r="11" spans="1:9" ht="12.75">
      <c r="A11" s="53" t="s">
        <v>115</v>
      </c>
      <c r="B11" s="40"/>
      <c r="C11" s="40"/>
      <c r="D11" s="40"/>
      <c r="E11" s="40"/>
      <c r="F11" s="40"/>
      <c r="G11" s="40"/>
      <c r="H11" s="403"/>
      <c r="I11" s="404"/>
    </row>
    <row r="12" spans="1:9" ht="12.75">
      <c r="A12" s="3" t="s">
        <v>116</v>
      </c>
      <c r="B12" s="40">
        <v>1</v>
      </c>
      <c r="C12" s="40" t="s">
        <v>117</v>
      </c>
      <c r="D12" s="40" t="s">
        <v>118</v>
      </c>
      <c r="E12" s="54">
        <v>11</v>
      </c>
      <c r="F12" s="40">
        <v>1</v>
      </c>
      <c r="G12" s="40">
        <v>11020</v>
      </c>
      <c r="H12" s="397">
        <v>12928</v>
      </c>
      <c r="I12" s="398"/>
    </row>
    <row r="13" spans="1:9" ht="12.75">
      <c r="A13" s="3" t="s">
        <v>119</v>
      </c>
      <c r="B13" s="40">
        <v>1</v>
      </c>
      <c r="C13" s="40" t="s">
        <v>10</v>
      </c>
      <c r="D13" s="40" t="s">
        <v>120</v>
      </c>
      <c r="E13" s="40">
        <v>10</v>
      </c>
      <c r="F13" s="40">
        <v>4</v>
      </c>
      <c r="G13" s="40">
        <v>11400</v>
      </c>
      <c r="H13" s="395">
        <v>10665</v>
      </c>
      <c r="I13" s="396"/>
    </row>
    <row r="14" spans="1:9" ht="12.75">
      <c r="A14" s="3" t="s">
        <v>121</v>
      </c>
      <c r="B14" s="40">
        <v>1</v>
      </c>
      <c r="C14" s="40" t="s">
        <v>122</v>
      </c>
      <c r="D14" s="40" t="s">
        <v>120</v>
      </c>
      <c r="E14" s="40">
        <v>10</v>
      </c>
      <c r="F14" s="40">
        <v>4</v>
      </c>
      <c r="G14" s="40">
        <v>11400</v>
      </c>
      <c r="H14" s="395">
        <v>11536</v>
      </c>
      <c r="I14" s="396"/>
    </row>
    <row r="15" spans="1:9" ht="12.75">
      <c r="A15" s="3" t="s">
        <v>123</v>
      </c>
      <c r="B15" s="40">
        <v>1</v>
      </c>
      <c r="C15" s="40" t="s">
        <v>122</v>
      </c>
      <c r="D15" s="54" t="s">
        <v>120</v>
      </c>
      <c r="E15" s="40">
        <v>10</v>
      </c>
      <c r="F15" s="54">
        <v>4</v>
      </c>
      <c r="G15" s="40">
        <v>11400</v>
      </c>
      <c r="H15" s="395">
        <v>10688</v>
      </c>
      <c r="I15" s="396"/>
    </row>
    <row r="16" spans="1:9" ht="12.75">
      <c r="A16" s="3" t="s">
        <v>124</v>
      </c>
      <c r="B16" s="40">
        <v>1</v>
      </c>
      <c r="C16" s="40" t="s">
        <v>106</v>
      </c>
      <c r="D16" s="40" t="s">
        <v>118</v>
      </c>
      <c r="E16" s="40">
        <v>10</v>
      </c>
      <c r="F16" s="40">
        <v>2</v>
      </c>
      <c r="G16" s="40">
        <v>10560</v>
      </c>
      <c r="H16" s="397">
        <v>10647</v>
      </c>
      <c r="I16" s="398"/>
    </row>
    <row r="17" spans="1:9" ht="12.75">
      <c r="A17" s="3"/>
      <c r="B17" s="40">
        <f>SUM(B12:B16)</f>
        <v>5</v>
      </c>
      <c r="C17" s="40"/>
      <c r="D17" s="40"/>
      <c r="E17" s="40"/>
      <c r="F17" s="40"/>
      <c r="G17" s="40"/>
      <c r="H17" s="397">
        <f>SUM(H12:H16)</f>
        <v>56464</v>
      </c>
      <c r="I17" s="398"/>
    </row>
    <row r="18" spans="1:9" ht="12.75">
      <c r="A18" s="3"/>
      <c r="B18" s="40"/>
      <c r="C18" s="40">
        <f>+(B12+B14+B15+B16)/B17*100</f>
        <v>80</v>
      </c>
      <c r="D18" s="40"/>
      <c r="E18" s="40"/>
      <c r="F18" s="40"/>
      <c r="G18" s="40"/>
      <c r="H18" s="397">
        <f>+H17/B17</f>
        <v>11292.8</v>
      </c>
      <c r="I18" s="398"/>
    </row>
    <row r="19" spans="1:9" ht="12.75">
      <c r="A19" s="3"/>
      <c r="B19" s="40"/>
      <c r="C19" s="40"/>
      <c r="D19" s="40"/>
      <c r="E19" s="40"/>
      <c r="F19" s="40"/>
      <c r="G19" s="40"/>
      <c r="H19" s="405">
        <f>+H18+H37</f>
        <v>14419.08205128205</v>
      </c>
      <c r="I19" s="406"/>
    </row>
    <row r="20" spans="1:9" ht="12.75">
      <c r="A20" s="53" t="s">
        <v>125</v>
      </c>
      <c r="B20" s="40"/>
      <c r="C20" s="40"/>
      <c r="D20" s="40"/>
      <c r="E20" s="40"/>
      <c r="F20" s="40"/>
      <c r="G20" s="40"/>
      <c r="H20" s="405"/>
      <c r="I20" s="406"/>
    </row>
    <row r="21" spans="1:9" ht="12.75">
      <c r="A21" s="3" t="s">
        <v>126</v>
      </c>
      <c r="B21" s="40">
        <v>1</v>
      </c>
      <c r="C21" s="40" t="s">
        <v>10</v>
      </c>
      <c r="D21" s="40" t="s">
        <v>127</v>
      </c>
      <c r="E21" s="40">
        <v>4</v>
      </c>
      <c r="F21" s="40">
        <v>12</v>
      </c>
      <c r="G21" s="54">
        <v>9520</v>
      </c>
      <c r="H21" s="405">
        <v>12603</v>
      </c>
      <c r="I21" s="406"/>
    </row>
    <row r="22" spans="1:9" ht="12.75">
      <c r="A22" s="3" t="s">
        <v>126</v>
      </c>
      <c r="B22" s="40">
        <v>1</v>
      </c>
      <c r="C22" s="40" t="s">
        <v>10</v>
      </c>
      <c r="D22" s="40" t="s">
        <v>127</v>
      </c>
      <c r="E22" s="40">
        <v>4</v>
      </c>
      <c r="F22" s="40">
        <v>12</v>
      </c>
      <c r="G22" s="54">
        <v>9520</v>
      </c>
      <c r="H22" s="405">
        <v>11795</v>
      </c>
      <c r="I22" s="406"/>
    </row>
    <row r="23" spans="1:9" ht="12.75">
      <c r="A23" s="3" t="s">
        <v>126</v>
      </c>
      <c r="B23" s="40">
        <v>1</v>
      </c>
      <c r="C23" s="40" t="s">
        <v>10</v>
      </c>
      <c r="D23" s="40" t="s">
        <v>127</v>
      </c>
      <c r="E23" s="40">
        <v>4</v>
      </c>
      <c r="F23" s="40">
        <v>12</v>
      </c>
      <c r="G23" s="54">
        <v>9520</v>
      </c>
      <c r="H23" s="405">
        <v>11770</v>
      </c>
      <c r="I23" s="406"/>
    </row>
    <row r="24" spans="1:9" ht="12.75">
      <c r="A24" s="3" t="s">
        <v>126</v>
      </c>
      <c r="B24" s="40">
        <v>1</v>
      </c>
      <c r="C24" s="40" t="s">
        <v>10</v>
      </c>
      <c r="D24" s="40" t="s">
        <v>127</v>
      </c>
      <c r="E24" s="40">
        <v>4</v>
      </c>
      <c r="F24" s="40">
        <v>12</v>
      </c>
      <c r="G24" s="54">
        <v>9520</v>
      </c>
      <c r="H24" s="405">
        <v>11521</v>
      </c>
      <c r="I24" s="406"/>
    </row>
    <row r="25" spans="1:9" ht="12.75">
      <c r="A25" s="3" t="s">
        <v>126</v>
      </c>
      <c r="B25" s="40">
        <v>1</v>
      </c>
      <c r="C25" s="40" t="s">
        <v>10</v>
      </c>
      <c r="D25" s="40" t="s">
        <v>127</v>
      </c>
      <c r="E25" s="40">
        <v>4</v>
      </c>
      <c r="F25" s="40">
        <v>12</v>
      </c>
      <c r="G25" s="54">
        <v>9520</v>
      </c>
      <c r="H25" s="405">
        <v>11695</v>
      </c>
      <c r="I25" s="406"/>
    </row>
    <row r="26" spans="1:9" ht="12.75">
      <c r="A26" s="3"/>
      <c r="B26" s="40">
        <f>SUM(B21:B25)</f>
        <v>5</v>
      </c>
      <c r="C26" s="40"/>
      <c r="D26" s="40"/>
      <c r="E26" s="40"/>
      <c r="F26" s="40"/>
      <c r="G26" s="54"/>
      <c r="H26" s="411">
        <f>SUM(H21:H25)</f>
        <v>59384</v>
      </c>
      <c r="I26" s="412"/>
    </row>
    <row r="27" spans="1:9" ht="12.75">
      <c r="A27" s="3"/>
      <c r="B27" s="40"/>
      <c r="C27" s="40"/>
      <c r="D27" s="40"/>
      <c r="E27" s="40"/>
      <c r="F27" s="40"/>
      <c r="G27" s="54"/>
      <c r="H27" s="411">
        <f>+H26/B26</f>
        <v>11876.8</v>
      </c>
      <c r="I27" s="412"/>
    </row>
    <row r="28" spans="1:9" ht="12.75">
      <c r="A28" s="3"/>
      <c r="B28" s="40"/>
      <c r="C28" s="40"/>
      <c r="D28" s="40"/>
      <c r="E28" s="40"/>
      <c r="F28" s="40"/>
      <c r="G28" s="40"/>
      <c r="H28" s="407">
        <f>+H27+H37</f>
        <v>15003.08205128205</v>
      </c>
      <c r="I28" s="408"/>
    </row>
    <row r="29" spans="1:9" ht="12.75">
      <c r="A29" s="53" t="s">
        <v>128</v>
      </c>
      <c r="B29" s="40"/>
      <c r="C29" s="40"/>
      <c r="D29" s="40"/>
      <c r="E29" s="40"/>
      <c r="F29" s="40"/>
      <c r="G29" s="40"/>
      <c r="H29" s="407"/>
      <c r="I29" s="408"/>
    </row>
    <row r="30" spans="1:9" ht="12.75">
      <c r="A30" s="3" t="s">
        <v>129</v>
      </c>
      <c r="B30" s="40">
        <v>0.55</v>
      </c>
      <c r="C30" s="54" t="s">
        <v>130</v>
      </c>
      <c r="D30" s="54" t="s">
        <v>131</v>
      </c>
      <c r="E30" s="54">
        <v>11</v>
      </c>
      <c r="F30" s="54">
        <v>5</v>
      </c>
      <c r="G30" s="54">
        <v>7073</v>
      </c>
      <c r="H30" s="409">
        <v>5000</v>
      </c>
      <c r="I30" s="410"/>
    </row>
    <row r="31" spans="1:9" ht="12.75">
      <c r="A31" s="3" t="s">
        <v>132</v>
      </c>
      <c r="B31" s="40">
        <v>0.5</v>
      </c>
      <c r="C31" s="40" t="s">
        <v>10</v>
      </c>
      <c r="D31" s="40" t="s">
        <v>131</v>
      </c>
      <c r="E31" s="40">
        <v>8</v>
      </c>
      <c r="F31" s="40">
        <v>5</v>
      </c>
      <c r="G31" s="40">
        <v>5030</v>
      </c>
      <c r="H31" s="405">
        <v>3563</v>
      </c>
      <c r="I31" s="406"/>
    </row>
    <row r="32" spans="1:9" ht="12.75">
      <c r="A32" s="3" t="s">
        <v>133</v>
      </c>
      <c r="B32" s="40">
        <v>0.55</v>
      </c>
      <c r="C32" s="40" t="s">
        <v>134</v>
      </c>
      <c r="D32" s="40" t="s">
        <v>135</v>
      </c>
      <c r="E32" s="40">
        <v>11</v>
      </c>
      <c r="F32" s="40">
        <v>8</v>
      </c>
      <c r="G32" s="40">
        <v>7942</v>
      </c>
      <c r="H32" s="405">
        <v>6855</v>
      </c>
      <c r="I32" s="406"/>
    </row>
    <row r="33" spans="1:9" ht="12.75">
      <c r="A33" s="3" t="s">
        <v>136</v>
      </c>
      <c r="B33" s="40">
        <v>1</v>
      </c>
      <c r="C33" s="40" t="s">
        <v>130</v>
      </c>
      <c r="D33" s="40" t="s">
        <v>137</v>
      </c>
      <c r="E33" s="40">
        <v>11</v>
      </c>
      <c r="F33" s="40">
        <v>3</v>
      </c>
      <c r="G33" s="40">
        <v>11900</v>
      </c>
      <c r="H33" s="405">
        <v>8967</v>
      </c>
      <c r="I33" s="406"/>
    </row>
    <row r="34" spans="1:9" ht="12.75">
      <c r="A34" s="3"/>
      <c r="B34" s="40">
        <f>SUM(B30:B33)</f>
        <v>2.6</v>
      </c>
      <c r="C34" s="40"/>
      <c r="D34" s="40"/>
      <c r="E34" s="40"/>
      <c r="F34" s="40"/>
      <c r="G34" s="40"/>
      <c r="H34" s="407">
        <f>SUM(H30:H33)</f>
        <v>24385</v>
      </c>
      <c r="I34" s="408"/>
    </row>
    <row r="35" spans="1:9" ht="12.75">
      <c r="A35" s="3"/>
      <c r="B35" s="40"/>
      <c r="C35" s="40">
        <f>+(B30+B32+B33)/B34*100</f>
        <v>80.76923076923077</v>
      </c>
      <c r="D35" s="40"/>
      <c r="E35" s="40"/>
      <c r="F35" s="40"/>
      <c r="G35" s="40"/>
      <c r="H35" s="407">
        <f>+H34/B34</f>
        <v>9378.846153846154</v>
      </c>
      <c r="I35" s="408"/>
    </row>
    <row r="36" spans="1:9" ht="12.75">
      <c r="A36" s="3"/>
      <c r="B36" s="40"/>
      <c r="C36" s="40"/>
      <c r="D36" s="40"/>
      <c r="E36" s="40"/>
      <c r="F36" s="40"/>
      <c r="G36" s="40"/>
      <c r="H36" s="407"/>
      <c r="I36" s="414"/>
    </row>
    <row r="37" spans="1:9" ht="12.75">
      <c r="A37" s="3"/>
      <c r="B37" s="40"/>
      <c r="C37" s="40"/>
      <c r="D37" s="40"/>
      <c r="E37" s="40"/>
      <c r="F37" s="40"/>
      <c r="G37" s="40"/>
      <c r="H37" s="407">
        <f>+H35/3</f>
        <v>3126.2820512820513</v>
      </c>
      <c r="I37" s="408"/>
    </row>
    <row r="38" spans="1:9" ht="12.75">
      <c r="A38" s="3"/>
      <c r="B38" s="40"/>
      <c r="C38" s="40"/>
      <c r="D38" s="40"/>
      <c r="E38" s="40"/>
      <c r="F38" s="40"/>
      <c r="G38" s="40"/>
      <c r="H38" s="413"/>
      <c r="I38" s="414"/>
    </row>
    <row r="39" spans="1:9" ht="12.75">
      <c r="A39" s="3"/>
      <c r="B39" s="40"/>
      <c r="C39" s="40"/>
      <c r="D39" s="40"/>
      <c r="E39" s="40"/>
      <c r="F39" s="40"/>
      <c r="G39" s="40"/>
      <c r="H39" s="413"/>
      <c r="I39" s="414"/>
    </row>
    <row r="40" spans="1:9" ht="13.5" thickBot="1">
      <c r="A40" s="8"/>
      <c r="B40" s="55"/>
      <c r="C40" s="55"/>
      <c r="D40" s="55"/>
      <c r="E40" s="55"/>
      <c r="F40" s="55"/>
      <c r="G40" s="55"/>
      <c r="H40" s="415"/>
      <c r="I40" s="416"/>
    </row>
    <row r="42" ht="12.75">
      <c r="A42" s="56" t="s">
        <v>26</v>
      </c>
    </row>
    <row r="43" ht="12.75">
      <c r="A43" s="15" t="s">
        <v>138</v>
      </c>
    </row>
    <row r="44" ht="12.75">
      <c r="A44" s="15" t="s">
        <v>139</v>
      </c>
    </row>
    <row r="45" ht="12.75">
      <c r="A45" s="15" t="s">
        <v>140</v>
      </c>
    </row>
    <row r="46" ht="12.75">
      <c r="A46" s="15" t="s">
        <v>141</v>
      </c>
    </row>
    <row r="48" ht="12.75">
      <c r="A48" s="15" t="s">
        <v>142</v>
      </c>
    </row>
    <row r="49" ht="12.75">
      <c r="A49" t="s">
        <v>143</v>
      </c>
    </row>
    <row r="51" ht="12.75">
      <c r="A51" s="15" t="s">
        <v>144</v>
      </c>
    </row>
    <row r="52" ht="12.75">
      <c r="A52" t="s">
        <v>145</v>
      </c>
    </row>
    <row r="53" ht="12.75">
      <c r="A53" t="s">
        <v>146</v>
      </c>
    </row>
    <row r="55" ht="12.75">
      <c r="A55" s="15" t="s">
        <v>147</v>
      </c>
    </row>
    <row r="56" ht="12.75">
      <c r="A56" t="s">
        <v>148</v>
      </c>
    </row>
  </sheetData>
  <mergeCells count="45">
    <mergeCell ref="H39:I39"/>
    <mergeCell ref="H40:I40"/>
    <mergeCell ref="H35:I35"/>
    <mergeCell ref="H36:I36"/>
    <mergeCell ref="H37:I37"/>
    <mergeCell ref="H38:I38"/>
    <mergeCell ref="H31:I31"/>
    <mergeCell ref="H32:I32"/>
    <mergeCell ref="H33:I33"/>
    <mergeCell ref="H34:I34"/>
    <mergeCell ref="H25:I25"/>
    <mergeCell ref="H28:I28"/>
    <mergeCell ref="H29:I29"/>
    <mergeCell ref="H30:I30"/>
    <mergeCell ref="H26:I26"/>
    <mergeCell ref="H27:I27"/>
    <mergeCell ref="H21:I21"/>
    <mergeCell ref="H22:I22"/>
    <mergeCell ref="H23:I23"/>
    <mergeCell ref="H24:I24"/>
    <mergeCell ref="H15:I15"/>
    <mergeCell ref="H16:I16"/>
    <mergeCell ref="H19:I19"/>
    <mergeCell ref="H20:I20"/>
    <mergeCell ref="H17:I17"/>
    <mergeCell ref="H18:I18"/>
    <mergeCell ref="H11:I11"/>
    <mergeCell ref="H12:I12"/>
    <mergeCell ref="H13:I13"/>
    <mergeCell ref="H14:I14"/>
    <mergeCell ref="H5:I5"/>
    <mergeCell ref="H6:I6"/>
    <mergeCell ref="H7:I7"/>
    <mergeCell ref="H10:I10"/>
    <mergeCell ref="H8:I8"/>
    <mergeCell ref="H9:I9"/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H17" sqref="H17"/>
    </sheetView>
  </sheetViews>
  <sheetFormatPr defaultColWidth="9.00390625" defaultRowHeight="12.75"/>
  <cols>
    <col min="1" max="1" width="14.375" style="0" customWidth="1"/>
  </cols>
  <sheetData>
    <row r="1" ht="13.5" thickBot="1"/>
    <row r="2" spans="1:9" ht="12.75">
      <c r="A2" s="372" t="s">
        <v>1</v>
      </c>
      <c r="B2" s="374" t="s">
        <v>2</v>
      </c>
      <c r="C2" s="374" t="s">
        <v>3</v>
      </c>
      <c r="D2" s="374" t="s">
        <v>4</v>
      </c>
      <c r="E2" s="374" t="s">
        <v>5</v>
      </c>
      <c r="F2" s="374" t="s">
        <v>6</v>
      </c>
      <c r="G2" s="374" t="s">
        <v>7</v>
      </c>
      <c r="H2" s="374" t="s">
        <v>8</v>
      </c>
      <c r="I2" s="374"/>
    </row>
    <row r="3" spans="1:9" ht="12.75">
      <c r="A3" s="373"/>
      <c r="B3" s="375"/>
      <c r="C3" s="375"/>
      <c r="D3" s="375"/>
      <c r="E3" s="375"/>
      <c r="F3" s="375"/>
      <c r="G3" s="375"/>
      <c r="H3" s="375"/>
      <c r="I3" s="375"/>
    </row>
    <row r="4" spans="1:9" ht="12.75">
      <c r="A4" s="3" t="s">
        <v>149</v>
      </c>
      <c r="B4" s="4">
        <v>1</v>
      </c>
      <c r="C4" s="4" t="s">
        <v>106</v>
      </c>
      <c r="D4" s="4">
        <v>4</v>
      </c>
      <c r="E4" s="4"/>
      <c r="F4" s="4"/>
      <c r="G4" s="17">
        <v>9500</v>
      </c>
      <c r="H4" s="18">
        <v>9296</v>
      </c>
      <c r="I4" s="6"/>
    </row>
    <row r="5" spans="1:9" ht="12.75">
      <c r="A5" s="3" t="s">
        <v>149</v>
      </c>
      <c r="B5" s="4">
        <v>1</v>
      </c>
      <c r="C5" s="4" t="s">
        <v>10</v>
      </c>
      <c r="D5" s="4">
        <v>15</v>
      </c>
      <c r="E5" s="4"/>
      <c r="F5" s="4"/>
      <c r="G5" s="17">
        <v>9500</v>
      </c>
      <c r="H5" s="18">
        <v>9501</v>
      </c>
      <c r="I5" s="6"/>
    </row>
    <row r="6" spans="1:9" ht="12.75">
      <c r="A6" s="3" t="s">
        <v>149</v>
      </c>
      <c r="B6" s="4">
        <v>0.75</v>
      </c>
      <c r="C6" s="4" t="s">
        <v>106</v>
      </c>
      <c r="D6" s="4">
        <v>2</v>
      </c>
      <c r="E6" s="4"/>
      <c r="F6" s="4"/>
      <c r="G6" s="17">
        <v>6500</v>
      </c>
      <c r="H6" s="18">
        <v>6507</v>
      </c>
      <c r="I6" s="6"/>
    </row>
    <row r="7" spans="1:9" ht="12.75">
      <c r="A7" s="3" t="s">
        <v>149</v>
      </c>
      <c r="B7" s="4">
        <v>1</v>
      </c>
      <c r="C7" s="4" t="s">
        <v>10</v>
      </c>
      <c r="D7" s="4">
        <v>6</v>
      </c>
      <c r="E7" s="4"/>
      <c r="F7" s="4"/>
      <c r="G7" s="17">
        <v>8200</v>
      </c>
      <c r="H7" s="18">
        <v>8201</v>
      </c>
      <c r="I7" s="6"/>
    </row>
    <row r="8" spans="1:9" ht="12.75">
      <c r="A8" s="3" t="s">
        <v>149</v>
      </c>
      <c r="B8" s="4">
        <v>1</v>
      </c>
      <c r="C8" s="4" t="s">
        <v>150</v>
      </c>
      <c r="D8" s="4">
        <v>20</v>
      </c>
      <c r="E8" s="4"/>
      <c r="F8" s="4"/>
      <c r="G8" s="17">
        <v>9500</v>
      </c>
      <c r="H8" s="18">
        <v>9501</v>
      </c>
      <c r="I8" s="6"/>
    </row>
    <row r="9" spans="1:9" ht="12.75">
      <c r="A9" s="3" t="s">
        <v>151</v>
      </c>
      <c r="B9" s="4">
        <v>1</v>
      </c>
      <c r="C9" s="4" t="s">
        <v>10</v>
      </c>
      <c r="D9" s="4">
        <v>21</v>
      </c>
      <c r="E9" s="4"/>
      <c r="F9" s="4"/>
      <c r="G9" s="17">
        <v>16100</v>
      </c>
      <c r="H9" s="18">
        <v>16117</v>
      </c>
      <c r="I9" s="6"/>
    </row>
    <row r="10" spans="1:9" ht="12.75">
      <c r="A10" s="3" t="s">
        <v>24</v>
      </c>
      <c r="B10" s="4">
        <v>0.5</v>
      </c>
      <c r="C10" s="4" t="s">
        <v>10</v>
      </c>
      <c r="D10" s="4">
        <v>13</v>
      </c>
      <c r="E10" s="4"/>
      <c r="F10" s="4"/>
      <c r="G10" s="17">
        <v>4000</v>
      </c>
      <c r="H10" s="18">
        <v>4002</v>
      </c>
      <c r="I10" s="6"/>
    </row>
    <row r="11" spans="1:9" ht="12.75">
      <c r="A11" s="3" t="s">
        <v>24</v>
      </c>
      <c r="B11" s="4">
        <v>0.5</v>
      </c>
      <c r="C11" s="4" t="s">
        <v>10</v>
      </c>
      <c r="D11" s="4">
        <v>10</v>
      </c>
      <c r="E11" s="4"/>
      <c r="F11" s="4"/>
      <c r="G11" s="17">
        <v>3900</v>
      </c>
      <c r="H11" s="18">
        <v>3901</v>
      </c>
      <c r="I11" s="6"/>
    </row>
    <row r="12" spans="1:9" ht="12.75">
      <c r="A12" s="3" t="s">
        <v>24</v>
      </c>
      <c r="B12" s="4">
        <v>0.5</v>
      </c>
      <c r="C12" s="4" t="s">
        <v>10</v>
      </c>
      <c r="D12" s="4">
        <v>9</v>
      </c>
      <c r="E12" s="4"/>
      <c r="F12" s="4"/>
      <c r="G12" s="17">
        <v>4500</v>
      </c>
      <c r="H12" s="18">
        <v>4240</v>
      </c>
      <c r="I12" s="6"/>
    </row>
    <row r="13" spans="1:9" ht="12.75">
      <c r="A13" s="3" t="s">
        <v>126</v>
      </c>
      <c r="B13" s="4">
        <v>0.75</v>
      </c>
      <c r="C13" s="4" t="s">
        <v>10</v>
      </c>
      <c r="D13" s="4">
        <v>13</v>
      </c>
      <c r="E13" s="4"/>
      <c r="F13" s="4"/>
      <c r="G13" s="4" t="s">
        <v>152</v>
      </c>
      <c r="H13" s="18">
        <v>5851</v>
      </c>
      <c r="I13" s="6"/>
    </row>
    <row r="14" spans="1:9" ht="12.75">
      <c r="A14" s="3" t="s">
        <v>126</v>
      </c>
      <c r="B14" s="4">
        <v>0.75</v>
      </c>
      <c r="C14" s="4" t="s">
        <v>10</v>
      </c>
      <c r="D14" s="4">
        <v>12</v>
      </c>
      <c r="E14" s="4"/>
      <c r="F14" s="4"/>
      <c r="G14" s="4" t="s">
        <v>152</v>
      </c>
      <c r="H14" s="18">
        <v>5851</v>
      </c>
      <c r="I14" s="6"/>
    </row>
    <row r="15" spans="1:9" ht="12.75">
      <c r="A15" s="3" t="s">
        <v>126</v>
      </c>
      <c r="B15" s="4">
        <v>0.75</v>
      </c>
      <c r="C15" s="4" t="s">
        <v>10</v>
      </c>
      <c r="D15" s="4">
        <v>1</v>
      </c>
      <c r="E15" s="4"/>
      <c r="F15" s="4"/>
      <c r="G15" s="4" t="s">
        <v>152</v>
      </c>
      <c r="H15" s="18">
        <v>5851</v>
      </c>
      <c r="I15" s="6"/>
    </row>
    <row r="16" spans="1:9" ht="12.75">
      <c r="A16" s="3"/>
      <c r="B16" s="4">
        <f>SUM(B4:B15)</f>
        <v>9.5</v>
      </c>
      <c r="C16" s="4"/>
      <c r="D16" s="4"/>
      <c r="E16" s="4"/>
      <c r="F16" s="4"/>
      <c r="G16" s="4"/>
      <c r="H16" s="18">
        <f>SUM(H4:H15)</f>
        <v>88819</v>
      </c>
      <c r="I16" s="6"/>
    </row>
    <row r="17" spans="1:9" ht="12.75">
      <c r="A17" s="3"/>
      <c r="B17" s="4"/>
      <c r="C17" s="4">
        <f>+(B4+B6)/B16*100</f>
        <v>18.421052631578945</v>
      </c>
      <c r="D17" s="4"/>
      <c r="E17" s="4"/>
      <c r="F17" s="4"/>
      <c r="G17" s="4"/>
      <c r="H17" s="5">
        <f>+H16/B16</f>
        <v>9349.368421052632</v>
      </c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3.5" thickBot="1">
      <c r="A30" s="8"/>
      <c r="B30" s="10"/>
      <c r="C30" s="10"/>
      <c r="D30" s="10"/>
      <c r="E30" s="10"/>
      <c r="F30" s="10"/>
      <c r="G30" s="10"/>
      <c r="H30" s="11"/>
      <c r="I30" s="12"/>
    </row>
    <row r="32" ht="12.75">
      <c r="A32" t="s">
        <v>26</v>
      </c>
    </row>
    <row r="33" ht="12.75">
      <c r="A33" t="s">
        <v>153</v>
      </c>
    </row>
    <row r="34" ht="12.75">
      <c r="A34" t="s">
        <v>154</v>
      </c>
    </row>
  </sheetData>
  <mergeCells count="8">
    <mergeCell ref="E2:E3"/>
    <mergeCell ref="F2:F3"/>
    <mergeCell ref="G2:G3"/>
    <mergeCell ref="H2:I3"/>
    <mergeCell ref="A2:A3"/>
    <mergeCell ref="B2:B3"/>
    <mergeCell ref="C2:C3"/>
    <mergeCell ref="D2:D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B1">
      <selection activeCell="C16" sqref="C16"/>
    </sheetView>
  </sheetViews>
  <sheetFormatPr defaultColWidth="9.00390625" defaultRowHeight="12.75"/>
  <cols>
    <col min="1" max="2" width="22.25390625" style="0" customWidth="1"/>
    <col min="3" max="3" width="10.125" style="0" customWidth="1"/>
    <col min="4" max="4" width="9.875" style="0" customWidth="1"/>
    <col min="5" max="5" width="9.25390625" style="0" customWidth="1"/>
    <col min="6" max="6" width="4.75390625" style="0" hidden="1" customWidth="1"/>
    <col min="7" max="7" width="11.125" style="0" customWidth="1"/>
    <col min="8" max="8" width="0.12890625" style="0" hidden="1" customWidth="1"/>
    <col min="9" max="9" width="11.25390625" style="0" customWidth="1"/>
    <col min="11" max="11" width="9.375" style="0" customWidth="1"/>
    <col min="12" max="12" width="7.625" style="0" customWidth="1"/>
    <col min="13" max="13" width="7.875" style="0" customWidth="1"/>
  </cols>
  <sheetData>
    <row r="2" spans="1:2" ht="18.75" thickBot="1">
      <c r="A2" s="174" t="s">
        <v>540</v>
      </c>
      <c r="B2" s="174"/>
    </row>
    <row r="3" spans="1:14" ht="20.25" customHeight="1">
      <c r="A3" s="315" t="s">
        <v>403</v>
      </c>
      <c r="B3" s="313" t="s">
        <v>404</v>
      </c>
      <c r="C3" s="317" t="s">
        <v>541</v>
      </c>
      <c r="D3" s="318"/>
      <c r="E3" s="319" t="s">
        <v>542</v>
      </c>
      <c r="F3" s="320"/>
      <c r="G3" s="319" t="s">
        <v>543</v>
      </c>
      <c r="H3" s="320"/>
      <c r="I3" s="330" t="s">
        <v>544</v>
      </c>
      <c r="J3" s="313" t="s">
        <v>545</v>
      </c>
      <c r="K3" s="332" t="s">
        <v>546</v>
      </c>
      <c r="L3" s="313" t="s">
        <v>547</v>
      </c>
      <c r="M3" s="306" t="s">
        <v>548</v>
      </c>
      <c r="N3" s="175"/>
    </row>
    <row r="4" spans="1:14" ht="28.5" customHeight="1" thickBot="1">
      <c r="A4" s="316"/>
      <c r="B4" s="308"/>
      <c r="C4" s="236" t="s">
        <v>549</v>
      </c>
      <c r="D4" s="236" t="s">
        <v>550</v>
      </c>
      <c r="E4" s="321"/>
      <c r="F4" s="322"/>
      <c r="G4" s="321"/>
      <c r="H4" s="322"/>
      <c r="I4" s="331"/>
      <c r="J4" s="314"/>
      <c r="K4" s="333"/>
      <c r="L4" s="314"/>
      <c r="M4" s="307"/>
      <c r="N4" s="175"/>
    </row>
    <row r="5" spans="1:13" ht="13.5" thickBot="1">
      <c r="A5" s="232"/>
      <c r="B5" s="232"/>
      <c r="C5" s="327" t="s">
        <v>551</v>
      </c>
      <c r="D5" s="328"/>
      <c r="E5" s="237">
        <v>45920</v>
      </c>
      <c r="F5" s="238"/>
      <c r="G5" s="239">
        <v>85335</v>
      </c>
      <c r="H5" s="232"/>
      <c r="I5" s="329" t="s">
        <v>552</v>
      </c>
      <c r="J5" s="305"/>
      <c r="K5" s="305"/>
      <c r="L5" s="237">
        <v>10000</v>
      </c>
      <c r="M5" s="240">
        <v>6000</v>
      </c>
    </row>
    <row r="6" spans="1:13" ht="13.5" thickBot="1">
      <c r="A6" s="232"/>
      <c r="B6" s="232"/>
      <c r="C6" s="241"/>
      <c r="D6" s="242"/>
      <c r="E6" s="242"/>
      <c r="F6" s="242"/>
      <c r="G6" s="242"/>
      <c r="H6" s="232"/>
      <c r="I6" s="232"/>
      <c r="J6" s="232"/>
      <c r="K6" s="232"/>
      <c r="L6" s="232"/>
      <c r="M6" s="232"/>
    </row>
    <row r="7" spans="1:13" ht="25.5">
      <c r="A7" s="243" t="s">
        <v>553</v>
      </c>
      <c r="B7" s="253" t="s">
        <v>554</v>
      </c>
      <c r="C7" s="233">
        <v>30</v>
      </c>
      <c r="D7" s="233">
        <v>28</v>
      </c>
      <c r="E7" s="244">
        <f>+E5*C7</f>
        <v>1377600</v>
      </c>
      <c r="F7" s="233"/>
      <c r="G7" s="244">
        <v>2169552</v>
      </c>
      <c r="H7" s="233"/>
      <c r="I7" s="244">
        <v>11336640</v>
      </c>
      <c r="J7" s="244">
        <f>+I7/(C7+D7)</f>
        <v>195459.3103448276</v>
      </c>
      <c r="K7" s="244">
        <v>875436</v>
      </c>
      <c r="L7" s="244">
        <f>+D7*L5</f>
        <v>280000</v>
      </c>
      <c r="M7" s="245">
        <f>+C7*M5</f>
        <v>180000</v>
      </c>
    </row>
    <row r="8" spans="1:13" ht="12.75">
      <c r="A8" s="205" t="s">
        <v>555</v>
      </c>
      <c r="B8" s="234" t="s">
        <v>556</v>
      </c>
      <c r="C8" s="234">
        <v>18</v>
      </c>
      <c r="D8" s="234">
        <v>0</v>
      </c>
      <c r="E8" s="246">
        <v>750420</v>
      </c>
      <c r="F8" s="234"/>
      <c r="G8" s="234">
        <v>0</v>
      </c>
      <c r="H8" s="234"/>
      <c r="I8" s="246">
        <v>1839516</v>
      </c>
      <c r="J8" s="246">
        <f>+I8/C8</f>
        <v>102195.33333333333</v>
      </c>
      <c r="K8" s="246">
        <v>190500</v>
      </c>
      <c r="L8" s="246">
        <v>0</v>
      </c>
      <c r="M8" s="247">
        <f>+C8*M5</f>
        <v>108000</v>
      </c>
    </row>
    <row r="9" spans="1:13" ht="12.75">
      <c r="A9" s="205" t="s">
        <v>557</v>
      </c>
      <c r="B9" s="234" t="s">
        <v>558</v>
      </c>
      <c r="C9" s="234">
        <v>18</v>
      </c>
      <c r="D9" s="234">
        <v>0</v>
      </c>
      <c r="E9" s="246">
        <v>750420</v>
      </c>
      <c r="F9" s="234"/>
      <c r="G9" s="234">
        <v>0</v>
      </c>
      <c r="H9" s="234"/>
      <c r="I9" s="246">
        <v>3373332</v>
      </c>
      <c r="J9" s="246">
        <f>+I9/C9</f>
        <v>187407.33333333334</v>
      </c>
      <c r="K9" s="246">
        <v>234660</v>
      </c>
      <c r="L9" s="246">
        <v>0</v>
      </c>
      <c r="M9" s="247">
        <f>+C9*M5</f>
        <v>108000</v>
      </c>
    </row>
    <row r="10" spans="1:13" ht="13.5" thickBot="1">
      <c r="A10" s="211" t="s">
        <v>559</v>
      </c>
      <c r="B10" s="235" t="s">
        <v>560</v>
      </c>
      <c r="C10" s="235">
        <v>20</v>
      </c>
      <c r="D10" s="235">
        <v>0</v>
      </c>
      <c r="E10" s="248">
        <v>0</v>
      </c>
      <c r="F10" s="235"/>
      <c r="G10" s="235">
        <v>0</v>
      </c>
      <c r="H10" s="235"/>
      <c r="I10" s="248"/>
      <c r="J10" s="248"/>
      <c r="K10" s="248"/>
      <c r="L10" s="249">
        <v>0</v>
      </c>
      <c r="M10" s="250">
        <f>+C10*M5</f>
        <v>120000</v>
      </c>
    </row>
    <row r="11" spans="1:13" ht="13.5" thickBot="1">
      <c r="A11" s="325" t="s">
        <v>424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251">
        <f>SUM(L7:L10)</f>
        <v>280000</v>
      </c>
      <c r="M11" s="252">
        <f>SUM(M7:M10)</f>
        <v>516000</v>
      </c>
    </row>
    <row r="12" spans="1:13" ht="13.5" thickBot="1">
      <c r="A12" s="309" t="s">
        <v>561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23">
        <f>+L11+M11</f>
        <v>796000</v>
      </c>
      <c r="M12" s="324"/>
    </row>
    <row r="15" ht="12.75">
      <c r="L15" s="19"/>
    </row>
  </sheetData>
  <mergeCells count="15">
    <mergeCell ref="L12:M12"/>
    <mergeCell ref="A11:K11"/>
    <mergeCell ref="A12:K12"/>
    <mergeCell ref="M3:M4"/>
    <mergeCell ref="B3:B4"/>
    <mergeCell ref="C5:D5"/>
    <mergeCell ref="I5:K5"/>
    <mergeCell ref="I3:I4"/>
    <mergeCell ref="J3:J4"/>
    <mergeCell ref="K3:K4"/>
    <mergeCell ref="L3:L4"/>
    <mergeCell ref="A3:A4"/>
    <mergeCell ref="C3:D3"/>
    <mergeCell ref="E3:F4"/>
    <mergeCell ref="G3:H4"/>
  </mergeCells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C13" sqref="C13"/>
    </sheetView>
  </sheetViews>
  <sheetFormatPr defaultColWidth="9.00390625" defaultRowHeight="12.75"/>
  <cols>
    <col min="1" max="1" width="11.125" style="0" customWidth="1"/>
  </cols>
  <sheetData>
    <row r="1" spans="1:9" ht="12.75">
      <c r="A1" s="370" t="s">
        <v>0</v>
      </c>
      <c r="B1" s="370"/>
      <c r="C1" s="370"/>
      <c r="D1" s="370"/>
      <c r="E1" s="370"/>
      <c r="F1" s="371"/>
      <c r="G1" s="371"/>
      <c r="H1" s="371"/>
      <c r="I1" s="371"/>
    </row>
    <row r="2" ht="13.5" thickBot="1"/>
    <row r="3" spans="1:9" ht="12.75">
      <c r="A3" s="372" t="s">
        <v>1</v>
      </c>
      <c r="B3" s="374" t="s">
        <v>2</v>
      </c>
      <c r="C3" s="374" t="s">
        <v>3</v>
      </c>
      <c r="D3" s="374" t="s">
        <v>4</v>
      </c>
      <c r="E3" s="374" t="s">
        <v>5</v>
      </c>
      <c r="F3" s="374" t="s">
        <v>6</v>
      </c>
      <c r="G3" s="374" t="s">
        <v>7</v>
      </c>
      <c r="H3" s="374" t="s">
        <v>8</v>
      </c>
      <c r="I3" s="374"/>
    </row>
    <row r="4" spans="1:9" ht="12.75">
      <c r="A4" s="373"/>
      <c r="B4" s="375"/>
      <c r="C4" s="375"/>
      <c r="D4" s="375"/>
      <c r="E4" s="375"/>
      <c r="F4" s="375"/>
      <c r="G4" s="375"/>
      <c r="H4" s="375"/>
      <c r="I4" s="375"/>
    </row>
    <row r="5" spans="1:9" ht="12.75">
      <c r="A5" s="3" t="s">
        <v>9</v>
      </c>
      <c r="B5" s="131">
        <v>1</v>
      </c>
      <c r="C5" s="4" t="s">
        <v>12</v>
      </c>
      <c r="D5" s="4">
        <v>25</v>
      </c>
      <c r="E5" s="4">
        <v>14</v>
      </c>
      <c r="F5" s="4">
        <v>10</v>
      </c>
      <c r="G5" s="4">
        <v>24090</v>
      </c>
      <c r="H5" s="5">
        <v>30732</v>
      </c>
      <c r="I5" s="6"/>
    </row>
    <row r="6" spans="1:9" ht="12.75">
      <c r="A6" s="3" t="s">
        <v>155</v>
      </c>
      <c r="B6" s="131">
        <v>1</v>
      </c>
      <c r="C6" s="4" t="s">
        <v>156</v>
      </c>
      <c r="D6" s="4">
        <v>25</v>
      </c>
      <c r="E6" s="4">
        <v>13</v>
      </c>
      <c r="F6" s="4">
        <v>10</v>
      </c>
      <c r="G6" s="4">
        <v>22200</v>
      </c>
      <c r="H6" s="5">
        <v>0</v>
      </c>
      <c r="I6" s="6"/>
    </row>
    <row r="7" spans="1:9" ht="12.75">
      <c r="A7" s="3" t="s">
        <v>39</v>
      </c>
      <c r="B7" s="130">
        <v>0.5</v>
      </c>
      <c r="C7" s="4" t="s">
        <v>12</v>
      </c>
      <c r="D7" s="4">
        <v>5</v>
      </c>
      <c r="E7" s="4">
        <v>13</v>
      </c>
      <c r="F7" s="4">
        <v>4</v>
      </c>
      <c r="G7" s="4">
        <v>18210</v>
      </c>
      <c r="H7" s="5">
        <v>3590</v>
      </c>
      <c r="I7" s="6"/>
    </row>
    <row r="8" spans="1:9" ht="12.75">
      <c r="A8" s="3" t="s">
        <v>157</v>
      </c>
      <c r="B8" s="131">
        <v>1</v>
      </c>
      <c r="C8" s="4" t="s">
        <v>158</v>
      </c>
      <c r="D8" s="4">
        <v>3</v>
      </c>
      <c r="E8" s="4">
        <v>7</v>
      </c>
      <c r="F8" s="4">
        <v>1</v>
      </c>
      <c r="G8" s="4">
        <v>10130</v>
      </c>
      <c r="H8" s="5">
        <v>12130</v>
      </c>
      <c r="I8" s="6"/>
    </row>
    <row r="9" spans="1:9" ht="12.75">
      <c r="A9" s="3" t="s">
        <v>14</v>
      </c>
      <c r="B9" s="131">
        <v>1</v>
      </c>
      <c r="C9" s="4" t="s">
        <v>10</v>
      </c>
      <c r="D9" s="4">
        <v>10</v>
      </c>
      <c r="E9" s="4">
        <v>11</v>
      </c>
      <c r="F9" s="4">
        <v>6</v>
      </c>
      <c r="G9" s="4">
        <v>16510</v>
      </c>
      <c r="H9" s="5">
        <v>17435</v>
      </c>
      <c r="I9" s="6"/>
    </row>
    <row r="10" spans="1:9" ht="12.75">
      <c r="A10" s="3" t="s">
        <v>159</v>
      </c>
      <c r="B10" s="131">
        <v>1</v>
      </c>
      <c r="C10" s="4" t="s">
        <v>158</v>
      </c>
      <c r="D10" s="4">
        <v>1</v>
      </c>
      <c r="E10" s="4">
        <v>3</v>
      </c>
      <c r="F10" s="4">
        <v>2</v>
      </c>
      <c r="G10" s="4">
        <v>7660</v>
      </c>
      <c r="H10" s="5">
        <v>7660</v>
      </c>
      <c r="I10" s="6"/>
    </row>
    <row r="11" spans="1:9" ht="12.75">
      <c r="A11" s="3" t="s">
        <v>157</v>
      </c>
      <c r="B11" s="131">
        <v>1</v>
      </c>
      <c r="C11" s="4" t="s">
        <v>10</v>
      </c>
      <c r="D11" s="4">
        <v>2</v>
      </c>
      <c r="E11" s="4">
        <v>6</v>
      </c>
      <c r="F11" s="4">
        <v>2</v>
      </c>
      <c r="G11" s="4">
        <v>9650</v>
      </c>
      <c r="H11" s="5">
        <v>9414</v>
      </c>
      <c r="I11" s="6"/>
    </row>
    <row r="12" spans="1:9" ht="12.75">
      <c r="A12" s="3"/>
      <c r="B12" s="131">
        <f>SUM(B5:B11)</f>
        <v>6.5</v>
      </c>
      <c r="C12" s="4">
        <f>+(+B5+B6+B7)/+B12*100</f>
        <v>38.46153846153847</v>
      </c>
      <c r="D12" s="4"/>
      <c r="E12" s="4"/>
      <c r="F12" s="4"/>
      <c r="G12" s="4"/>
      <c r="H12" s="5">
        <f>SUM(H5:H11)</f>
        <v>80961</v>
      </c>
      <c r="I12" s="6"/>
    </row>
    <row r="13" spans="1:9" ht="12.75">
      <c r="A13" s="3"/>
      <c r="B13" s="4"/>
      <c r="C13" s="4"/>
      <c r="D13" s="4"/>
      <c r="E13" s="4"/>
      <c r="F13" s="4"/>
      <c r="G13" s="4"/>
      <c r="H13" s="5">
        <f>+H12/B12</f>
        <v>12455.538461538461</v>
      </c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2" ht="12.75">
      <c r="A33" t="s">
        <v>26</v>
      </c>
      <c r="B33" t="s">
        <v>160</v>
      </c>
    </row>
    <row r="34" ht="12.75">
      <c r="B34" t="s">
        <v>161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2">
      <selection activeCell="H17" sqref="H17"/>
    </sheetView>
  </sheetViews>
  <sheetFormatPr defaultColWidth="9.00390625" defaultRowHeight="12.75"/>
  <cols>
    <col min="1" max="1" width="13.125" style="0" customWidth="1"/>
    <col min="8" max="8" width="15.625" style="0" customWidth="1"/>
  </cols>
  <sheetData>
    <row r="1" spans="1:8" ht="12.75">
      <c r="A1" s="70" t="s">
        <v>180</v>
      </c>
      <c r="H1" s="71"/>
    </row>
    <row r="2" spans="1:8" ht="12.75">
      <c r="A2" s="370" t="s">
        <v>0</v>
      </c>
      <c r="B2" s="370"/>
      <c r="C2" s="370"/>
      <c r="D2" s="370"/>
      <c r="E2" s="370"/>
      <c r="F2" s="371"/>
      <c r="G2" s="371"/>
      <c r="H2" s="371"/>
    </row>
    <row r="3" ht="13.5" thickBot="1">
      <c r="H3" s="71"/>
    </row>
    <row r="4" spans="1:8" ht="12.75">
      <c r="A4" s="372" t="s">
        <v>1</v>
      </c>
      <c r="B4" s="374" t="s">
        <v>2</v>
      </c>
      <c r="C4" s="374" t="s">
        <v>3</v>
      </c>
      <c r="D4" s="374" t="s">
        <v>4</v>
      </c>
      <c r="E4" s="374" t="s">
        <v>5</v>
      </c>
      <c r="F4" s="374" t="s">
        <v>6</v>
      </c>
      <c r="G4" s="374" t="s">
        <v>7</v>
      </c>
      <c r="H4" s="419" t="s">
        <v>8</v>
      </c>
    </row>
    <row r="5" spans="1:8" ht="12.75">
      <c r="A5" s="373"/>
      <c r="B5" s="375"/>
      <c r="C5" s="375"/>
      <c r="D5" s="375"/>
      <c r="E5" s="375"/>
      <c r="F5" s="375"/>
      <c r="G5" s="375"/>
      <c r="H5" s="420"/>
    </row>
    <row r="6" spans="1:8" ht="14.25">
      <c r="A6" s="72" t="s">
        <v>181</v>
      </c>
      <c r="B6" s="73">
        <v>1</v>
      </c>
      <c r="C6" s="74" t="s">
        <v>10</v>
      </c>
      <c r="D6" s="75">
        <v>9</v>
      </c>
      <c r="E6" s="4"/>
      <c r="F6" s="4"/>
      <c r="G6" s="4" t="s">
        <v>182</v>
      </c>
      <c r="H6" s="76">
        <v>22616</v>
      </c>
    </row>
    <row r="7" spans="1:8" ht="14.25">
      <c r="A7" s="72" t="s">
        <v>155</v>
      </c>
      <c r="B7" s="73">
        <v>1</v>
      </c>
      <c r="C7" s="74" t="s">
        <v>10</v>
      </c>
      <c r="D7" s="75">
        <v>9</v>
      </c>
      <c r="E7" s="4"/>
      <c r="F7" s="4"/>
      <c r="G7" s="4" t="s">
        <v>183</v>
      </c>
      <c r="H7" s="76">
        <v>16975</v>
      </c>
    </row>
    <row r="8" spans="1:8" ht="14.25">
      <c r="A8" s="72" t="s">
        <v>184</v>
      </c>
      <c r="B8" s="73">
        <v>1</v>
      </c>
      <c r="C8" s="74" t="s">
        <v>156</v>
      </c>
      <c r="D8" s="75">
        <v>20</v>
      </c>
      <c r="E8" s="4"/>
      <c r="F8" s="4"/>
      <c r="G8" s="4" t="s">
        <v>185</v>
      </c>
      <c r="H8" s="76">
        <v>19893</v>
      </c>
    </row>
    <row r="9" spans="1:8" ht="28.5">
      <c r="A9" s="72" t="s">
        <v>186</v>
      </c>
      <c r="B9" s="73">
        <v>1</v>
      </c>
      <c r="C9" s="74" t="s">
        <v>10</v>
      </c>
      <c r="D9" s="75">
        <v>20</v>
      </c>
      <c r="E9" s="4"/>
      <c r="F9" s="4"/>
      <c r="G9" s="4" t="s">
        <v>187</v>
      </c>
      <c r="H9" s="76">
        <v>13219</v>
      </c>
    </row>
    <row r="10" spans="1:8" ht="14.25">
      <c r="A10" s="72" t="s">
        <v>155</v>
      </c>
      <c r="B10" s="73">
        <v>1</v>
      </c>
      <c r="C10" s="74" t="s">
        <v>156</v>
      </c>
      <c r="D10" s="75">
        <v>4</v>
      </c>
      <c r="E10" s="4"/>
      <c r="F10" s="4"/>
      <c r="G10" s="4" t="s">
        <v>182</v>
      </c>
      <c r="H10" s="76">
        <v>15379</v>
      </c>
    </row>
    <row r="11" spans="1:8" ht="42.75">
      <c r="A11" s="72" t="s">
        <v>188</v>
      </c>
      <c r="B11" s="73">
        <v>1</v>
      </c>
      <c r="C11" s="74" t="s">
        <v>156</v>
      </c>
      <c r="D11" s="75">
        <v>2</v>
      </c>
      <c r="E11" s="4"/>
      <c r="F11" s="4"/>
      <c r="G11" s="4" t="s">
        <v>189</v>
      </c>
      <c r="H11" s="76">
        <v>16988</v>
      </c>
    </row>
    <row r="12" spans="1:8" ht="28.5">
      <c r="A12" s="72" t="s">
        <v>186</v>
      </c>
      <c r="B12" s="73">
        <v>1</v>
      </c>
      <c r="C12" s="74" t="s">
        <v>10</v>
      </c>
      <c r="D12" s="75">
        <v>20</v>
      </c>
      <c r="E12" s="4"/>
      <c r="F12" s="4"/>
      <c r="G12" s="4" t="s">
        <v>183</v>
      </c>
      <c r="H12" s="76">
        <v>12387</v>
      </c>
    </row>
    <row r="13" spans="1:8" ht="14.25">
      <c r="A13" s="72" t="s">
        <v>155</v>
      </c>
      <c r="B13" s="73">
        <v>1</v>
      </c>
      <c r="C13" s="74" t="s">
        <v>156</v>
      </c>
      <c r="D13" s="75">
        <v>3</v>
      </c>
      <c r="E13" s="4"/>
      <c r="F13" s="4"/>
      <c r="G13" s="4" t="s">
        <v>190</v>
      </c>
      <c r="H13" s="76">
        <v>14416</v>
      </c>
    </row>
    <row r="14" spans="1:8" ht="14.25">
      <c r="A14" s="72" t="s">
        <v>155</v>
      </c>
      <c r="B14" s="73">
        <v>1</v>
      </c>
      <c r="C14" s="74" t="s">
        <v>156</v>
      </c>
      <c r="D14" s="75">
        <v>9</v>
      </c>
      <c r="E14" s="4"/>
      <c r="F14" s="4"/>
      <c r="G14" s="4" t="s">
        <v>191</v>
      </c>
      <c r="H14" s="76">
        <v>15665</v>
      </c>
    </row>
    <row r="15" spans="1:8" ht="12.75">
      <c r="A15" s="3"/>
      <c r="B15" s="4">
        <f>SUM(B6:B14)</f>
        <v>9</v>
      </c>
      <c r="C15" s="4"/>
      <c r="D15" s="4"/>
      <c r="E15" s="4"/>
      <c r="F15" s="4"/>
      <c r="G15" s="4"/>
      <c r="H15" s="76">
        <f>SUM(H6:H14)</f>
        <v>147538</v>
      </c>
    </row>
    <row r="16" spans="1:8" ht="12.75">
      <c r="A16" s="3"/>
      <c r="B16" s="4"/>
      <c r="C16" s="4">
        <f>+(B8+B10+B11+B13+B14)/B15*100</f>
        <v>55.55555555555556</v>
      </c>
      <c r="D16" s="4"/>
      <c r="E16" s="4"/>
      <c r="F16" s="4"/>
      <c r="G16" s="4"/>
      <c r="H16" s="76"/>
    </row>
    <row r="17" spans="1:8" ht="12.75">
      <c r="A17" s="3"/>
      <c r="B17" s="4"/>
      <c r="C17" s="4"/>
      <c r="D17" s="4"/>
      <c r="E17" s="4"/>
      <c r="F17" s="4"/>
      <c r="G17" s="4"/>
      <c r="H17" s="76">
        <f>+H15/B15</f>
        <v>16393.11111111111</v>
      </c>
    </row>
    <row r="18" spans="1:8" ht="12.75">
      <c r="A18" s="3"/>
      <c r="B18" s="4"/>
      <c r="C18" s="4"/>
      <c r="D18" s="4"/>
      <c r="E18" s="4"/>
      <c r="F18" s="4"/>
      <c r="G18" s="4"/>
      <c r="H18" s="76"/>
    </row>
    <row r="19" spans="1:8" ht="12.75">
      <c r="A19" s="3"/>
      <c r="B19" s="4"/>
      <c r="C19" s="4"/>
      <c r="D19" s="4"/>
      <c r="E19" s="4"/>
      <c r="F19" s="4"/>
      <c r="G19" s="4"/>
      <c r="H19" s="76"/>
    </row>
    <row r="20" spans="1:8" ht="12.75">
      <c r="A20" s="3"/>
      <c r="B20" s="4"/>
      <c r="C20" s="4"/>
      <c r="D20" s="4"/>
      <c r="E20" s="4"/>
      <c r="F20" s="4"/>
      <c r="G20" s="4"/>
      <c r="H20" s="76"/>
    </row>
    <row r="21" spans="1:8" ht="12.75">
      <c r="A21" s="3"/>
      <c r="B21" s="4"/>
      <c r="C21" s="4"/>
      <c r="D21" s="4"/>
      <c r="E21" s="4"/>
      <c r="F21" s="4"/>
      <c r="G21" s="4"/>
      <c r="H21" s="76"/>
    </row>
    <row r="22" spans="1:8" ht="12.75">
      <c r="A22" s="3"/>
      <c r="B22" s="4"/>
      <c r="C22" s="4"/>
      <c r="D22" s="4"/>
      <c r="E22" s="4"/>
      <c r="F22" s="4"/>
      <c r="G22" s="4"/>
      <c r="H22" s="76"/>
    </row>
    <row r="23" spans="1:8" ht="12.75">
      <c r="A23" s="3"/>
      <c r="B23" s="4"/>
      <c r="C23" s="4"/>
      <c r="D23" s="4"/>
      <c r="E23" s="4"/>
      <c r="F23" s="4"/>
      <c r="G23" s="4"/>
      <c r="H23" s="76"/>
    </row>
    <row r="24" spans="1:8" ht="12.75">
      <c r="A24" s="3"/>
      <c r="B24" s="4"/>
      <c r="C24" s="4"/>
      <c r="D24" s="4"/>
      <c r="E24" s="4"/>
      <c r="F24" s="4"/>
      <c r="G24" s="4"/>
      <c r="H24" s="76"/>
    </row>
    <row r="25" spans="1:8" ht="12.75">
      <c r="A25" s="3"/>
      <c r="B25" s="4"/>
      <c r="C25" s="4"/>
      <c r="D25" s="4"/>
      <c r="E25" s="4"/>
      <c r="F25" s="4"/>
      <c r="G25" s="4"/>
      <c r="H25" s="76"/>
    </row>
    <row r="26" spans="1:8" ht="12.75">
      <c r="A26" s="3"/>
      <c r="B26" s="4"/>
      <c r="C26" s="4"/>
      <c r="D26" s="4"/>
      <c r="E26" s="4"/>
      <c r="F26" s="4"/>
      <c r="G26" s="4"/>
      <c r="H26" s="76"/>
    </row>
    <row r="27" spans="1:8" ht="12.75">
      <c r="A27" s="3"/>
      <c r="B27" s="4"/>
      <c r="C27" s="4"/>
      <c r="D27" s="4"/>
      <c r="E27" s="4"/>
      <c r="F27" s="4"/>
      <c r="G27" s="4"/>
      <c r="H27" s="76"/>
    </row>
    <row r="28" spans="1:8" ht="13.5" thickBot="1">
      <c r="A28" s="8"/>
      <c r="B28" s="10"/>
      <c r="C28" s="10"/>
      <c r="D28" s="10"/>
      <c r="E28" s="10"/>
      <c r="F28" s="10"/>
      <c r="G28" s="10"/>
      <c r="H28" s="77"/>
    </row>
    <row r="29" ht="12.75">
      <c r="H29" s="71"/>
    </row>
    <row r="30" spans="1:8" ht="73.5" customHeight="1">
      <c r="A30" s="417" t="s">
        <v>192</v>
      </c>
      <c r="B30" s="418"/>
      <c r="C30" s="418"/>
      <c r="D30" s="418"/>
      <c r="E30" s="418"/>
      <c r="F30" s="418"/>
      <c r="G30" s="418"/>
      <c r="H30" s="418"/>
    </row>
    <row r="31" ht="12.75">
      <c r="H31" s="71"/>
    </row>
    <row r="32" ht="12.75">
      <c r="H32" s="71"/>
    </row>
  </sheetData>
  <mergeCells count="10">
    <mergeCell ref="A30:H30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I20" sqref="I20"/>
    </sheetView>
  </sheetViews>
  <sheetFormatPr defaultColWidth="9.00390625" defaultRowHeight="12.75"/>
  <sheetData>
    <row r="1" spans="1:10" ht="12.75">
      <c r="A1" s="370" t="s">
        <v>0</v>
      </c>
      <c r="B1" s="370"/>
      <c r="C1" s="370"/>
      <c r="D1" s="370"/>
      <c r="E1" s="370"/>
      <c r="F1" s="371"/>
      <c r="G1" s="371"/>
      <c r="H1" s="371"/>
      <c r="I1" s="371"/>
      <c r="J1" s="371"/>
    </row>
    <row r="2" spans="1:10" ht="13.5" thickBot="1">
      <c r="A2">
        <v>44990260</v>
      </c>
      <c r="B2" t="s">
        <v>193</v>
      </c>
      <c r="E2" s="423" t="s">
        <v>194</v>
      </c>
      <c r="F2" s="423"/>
      <c r="G2" s="423"/>
      <c r="H2" s="423"/>
      <c r="I2" s="423"/>
      <c r="J2" s="424"/>
    </row>
    <row r="3" spans="1:10" ht="12.75">
      <c r="A3" s="372" t="s">
        <v>1</v>
      </c>
      <c r="B3" s="374" t="s">
        <v>2</v>
      </c>
      <c r="C3" s="374" t="s">
        <v>99</v>
      </c>
      <c r="D3" s="374" t="s">
        <v>4</v>
      </c>
      <c r="E3" s="374" t="s">
        <v>5</v>
      </c>
      <c r="F3" s="374" t="s">
        <v>6</v>
      </c>
      <c r="G3" s="374" t="s">
        <v>7</v>
      </c>
      <c r="H3" s="421" t="s">
        <v>195</v>
      </c>
      <c r="I3" s="374" t="s">
        <v>8</v>
      </c>
      <c r="J3" s="374"/>
    </row>
    <row r="4" spans="1:10" ht="12.75">
      <c r="A4" s="373"/>
      <c r="B4" s="375"/>
      <c r="C4" s="375"/>
      <c r="D4" s="375"/>
      <c r="E4" s="375"/>
      <c r="F4" s="375"/>
      <c r="G4" s="375"/>
      <c r="H4" s="422"/>
      <c r="I4" s="375"/>
      <c r="J4" s="375"/>
    </row>
    <row r="5" spans="1:10" ht="12.75">
      <c r="A5" s="3" t="s">
        <v>196</v>
      </c>
      <c r="B5" s="40">
        <v>1</v>
      </c>
      <c r="C5" s="40" t="s">
        <v>25</v>
      </c>
      <c r="D5" s="40">
        <v>18</v>
      </c>
      <c r="E5" s="40">
        <v>10</v>
      </c>
      <c r="F5" s="40">
        <v>8</v>
      </c>
      <c r="G5" s="40">
        <v>15490</v>
      </c>
      <c r="H5" s="78">
        <f>B5*G5</f>
        <v>15490</v>
      </c>
      <c r="I5" s="79">
        <v>19790</v>
      </c>
      <c r="J5" s="80"/>
    </row>
    <row r="6" spans="1:10" ht="12.75">
      <c r="A6" s="3" t="s">
        <v>197</v>
      </c>
      <c r="B6" s="40">
        <v>1</v>
      </c>
      <c r="C6" s="40" t="s">
        <v>25</v>
      </c>
      <c r="D6" s="40">
        <v>7</v>
      </c>
      <c r="E6" s="40">
        <v>10</v>
      </c>
      <c r="F6" s="40">
        <v>5</v>
      </c>
      <c r="G6" s="40">
        <v>14030</v>
      </c>
      <c r="H6" s="78">
        <f aca="true" t="shared" si="0" ref="H6:H17">B6*G6</f>
        <v>14030</v>
      </c>
      <c r="I6" s="79">
        <v>15904</v>
      </c>
      <c r="J6" s="80"/>
    </row>
    <row r="7" spans="1:10" ht="12.75">
      <c r="A7" s="3" t="s">
        <v>197</v>
      </c>
      <c r="B7" s="40">
        <v>1</v>
      </c>
      <c r="C7" s="40" t="s">
        <v>12</v>
      </c>
      <c r="D7" s="40">
        <v>1</v>
      </c>
      <c r="E7" s="40">
        <v>10</v>
      </c>
      <c r="F7" s="40">
        <v>1</v>
      </c>
      <c r="G7" s="40">
        <v>12330</v>
      </c>
      <c r="H7" s="78">
        <f t="shared" si="0"/>
        <v>12330</v>
      </c>
      <c r="I7" s="79">
        <v>13682</v>
      </c>
      <c r="J7" s="80"/>
    </row>
    <row r="8" spans="1:10" ht="12.75">
      <c r="A8" s="3" t="s">
        <v>198</v>
      </c>
      <c r="B8" s="40">
        <v>1</v>
      </c>
      <c r="C8" s="40" t="s">
        <v>63</v>
      </c>
      <c r="D8" s="40">
        <v>3</v>
      </c>
      <c r="E8" s="40">
        <v>9</v>
      </c>
      <c r="F8" s="40">
        <v>3</v>
      </c>
      <c r="G8" s="40">
        <v>12120</v>
      </c>
      <c r="H8" s="78">
        <f t="shared" si="0"/>
        <v>12120</v>
      </c>
      <c r="I8" s="79">
        <v>13370</v>
      </c>
      <c r="J8" s="80"/>
    </row>
    <row r="9" spans="1:10" ht="12.75">
      <c r="A9" s="3" t="s">
        <v>199</v>
      </c>
      <c r="B9" s="40">
        <v>0.25</v>
      </c>
      <c r="C9" s="40" t="s">
        <v>158</v>
      </c>
      <c r="D9" s="40">
        <v>2</v>
      </c>
      <c r="E9" s="40">
        <v>2</v>
      </c>
      <c r="F9" s="40">
        <v>12</v>
      </c>
      <c r="G9" s="40">
        <v>8080</v>
      </c>
      <c r="H9" s="78">
        <f t="shared" si="0"/>
        <v>2020</v>
      </c>
      <c r="I9" s="79">
        <v>2332</v>
      </c>
      <c r="J9" s="80"/>
    </row>
    <row r="10" spans="1:10" ht="12.75">
      <c r="A10" s="3" t="s">
        <v>200</v>
      </c>
      <c r="B10" s="40">
        <v>0.05</v>
      </c>
      <c r="C10" s="40" t="s">
        <v>201</v>
      </c>
      <c r="D10" s="40">
        <v>23</v>
      </c>
      <c r="E10" s="40">
        <v>13</v>
      </c>
      <c r="F10" s="40">
        <v>10</v>
      </c>
      <c r="G10" s="40">
        <v>21140</v>
      </c>
      <c r="H10" s="78">
        <f>B10*G10</f>
        <v>1057</v>
      </c>
      <c r="I10" s="79">
        <v>2166</v>
      </c>
      <c r="J10" s="80"/>
    </row>
    <row r="11" spans="1:10" ht="12.75">
      <c r="A11" s="3" t="s">
        <v>202</v>
      </c>
      <c r="B11" s="40">
        <v>0.042</v>
      </c>
      <c r="C11" s="40" t="s">
        <v>10</v>
      </c>
      <c r="D11" s="40">
        <v>8</v>
      </c>
      <c r="E11" s="40">
        <v>8</v>
      </c>
      <c r="F11" s="40">
        <v>5</v>
      </c>
      <c r="G11" s="40">
        <v>10060</v>
      </c>
      <c r="H11" s="78">
        <f t="shared" si="0"/>
        <v>422.52000000000004</v>
      </c>
      <c r="I11" s="79">
        <v>531</v>
      </c>
      <c r="J11" s="80"/>
    </row>
    <row r="12" spans="1:10" ht="12.75">
      <c r="A12" s="3" t="s">
        <v>9</v>
      </c>
      <c r="B12" s="40">
        <v>0.067</v>
      </c>
      <c r="C12" s="40" t="s">
        <v>12</v>
      </c>
      <c r="D12" s="40">
        <v>13</v>
      </c>
      <c r="E12" s="40">
        <v>12</v>
      </c>
      <c r="F12" s="40">
        <v>7</v>
      </c>
      <c r="G12" s="40">
        <v>15070</v>
      </c>
      <c r="H12" s="78">
        <f t="shared" si="0"/>
        <v>1009.69</v>
      </c>
      <c r="I12" s="79">
        <v>1954</v>
      </c>
      <c r="J12" s="80"/>
    </row>
    <row r="13" spans="1:10" ht="12.75">
      <c r="A13" s="3" t="s">
        <v>203</v>
      </c>
      <c r="B13" s="40">
        <v>0.067</v>
      </c>
      <c r="C13" s="40" t="s">
        <v>18</v>
      </c>
      <c r="D13" s="40">
        <v>11</v>
      </c>
      <c r="E13" s="40">
        <v>10</v>
      </c>
      <c r="F13" s="40">
        <v>6</v>
      </c>
      <c r="G13" s="40">
        <v>12310</v>
      </c>
      <c r="H13" s="78">
        <f t="shared" si="0"/>
        <v>824.7700000000001</v>
      </c>
      <c r="I13" s="79">
        <v>1059</v>
      </c>
      <c r="J13" s="80"/>
    </row>
    <row r="14" spans="1:10" ht="12.75">
      <c r="A14" s="3" t="s">
        <v>204</v>
      </c>
      <c r="B14" s="40">
        <v>0.067</v>
      </c>
      <c r="C14" s="40" t="s">
        <v>10</v>
      </c>
      <c r="D14" s="40">
        <v>22</v>
      </c>
      <c r="E14" s="40">
        <v>9</v>
      </c>
      <c r="F14" s="40">
        <v>9</v>
      </c>
      <c r="G14" s="40">
        <v>12750</v>
      </c>
      <c r="H14" s="78">
        <f t="shared" si="0"/>
        <v>854.25</v>
      </c>
      <c r="I14" s="79">
        <v>1118</v>
      </c>
      <c r="J14" s="80"/>
    </row>
    <row r="15" spans="1:10" ht="12.75">
      <c r="A15" s="3" t="s">
        <v>14</v>
      </c>
      <c r="B15" s="40">
        <v>0.055</v>
      </c>
      <c r="C15" s="40" t="s">
        <v>10</v>
      </c>
      <c r="D15" s="40">
        <v>36</v>
      </c>
      <c r="E15" s="40">
        <v>8</v>
      </c>
      <c r="F15" s="40">
        <v>12</v>
      </c>
      <c r="G15" s="40">
        <v>13190</v>
      </c>
      <c r="H15" s="78">
        <f t="shared" si="0"/>
        <v>725.45</v>
      </c>
      <c r="I15" s="79">
        <v>878</v>
      </c>
      <c r="J15" s="80"/>
    </row>
    <row r="16" spans="1:10" ht="12.75">
      <c r="A16" s="3" t="s">
        <v>205</v>
      </c>
      <c r="B16" s="40">
        <v>0.067</v>
      </c>
      <c r="C16" s="40" t="s">
        <v>10</v>
      </c>
      <c r="D16" s="40">
        <v>24</v>
      </c>
      <c r="E16" s="40">
        <v>8</v>
      </c>
      <c r="F16" s="40">
        <v>10</v>
      </c>
      <c r="G16" s="40">
        <v>12210</v>
      </c>
      <c r="H16" s="78">
        <f t="shared" si="0"/>
        <v>818.07</v>
      </c>
      <c r="I16" s="79">
        <v>992</v>
      </c>
      <c r="J16" s="80"/>
    </row>
    <row r="17" spans="1:10" ht="12.75">
      <c r="A17" s="3" t="s">
        <v>14</v>
      </c>
      <c r="B17" s="40">
        <v>0.059</v>
      </c>
      <c r="C17" s="40" t="s">
        <v>10</v>
      </c>
      <c r="D17" s="40">
        <v>24</v>
      </c>
      <c r="E17" s="40">
        <v>8</v>
      </c>
      <c r="F17" s="40">
        <v>10</v>
      </c>
      <c r="G17" s="40">
        <v>12210</v>
      </c>
      <c r="H17" s="78">
        <f t="shared" si="0"/>
        <v>720.39</v>
      </c>
      <c r="I17" s="79">
        <v>783</v>
      </c>
      <c r="J17" s="80"/>
    </row>
    <row r="18" spans="1:10" ht="12.75">
      <c r="A18" s="3" t="s">
        <v>206</v>
      </c>
      <c r="B18" s="40">
        <v>0.009</v>
      </c>
      <c r="C18" s="40" t="s">
        <v>158</v>
      </c>
      <c r="D18" s="40">
        <v>26</v>
      </c>
      <c r="E18" s="40">
        <v>2</v>
      </c>
      <c r="F18" s="40">
        <v>12</v>
      </c>
      <c r="G18" s="40">
        <v>8080</v>
      </c>
      <c r="H18" s="78">
        <f>B18*G18</f>
        <v>72.72</v>
      </c>
      <c r="I18" s="79">
        <v>86</v>
      </c>
      <c r="J18" s="80"/>
    </row>
    <row r="19" spans="1:10" ht="12.75">
      <c r="A19" s="3"/>
      <c r="B19" s="4">
        <f>SUM(B5:B18)</f>
        <v>4.7330000000000005</v>
      </c>
      <c r="C19" s="4"/>
      <c r="D19" s="4"/>
      <c r="E19" s="4"/>
      <c r="F19" s="4"/>
      <c r="G19" s="4"/>
      <c r="H19" s="5"/>
      <c r="I19" s="5">
        <f>SUM(I5:I18)</f>
        <v>74645</v>
      </c>
      <c r="J19" s="6"/>
    </row>
    <row r="20" spans="1:10" ht="12.75">
      <c r="A20" s="3"/>
      <c r="B20" s="4"/>
      <c r="C20" s="4">
        <f>+(B5+B6+B7+B8+B10+B12+B13)/B19*100</f>
        <v>88.4005915909571</v>
      </c>
      <c r="D20" s="4"/>
      <c r="E20" s="4"/>
      <c r="F20" s="4"/>
      <c r="G20" s="4"/>
      <c r="H20" s="5"/>
      <c r="I20" s="5">
        <f>+I19/B19</f>
        <v>15771.18106908937</v>
      </c>
      <c r="J20" s="6"/>
    </row>
    <row r="21" spans="1:10" ht="12.75">
      <c r="A21" s="3"/>
      <c r="B21" s="4"/>
      <c r="C21" s="4"/>
      <c r="D21" s="4"/>
      <c r="E21" s="4"/>
      <c r="F21" s="4"/>
      <c r="G21" s="4"/>
      <c r="H21" s="5"/>
      <c r="I21" s="5"/>
      <c r="J21" s="6"/>
    </row>
    <row r="22" spans="1:10" ht="12.75">
      <c r="A22" s="3"/>
      <c r="B22" s="4"/>
      <c r="C22" s="4"/>
      <c r="D22" s="4"/>
      <c r="E22" s="4"/>
      <c r="F22" s="4"/>
      <c r="G22" s="4"/>
      <c r="H22" s="5"/>
      <c r="I22" s="5"/>
      <c r="J22" s="6"/>
    </row>
    <row r="23" spans="1:10" ht="12.75">
      <c r="A23" s="3"/>
      <c r="B23" s="4"/>
      <c r="C23" s="4"/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2.75">
      <c r="A30" s="3"/>
      <c r="B30" s="4"/>
      <c r="C30" s="4"/>
      <c r="D30" s="4"/>
      <c r="E30" s="4"/>
      <c r="F30" s="4"/>
      <c r="G30" s="4"/>
      <c r="H30" s="5"/>
      <c r="I30" s="5"/>
      <c r="J30" s="6"/>
    </row>
    <row r="31" spans="1:10" ht="12.75">
      <c r="A31" s="3"/>
      <c r="B31" s="4"/>
      <c r="C31" s="4"/>
      <c r="D31" s="4"/>
      <c r="E31" s="4"/>
      <c r="F31" s="4"/>
      <c r="G31" s="4"/>
      <c r="H31" s="5"/>
      <c r="I31" s="5"/>
      <c r="J31" s="6"/>
    </row>
    <row r="32" spans="1:10" ht="12.75">
      <c r="A32" s="3"/>
      <c r="B32" s="4"/>
      <c r="C32" s="4"/>
      <c r="D32" s="4"/>
      <c r="E32" s="4"/>
      <c r="F32" s="4"/>
      <c r="G32" s="4"/>
      <c r="H32" s="5"/>
      <c r="I32" s="5"/>
      <c r="J32" s="6"/>
    </row>
    <row r="33" spans="1:10" ht="13.5" thickBot="1">
      <c r="A33" s="8"/>
      <c r="B33" s="10"/>
      <c r="C33" s="10"/>
      <c r="D33" s="10"/>
      <c r="E33" s="10"/>
      <c r="F33" s="10"/>
      <c r="G33" s="10"/>
      <c r="H33" s="11"/>
      <c r="I33" s="11"/>
      <c r="J33" s="12"/>
    </row>
    <row r="35" ht="12.75">
      <c r="A35" t="s">
        <v>26</v>
      </c>
    </row>
  </sheetData>
  <mergeCells count="11">
    <mergeCell ref="A1:J1"/>
    <mergeCell ref="E2:J2"/>
    <mergeCell ref="A3:A4"/>
    <mergeCell ref="B3:B4"/>
    <mergeCell ref="C3:C4"/>
    <mergeCell ref="D3:D4"/>
    <mergeCell ref="E3:E4"/>
    <mergeCell ref="F3:F4"/>
    <mergeCell ref="G3:G4"/>
    <mergeCell ref="H3:H4"/>
    <mergeCell ref="I3:J4"/>
  </mergeCells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I36" sqref="I36"/>
    </sheetView>
  </sheetViews>
  <sheetFormatPr defaultColWidth="9.00390625" defaultRowHeight="12.75"/>
  <cols>
    <col min="1" max="1" width="21.125" style="0" customWidth="1"/>
  </cols>
  <sheetData>
    <row r="1" spans="1:10" ht="12.75">
      <c r="A1" s="370" t="s">
        <v>0</v>
      </c>
      <c r="B1" s="370"/>
      <c r="C1" s="370"/>
      <c r="D1" s="370"/>
      <c r="E1" s="370"/>
      <c r="F1" s="371"/>
      <c r="G1" s="371"/>
      <c r="H1" s="371"/>
      <c r="I1" s="371"/>
      <c r="J1" s="371"/>
    </row>
    <row r="2" spans="1:10" ht="13.5" thickBot="1">
      <c r="A2">
        <v>44990260</v>
      </c>
      <c r="B2" t="s">
        <v>193</v>
      </c>
      <c r="E2" s="423" t="s">
        <v>207</v>
      </c>
      <c r="F2" s="423"/>
      <c r="G2" s="423"/>
      <c r="H2" s="423"/>
      <c r="I2" s="423"/>
      <c r="J2" s="423"/>
    </row>
    <row r="3" spans="1:10" ht="12.75">
      <c r="A3" s="372" t="s">
        <v>1</v>
      </c>
      <c r="B3" s="374" t="s">
        <v>2</v>
      </c>
      <c r="C3" s="374" t="s">
        <v>3</v>
      </c>
      <c r="D3" s="374" t="s">
        <v>4</v>
      </c>
      <c r="E3" s="374" t="s">
        <v>5</v>
      </c>
      <c r="F3" s="374" t="s">
        <v>6</v>
      </c>
      <c r="G3" s="374" t="s">
        <v>7</v>
      </c>
      <c r="H3" s="421" t="s">
        <v>208</v>
      </c>
      <c r="I3" s="374" t="s">
        <v>8</v>
      </c>
      <c r="J3" s="374"/>
    </row>
    <row r="4" spans="1:10" ht="12.75">
      <c r="A4" s="373"/>
      <c r="B4" s="375"/>
      <c r="C4" s="375"/>
      <c r="D4" s="375"/>
      <c r="E4" s="375"/>
      <c r="F4" s="375"/>
      <c r="G4" s="375"/>
      <c r="H4" s="422"/>
      <c r="I4" s="375"/>
      <c r="J4" s="375"/>
    </row>
    <row r="5" spans="1:10" ht="12.75">
      <c r="A5" s="3" t="s">
        <v>209</v>
      </c>
      <c r="B5" s="40">
        <v>1</v>
      </c>
      <c r="C5" s="40" t="s">
        <v>63</v>
      </c>
      <c r="D5" s="40">
        <v>10</v>
      </c>
      <c r="E5" s="40">
        <v>9</v>
      </c>
      <c r="F5" s="40">
        <v>6</v>
      </c>
      <c r="G5" s="40">
        <v>13360</v>
      </c>
      <c r="H5" s="78">
        <f>B5*G5</f>
        <v>13360</v>
      </c>
      <c r="I5" s="79">
        <v>15855</v>
      </c>
      <c r="J5" s="80"/>
    </row>
    <row r="6" spans="1:11" ht="12.75">
      <c r="A6" s="3" t="s">
        <v>210</v>
      </c>
      <c r="B6" s="40">
        <v>1</v>
      </c>
      <c r="C6" s="40" t="s">
        <v>211</v>
      </c>
      <c r="D6" s="40">
        <v>16</v>
      </c>
      <c r="E6" s="40">
        <v>8</v>
      </c>
      <c r="F6" s="40">
        <v>8</v>
      </c>
      <c r="G6" s="40">
        <v>13150</v>
      </c>
      <c r="H6" s="78">
        <f aca="true" t="shared" si="0" ref="H6:H19">B6*G6</f>
        <v>13150</v>
      </c>
      <c r="I6" s="79">
        <v>16954</v>
      </c>
      <c r="J6" s="80"/>
      <c r="K6" t="s">
        <v>212</v>
      </c>
    </row>
    <row r="7" spans="1:10" ht="12.75">
      <c r="A7" s="3" t="s">
        <v>210</v>
      </c>
      <c r="B7" s="40">
        <v>1</v>
      </c>
      <c r="C7" s="40" t="s">
        <v>10</v>
      </c>
      <c r="D7" s="40">
        <v>31</v>
      </c>
      <c r="E7" s="40">
        <v>7</v>
      </c>
      <c r="F7" s="40">
        <v>11</v>
      </c>
      <c r="G7" s="40">
        <v>13410</v>
      </c>
      <c r="H7" s="78">
        <f t="shared" si="0"/>
        <v>13410</v>
      </c>
      <c r="I7" s="79">
        <v>16874</v>
      </c>
      <c r="J7" s="80"/>
    </row>
    <row r="8" spans="1:10" ht="12.75">
      <c r="A8" s="3" t="s">
        <v>210</v>
      </c>
      <c r="B8" s="40">
        <v>1</v>
      </c>
      <c r="C8" s="40" t="s">
        <v>10</v>
      </c>
      <c r="D8" s="40">
        <v>28</v>
      </c>
      <c r="E8" s="40">
        <v>7</v>
      </c>
      <c r="F8" s="40">
        <v>11</v>
      </c>
      <c r="G8" s="40">
        <v>13410</v>
      </c>
      <c r="H8" s="78">
        <f t="shared" si="0"/>
        <v>13410</v>
      </c>
      <c r="I8" s="79">
        <v>16759</v>
      </c>
      <c r="J8" s="80"/>
    </row>
    <row r="9" spans="1:10" ht="12.75">
      <c r="A9" s="3" t="s">
        <v>210</v>
      </c>
      <c r="B9" s="40">
        <v>1</v>
      </c>
      <c r="C9" s="40" t="s">
        <v>10</v>
      </c>
      <c r="D9" s="40">
        <v>16</v>
      </c>
      <c r="E9" s="40">
        <v>7</v>
      </c>
      <c r="F9" s="40">
        <v>8</v>
      </c>
      <c r="G9" s="40">
        <v>12140</v>
      </c>
      <c r="H9" s="78">
        <f t="shared" si="0"/>
        <v>12140</v>
      </c>
      <c r="I9" s="79">
        <v>15496</v>
      </c>
      <c r="J9" s="80"/>
    </row>
    <row r="10" spans="1:10" ht="12.75">
      <c r="A10" s="3" t="s">
        <v>210</v>
      </c>
      <c r="B10" s="40">
        <v>0.5</v>
      </c>
      <c r="C10" s="40" t="s">
        <v>25</v>
      </c>
      <c r="D10" s="40">
        <v>4</v>
      </c>
      <c r="E10" s="40">
        <v>7</v>
      </c>
      <c r="F10" s="40">
        <v>4</v>
      </c>
      <c r="G10" s="40">
        <v>10640</v>
      </c>
      <c r="H10" s="78">
        <f t="shared" si="0"/>
        <v>5320</v>
      </c>
      <c r="I10" s="79">
        <v>6977</v>
      </c>
      <c r="J10" s="80"/>
    </row>
    <row r="11" spans="1:10" ht="12.75">
      <c r="A11" s="3" t="s">
        <v>9</v>
      </c>
      <c r="B11" s="40">
        <v>0.1</v>
      </c>
      <c r="C11" s="40" t="s">
        <v>12</v>
      </c>
      <c r="D11" s="40">
        <v>13</v>
      </c>
      <c r="E11" s="40">
        <v>12</v>
      </c>
      <c r="F11" s="40">
        <v>7</v>
      </c>
      <c r="G11" s="40">
        <v>15070</v>
      </c>
      <c r="H11" s="78">
        <f t="shared" si="0"/>
        <v>1507</v>
      </c>
      <c r="I11" s="79">
        <v>2916</v>
      </c>
      <c r="J11" s="80"/>
    </row>
    <row r="12" spans="1:10" ht="12.75">
      <c r="A12" s="3" t="s">
        <v>213</v>
      </c>
      <c r="B12" s="40">
        <v>0.085</v>
      </c>
      <c r="C12" s="40" t="s">
        <v>18</v>
      </c>
      <c r="D12" s="40">
        <v>11</v>
      </c>
      <c r="E12" s="40">
        <v>10</v>
      </c>
      <c r="F12" s="40">
        <v>6</v>
      </c>
      <c r="G12" s="40">
        <v>12310</v>
      </c>
      <c r="H12" s="78">
        <f t="shared" si="0"/>
        <v>1046.3500000000001</v>
      </c>
      <c r="I12" s="79">
        <v>1343</v>
      </c>
      <c r="J12" s="80"/>
    </row>
    <row r="13" spans="1:10" ht="12.75">
      <c r="A13" s="3" t="s">
        <v>204</v>
      </c>
      <c r="B13" s="40">
        <v>0.1</v>
      </c>
      <c r="C13" s="40" t="s">
        <v>10</v>
      </c>
      <c r="D13" s="40">
        <v>22</v>
      </c>
      <c r="E13" s="40">
        <v>9</v>
      </c>
      <c r="F13" s="40">
        <v>9</v>
      </c>
      <c r="G13" s="40">
        <v>12750</v>
      </c>
      <c r="H13" s="78">
        <f t="shared" si="0"/>
        <v>1275</v>
      </c>
      <c r="I13" s="79">
        <v>1668</v>
      </c>
      <c r="J13" s="80"/>
    </row>
    <row r="14" spans="1:10" ht="12.75">
      <c r="A14" s="3" t="s">
        <v>14</v>
      </c>
      <c r="B14" s="40">
        <v>0.075</v>
      </c>
      <c r="C14" s="40" t="s">
        <v>10</v>
      </c>
      <c r="D14" s="40">
        <v>36</v>
      </c>
      <c r="E14" s="40">
        <v>8</v>
      </c>
      <c r="F14" s="40">
        <v>12</v>
      </c>
      <c r="G14" s="40">
        <v>13190</v>
      </c>
      <c r="H14" s="78">
        <f t="shared" si="0"/>
        <v>989.25</v>
      </c>
      <c r="I14" s="79">
        <v>1197</v>
      </c>
      <c r="J14" s="80"/>
    </row>
    <row r="15" spans="1:10" ht="12.75">
      <c r="A15" s="3" t="s">
        <v>205</v>
      </c>
      <c r="B15" s="40">
        <v>0.1</v>
      </c>
      <c r="C15" s="40" t="s">
        <v>10</v>
      </c>
      <c r="D15" s="40">
        <v>24</v>
      </c>
      <c r="E15" s="40">
        <v>8</v>
      </c>
      <c r="F15" s="40">
        <v>10</v>
      </c>
      <c r="G15" s="40">
        <v>12210</v>
      </c>
      <c r="H15" s="78">
        <f t="shared" si="0"/>
        <v>1221</v>
      </c>
      <c r="I15" s="79">
        <v>1481</v>
      </c>
      <c r="J15" s="80"/>
    </row>
    <row r="16" spans="1:10" ht="12.75">
      <c r="A16" s="3" t="s">
        <v>14</v>
      </c>
      <c r="B16" s="40">
        <v>0.1</v>
      </c>
      <c r="C16" s="40" t="s">
        <v>10</v>
      </c>
      <c r="D16" s="40">
        <v>24</v>
      </c>
      <c r="E16" s="40">
        <v>8</v>
      </c>
      <c r="F16" s="40">
        <v>10</v>
      </c>
      <c r="G16" s="40">
        <v>12210</v>
      </c>
      <c r="H16" s="78">
        <f t="shared" si="0"/>
        <v>1221</v>
      </c>
      <c r="I16" s="79">
        <v>1328</v>
      </c>
      <c r="J16" s="80"/>
    </row>
    <row r="17" spans="1:10" ht="12.75">
      <c r="A17" s="3" t="s">
        <v>214</v>
      </c>
      <c r="B17" s="40">
        <v>0.08</v>
      </c>
      <c r="C17" s="40" t="s">
        <v>10</v>
      </c>
      <c r="D17" s="40">
        <v>8</v>
      </c>
      <c r="E17" s="40">
        <v>8</v>
      </c>
      <c r="F17" s="40">
        <v>5</v>
      </c>
      <c r="G17" s="40">
        <v>10060</v>
      </c>
      <c r="H17" s="78">
        <f t="shared" si="0"/>
        <v>804.8000000000001</v>
      </c>
      <c r="I17" s="79">
        <v>1011</v>
      </c>
      <c r="J17" s="80"/>
    </row>
    <row r="18" spans="1:10" ht="12.75">
      <c r="A18" s="3" t="s">
        <v>215</v>
      </c>
      <c r="B18" s="40">
        <v>0.068</v>
      </c>
      <c r="C18" s="40" t="s">
        <v>10</v>
      </c>
      <c r="D18" s="40">
        <v>35</v>
      </c>
      <c r="E18" s="40">
        <v>7</v>
      </c>
      <c r="F18" s="40">
        <v>12</v>
      </c>
      <c r="G18" s="40">
        <v>13870</v>
      </c>
      <c r="H18" s="78">
        <f t="shared" si="0"/>
        <v>943.1600000000001</v>
      </c>
      <c r="I18" s="79">
        <v>944</v>
      </c>
      <c r="J18" s="80"/>
    </row>
    <row r="19" spans="1:10" ht="12.75">
      <c r="A19" s="3" t="s">
        <v>215</v>
      </c>
      <c r="B19" s="40">
        <v>0.053</v>
      </c>
      <c r="C19" s="40" t="s">
        <v>10</v>
      </c>
      <c r="D19" s="40">
        <v>34</v>
      </c>
      <c r="E19" s="40">
        <v>7</v>
      </c>
      <c r="F19" s="40">
        <v>12</v>
      </c>
      <c r="G19" s="40">
        <v>13870</v>
      </c>
      <c r="H19" s="78">
        <f t="shared" si="0"/>
        <v>735.11</v>
      </c>
      <c r="I19" s="79">
        <v>745</v>
      </c>
      <c r="J19" s="80"/>
    </row>
    <row r="20" spans="1:10" ht="12.75">
      <c r="A20" s="3"/>
      <c r="B20" s="4">
        <f>SUM(B5:B19)</f>
        <v>6.260999999999998</v>
      </c>
      <c r="C20" s="4"/>
      <c r="D20" s="4"/>
      <c r="E20" s="4"/>
      <c r="F20" s="4"/>
      <c r="G20" s="4"/>
      <c r="H20" s="5"/>
      <c r="I20" s="5">
        <f>SUM(I5:I19)</f>
        <v>101548</v>
      </c>
      <c r="J20" s="6"/>
    </row>
    <row r="21" spans="1:10" ht="12.75">
      <c r="A21" s="3"/>
      <c r="B21" s="4"/>
      <c r="C21" s="4">
        <f>+(B5+B10+B11+B12)/B20*100</f>
        <v>26.912633764574355</v>
      </c>
      <c r="D21" s="4"/>
      <c r="E21" s="4"/>
      <c r="F21" s="4"/>
      <c r="G21" s="4"/>
      <c r="H21" s="5"/>
      <c r="I21" s="5">
        <f>+I20/B20</f>
        <v>16219.134323590484</v>
      </c>
      <c r="J21" s="6"/>
    </row>
    <row r="22" spans="1:10" ht="12.75">
      <c r="A22" s="3"/>
      <c r="B22" s="4"/>
      <c r="C22" s="4"/>
      <c r="D22" s="4"/>
      <c r="E22" s="4"/>
      <c r="F22" s="4"/>
      <c r="G22" s="4"/>
      <c r="H22" s="5"/>
      <c r="I22" s="5"/>
      <c r="J22" s="6"/>
    </row>
    <row r="23" spans="1:10" ht="12.75">
      <c r="A23" s="3"/>
      <c r="B23" s="4"/>
      <c r="C23" s="4"/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2.75">
      <c r="A30" s="3"/>
      <c r="B30" s="4"/>
      <c r="C30" s="4"/>
      <c r="D30" s="4"/>
      <c r="E30" s="4"/>
      <c r="F30" s="4"/>
      <c r="G30" s="4"/>
      <c r="H30" s="5"/>
      <c r="I30" s="5"/>
      <c r="J30" s="6"/>
    </row>
    <row r="31" spans="1:10" ht="13.5" thickBot="1">
      <c r="A31" s="8"/>
      <c r="B31" s="10"/>
      <c r="C31" s="10"/>
      <c r="D31" s="10"/>
      <c r="E31" s="10"/>
      <c r="F31" s="10"/>
      <c r="G31" s="10"/>
      <c r="H31" s="11"/>
      <c r="I31" s="11"/>
      <c r="J31" s="12"/>
    </row>
    <row r="33" ht="12.75">
      <c r="A33" t="s">
        <v>216</v>
      </c>
    </row>
    <row r="34" ht="12.75">
      <c r="A34" t="s">
        <v>217</v>
      </c>
    </row>
  </sheetData>
  <mergeCells count="11">
    <mergeCell ref="A1:J1"/>
    <mergeCell ref="E2:J2"/>
    <mergeCell ref="A3:A4"/>
    <mergeCell ref="B3:B4"/>
    <mergeCell ref="C3:C4"/>
    <mergeCell ref="D3:D4"/>
    <mergeCell ref="E3:E4"/>
    <mergeCell ref="F3:F4"/>
    <mergeCell ref="G3:G4"/>
    <mergeCell ref="H3:H4"/>
    <mergeCell ref="I3:J4"/>
  </mergeCells>
  <printOptions/>
  <pageMargins left="0.75" right="0.75" top="1" bottom="1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I21" sqref="I21"/>
    </sheetView>
  </sheetViews>
  <sheetFormatPr defaultColWidth="9.00390625" defaultRowHeight="12.75"/>
  <cols>
    <col min="1" max="1" width="17.75390625" style="0" customWidth="1"/>
  </cols>
  <sheetData>
    <row r="1" spans="1:10" ht="12.75">
      <c r="A1" s="370" t="s">
        <v>0</v>
      </c>
      <c r="B1" s="370"/>
      <c r="C1" s="370"/>
      <c r="D1" s="370"/>
      <c r="E1" s="370"/>
      <c r="F1" s="371"/>
      <c r="G1" s="371"/>
      <c r="H1" s="371"/>
      <c r="I1" s="371"/>
      <c r="J1" s="371"/>
    </row>
    <row r="2" spans="1:10" ht="13.5" thickBot="1">
      <c r="A2">
        <v>44990260</v>
      </c>
      <c r="B2" t="s">
        <v>193</v>
      </c>
      <c r="E2" s="423" t="s">
        <v>218</v>
      </c>
      <c r="F2" s="423"/>
      <c r="G2" s="423"/>
      <c r="H2" s="423"/>
      <c r="I2" s="423"/>
      <c r="J2" s="423"/>
    </row>
    <row r="3" spans="1:10" ht="12.75">
      <c r="A3" s="372" t="s">
        <v>1</v>
      </c>
      <c r="B3" s="374" t="s">
        <v>2</v>
      </c>
      <c r="C3" s="374" t="s">
        <v>99</v>
      </c>
      <c r="D3" s="374" t="s">
        <v>4</v>
      </c>
      <c r="E3" s="374" t="s">
        <v>5</v>
      </c>
      <c r="F3" s="374" t="s">
        <v>6</v>
      </c>
      <c r="G3" s="374" t="s">
        <v>7</v>
      </c>
      <c r="H3" s="421" t="s">
        <v>208</v>
      </c>
      <c r="I3" s="374" t="s">
        <v>8</v>
      </c>
      <c r="J3" s="374"/>
    </row>
    <row r="4" spans="1:10" ht="12.75">
      <c r="A4" s="373"/>
      <c r="B4" s="375"/>
      <c r="C4" s="375"/>
      <c r="D4" s="375"/>
      <c r="E4" s="375"/>
      <c r="F4" s="375"/>
      <c r="G4" s="375"/>
      <c r="H4" s="422"/>
      <c r="I4" s="375"/>
      <c r="J4" s="375"/>
    </row>
    <row r="5" spans="1:10" ht="12.75">
      <c r="A5" s="3" t="s">
        <v>209</v>
      </c>
      <c r="B5" s="40">
        <v>1</v>
      </c>
      <c r="C5" s="40" t="s">
        <v>18</v>
      </c>
      <c r="D5" s="40">
        <v>10</v>
      </c>
      <c r="E5" s="40">
        <v>9</v>
      </c>
      <c r="F5" s="40">
        <v>6</v>
      </c>
      <c r="G5" s="40">
        <v>13360</v>
      </c>
      <c r="H5" s="78">
        <f>B5*G5</f>
        <v>13360</v>
      </c>
      <c r="I5" s="79">
        <v>17262</v>
      </c>
      <c r="J5" s="80"/>
    </row>
    <row r="6" spans="1:10" ht="12.75">
      <c r="A6" s="3" t="s">
        <v>219</v>
      </c>
      <c r="B6" s="40">
        <v>1</v>
      </c>
      <c r="C6" s="40" t="s">
        <v>158</v>
      </c>
      <c r="D6" s="40">
        <v>13</v>
      </c>
      <c r="E6" s="40">
        <v>4</v>
      </c>
      <c r="F6" s="40">
        <v>10</v>
      </c>
      <c r="G6" s="40">
        <v>10150</v>
      </c>
      <c r="H6" s="78">
        <f aca="true" t="shared" si="0" ref="H6:H19">B6*G6</f>
        <v>10150</v>
      </c>
      <c r="I6" s="79">
        <v>11130</v>
      </c>
      <c r="J6" s="80"/>
    </row>
    <row r="7" spans="1:10" ht="12.75">
      <c r="A7" s="3" t="s">
        <v>219</v>
      </c>
      <c r="B7" s="40">
        <v>1</v>
      </c>
      <c r="C7" s="40" t="s">
        <v>10</v>
      </c>
      <c r="D7" s="40">
        <v>13</v>
      </c>
      <c r="E7" s="40">
        <v>6</v>
      </c>
      <c r="F7" s="40">
        <v>7</v>
      </c>
      <c r="G7" s="40">
        <v>10810</v>
      </c>
      <c r="H7" s="78">
        <f t="shared" si="0"/>
        <v>10810</v>
      </c>
      <c r="I7" s="79">
        <v>12292</v>
      </c>
      <c r="J7" s="80"/>
    </row>
    <row r="8" spans="1:10" ht="12.75">
      <c r="A8" s="3" t="s">
        <v>219</v>
      </c>
      <c r="B8" s="40">
        <v>1</v>
      </c>
      <c r="C8" s="40" t="s">
        <v>10</v>
      </c>
      <c r="D8" s="40">
        <v>2</v>
      </c>
      <c r="E8" s="40">
        <v>7</v>
      </c>
      <c r="F8" s="40">
        <v>2</v>
      </c>
      <c r="G8" s="40">
        <v>9980</v>
      </c>
      <c r="H8" s="78">
        <f t="shared" si="0"/>
        <v>9980</v>
      </c>
      <c r="I8" s="79">
        <v>11779</v>
      </c>
      <c r="J8" s="80"/>
    </row>
    <row r="9" spans="1:10" ht="12.75">
      <c r="A9" s="3" t="s">
        <v>219</v>
      </c>
      <c r="B9" s="40">
        <v>0.6</v>
      </c>
      <c r="C9" s="40" t="s">
        <v>10</v>
      </c>
      <c r="D9" s="40">
        <v>5</v>
      </c>
      <c r="E9" s="40">
        <v>4</v>
      </c>
      <c r="F9" s="40">
        <v>10</v>
      </c>
      <c r="G9" s="40">
        <v>10150</v>
      </c>
      <c r="H9" s="78">
        <f t="shared" si="0"/>
        <v>6090</v>
      </c>
      <c r="I9" s="79">
        <v>6570</v>
      </c>
      <c r="J9" s="80"/>
    </row>
    <row r="10" spans="1:10" ht="12.75">
      <c r="A10" s="3" t="s">
        <v>214</v>
      </c>
      <c r="B10" s="40">
        <v>0.081</v>
      </c>
      <c r="C10" s="40" t="s">
        <v>10</v>
      </c>
      <c r="D10" s="40">
        <v>8</v>
      </c>
      <c r="E10" s="40">
        <v>8</v>
      </c>
      <c r="F10" s="40">
        <v>5</v>
      </c>
      <c r="G10" s="40">
        <v>10060</v>
      </c>
      <c r="H10" s="78">
        <f t="shared" si="0"/>
        <v>814.86</v>
      </c>
      <c r="I10" s="79">
        <v>1023</v>
      </c>
      <c r="J10" s="80"/>
    </row>
    <row r="11" spans="1:10" ht="12.75">
      <c r="A11" s="3" t="s">
        <v>206</v>
      </c>
      <c r="B11" s="40">
        <v>0.022</v>
      </c>
      <c r="C11" s="40" t="s">
        <v>158</v>
      </c>
      <c r="D11" s="40">
        <v>26</v>
      </c>
      <c r="E11" s="40">
        <v>2</v>
      </c>
      <c r="F11" s="40">
        <v>12</v>
      </c>
      <c r="G11" s="40">
        <v>8080</v>
      </c>
      <c r="H11" s="78">
        <f t="shared" si="0"/>
        <v>177.76</v>
      </c>
      <c r="I11" s="79">
        <v>185</v>
      </c>
      <c r="J11" s="80"/>
    </row>
    <row r="12" spans="1:10" ht="12.75">
      <c r="A12" s="3" t="s">
        <v>102</v>
      </c>
      <c r="B12" s="40">
        <v>0.084</v>
      </c>
      <c r="C12" s="40" t="s">
        <v>12</v>
      </c>
      <c r="D12" s="40">
        <v>13</v>
      </c>
      <c r="E12" s="40">
        <v>12</v>
      </c>
      <c r="F12" s="40">
        <v>7</v>
      </c>
      <c r="G12" s="40">
        <v>15070</v>
      </c>
      <c r="H12" s="78">
        <f t="shared" si="0"/>
        <v>1265.88</v>
      </c>
      <c r="I12" s="79">
        <v>2449</v>
      </c>
      <c r="J12" s="80"/>
    </row>
    <row r="13" spans="1:10" ht="12.75">
      <c r="A13" s="3" t="s">
        <v>213</v>
      </c>
      <c r="B13" s="40">
        <v>0.052</v>
      </c>
      <c r="C13" s="40" t="s">
        <v>18</v>
      </c>
      <c r="D13" s="40">
        <v>11</v>
      </c>
      <c r="E13" s="40">
        <v>10</v>
      </c>
      <c r="F13" s="40">
        <v>6</v>
      </c>
      <c r="G13" s="40">
        <v>12310</v>
      </c>
      <c r="H13" s="78">
        <f t="shared" si="0"/>
        <v>640.12</v>
      </c>
      <c r="I13" s="79">
        <v>822</v>
      </c>
      <c r="J13" s="80"/>
    </row>
    <row r="14" spans="1:10" ht="12.75">
      <c r="A14" s="3" t="s">
        <v>204</v>
      </c>
      <c r="B14" s="40">
        <v>0.084</v>
      </c>
      <c r="C14" s="40" t="s">
        <v>10</v>
      </c>
      <c r="D14" s="40">
        <v>22</v>
      </c>
      <c r="E14" s="40">
        <v>9</v>
      </c>
      <c r="F14" s="40">
        <v>9</v>
      </c>
      <c r="G14" s="40">
        <v>12750</v>
      </c>
      <c r="H14" s="78">
        <f t="shared" si="0"/>
        <v>1071</v>
      </c>
      <c r="I14" s="79">
        <v>1401</v>
      </c>
      <c r="J14" s="80"/>
    </row>
    <row r="15" spans="1:10" ht="12.75">
      <c r="A15" s="3" t="s">
        <v>14</v>
      </c>
      <c r="B15" s="40">
        <v>0.063</v>
      </c>
      <c r="C15" s="40" t="s">
        <v>10</v>
      </c>
      <c r="D15" s="40">
        <v>36</v>
      </c>
      <c r="E15" s="40">
        <v>8</v>
      </c>
      <c r="F15" s="40">
        <v>12</v>
      </c>
      <c r="G15" s="40">
        <v>13190</v>
      </c>
      <c r="H15" s="78">
        <f t="shared" si="0"/>
        <v>830.97</v>
      </c>
      <c r="I15" s="79">
        <v>1005</v>
      </c>
      <c r="J15" s="80"/>
    </row>
    <row r="16" spans="1:10" ht="12.75">
      <c r="A16" s="3" t="s">
        <v>205</v>
      </c>
      <c r="B16" s="40">
        <v>0.084</v>
      </c>
      <c r="C16" s="40" t="s">
        <v>10</v>
      </c>
      <c r="D16" s="40">
        <v>24</v>
      </c>
      <c r="E16" s="40">
        <v>8</v>
      </c>
      <c r="F16" s="40">
        <v>10</v>
      </c>
      <c r="G16" s="40">
        <v>12210</v>
      </c>
      <c r="H16" s="78">
        <f t="shared" si="0"/>
        <v>1025.64</v>
      </c>
      <c r="I16" s="79">
        <v>1244</v>
      </c>
      <c r="J16" s="80"/>
    </row>
    <row r="17" spans="1:10" ht="12.75">
      <c r="A17" s="3" t="s">
        <v>14</v>
      </c>
      <c r="B17" s="40">
        <v>0.084</v>
      </c>
      <c r="C17" s="40" t="s">
        <v>10</v>
      </c>
      <c r="D17" s="40">
        <v>24</v>
      </c>
      <c r="E17" s="40">
        <v>8</v>
      </c>
      <c r="F17" s="40">
        <v>10</v>
      </c>
      <c r="G17" s="40">
        <v>12210</v>
      </c>
      <c r="H17" s="78">
        <f t="shared" si="0"/>
        <v>1025.64</v>
      </c>
      <c r="I17" s="79">
        <v>1115</v>
      </c>
      <c r="J17" s="80"/>
    </row>
    <row r="18" spans="1:10" ht="12.75">
      <c r="A18" s="3" t="s">
        <v>220</v>
      </c>
      <c r="B18" s="40">
        <v>0.1</v>
      </c>
      <c r="C18" s="40" t="s">
        <v>10</v>
      </c>
      <c r="D18" s="40">
        <v>1</v>
      </c>
      <c r="E18" s="40">
        <v>4</v>
      </c>
      <c r="F18" s="40">
        <v>10</v>
      </c>
      <c r="G18" s="40">
        <v>10150</v>
      </c>
      <c r="H18" s="78">
        <f t="shared" si="0"/>
        <v>1015</v>
      </c>
      <c r="I18" s="79">
        <v>1087</v>
      </c>
      <c r="J18" s="80"/>
    </row>
    <row r="19" spans="1:10" ht="12.75">
      <c r="A19" s="3" t="s">
        <v>220</v>
      </c>
      <c r="B19" s="40">
        <v>0.08</v>
      </c>
      <c r="C19" s="40" t="s">
        <v>10</v>
      </c>
      <c r="D19" s="40">
        <v>2</v>
      </c>
      <c r="E19" s="40">
        <v>4</v>
      </c>
      <c r="F19" s="40">
        <v>10</v>
      </c>
      <c r="G19" s="40">
        <v>10150</v>
      </c>
      <c r="H19" s="79">
        <f t="shared" si="0"/>
        <v>812</v>
      </c>
      <c r="I19" s="79">
        <v>835</v>
      </c>
      <c r="J19" s="80"/>
    </row>
    <row r="20" spans="1:10" ht="12.75">
      <c r="A20" s="3"/>
      <c r="B20" s="4">
        <f>SUM(B5:B19)</f>
        <v>5.333999999999998</v>
      </c>
      <c r="C20" s="4"/>
      <c r="D20" s="4"/>
      <c r="E20" s="4"/>
      <c r="F20" s="4"/>
      <c r="G20" s="4"/>
      <c r="H20" s="5"/>
      <c r="I20" s="5">
        <f>SUM(I5:I19)</f>
        <v>70199</v>
      </c>
      <c r="J20" s="6"/>
    </row>
    <row r="21" spans="1:10" ht="12.75">
      <c r="A21" s="3"/>
      <c r="B21" s="4"/>
      <c r="C21" s="4">
        <f>+(B5+B12+B13)/B20*100</f>
        <v>21.297337832770914</v>
      </c>
      <c r="D21" s="4"/>
      <c r="E21" s="4"/>
      <c r="F21" s="4"/>
      <c r="G21" s="4"/>
      <c r="H21" s="5"/>
      <c r="I21" s="5">
        <f>+I20/B20</f>
        <v>13160.667416572933</v>
      </c>
      <c r="J21" s="6"/>
    </row>
    <row r="22" spans="1:10" ht="12.75">
      <c r="A22" s="3"/>
      <c r="B22" s="4"/>
      <c r="C22" s="4"/>
      <c r="D22" s="4"/>
      <c r="E22" s="4"/>
      <c r="F22" s="4"/>
      <c r="G22" s="4"/>
      <c r="H22" s="5"/>
      <c r="I22" s="5"/>
      <c r="J22" s="6"/>
    </row>
    <row r="23" spans="1:10" ht="12.75">
      <c r="A23" s="3"/>
      <c r="B23" s="4"/>
      <c r="C23" s="4"/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2.75">
      <c r="A30" s="3"/>
      <c r="B30" s="4"/>
      <c r="C30" s="4"/>
      <c r="D30" s="4"/>
      <c r="E30" s="4"/>
      <c r="F30" s="4"/>
      <c r="G30" s="4"/>
      <c r="H30" s="5"/>
      <c r="I30" s="5"/>
      <c r="J30" s="6"/>
    </row>
    <row r="31" spans="1:10" ht="13.5" thickBot="1">
      <c r="A31" s="8"/>
      <c r="B31" s="10"/>
      <c r="C31" s="10"/>
      <c r="D31" s="10"/>
      <c r="E31" s="10"/>
      <c r="F31" s="10"/>
      <c r="G31" s="10"/>
      <c r="H31" s="11"/>
      <c r="I31" s="11"/>
      <c r="J31" s="12"/>
    </row>
    <row r="33" spans="1:4" ht="12.75">
      <c r="A33" t="s">
        <v>26</v>
      </c>
      <c r="B33" t="s">
        <v>221</v>
      </c>
      <c r="D33" t="s">
        <v>222</v>
      </c>
    </row>
  </sheetData>
  <mergeCells count="11">
    <mergeCell ref="A1:J1"/>
    <mergeCell ref="E2:J2"/>
    <mergeCell ref="A3:A4"/>
    <mergeCell ref="B3:B4"/>
    <mergeCell ref="C3:C4"/>
    <mergeCell ref="D3:D4"/>
    <mergeCell ref="E3:E4"/>
    <mergeCell ref="F3:F4"/>
    <mergeCell ref="G3:G4"/>
    <mergeCell ref="H3:H4"/>
    <mergeCell ref="I3:J4"/>
  </mergeCells>
  <printOptions/>
  <pageMargins left="0.75" right="0.75" top="1" bottom="1" header="0.4921259845" footer="0.492125984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I22" sqref="I22"/>
    </sheetView>
  </sheetViews>
  <sheetFormatPr defaultColWidth="9.00390625" defaultRowHeight="12.75"/>
  <cols>
    <col min="1" max="1" width="17.875" style="0" customWidth="1"/>
    <col min="10" max="10" width="10.00390625" style="0" customWidth="1"/>
  </cols>
  <sheetData>
    <row r="1" spans="1:10" ht="12.75">
      <c r="A1" s="370" t="s">
        <v>0</v>
      </c>
      <c r="B1" s="370"/>
      <c r="C1" s="370"/>
      <c r="D1" s="370"/>
      <c r="E1" s="370"/>
      <c r="F1" s="371"/>
      <c r="G1" s="371"/>
      <c r="H1" s="371"/>
      <c r="I1" s="371"/>
      <c r="J1" s="371"/>
    </row>
    <row r="2" spans="1:10" ht="13.5" thickBot="1">
      <c r="A2">
        <v>44990260</v>
      </c>
      <c r="B2" t="s">
        <v>193</v>
      </c>
      <c r="E2" s="423" t="s">
        <v>223</v>
      </c>
      <c r="F2" s="423"/>
      <c r="G2" s="423"/>
      <c r="H2" s="423"/>
      <c r="I2" s="423"/>
      <c r="J2" s="423"/>
    </row>
    <row r="3" spans="1:10" ht="12.75">
      <c r="A3" s="372" t="s">
        <v>1</v>
      </c>
      <c r="B3" s="374" t="s">
        <v>2</v>
      </c>
      <c r="C3" s="374" t="s">
        <v>99</v>
      </c>
      <c r="D3" s="374" t="s">
        <v>4</v>
      </c>
      <c r="E3" s="374" t="s">
        <v>5</v>
      </c>
      <c r="F3" s="374" t="s">
        <v>6</v>
      </c>
      <c r="G3" s="374" t="s">
        <v>7</v>
      </c>
      <c r="H3" s="421" t="s">
        <v>208</v>
      </c>
      <c r="I3" s="374" t="s">
        <v>8</v>
      </c>
      <c r="J3" s="374"/>
    </row>
    <row r="4" spans="1:10" ht="12.75">
      <c r="A4" s="373"/>
      <c r="B4" s="375"/>
      <c r="C4" s="375"/>
      <c r="D4" s="375"/>
      <c r="E4" s="375"/>
      <c r="F4" s="375"/>
      <c r="G4" s="375"/>
      <c r="H4" s="422"/>
      <c r="I4" s="375"/>
      <c r="J4" s="375"/>
    </row>
    <row r="5" spans="1:10" ht="12.75">
      <c r="A5" s="3" t="s">
        <v>209</v>
      </c>
      <c r="B5" s="40">
        <v>1</v>
      </c>
      <c r="C5" s="40" t="s">
        <v>12</v>
      </c>
      <c r="D5" s="40">
        <v>3</v>
      </c>
      <c r="E5" s="40">
        <v>10</v>
      </c>
      <c r="F5" s="40">
        <v>3</v>
      </c>
      <c r="G5" s="40">
        <v>13140</v>
      </c>
      <c r="H5" s="78">
        <f>B5*G5</f>
        <v>13140</v>
      </c>
      <c r="I5" s="79">
        <v>12413</v>
      </c>
      <c r="J5" s="80"/>
    </row>
    <row r="6" spans="1:10" ht="12.75">
      <c r="A6" s="3" t="s">
        <v>224</v>
      </c>
      <c r="B6" s="40">
        <v>1</v>
      </c>
      <c r="C6" s="40" t="s">
        <v>10</v>
      </c>
      <c r="D6" s="40">
        <v>5</v>
      </c>
      <c r="E6" s="40">
        <v>9</v>
      </c>
      <c r="F6" s="40">
        <v>4</v>
      </c>
      <c r="G6" s="40">
        <v>12510</v>
      </c>
      <c r="H6" s="78">
        <f aca="true" t="shared" si="0" ref="H6:H19">B6*G6</f>
        <v>12510</v>
      </c>
      <c r="I6" s="79">
        <v>13804</v>
      </c>
      <c r="J6" s="80" t="s">
        <v>212</v>
      </c>
    </row>
    <row r="7" spans="1:10" ht="12.75">
      <c r="A7" s="3" t="s">
        <v>224</v>
      </c>
      <c r="B7" s="40">
        <v>1</v>
      </c>
      <c r="C7" s="40" t="s">
        <v>10</v>
      </c>
      <c r="D7" s="40">
        <v>5</v>
      </c>
      <c r="E7" s="40">
        <v>8</v>
      </c>
      <c r="F7" s="40">
        <v>4</v>
      </c>
      <c r="G7" s="40">
        <v>11530</v>
      </c>
      <c r="H7" s="78">
        <f t="shared" si="0"/>
        <v>11530</v>
      </c>
      <c r="I7" s="79">
        <v>10239</v>
      </c>
      <c r="J7" s="80"/>
    </row>
    <row r="8" spans="1:10" ht="12.75">
      <c r="A8" s="3" t="s">
        <v>224</v>
      </c>
      <c r="B8" s="40">
        <v>1</v>
      </c>
      <c r="C8" s="40" t="s">
        <v>10</v>
      </c>
      <c r="D8" s="40">
        <v>5</v>
      </c>
      <c r="E8" s="40">
        <v>8</v>
      </c>
      <c r="F8" s="40">
        <v>4</v>
      </c>
      <c r="G8" s="40">
        <v>11530</v>
      </c>
      <c r="H8" s="78">
        <f t="shared" si="0"/>
        <v>11530</v>
      </c>
      <c r="I8" s="79">
        <v>11187</v>
      </c>
      <c r="J8" s="80"/>
    </row>
    <row r="9" spans="1:10" ht="12.75">
      <c r="A9" s="3" t="s">
        <v>224</v>
      </c>
      <c r="B9" s="40">
        <v>1</v>
      </c>
      <c r="C9" s="40" t="s">
        <v>10</v>
      </c>
      <c r="D9" s="40">
        <v>1</v>
      </c>
      <c r="E9" s="40">
        <v>9</v>
      </c>
      <c r="F9" s="40">
        <v>2</v>
      </c>
      <c r="G9" s="40">
        <v>11730</v>
      </c>
      <c r="H9" s="78">
        <f t="shared" si="0"/>
        <v>11730</v>
      </c>
      <c r="I9" s="79">
        <v>9785</v>
      </c>
      <c r="J9" s="80" t="s">
        <v>212</v>
      </c>
    </row>
    <row r="10" spans="1:10" ht="12.75">
      <c r="A10" s="3" t="s">
        <v>224</v>
      </c>
      <c r="B10" s="40">
        <v>0.5</v>
      </c>
      <c r="C10" s="40" t="s">
        <v>10</v>
      </c>
      <c r="D10" s="40">
        <v>3</v>
      </c>
      <c r="E10" s="40">
        <v>8</v>
      </c>
      <c r="F10" s="40">
        <v>3</v>
      </c>
      <c r="G10" s="40">
        <v>11160</v>
      </c>
      <c r="H10" s="78">
        <f t="shared" si="0"/>
        <v>5580</v>
      </c>
      <c r="I10" s="79">
        <v>6156</v>
      </c>
      <c r="J10" s="80"/>
    </row>
    <row r="11" spans="1:10" ht="12.75">
      <c r="A11" s="3" t="s">
        <v>206</v>
      </c>
      <c r="B11" s="40">
        <v>0.431</v>
      </c>
      <c r="C11" s="40" t="s">
        <v>158</v>
      </c>
      <c r="D11" s="40">
        <v>26</v>
      </c>
      <c r="E11" s="40">
        <v>2</v>
      </c>
      <c r="F11" s="40">
        <v>12</v>
      </c>
      <c r="G11" s="40">
        <v>8080</v>
      </c>
      <c r="H11" s="78">
        <f t="shared" si="0"/>
        <v>3482.48</v>
      </c>
      <c r="I11" s="79">
        <v>3620</v>
      </c>
      <c r="J11" s="80"/>
    </row>
    <row r="12" spans="1:10" ht="12.75">
      <c r="A12" s="3" t="s">
        <v>9</v>
      </c>
      <c r="B12" s="40">
        <v>0.09</v>
      </c>
      <c r="C12" s="40" t="s">
        <v>12</v>
      </c>
      <c r="D12" s="40">
        <v>13</v>
      </c>
      <c r="E12" s="40">
        <v>12</v>
      </c>
      <c r="F12" s="40">
        <v>7</v>
      </c>
      <c r="G12" s="40">
        <v>15070</v>
      </c>
      <c r="H12" s="78">
        <f t="shared" si="0"/>
        <v>1356.3</v>
      </c>
      <c r="I12" s="79">
        <v>2624</v>
      </c>
      <c r="J12" s="80"/>
    </row>
    <row r="13" spans="1:10" ht="12.75">
      <c r="A13" s="3" t="s">
        <v>225</v>
      </c>
      <c r="B13" s="40">
        <v>0.09</v>
      </c>
      <c r="C13" s="40" t="s">
        <v>18</v>
      </c>
      <c r="D13" s="40">
        <v>11</v>
      </c>
      <c r="E13" s="40">
        <v>10</v>
      </c>
      <c r="F13" s="40">
        <v>6</v>
      </c>
      <c r="G13" s="40">
        <v>12310</v>
      </c>
      <c r="H13" s="78">
        <f t="shared" si="0"/>
        <v>1107.8999999999999</v>
      </c>
      <c r="I13" s="79">
        <v>1422</v>
      </c>
      <c r="J13" s="80"/>
    </row>
    <row r="14" spans="1:10" ht="12.75">
      <c r="A14" s="3" t="s">
        <v>226</v>
      </c>
      <c r="B14" s="40">
        <v>0.09</v>
      </c>
      <c r="C14" s="40" t="s">
        <v>10</v>
      </c>
      <c r="D14" s="40">
        <v>22</v>
      </c>
      <c r="E14" s="40">
        <v>9</v>
      </c>
      <c r="F14" s="40">
        <v>9</v>
      </c>
      <c r="G14" s="40">
        <v>12750</v>
      </c>
      <c r="H14" s="78">
        <f t="shared" si="0"/>
        <v>1147.5</v>
      </c>
      <c r="I14" s="79">
        <v>1501</v>
      </c>
      <c r="J14" s="80"/>
    </row>
    <row r="15" spans="1:10" ht="12.75">
      <c r="A15" s="3" t="s">
        <v>14</v>
      </c>
      <c r="B15" s="40">
        <v>0.068</v>
      </c>
      <c r="C15" s="40" t="s">
        <v>10</v>
      </c>
      <c r="D15" s="40">
        <v>36</v>
      </c>
      <c r="E15" s="40">
        <v>8</v>
      </c>
      <c r="F15" s="40">
        <v>12</v>
      </c>
      <c r="G15" s="40">
        <v>13190</v>
      </c>
      <c r="H15" s="78">
        <f>B15*G15</f>
        <v>896.9200000000001</v>
      </c>
      <c r="I15" s="79">
        <v>1085</v>
      </c>
      <c r="J15" s="80"/>
    </row>
    <row r="16" spans="1:10" ht="12.75">
      <c r="A16" s="3" t="s">
        <v>227</v>
      </c>
      <c r="B16" s="40">
        <v>0.09</v>
      </c>
      <c r="C16" s="40" t="s">
        <v>10</v>
      </c>
      <c r="D16" s="40">
        <v>24</v>
      </c>
      <c r="E16" s="40">
        <v>8</v>
      </c>
      <c r="F16" s="40">
        <v>10</v>
      </c>
      <c r="G16" s="40">
        <v>12210</v>
      </c>
      <c r="H16" s="78">
        <f t="shared" si="0"/>
        <v>1098.8999999999999</v>
      </c>
      <c r="I16" s="79">
        <v>1333</v>
      </c>
      <c r="J16" s="80"/>
    </row>
    <row r="17" spans="1:10" ht="12.75">
      <c r="A17" s="3" t="s">
        <v>14</v>
      </c>
      <c r="B17" s="40">
        <v>0.079</v>
      </c>
      <c r="C17" s="40" t="s">
        <v>10</v>
      </c>
      <c r="D17" s="40">
        <v>24</v>
      </c>
      <c r="E17" s="40">
        <v>8</v>
      </c>
      <c r="F17" s="40">
        <v>10</v>
      </c>
      <c r="G17" s="40">
        <v>12210</v>
      </c>
      <c r="H17" s="78">
        <f t="shared" si="0"/>
        <v>964.59</v>
      </c>
      <c r="I17" s="79">
        <v>1048</v>
      </c>
      <c r="J17" s="80"/>
    </row>
    <row r="18" spans="1:10" ht="12.75">
      <c r="A18" s="81" t="s">
        <v>228</v>
      </c>
      <c r="B18" s="40">
        <v>0.058</v>
      </c>
      <c r="C18" s="40" t="s">
        <v>10</v>
      </c>
      <c r="D18" s="40">
        <v>8</v>
      </c>
      <c r="E18" s="40">
        <v>8</v>
      </c>
      <c r="F18" s="40">
        <v>5</v>
      </c>
      <c r="G18" s="40">
        <v>10060</v>
      </c>
      <c r="H18" s="78">
        <f t="shared" si="0"/>
        <v>583.48</v>
      </c>
      <c r="I18" s="79">
        <v>733</v>
      </c>
      <c r="J18" s="80"/>
    </row>
    <row r="19" spans="1:10" ht="12.75">
      <c r="A19" s="3" t="s">
        <v>229</v>
      </c>
      <c r="B19" s="40">
        <v>0.08</v>
      </c>
      <c r="C19" s="40" t="s">
        <v>201</v>
      </c>
      <c r="D19" s="40">
        <v>23</v>
      </c>
      <c r="E19" s="40">
        <v>13</v>
      </c>
      <c r="F19" s="40">
        <v>10</v>
      </c>
      <c r="G19" s="40">
        <v>21140</v>
      </c>
      <c r="H19" s="78">
        <f t="shared" si="0"/>
        <v>1691.2</v>
      </c>
      <c r="I19" s="79">
        <v>4100</v>
      </c>
      <c r="J19" s="80"/>
    </row>
    <row r="20" spans="1:10" ht="12.75">
      <c r="A20" s="3"/>
      <c r="B20" s="4">
        <f>SUM(B5:B19)</f>
        <v>6.575999999999999</v>
      </c>
      <c r="C20" s="4"/>
      <c r="D20" s="4"/>
      <c r="E20" s="4"/>
      <c r="F20" s="4"/>
      <c r="G20" s="4"/>
      <c r="H20" s="82"/>
      <c r="I20" s="5">
        <f>SUM(I5:I19)</f>
        <v>81050</v>
      </c>
      <c r="J20" s="6"/>
    </row>
    <row r="21" spans="1:10" ht="12.75">
      <c r="A21" s="3" t="s">
        <v>230</v>
      </c>
      <c r="B21" s="4"/>
      <c r="C21" s="4"/>
      <c r="D21" s="4"/>
      <c r="E21" s="4"/>
      <c r="F21" s="4"/>
      <c r="G21" s="4"/>
      <c r="H21" s="5"/>
      <c r="I21" s="5"/>
      <c r="J21" s="6"/>
    </row>
    <row r="22" spans="1:10" ht="12.75">
      <c r="A22" s="3"/>
      <c r="B22" s="4"/>
      <c r="C22" s="4"/>
      <c r="D22" s="4"/>
      <c r="E22" s="4"/>
      <c r="F22" s="4"/>
      <c r="G22" s="4"/>
      <c r="H22" s="5"/>
      <c r="I22" s="5">
        <f>+I20/B20</f>
        <v>12325.12165450122</v>
      </c>
      <c r="J22" s="6"/>
    </row>
    <row r="23" spans="1:10" ht="12.75">
      <c r="A23" s="3"/>
      <c r="B23" s="4"/>
      <c r="C23" s="4">
        <f>+(B5+B12+B13+B13+B19)/B20*100</f>
        <v>20.52919708029198</v>
      </c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2.75">
      <c r="A30" s="3"/>
      <c r="B30" s="4"/>
      <c r="C30" s="4"/>
      <c r="D30" s="4"/>
      <c r="E30" s="4"/>
      <c r="F30" s="4"/>
      <c r="G30" s="4"/>
      <c r="H30" s="5"/>
      <c r="I30" s="5"/>
      <c r="J30" s="6"/>
    </row>
    <row r="31" spans="1:10" ht="13.5" thickBot="1">
      <c r="A31" s="8"/>
      <c r="B31" s="10"/>
      <c r="C31" s="10"/>
      <c r="D31" s="10"/>
      <c r="E31" s="10"/>
      <c r="F31" s="10"/>
      <c r="G31" s="10"/>
      <c r="H31" s="11"/>
      <c r="I31" s="11"/>
      <c r="J31" s="12"/>
    </row>
    <row r="33" spans="1:2" ht="12.75">
      <c r="A33" t="s">
        <v>26</v>
      </c>
      <c r="B33" t="s">
        <v>216</v>
      </c>
    </row>
  </sheetData>
  <mergeCells count="11">
    <mergeCell ref="A1:J1"/>
    <mergeCell ref="E2:J2"/>
    <mergeCell ref="A3:A4"/>
    <mergeCell ref="B3:B4"/>
    <mergeCell ref="C3:C4"/>
    <mergeCell ref="D3:D4"/>
    <mergeCell ref="E3:E4"/>
    <mergeCell ref="F3:F4"/>
    <mergeCell ref="G3:G4"/>
    <mergeCell ref="H3:H4"/>
    <mergeCell ref="I3:J4"/>
  </mergeCells>
  <printOptions/>
  <pageMargins left="0.75" right="0.75" top="1" bottom="1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I20" sqref="I20"/>
    </sheetView>
  </sheetViews>
  <sheetFormatPr defaultColWidth="9.00390625" defaultRowHeight="12.75"/>
  <cols>
    <col min="1" max="1" width="16.25390625" style="0" customWidth="1"/>
  </cols>
  <sheetData>
    <row r="1" spans="1:10" ht="13.5" thickBot="1">
      <c r="A1">
        <v>44990260</v>
      </c>
      <c r="B1" t="s">
        <v>193</v>
      </c>
      <c r="E1" s="423" t="s">
        <v>231</v>
      </c>
      <c r="F1" s="423"/>
      <c r="G1" s="423"/>
      <c r="H1" s="423"/>
      <c r="I1" s="423"/>
      <c r="J1" s="423"/>
    </row>
    <row r="2" spans="1:10" ht="12.75">
      <c r="A2" s="372" t="s">
        <v>1</v>
      </c>
      <c r="B2" s="374" t="s">
        <v>2</v>
      </c>
      <c r="C2" s="374" t="s">
        <v>99</v>
      </c>
      <c r="D2" s="374" t="s">
        <v>4</v>
      </c>
      <c r="E2" s="374" t="s">
        <v>5</v>
      </c>
      <c r="F2" s="374" t="s">
        <v>6</v>
      </c>
      <c r="G2" s="374" t="s">
        <v>7</v>
      </c>
      <c r="H2" s="421" t="s">
        <v>208</v>
      </c>
      <c r="I2" s="374" t="s">
        <v>8</v>
      </c>
      <c r="J2" s="374"/>
    </row>
    <row r="3" spans="1:10" ht="12.75">
      <c r="A3" s="373"/>
      <c r="B3" s="375"/>
      <c r="C3" s="375"/>
      <c r="D3" s="375"/>
      <c r="E3" s="375"/>
      <c r="F3" s="375"/>
      <c r="G3" s="375"/>
      <c r="H3" s="422"/>
      <c r="I3" s="375"/>
      <c r="J3" s="375"/>
    </row>
    <row r="4" spans="1:10" ht="12.75">
      <c r="A4" s="81" t="s">
        <v>209</v>
      </c>
      <c r="B4" s="40">
        <v>1</v>
      </c>
      <c r="C4" s="40" t="s">
        <v>12</v>
      </c>
      <c r="D4" s="40">
        <v>7</v>
      </c>
      <c r="E4" s="40">
        <v>11</v>
      </c>
      <c r="F4" s="40">
        <v>5</v>
      </c>
      <c r="G4" s="40">
        <v>15220</v>
      </c>
      <c r="H4" s="78">
        <f>B4*G4</f>
        <v>15220</v>
      </c>
      <c r="I4" s="79">
        <v>14853</v>
      </c>
      <c r="J4" s="80"/>
    </row>
    <row r="5" spans="1:10" ht="12.75">
      <c r="A5" s="81" t="s">
        <v>119</v>
      </c>
      <c r="B5" s="40">
        <v>0.6</v>
      </c>
      <c r="C5" s="40" t="s">
        <v>12</v>
      </c>
      <c r="D5" s="40">
        <v>3</v>
      </c>
      <c r="E5" s="40">
        <v>10</v>
      </c>
      <c r="F5" s="40">
        <v>3</v>
      </c>
      <c r="G5" s="40">
        <v>13140</v>
      </c>
      <c r="H5" s="78">
        <f aca="true" t="shared" si="0" ref="H5:H18">B5*G5</f>
        <v>7884</v>
      </c>
      <c r="I5" s="79">
        <v>8457</v>
      </c>
      <c r="J5" s="80"/>
    </row>
    <row r="6" spans="1:10" ht="12.75">
      <c r="A6" s="81" t="s">
        <v>232</v>
      </c>
      <c r="B6" s="40">
        <v>0.675</v>
      </c>
      <c r="C6" s="40" t="s">
        <v>10</v>
      </c>
      <c r="D6" s="40">
        <v>14</v>
      </c>
      <c r="E6" s="40">
        <v>4</v>
      </c>
      <c r="F6" s="40">
        <v>10</v>
      </c>
      <c r="G6" s="40">
        <v>10150</v>
      </c>
      <c r="H6" s="78">
        <f t="shared" si="0"/>
        <v>6851.25</v>
      </c>
      <c r="I6" s="79">
        <v>7509</v>
      </c>
      <c r="J6" s="80"/>
    </row>
    <row r="7" spans="1:10" ht="12.75">
      <c r="A7" s="81" t="s">
        <v>233</v>
      </c>
      <c r="B7" s="40">
        <v>0.825</v>
      </c>
      <c r="C7" s="40" t="s">
        <v>10</v>
      </c>
      <c r="D7" s="40">
        <v>17</v>
      </c>
      <c r="E7" s="40">
        <v>5</v>
      </c>
      <c r="F7" s="40">
        <v>8</v>
      </c>
      <c r="G7" s="40">
        <v>10300</v>
      </c>
      <c r="H7" s="78">
        <f t="shared" si="0"/>
        <v>8497.5</v>
      </c>
      <c r="I7" s="79">
        <v>8422</v>
      </c>
      <c r="J7" s="80"/>
    </row>
    <row r="8" spans="1:10" ht="12.75">
      <c r="A8" s="81" t="s">
        <v>232</v>
      </c>
      <c r="B8" s="40">
        <v>0.5</v>
      </c>
      <c r="C8" s="40" t="s">
        <v>10</v>
      </c>
      <c r="D8" s="40">
        <v>17</v>
      </c>
      <c r="E8" s="40">
        <v>4</v>
      </c>
      <c r="F8" s="40">
        <v>10</v>
      </c>
      <c r="G8" s="40">
        <v>10150</v>
      </c>
      <c r="H8" s="78">
        <f t="shared" si="0"/>
        <v>5075</v>
      </c>
      <c r="I8" s="79">
        <v>5655</v>
      </c>
      <c r="J8" s="80"/>
    </row>
    <row r="9" spans="1:10" ht="12.75">
      <c r="A9" s="81" t="s">
        <v>232</v>
      </c>
      <c r="B9" s="40">
        <v>0.7</v>
      </c>
      <c r="C9" s="40" t="s">
        <v>10</v>
      </c>
      <c r="D9" s="40">
        <v>21</v>
      </c>
      <c r="E9" s="40">
        <v>4</v>
      </c>
      <c r="F9" s="40">
        <v>10</v>
      </c>
      <c r="G9" s="40">
        <v>10150</v>
      </c>
      <c r="H9" s="78">
        <f t="shared" si="0"/>
        <v>7105</v>
      </c>
      <c r="I9" s="79">
        <v>7852</v>
      </c>
      <c r="J9" s="80"/>
    </row>
    <row r="10" spans="1:10" ht="12.75">
      <c r="A10" s="81" t="s">
        <v>234</v>
      </c>
      <c r="B10" s="40">
        <v>0.375</v>
      </c>
      <c r="C10" s="40" t="s">
        <v>10</v>
      </c>
      <c r="D10" s="40">
        <v>8</v>
      </c>
      <c r="E10" s="40">
        <v>8</v>
      </c>
      <c r="F10" s="40">
        <v>5</v>
      </c>
      <c r="G10" s="40">
        <v>10060</v>
      </c>
      <c r="H10" s="78">
        <f t="shared" si="0"/>
        <v>3772.5</v>
      </c>
      <c r="I10" s="79">
        <v>4737</v>
      </c>
      <c r="J10" s="80"/>
    </row>
    <row r="11" spans="1:10" ht="12.75">
      <c r="A11" s="81" t="s">
        <v>199</v>
      </c>
      <c r="B11" s="40">
        <v>0.36</v>
      </c>
      <c r="C11" s="40" t="s">
        <v>158</v>
      </c>
      <c r="D11" s="40">
        <v>2</v>
      </c>
      <c r="E11" s="40">
        <v>2</v>
      </c>
      <c r="F11" s="40">
        <v>12</v>
      </c>
      <c r="G11" s="40">
        <v>8080</v>
      </c>
      <c r="H11" s="78">
        <f t="shared" si="0"/>
        <v>2908.7999999999997</v>
      </c>
      <c r="I11" s="79">
        <v>2915</v>
      </c>
      <c r="J11" s="80"/>
    </row>
    <row r="12" spans="1:10" ht="12.75">
      <c r="A12" s="81" t="s">
        <v>9</v>
      </c>
      <c r="B12" s="40">
        <v>0.087</v>
      </c>
      <c r="C12" s="40" t="s">
        <v>12</v>
      </c>
      <c r="D12" s="40">
        <v>13</v>
      </c>
      <c r="E12" s="40">
        <v>12</v>
      </c>
      <c r="F12" s="40">
        <v>7</v>
      </c>
      <c r="G12" s="40">
        <v>15070</v>
      </c>
      <c r="H12" s="78">
        <f t="shared" si="0"/>
        <v>1311.09</v>
      </c>
      <c r="I12" s="79">
        <v>2537</v>
      </c>
      <c r="J12" s="80"/>
    </row>
    <row r="13" spans="1:10" ht="12.75">
      <c r="A13" s="81" t="s">
        <v>213</v>
      </c>
      <c r="B13" s="40">
        <v>0.055</v>
      </c>
      <c r="C13" s="40" t="s">
        <v>18</v>
      </c>
      <c r="D13" s="40">
        <v>11</v>
      </c>
      <c r="E13" s="40">
        <v>10</v>
      </c>
      <c r="F13" s="40">
        <v>6</v>
      </c>
      <c r="G13" s="40">
        <v>12310</v>
      </c>
      <c r="H13" s="78">
        <f t="shared" si="0"/>
        <v>677.05</v>
      </c>
      <c r="I13" s="79">
        <v>869</v>
      </c>
      <c r="J13" s="80"/>
    </row>
    <row r="14" spans="1:10" ht="12.75">
      <c r="A14" s="81" t="s">
        <v>204</v>
      </c>
      <c r="B14" s="40">
        <v>0.087</v>
      </c>
      <c r="C14" s="40" t="s">
        <v>10</v>
      </c>
      <c r="D14" s="40">
        <v>22</v>
      </c>
      <c r="E14" s="40">
        <v>9</v>
      </c>
      <c r="F14" s="40">
        <v>9</v>
      </c>
      <c r="G14" s="40">
        <v>12750</v>
      </c>
      <c r="H14" s="78">
        <f t="shared" si="0"/>
        <v>1109.25</v>
      </c>
      <c r="I14" s="79">
        <v>1451</v>
      </c>
      <c r="J14" s="80"/>
    </row>
    <row r="15" spans="1:10" ht="12.75">
      <c r="A15" s="81" t="s">
        <v>14</v>
      </c>
      <c r="B15" s="40">
        <v>0.055</v>
      </c>
      <c r="C15" s="40" t="s">
        <v>10</v>
      </c>
      <c r="D15" s="40">
        <v>36</v>
      </c>
      <c r="E15" s="40">
        <v>8</v>
      </c>
      <c r="F15" s="40">
        <v>12</v>
      </c>
      <c r="G15" s="40">
        <v>13190</v>
      </c>
      <c r="H15" s="78">
        <f t="shared" si="0"/>
        <v>725.45</v>
      </c>
      <c r="I15" s="79">
        <v>878</v>
      </c>
      <c r="J15" s="80"/>
    </row>
    <row r="16" spans="1:10" ht="12.75">
      <c r="A16" s="81" t="s">
        <v>227</v>
      </c>
      <c r="B16" s="40">
        <v>0.087</v>
      </c>
      <c r="C16" s="40" t="s">
        <v>10</v>
      </c>
      <c r="D16" s="40">
        <v>24</v>
      </c>
      <c r="E16" s="40">
        <v>8</v>
      </c>
      <c r="F16" s="40">
        <v>10</v>
      </c>
      <c r="G16" s="40">
        <v>12210</v>
      </c>
      <c r="H16" s="78">
        <f t="shared" si="0"/>
        <v>1062.27</v>
      </c>
      <c r="I16" s="79">
        <v>1288</v>
      </c>
      <c r="J16" s="80"/>
    </row>
    <row r="17" spans="1:10" ht="12.75">
      <c r="A17" s="81" t="s">
        <v>14</v>
      </c>
      <c r="B17" s="40">
        <v>0.087</v>
      </c>
      <c r="C17" s="40" t="s">
        <v>10</v>
      </c>
      <c r="D17" s="40">
        <v>24</v>
      </c>
      <c r="E17" s="40">
        <v>8</v>
      </c>
      <c r="F17" s="40">
        <v>10</v>
      </c>
      <c r="G17" s="40">
        <v>12210</v>
      </c>
      <c r="H17" s="78">
        <f t="shared" si="0"/>
        <v>1062.27</v>
      </c>
      <c r="I17" s="79">
        <v>1155</v>
      </c>
      <c r="J17" s="80"/>
    </row>
    <row r="18" spans="1:10" ht="12.75">
      <c r="A18" s="81" t="s">
        <v>235</v>
      </c>
      <c r="B18" s="40">
        <v>0.375</v>
      </c>
      <c r="C18" s="40" t="s">
        <v>158</v>
      </c>
      <c r="D18" s="40">
        <v>35</v>
      </c>
      <c r="E18" s="40">
        <v>4</v>
      </c>
      <c r="F18" s="40">
        <v>10</v>
      </c>
      <c r="G18" s="40">
        <v>10150</v>
      </c>
      <c r="H18" s="78">
        <f t="shared" si="0"/>
        <v>3806.25</v>
      </c>
      <c r="I18" s="79">
        <v>4200</v>
      </c>
      <c r="J18" s="80"/>
    </row>
    <row r="19" spans="1:10" ht="12.75">
      <c r="A19" s="81"/>
      <c r="B19" s="4">
        <f>SUM(B4:B18)</f>
        <v>5.867999999999999</v>
      </c>
      <c r="C19" s="4"/>
      <c r="D19" s="4"/>
      <c r="E19" s="4"/>
      <c r="F19" s="4"/>
      <c r="G19" s="4"/>
      <c r="H19" s="82"/>
      <c r="I19" s="5">
        <f>SUM(I4:I18)</f>
        <v>72778</v>
      </c>
      <c r="J19" s="6"/>
    </row>
    <row r="20" spans="1:10" ht="12.75">
      <c r="A20" s="81"/>
      <c r="B20" s="4"/>
      <c r="C20" s="4">
        <f>+(B4+B5+B12+B13)/B19*100</f>
        <v>29.686434901158833</v>
      </c>
      <c r="D20" s="4"/>
      <c r="E20" s="4"/>
      <c r="F20" s="4"/>
      <c r="G20" s="4"/>
      <c r="H20" s="5"/>
      <c r="I20" s="5">
        <f>+I19/B19</f>
        <v>12402.522154055898</v>
      </c>
      <c r="J20" s="6"/>
    </row>
    <row r="21" spans="1:10" ht="12.75">
      <c r="A21" s="3"/>
      <c r="B21" s="4"/>
      <c r="C21" s="4"/>
      <c r="D21" s="4"/>
      <c r="E21" s="4"/>
      <c r="F21" s="4"/>
      <c r="G21" s="4"/>
      <c r="H21" s="5"/>
      <c r="I21" s="5"/>
      <c r="J21" s="6"/>
    </row>
    <row r="22" spans="1:10" ht="12.75">
      <c r="A22" s="3"/>
      <c r="B22" s="4"/>
      <c r="C22" s="4"/>
      <c r="D22" s="4"/>
      <c r="E22" s="4"/>
      <c r="F22" s="4"/>
      <c r="G22" s="4"/>
      <c r="H22" s="5"/>
      <c r="I22" s="5"/>
      <c r="J22" s="6"/>
    </row>
    <row r="23" spans="1:10" ht="12.75">
      <c r="A23" s="3"/>
      <c r="B23" s="4"/>
      <c r="C23" s="4"/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3.5" thickBot="1">
      <c r="A30" s="8"/>
      <c r="B30" s="10"/>
      <c r="C30" s="10"/>
      <c r="D30" s="10"/>
      <c r="E30" s="10"/>
      <c r="F30" s="10"/>
      <c r="G30" s="10"/>
      <c r="H30" s="11"/>
      <c r="I30" s="11"/>
      <c r="J30" s="12"/>
    </row>
    <row r="32" spans="1:4" ht="12.75">
      <c r="A32" t="s">
        <v>26</v>
      </c>
      <c r="B32" t="s">
        <v>216</v>
      </c>
      <c r="D32" t="s">
        <v>236</v>
      </c>
    </row>
  </sheetData>
  <mergeCells count="10">
    <mergeCell ref="E1:J1"/>
    <mergeCell ref="A2:A3"/>
    <mergeCell ref="B2:B3"/>
    <mergeCell ref="C2:C3"/>
    <mergeCell ref="D2:D3"/>
    <mergeCell ref="E2:E3"/>
    <mergeCell ref="F2:F3"/>
    <mergeCell ref="G2:G3"/>
    <mergeCell ref="H2:H3"/>
    <mergeCell ref="I2:J3"/>
  </mergeCells>
  <printOptions/>
  <pageMargins left="0.75" right="0.75" top="1" bottom="1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I19" sqref="I19"/>
    </sheetView>
  </sheetViews>
  <sheetFormatPr defaultColWidth="9.00390625" defaultRowHeight="12.75"/>
  <cols>
    <col min="1" max="1" width="19.125" style="0" customWidth="1"/>
  </cols>
  <sheetData>
    <row r="1" spans="1:10" ht="12.75">
      <c r="A1" s="370" t="s">
        <v>0</v>
      </c>
      <c r="B1" s="370"/>
      <c r="C1" s="370"/>
      <c r="D1" s="370"/>
      <c r="E1" s="370"/>
      <c r="F1" s="371"/>
      <c r="G1" s="371"/>
      <c r="H1" s="371"/>
      <c r="I1" s="371"/>
      <c r="J1" s="371"/>
    </row>
    <row r="2" spans="1:10" ht="13.5" thickBot="1">
      <c r="A2">
        <v>44990260</v>
      </c>
      <c r="B2" t="s">
        <v>193</v>
      </c>
      <c r="E2" s="423" t="s">
        <v>237</v>
      </c>
      <c r="F2" s="423"/>
      <c r="G2" s="423"/>
      <c r="H2" s="423"/>
      <c r="I2" s="423"/>
      <c r="J2" s="423"/>
    </row>
    <row r="3" spans="1:10" ht="12.75">
      <c r="A3" s="372" t="s">
        <v>1</v>
      </c>
      <c r="B3" s="374" t="s">
        <v>2</v>
      </c>
      <c r="C3" s="374" t="s">
        <v>3</v>
      </c>
      <c r="D3" s="374" t="s">
        <v>4</v>
      </c>
      <c r="E3" s="374" t="s">
        <v>5</v>
      </c>
      <c r="F3" s="374" t="s">
        <v>6</v>
      </c>
      <c r="G3" s="374" t="s">
        <v>7</v>
      </c>
      <c r="H3" s="421" t="s">
        <v>208</v>
      </c>
      <c r="I3" s="374" t="s">
        <v>8</v>
      </c>
      <c r="J3" s="374"/>
    </row>
    <row r="4" spans="1:10" ht="12.75">
      <c r="A4" s="373"/>
      <c r="B4" s="375"/>
      <c r="C4" s="375"/>
      <c r="D4" s="375"/>
      <c r="E4" s="375"/>
      <c r="F4" s="375"/>
      <c r="G4" s="375"/>
      <c r="H4" s="422"/>
      <c r="I4" s="375"/>
      <c r="J4" s="375"/>
    </row>
    <row r="5" spans="1:10" ht="12.75">
      <c r="A5" s="3" t="s">
        <v>209</v>
      </c>
      <c r="B5" s="40">
        <v>0.75</v>
      </c>
      <c r="C5" s="40" t="s">
        <v>12</v>
      </c>
      <c r="D5" s="40">
        <v>17</v>
      </c>
      <c r="E5" s="40">
        <v>11</v>
      </c>
      <c r="F5" s="40">
        <v>8</v>
      </c>
      <c r="G5" s="40">
        <v>16800</v>
      </c>
      <c r="H5" s="78">
        <f>B5*G5</f>
        <v>12600</v>
      </c>
      <c r="I5" s="79">
        <v>14707</v>
      </c>
      <c r="J5" s="80"/>
    </row>
    <row r="6" spans="1:10" ht="12.75">
      <c r="A6" s="3" t="s">
        <v>238</v>
      </c>
      <c r="B6" s="40">
        <v>0.75</v>
      </c>
      <c r="C6" s="40" t="s">
        <v>10</v>
      </c>
      <c r="D6" s="40">
        <v>24</v>
      </c>
      <c r="E6" s="40">
        <v>7</v>
      </c>
      <c r="F6" s="40">
        <v>10</v>
      </c>
      <c r="G6" s="40">
        <v>12970</v>
      </c>
      <c r="H6" s="78">
        <f aca="true" t="shared" si="0" ref="H6:H17">B6*G6</f>
        <v>9727.5</v>
      </c>
      <c r="I6" s="79">
        <v>3002</v>
      </c>
      <c r="J6" s="80" t="s">
        <v>239</v>
      </c>
    </row>
    <row r="7" spans="1:10" ht="12.75">
      <c r="A7" s="3" t="s">
        <v>238</v>
      </c>
      <c r="B7" s="40">
        <v>0.75</v>
      </c>
      <c r="C7" s="40" t="s">
        <v>10</v>
      </c>
      <c r="D7" s="40">
        <v>8</v>
      </c>
      <c r="E7" s="40">
        <v>7</v>
      </c>
      <c r="F7" s="40">
        <v>5</v>
      </c>
      <c r="G7" s="40">
        <v>10990</v>
      </c>
      <c r="H7" s="78">
        <f t="shared" si="0"/>
        <v>8242.5</v>
      </c>
      <c r="I7" s="79">
        <v>9151</v>
      </c>
      <c r="J7" s="80"/>
    </row>
    <row r="8" spans="1:10" ht="12.75">
      <c r="A8" s="3" t="s">
        <v>206</v>
      </c>
      <c r="B8" s="40">
        <v>0.202</v>
      </c>
      <c r="C8" s="40" t="s">
        <v>158</v>
      </c>
      <c r="D8" s="40">
        <v>26</v>
      </c>
      <c r="E8" s="40">
        <v>2</v>
      </c>
      <c r="F8" s="40">
        <v>12</v>
      </c>
      <c r="G8" s="40">
        <v>8080</v>
      </c>
      <c r="H8" s="78">
        <f t="shared" si="0"/>
        <v>1632.16</v>
      </c>
      <c r="I8" s="79">
        <v>1697</v>
      </c>
      <c r="J8" s="80"/>
    </row>
    <row r="9" spans="1:10" ht="12.75">
      <c r="A9" s="3" t="s">
        <v>214</v>
      </c>
      <c r="B9" s="40">
        <v>0.038</v>
      </c>
      <c r="C9" s="40" t="s">
        <v>10</v>
      </c>
      <c r="D9" s="40">
        <v>8</v>
      </c>
      <c r="E9" s="40">
        <v>8</v>
      </c>
      <c r="F9" s="40">
        <v>5</v>
      </c>
      <c r="G9" s="40">
        <v>10060</v>
      </c>
      <c r="H9" s="78">
        <f t="shared" si="0"/>
        <v>382.28</v>
      </c>
      <c r="I9" s="79">
        <v>480</v>
      </c>
      <c r="J9" s="80"/>
    </row>
    <row r="10" spans="1:10" ht="12.75">
      <c r="A10" s="3" t="s">
        <v>9</v>
      </c>
      <c r="B10" s="40">
        <v>0.04</v>
      </c>
      <c r="C10" s="40" t="s">
        <v>12</v>
      </c>
      <c r="D10" s="40">
        <v>13</v>
      </c>
      <c r="E10" s="40">
        <v>12</v>
      </c>
      <c r="F10" s="40">
        <v>7</v>
      </c>
      <c r="G10" s="40">
        <v>15070</v>
      </c>
      <c r="H10" s="78">
        <f t="shared" si="0"/>
        <v>602.8000000000001</v>
      </c>
      <c r="I10" s="79">
        <v>1166</v>
      </c>
      <c r="J10" s="80"/>
    </row>
    <row r="11" spans="1:10" ht="12.75">
      <c r="A11" s="3" t="s">
        <v>240</v>
      </c>
      <c r="B11" s="40">
        <v>0.025</v>
      </c>
      <c r="C11" s="40" t="s">
        <v>18</v>
      </c>
      <c r="D11" s="40">
        <v>11</v>
      </c>
      <c r="E11" s="40">
        <v>10</v>
      </c>
      <c r="F11" s="40">
        <v>6</v>
      </c>
      <c r="G11" s="40">
        <v>12310</v>
      </c>
      <c r="H11" s="78">
        <f t="shared" si="0"/>
        <v>307.75</v>
      </c>
      <c r="I11" s="79">
        <v>395</v>
      </c>
      <c r="J11" s="80"/>
    </row>
    <row r="12" spans="1:10" ht="12.75">
      <c r="A12" s="3" t="s">
        <v>226</v>
      </c>
      <c r="B12" s="40">
        <v>0.04</v>
      </c>
      <c r="C12" s="40" t="s">
        <v>10</v>
      </c>
      <c r="D12" s="40">
        <v>22</v>
      </c>
      <c r="E12" s="40">
        <v>9</v>
      </c>
      <c r="F12" s="40">
        <v>9</v>
      </c>
      <c r="G12" s="40">
        <v>12750</v>
      </c>
      <c r="H12" s="78">
        <f t="shared" si="0"/>
        <v>510</v>
      </c>
      <c r="I12" s="79">
        <v>667</v>
      </c>
      <c r="J12" s="80"/>
    </row>
    <row r="13" spans="1:10" ht="12.75">
      <c r="A13" s="3" t="s">
        <v>14</v>
      </c>
      <c r="B13" s="40">
        <v>0.04</v>
      </c>
      <c r="C13" s="40" t="s">
        <v>10</v>
      </c>
      <c r="D13" s="40">
        <v>36</v>
      </c>
      <c r="E13" s="40">
        <v>8</v>
      </c>
      <c r="F13" s="40">
        <v>12</v>
      </c>
      <c r="G13" s="40">
        <v>13190</v>
      </c>
      <c r="H13" s="78">
        <f t="shared" si="0"/>
        <v>527.6</v>
      </c>
      <c r="I13" s="79">
        <v>638</v>
      </c>
      <c r="J13" s="80"/>
    </row>
    <row r="14" spans="1:10" ht="12.75">
      <c r="A14" s="3" t="s">
        <v>205</v>
      </c>
      <c r="B14" s="40">
        <v>0.04</v>
      </c>
      <c r="C14" s="40" t="s">
        <v>10</v>
      </c>
      <c r="D14" s="40">
        <v>24</v>
      </c>
      <c r="E14" s="40">
        <v>8</v>
      </c>
      <c r="F14" s="40">
        <v>10</v>
      </c>
      <c r="G14" s="40">
        <v>12210</v>
      </c>
      <c r="H14" s="78">
        <f t="shared" si="0"/>
        <v>488.40000000000003</v>
      </c>
      <c r="I14" s="79">
        <v>592</v>
      </c>
      <c r="J14" s="80"/>
    </row>
    <row r="15" spans="1:10" ht="12.75">
      <c r="A15" s="3" t="s">
        <v>14</v>
      </c>
      <c r="B15" s="40">
        <v>0.04</v>
      </c>
      <c r="C15" s="40" t="s">
        <v>10</v>
      </c>
      <c r="D15" s="40">
        <v>24</v>
      </c>
      <c r="E15" s="40">
        <v>8</v>
      </c>
      <c r="F15" s="40">
        <v>10</v>
      </c>
      <c r="G15" s="40">
        <v>12210</v>
      </c>
      <c r="H15" s="78">
        <f t="shared" si="0"/>
        <v>488.40000000000003</v>
      </c>
      <c r="I15" s="79">
        <v>531</v>
      </c>
      <c r="J15" s="80"/>
    </row>
    <row r="16" spans="1:10" ht="12.75">
      <c r="A16" s="3" t="s">
        <v>241</v>
      </c>
      <c r="B16" s="40">
        <v>0.11</v>
      </c>
      <c r="C16" s="40" t="s">
        <v>25</v>
      </c>
      <c r="D16" s="40">
        <v>5</v>
      </c>
      <c r="E16" s="40">
        <v>10</v>
      </c>
      <c r="F16" s="40">
        <v>4</v>
      </c>
      <c r="G16" s="40">
        <v>13580</v>
      </c>
      <c r="H16" s="78">
        <f t="shared" si="0"/>
        <v>1493.8</v>
      </c>
      <c r="I16" s="79">
        <v>1584</v>
      </c>
      <c r="J16" s="80"/>
    </row>
    <row r="17" spans="1:10" ht="12.75">
      <c r="A17" s="3" t="s">
        <v>242</v>
      </c>
      <c r="B17" s="40">
        <v>0.04</v>
      </c>
      <c r="C17" s="40" t="s">
        <v>12</v>
      </c>
      <c r="D17" s="40">
        <v>8</v>
      </c>
      <c r="E17" s="40">
        <v>13</v>
      </c>
      <c r="F17" s="40">
        <v>5</v>
      </c>
      <c r="G17" s="40">
        <v>17910</v>
      </c>
      <c r="H17" s="78">
        <f t="shared" si="0"/>
        <v>716.4</v>
      </c>
      <c r="I17" s="79">
        <v>1200</v>
      </c>
      <c r="J17" s="80"/>
    </row>
    <row r="18" spans="1:10" ht="12.75">
      <c r="A18" s="3"/>
      <c r="B18" s="40">
        <f>SUM(B5:B17)</f>
        <v>2.8649999999999998</v>
      </c>
      <c r="C18" s="40"/>
      <c r="D18" s="40"/>
      <c r="E18" s="40"/>
      <c r="F18" s="40"/>
      <c r="G18" s="40"/>
      <c r="H18" s="79"/>
      <c r="I18" s="79">
        <f>SUM(I5:I17)</f>
        <v>35810</v>
      </c>
      <c r="J18" s="80"/>
    </row>
    <row r="19" spans="1:10" ht="12.75">
      <c r="A19" s="3"/>
      <c r="B19" s="40"/>
      <c r="C19" s="84">
        <f>+(B6+B10+B11+B16+B17)/B18*100</f>
        <v>33.68237347294939</v>
      </c>
      <c r="D19" s="40"/>
      <c r="E19" s="40"/>
      <c r="F19" s="40"/>
      <c r="G19" s="40"/>
      <c r="H19" s="79"/>
      <c r="I19" s="79">
        <f>+I18/B18</f>
        <v>12499.12739965096</v>
      </c>
      <c r="J19" s="80"/>
    </row>
    <row r="20" spans="1:10" ht="12.75">
      <c r="A20" s="3"/>
      <c r="B20" s="40"/>
      <c r="C20" s="40"/>
      <c r="D20" s="40"/>
      <c r="E20" s="40"/>
      <c r="F20" s="40"/>
      <c r="G20" s="40"/>
      <c r="H20" s="79"/>
      <c r="I20" s="79"/>
      <c r="J20" s="80"/>
    </row>
    <row r="21" spans="1:10" ht="12.75">
      <c r="A21" s="3"/>
      <c r="B21" s="40"/>
      <c r="C21" s="40"/>
      <c r="D21" s="40"/>
      <c r="E21" s="40"/>
      <c r="F21" s="40"/>
      <c r="G21" s="40"/>
      <c r="H21" s="79"/>
      <c r="I21" s="79"/>
      <c r="J21" s="80"/>
    </row>
    <row r="22" spans="1:10" ht="12.75">
      <c r="A22" s="3"/>
      <c r="B22" s="4"/>
      <c r="C22" s="4"/>
      <c r="D22" s="4"/>
      <c r="E22" s="4"/>
      <c r="F22" s="4"/>
      <c r="G22" s="4"/>
      <c r="H22" s="5"/>
      <c r="I22" s="5"/>
      <c r="J22" s="6"/>
    </row>
    <row r="23" spans="1:10" ht="12.75">
      <c r="A23" s="3"/>
      <c r="B23" s="4"/>
      <c r="C23" s="4"/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2.75">
      <c r="A30" s="3"/>
      <c r="B30" s="4"/>
      <c r="C30" s="4"/>
      <c r="D30" s="4"/>
      <c r="E30" s="4"/>
      <c r="F30" s="4"/>
      <c r="G30" s="4"/>
      <c r="H30" s="5"/>
      <c r="I30" s="5"/>
      <c r="J30" s="6"/>
    </row>
    <row r="31" spans="1:10" ht="13.5" thickBot="1">
      <c r="A31" s="8"/>
      <c r="B31" s="10"/>
      <c r="C31" s="10"/>
      <c r="D31" s="10"/>
      <c r="E31" s="10"/>
      <c r="F31" s="10"/>
      <c r="G31" s="10"/>
      <c r="H31" s="11"/>
      <c r="I31" s="11"/>
      <c r="J31" s="12"/>
    </row>
    <row r="33" spans="1:4" ht="12.75">
      <c r="A33" t="s">
        <v>26</v>
      </c>
      <c r="B33" t="s">
        <v>216</v>
      </c>
      <c r="D33" t="s">
        <v>236</v>
      </c>
    </row>
    <row r="34" ht="12.75">
      <c r="B34" t="s">
        <v>243</v>
      </c>
    </row>
  </sheetData>
  <mergeCells count="11">
    <mergeCell ref="A1:J1"/>
    <mergeCell ref="E2:J2"/>
    <mergeCell ref="A3:A4"/>
    <mergeCell ref="B3:B4"/>
    <mergeCell ref="C3:C4"/>
    <mergeCell ref="D3:D4"/>
    <mergeCell ref="E3:E4"/>
    <mergeCell ref="F3:F4"/>
    <mergeCell ref="G3:G4"/>
    <mergeCell ref="H3:H4"/>
    <mergeCell ref="I3:J4"/>
  </mergeCells>
  <printOptions/>
  <pageMargins left="0.75" right="0.75" top="1" bottom="1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I21" sqref="I21"/>
    </sheetView>
  </sheetViews>
  <sheetFormatPr defaultColWidth="9.00390625" defaultRowHeight="12.75"/>
  <cols>
    <col min="1" max="1" width="21.00390625" style="0" customWidth="1"/>
  </cols>
  <sheetData>
    <row r="1" spans="1:10" ht="12.75">
      <c r="A1" s="370" t="s">
        <v>0</v>
      </c>
      <c r="B1" s="370"/>
      <c r="C1" s="370"/>
      <c r="D1" s="370"/>
      <c r="E1" s="370"/>
      <c r="F1" s="371"/>
      <c r="G1" s="371"/>
      <c r="H1" s="371"/>
      <c r="I1" s="371"/>
      <c r="J1" s="371"/>
    </row>
    <row r="2" spans="1:10" ht="13.5" thickBot="1">
      <c r="A2">
        <v>44990260</v>
      </c>
      <c r="B2" t="s">
        <v>193</v>
      </c>
      <c r="E2" s="423" t="s">
        <v>244</v>
      </c>
      <c r="F2" s="423"/>
      <c r="G2" s="423"/>
      <c r="H2" s="423"/>
      <c r="I2" s="423"/>
      <c r="J2" s="423"/>
    </row>
    <row r="3" spans="1:10" ht="12.75">
      <c r="A3" s="372" t="s">
        <v>1</v>
      </c>
      <c r="B3" s="374" t="s">
        <v>2</v>
      </c>
      <c r="C3" s="374" t="s">
        <v>3</v>
      </c>
      <c r="D3" s="374" t="s">
        <v>4</v>
      </c>
      <c r="E3" s="374" t="s">
        <v>5</v>
      </c>
      <c r="F3" s="374" t="s">
        <v>6</v>
      </c>
      <c r="G3" s="374" t="s">
        <v>7</v>
      </c>
      <c r="H3" s="421" t="s">
        <v>208</v>
      </c>
      <c r="I3" s="374" t="s">
        <v>8</v>
      </c>
      <c r="J3" s="374"/>
    </row>
    <row r="4" spans="1:10" ht="12.75">
      <c r="A4" s="373"/>
      <c r="B4" s="375"/>
      <c r="C4" s="375"/>
      <c r="D4" s="375"/>
      <c r="E4" s="375"/>
      <c r="F4" s="375"/>
      <c r="G4" s="375"/>
      <c r="H4" s="422"/>
      <c r="I4" s="375"/>
      <c r="J4" s="375"/>
    </row>
    <row r="5" spans="1:10" ht="12.75">
      <c r="A5" s="3" t="s">
        <v>209</v>
      </c>
      <c r="B5" s="40">
        <v>1</v>
      </c>
      <c r="C5" s="40" t="s">
        <v>10</v>
      </c>
      <c r="D5" s="40">
        <v>18</v>
      </c>
      <c r="E5" s="40">
        <v>9</v>
      </c>
      <c r="F5" s="40">
        <v>8</v>
      </c>
      <c r="G5" s="40">
        <v>14280</v>
      </c>
      <c r="H5" s="78">
        <f>B5*G5</f>
        <v>14280</v>
      </c>
      <c r="I5" s="79">
        <v>16063</v>
      </c>
      <c r="J5" s="80"/>
    </row>
    <row r="6" spans="1:10" ht="12.75">
      <c r="A6" s="3" t="s">
        <v>245</v>
      </c>
      <c r="B6" s="40">
        <v>0.05</v>
      </c>
      <c r="C6" s="40" t="s">
        <v>25</v>
      </c>
      <c r="D6" s="40">
        <v>12</v>
      </c>
      <c r="E6" s="40">
        <v>10</v>
      </c>
      <c r="F6" s="40">
        <v>7</v>
      </c>
      <c r="G6" s="40">
        <v>14980</v>
      </c>
      <c r="H6" s="78">
        <f aca="true" t="shared" si="0" ref="H6:H19">B6*G6</f>
        <v>749</v>
      </c>
      <c r="I6" s="79">
        <v>906</v>
      </c>
      <c r="J6" s="80" t="s">
        <v>246</v>
      </c>
    </row>
    <row r="7" spans="1:10" ht="12.75">
      <c r="A7" s="3" t="s">
        <v>247</v>
      </c>
      <c r="B7" s="40">
        <v>0.8</v>
      </c>
      <c r="C7" s="40" t="s">
        <v>25</v>
      </c>
      <c r="D7" s="40">
        <v>7</v>
      </c>
      <c r="E7" s="40">
        <v>9</v>
      </c>
      <c r="F7" s="40">
        <v>5</v>
      </c>
      <c r="G7" s="40">
        <v>12930</v>
      </c>
      <c r="H7" s="78">
        <f t="shared" si="0"/>
        <v>10344</v>
      </c>
      <c r="I7" s="79">
        <v>9754</v>
      </c>
      <c r="J7" s="80"/>
    </row>
    <row r="8" spans="1:10" ht="12.75">
      <c r="A8" s="3" t="s">
        <v>247</v>
      </c>
      <c r="B8" s="40">
        <v>1</v>
      </c>
      <c r="C8" s="40" t="s">
        <v>12</v>
      </c>
      <c r="D8" s="40">
        <v>3</v>
      </c>
      <c r="E8" s="40">
        <v>10</v>
      </c>
      <c r="F8" s="40">
        <v>3</v>
      </c>
      <c r="G8" s="40">
        <v>13140</v>
      </c>
      <c r="H8" s="78">
        <f t="shared" si="0"/>
        <v>13140</v>
      </c>
      <c r="I8" s="79">
        <v>14223</v>
      </c>
      <c r="J8" s="80"/>
    </row>
    <row r="9" spans="1:10" ht="12.75">
      <c r="A9" s="3" t="s">
        <v>238</v>
      </c>
      <c r="B9" s="40">
        <v>1</v>
      </c>
      <c r="C9" s="40" t="s">
        <v>10</v>
      </c>
      <c r="D9" s="40">
        <v>22</v>
      </c>
      <c r="E9" s="40">
        <v>7</v>
      </c>
      <c r="F9" s="40">
        <v>9</v>
      </c>
      <c r="G9" s="40">
        <v>12540</v>
      </c>
      <c r="H9" s="78">
        <f t="shared" si="0"/>
        <v>12540</v>
      </c>
      <c r="I9" s="79">
        <v>13623</v>
      </c>
      <c r="J9" s="80"/>
    </row>
    <row r="10" spans="1:10" ht="12.75">
      <c r="A10" s="3" t="s">
        <v>248</v>
      </c>
      <c r="B10" s="40">
        <v>0.75</v>
      </c>
      <c r="C10" s="40" t="s">
        <v>10</v>
      </c>
      <c r="D10" s="40">
        <v>18</v>
      </c>
      <c r="E10" s="40">
        <v>7</v>
      </c>
      <c r="F10" s="40">
        <v>8</v>
      </c>
      <c r="G10" s="40">
        <v>12140</v>
      </c>
      <c r="H10" s="78">
        <f t="shared" si="0"/>
        <v>9105</v>
      </c>
      <c r="I10" s="79">
        <v>9776</v>
      </c>
      <c r="J10" s="80"/>
    </row>
    <row r="11" spans="1:10" ht="12.75">
      <c r="A11" s="3" t="s">
        <v>249</v>
      </c>
      <c r="B11" s="40">
        <v>0.5</v>
      </c>
      <c r="C11" s="40" t="s">
        <v>10</v>
      </c>
      <c r="D11" s="40">
        <v>8</v>
      </c>
      <c r="E11" s="40">
        <v>7</v>
      </c>
      <c r="F11" s="40">
        <v>5</v>
      </c>
      <c r="G11" s="40">
        <v>10990</v>
      </c>
      <c r="H11" s="78">
        <f t="shared" si="0"/>
        <v>5495</v>
      </c>
      <c r="I11" s="79">
        <v>6033</v>
      </c>
      <c r="J11" s="80"/>
    </row>
    <row r="12" spans="1:10" ht="12.75">
      <c r="A12" s="3" t="s">
        <v>250</v>
      </c>
      <c r="B12" s="40">
        <v>0.5</v>
      </c>
      <c r="C12" s="40" t="s">
        <v>158</v>
      </c>
      <c r="D12" s="40">
        <v>35</v>
      </c>
      <c r="E12" s="40">
        <v>4</v>
      </c>
      <c r="F12" s="40">
        <v>10</v>
      </c>
      <c r="G12" s="40">
        <v>10150</v>
      </c>
      <c r="H12" s="78">
        <f t="shared" si="0"/>
        <v>5075</v>
      </c>
      <c r="I12" s="79">
        <v>5642</v>
      </c>
      <c r="J12" s="80"/>
    </row>
    <row r="13" spans="1:10" ht="12.75">
      <c r="A13" s="3" t="s">
        <v>199</v>
      </c>
      <c r="B13" s="40">
        <v>0.45</v>
      </c>
      <c r="C13" s="40" t="s">
        <v>10</v>
      </c>
      <c r="D13" s="40">
        <v>2</v>
      </c>
      <c r="E13" s="40">
        <v>2</v>
      </c>
      <c r="F13" s="40">
        <v>12</v>
      </c>
      <c r="G13" s="40">
        <v>8080</v>
      </c>
      <c r="H13" s="78">
        <f t="shared" si="0"/>
        <v>3636</v>
      </c>
      <c r="I13" s="79">
        <v>3692</v>
      </c>
      <c r="J13" s="80"/>
    </row>
    <row r="14" spans="1:10" ht="12.75">
      <c r="A14" s="3" t="s">
        <v>9</v>
      </c>
      <c r="B14" s="40">
        <v>0.11</v>
      </c>
      <c r="C14" s="40" t="s">
        <v>12</v>
      </c>
      <c r="D14" s="40">
        <v>13</v>
      </c>
      <c r="E14" s="40">
        <v>12</v>
      </c>
      <c r="F14" s="40">
        <v>7</v>
      </c>
      <c r="G14" s="40">
        <v>15070</v>
      </c>
      <c r="H14" s="78">
        <f t="shared" si="0"/>
        <v>1657.7</v>
      </c>
      <c r="I14" s="79">
        <v>3208</v>
      </c>
      <c r="J14" s="80"/>
    </row>
    <row r="15" spans="1:10" ht="12.75">
      <c r="A15" s="3" t="s">
        <v>213</v>
      </c>
      <c r="B15" s="40">
        <v>0.067</v>
      </c>
      <c r="C15" s="40" t="s">
        <v>18</v>
      </c>
      <c r="D15" s="40">
        <v>11</v>
      </c>
      <c r="E15" s="40">
        <v>10</v>
      </c>
      <c r="F15" s="40">
        <v>6</v>
      </c>
      <c r="G15" s="40">
        <v>12310</v>
      </c>
      <c r="H15" s="78">
        <f t="shared" si="0"/>
        <v>824.7700000000001</v>
      </c>
      <c r="I15" s="79">
        <v>1059</v>
      </c>
      <c r="J15" s="80"/>
    </row>
    <row r="16" spans="1:10" ht="12.75">
      <c r="A16" s="3" t="s">
        <v>204</v>
      </c>
      <c r="B16" s="40">
        <v>0.11</v>
      </c>
      <c r="C16" s="40" t="s">
        <v>10</v>
      </c>
      <c r="D16" s="40">
        <v>22</v>
      </c>
      <c r="E16" s="40">
        <v>9</v>
      </c>
      <c r="F16" s="40">
        <v>9</v>
      </c>
      <c r="G16" s="40">
        <v>12750</v>
      </c>
      <c r="H16" s="78">
        <f t="shared" si="0"/>
        <v>1402.5</v>
      </c>
      <c r="I16" s="79">
        <v>1835</v>
      </c>
      <c r="J16" s="80"/>
    </row>
    <row r="17" spans="1:10" ht="12.75">
      <c r="A17" s="3" t="s">
        <v>14</v>
      </c>
      <c r="B17" s="40">
        <v>0.067</v>
      </c>
      <c r="C17" s="40" t="s">
        <v>10</v>
      </c>
      <c r="D17" s="40">
        <v>36</v>
      </c>
      <c r="E17" s="40">
        <v>8</v>
      </c>
      <c r="F17" s="40">
        <v>12</v>
      </c>
      <c r="G17" s="40">
        <v>13190</v>
      </c>
      <c r="H17" s="78">
        <f t="shared" si="0"/>
        <v>883.73</v>
      </c>
      <c r="I17" s="79">
        <v>1069</v>
      </c>
      <c r="J17" s="80"/>
    </row>
    <row r="18" spans="1:10" ht="12.75">
      <c r="A18" s="3" t="s">
        <v>227</v>
      </c>
      <c r="B18" s="40">
        <v>0.11</v>
      </c>
      <c r="C18" s="40" t="s">
        <v>10</v>
      </c>
      <c r="D18" s="40">
        <v>24</v>
      </c>
      <c r="E18" s="40">
        <v>8</v>
      </c>
      <c r="F18" s="40">
        <v>10</v>
      </c>
      <c r="G18" s="40">
        <v>12210</v>
      </c>
      <c r="H18" s="78">
        <f t="shared" si="0"/>
        <v>1343.1</v>
      </c>
      <c r="I18" s="79">
        <v>1629</v>
      </c>
      <c r="J18" s="80"/>
    </row>
    <row r="19" spans="1:10" ht="12.75">
      <c r="A19" s="3" t="s">
        <v>14</v>
      </c>
      <c r="B19" s="40">
        <v>0.11</v>
      </c>
      <c r="C19" s="40" t="s">
        <v>10</v>
      </c>
      <c r="D19" s="40">
        <v>24</v>
      </c>
      <c r="E19" s="40">
        <v>8</v>
      </c>
      <c r="F19" s="40">
        <v>10</v>
      </c>
      <c r="G19" s="40">
        <v>12210</v>
      </c>
      <c r="H19" s="78">
        <f t="shared" si="0"/>
        <v>1343.1</v>
      </c>
      <c r="I19" s="79">
        <v>1460</v>
      </c>
      <c r="J19" s="80"/>
    </row>
    <row r="20" spans="1:10" ht="12.75">
      <c r="A20" s="3"/>
      <c r="B20" s="40">
        <f>SUM(B5:B19)</f>
        <v>6.624000000000001</v>
      </c>
      <c r="C20" s="40"/>
      <c r="D20" s="40"/>
      <c r="E20" s="40"/>
      <c r="F20" s="40"/>
      <c r="G20" s="40"/>
      <c r="H20" s="79"/>
      <c r="I20" s="79">
        <f>SUM(I5:I19)</f>
        <v>89972</v>
      </c>
      <c r="J20" s="80"/>
    </row>
    <row r="21" spans="1:10" ht="12.75">
      <c r="A21" s="3"/>
      <c r="B21" s="4"/>
      <c r="C21" s="4">
        <f>+(B6+B7+B8+B14+B15)/B20*100</f>
        <v>30.600845410628015</v>
      </c>
      <c r="D21" s="4"/>
      <c r="E21" s="4"/>
      <c r="F21" s="4"/>
      <c r="G21" s="4"/>
      <c r="H21" s="5"/>
      <c r="I21" s="5">
        <f>+I20/B20</f>
        <v>13582.729468599031</v>
      </c>
      <c r="J21" s="6"/>
    </row>
    <row r="22" spans="1:10" ht="12.75">
      <c r="A22" s="3"/>
      <c r="B22" s="4"/>
      <c r="C22" s="4"/>
      <c r="D22" s="4"/>
      <c r="E22" s="4"/>
      <c r="F22" s="4"/>
      <c r="G22" s="4"/>
      <c r="H22" s="5"/>
      <c r="I22" s="5"/>
      <c r="J22" s="6"/>
    </row>
    <row r="23" spans="1:10" ht="12.75">
      <c r="A23" s="3"/>
      <c r="B23" s="4"/>
      <c r="C23" s="4"/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2.75">
      <c r="A30" s="3"/>
      <c r="B30" s="4"/>
      <c r="C30" s="4"/>
      <c r="D30" s="4"/>
      <c r="E30" s="4"/>
      <c r="F30" s="4"/>
      <c r="G30" s="4"/>
      <c r="H30" s="5"/>
      <c r="I30" s="5"/>
      <c r="J30" s="6"/>
    </row>
    <row r="31" spans="1:10" ht="13.5" thickBot="1">
      <c r="A31" s="8"/>
      <c r="B31" s="10"/>
      <c r="C31" s="10"/>
      <c r="D31" s="10"/>
      <c r="E31" s="10"/>
      <c r="F31" s="10"/>
      <c r="G31" s="10"/>
      <c r="H31" s="11"/>
      <c r="I31" s="11"/>
      <c r="J31" s="12"/>
    </row>
    <row r="33" ht="12.75">
      <c r="A33" t="s">
        <v>26</v>
      </c>
    </row>
  </sheetData>
  <mergeCells count="11">
    <mergeCell ref="A1:J1"/>
    <mergeCell ref="E2:J2"/>
    <mergeCell ref="A3:A4"/>
    <mergeCell ref="B3:B4"/>
    <mergeCell ref="C3:C4"/>
    <mergeCell ref="D3:D4"/>
    <mergeCell ref="E3:E4"/>
    <mergeCell ref="F3:F4"/>
    <mergeCell ref="G3:G4"/>
    <mergeCell ref="H3:H4"/>
    <mergeCell ref="I3:J4"/>
  </mergeCells>
  <printOptions/>
  <pageMargins left="0.75" right="0.75" top="1" bottom="1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I17" sqref="I17"/>
    </sheetView>
  </sheetViews>
  <sheetFormatPr defaultColWidth="9.00390625" defaultRowHeight="12.75"/>
  <cols>
    <col min="1" max="1" width="20.625" style="0" customWidth="1"/>
  </cols>
  <sheetData>
    <row r="1" spans="1:10" ht="12.75">
      <c r="A1" s="370" t="s">
        <v>0</v>
      </c>
      <c r="B1" s="370"/>
      <c r="C1" s="370"/>
      <c r="D1" s="370"/>
      <c r="E1" s="370"/>
      <c r="F1" s="371"/>
      <c r="G1" s="371"/>
      <c r="H1" s="371"/>
      <c r="I1" s="371"/>
      <c r="J1" s="371"/>
    </row>
    <row r="2" spans="1:10" ht="13.5" thickBot="1">
      <c r="A2">
        <v>44990260</v>
      </c>
      <c r="B2" t="s">
        <v>193</v>
      </c>
      <c r="E2" s="423" t="s">
        <v>251</v>
      </c>
      <c r="F2" s="423"/>
      <c r="G2" s="423"/>
      <c r="H2" s="423"/>
      <c r="I2" s="423"/>
      <c r="J2" s="423"/>
    </row>
    <row r="3" spans="1:10" ht="12.75">
      <c r="A3" s="372" t="s">
        <v>1</v>
      </c>
      <c r="B3" s="374" t="s">
        <v>2</v>
      </c>
      <c r="C3" s="374" t="s">
        <v>99</v>
      </c>
      <c r="D3" s="374" t="s">
        <v>4</v>
      </c>
      <c r="E3" s="374" t="s">
        <v>5</v>
      </c>
      <c r="F3" s="374" t="s">
        <v>6</v>
      </c>
      <c r="G3" s="374" t="s">
        <v>7</v>
      </c>
      <c r="H3" s="421" t="s">
        <v>208</v>
      </c>
      <c r="I3" s="374" t="s">
        <v>8</v>
      </c>
      <c r="J3" s="374"/>
    </row>
    <row r="4" spans="1:10" ht="12.75">
      <c r="A4" s="373"/>
      <c r="B4" s="375"/>
      <c r="C4" s="375"/>
      <c r="D4" s="375"/>
      <c r="E4" s="375"/>
      <c r="F4" s="375"/>
      <c r="G4" s="375"/>
      <c r="H4" s="422"/>
      <c r="I4" s="375"/>
      <c r="J4" s="375"/>
    </row>
    <row r="5" spans="1:11" ht="12.75">
      <c r="A5" s="3" t="s">
        <v>252</v>
      </c>
      <c r="B5" s="40">
        <v>1</v>
      </c>
      <c r="C5" s="40" t="s">
        <v>253</v>
      </c>
      <c r="D5" s="40">
        <v>5</v>
      </c>
      <c r="E5" s="40">
        <v>9</v>
      </c>
      <c r="F5" s="40">
        <v>4</v>
      </c>
      <c r="G5" s="40">
        <v>12510</v>
      </c>
      <c r="H5" s="78">
        <f>B5*G5</f>
        <v>12510</v>
      </c>
      <c r="I5" s="79">
        <v>16321</v>
      </c>
      <c r="J5" s="80"/>
      <c r="K5" t="s">
        <v>254</v>
      </c>
    </row>
    <row r="6" spans="1:10" ht="12.75">
      <c r="A6" s="3" t="s">
        <v>119</v>
      </c>
      <c r="B6" s="40">
        <v>1</v>
      </c>
      <c r="C6" s="40" t="s">
        <v>10</v>
      </c>
      <c r="D6" s="40">
        <v>5</v>
      </c>
      <c r="E6" s="40">
        <v>8</v>
      </c>
      <c r="F6" s="40">
        <v>4</v>
      </c>
      <c r="G6" s="40">
        <v>11530</v>
      </c>
      <c r="H6" s="78">
        <f aca="true" t="shared" si="0" ref="H6:H15">B6*G6</f>
        <v>11530</v>
      </c>
      <c r="I6" s="79">
        <v>12921</v>
      </c>
      <c r="J6" s="80"/>
    </row>
    <row r="7" spans="1:10" ht="12.75">
      <c r="A7" s="3" t="s">
        <v>119</v>
      </c>
      <c r="B7" s="40">
        <v>0.5</v>
      </c>
      <c r="C7" s="40" t="s">
        <v>10</v>
      </c>
      <c r="D7" s="40">
        <v>11</v>
      </c>
      <c r="E7" s="40">
        <v>8</v>
      </c>
      <c r="F7" s="40">
        <v>6</v>
      </c>
      <c r="G7" s="40">
        <v>12310</v>
      </c>
      <c r="H7" s="78">
        <f t="shared" si="0"/>
        <v>6155</v>
      </c>
      <c r="I7" s="79">
        <v>6839</v>
      </c>
      <c r="J7" s="80"/>
    </row>
    <row r="8" spans="1:10" ht="12.75">
      <c r="A8" s="3" t="s">
        <v>206</v>
      </c>
      <c r="B8" s="40">
        <v>0.2</v>
      </c>
      <c r="C8" s="40" t="s">
        <v>158</v>
      </c>
      <c r="D8" s="40">
        <v>26</v>
      </c>
      <c r="E8" s="40">
        <v>2</v>
      </c>
      <c r="F8" s="40">
        <v>12</v>
      </c>
      <c r="G8" s="40">
        <v>8080</v>
      </c>
      <c r="H8" s="78">
        <f t="shared" si="0"/>
        <v>1616</v>
      </c>
      <c r="I8" s="79">
        <v>1680</v>
      </c>
      <c r="J8" s="80"/>
    </row>
    <row r="9" spans="1:10" ht="12.75">
      <c r="A9" s="3" t="s">
        <v>9</v>
      </c>
      <c r="B9" s="40">
        <v>0.065</v>
      </c>
      <c r="C9" s="40" t="s">
        <v>12</v>
      </c>
      <c r="D9" s="40">
        <v>13</v>
      </c>
      <c r="E9" s="40">
        <v>12</v>
      </c>
      <c r="F9" s="40">
        <v>7</v>
      </c>
      <c r="G9" s="40">
        <v>15070</v>
      </c>
      <c r="H9" s="78">
        <f t="shared" si="0"/>
        <v>979.5500000000001</v>
      </c>
      <c r="I9" s="79">
        <v>1895</v>
      </c>
      <c r="J9" s="80"/>
    </row>
    <row r="10" spans="1:10" ht="12.75">
      <c r="A10" s="3" t="s">
        <v>204</v>
      </c>
      <c r="B10" s="40">
        <v>0.065</v>
      </c>
      <c r="C10" s="40" t="s">
        <v>10</v>
      </c>
      <c r="D10" s="40">
        <v>22</v>
      </c>
      <c r="E10" s="40">
        <v>9</v>
      </c>
      <c r="F10" s="40">
        <v>9</v>
      </c>
      <c r="G10" s="40">
        <v>12750</v>
      </c>
      <c r="H10" s="78">
        <f t="shared" si="0"/>
        <v>828.75</v>
      </c>
      <c r="I10" s="79">
        <v>1084</v>
      </c>
      <c r="J10" s="80"/>
    </row>
    <row r="11" spans="1:10" ht="12.75">
      <c r="A11" s="3" t="s">
        <v>14</v>
      </c>
      <c r="B11" s="40">
        <v>0.045</v>
      </c>
      <c r="C11" s="40" t="s">
        <v>10</v>
      </c>
      <c r="D11" s="40">
        <v>36</v>
      </c>
      <c r="E11" s="40">
        <v>8</v>
      </c>
      <c r="F11" s="40">
        <v>12</v>
      </c>
      <c r="G11" s="40">
        <v>13190</v>
      </c>
      <c r="H11" s="78">
        <f t="shared" si="0"/>
        <v>593.55</v>
      </c>
      <c r="I11" s="79">
        <v>718</v>
      </c>
      <c r="J11" s="80"/>
    </row>
    <row r="12" spans="1:10" ht="12.75">
      <c r="A12" s="3" t="s">
        <v>227</v>
      </c>
      <c r="B12" s="40">
        <v>0.065</v>
      </c>
      <c r="C12" s="40" t="s">
        <v>10</v>
      </c>
      <c r="D12" s="40">
        <v>24</v>
      </c>
      <c r="E12" s="40">
        <v>8</v>
      </c>
      <c r="F12" s="40">
        <v>10</v>
      </c>
      <c r="G12" s="40">
        <v>12210</v>
      </c>
      <c r="H12" s="78">
        <f t="shared" si="0"/>
        <v>793.65</v>
      </c>
      <c r="I12" s="79">
        <v>963</v>
      </c>
      <c r="J12" s="80"/>
    </row>
    <row r="13" spans="1:10" ht="12.75">
      <c r="A13" s="3" t="s">
        <v>240</v>
      </c>
      <c r="B13" s="40">
        <v>0.055</v>
      </c>
      <c r="C13" s="40" t="s">
        <v>18</v>
      </c>
      <c r="D13" s="40">
        <v>11</v>
      </c>
      <c r="E13" s="40">
        <v>10</v>
      </c>
      <c r="F13" s="40">
        <v>6</v>
      </c>
      <c r="G13" s="40">
        <v>12310</v>
      </c>
      <c r="H13" s="78">
        <f t="shared" si="0"/>
        <v>677.05</v>
      </c>
      <c r="I13" s="79">
        <v>869</v>
      </c>
      <c r="J13" s="80"/>
    </row>
    <row r="14" spans="1:10" ht="12.75">
      <c r="A14" s="3" t="s">
        <v>214</v>
      </c>
      <c r="B14" s="40">
        <v>0.045</v>
      </c>
      <c r="C14" s="40" t="s">
        <v>10</v>
      </c>
      <c r="D14" s="40">
        <v>8</v>
      </c>
      <c r="E14" s="40">
        <v>8</v>
      </c>
      <c r="F14" s="40">
        <v>5</v>
      </c>
      <c r="G14" s="40">
        <v>10060</v>
      </c>
      <c r="H14" s="78">
        <f t="shared" si="0"/>
        <v>452.7</v>
      </c>
      <c r="I14" s="79">
        <v>568</v>
      </c>
      <c r="J14" s="80"/>
    </row>
    <row r="15" spans="1:10" ht="12.75">
      <c r="A15" s="3" t="s">
        <v>215</v>
      </c>
      <c r="B15" s="40">
        <v>0.12</v>
      </c>
      <c r="C15" s="40" t="s">
        <v>158</v>
      </c>
      <c r="D15" s="40">
        <v>10</v>
      </c>
      <c r="E15" s="40">
        <v>4</v>
      </c>
      <c r="F15" s="40">
        <v>10</v>
      </c>
      <c r="G15" s="40">
        <v>10150</v>
      </c>
      <c r="H15" s="78">
        <f t="shared" si="0"/>
        <v>1218</v>
      </c>
      <c r="I15" s="79">
        <v>1280</v>
      </c>
      <c r="J15" s="6"/>
    </row>
    <row r="16" spans="1:10" ht="12.75">
      <c r="A16" s="3"/>
      <c r="B16" s="4">
        <f>SUM(B5:B15)</f>
        <v>3.16</v>
      </c>
      <c r="C16" s="4"/>
      <c r="D16" s="4"/>
      <c r="E16" s="4"/>
      <c r="F16" s="4"/>
      <c r="G16" s="4"/>
      <c r="H16" s="5"/>
      <c r="I16" s="5">
        <f>SUM(I5:I15)</f>
        <v>45138</v>
      </c>
      <c r="J16" s="6"/>
    </row>
    <row r="17" spans="1:10" ht="12.75">
      <c r="A17" s="3"/>
      <c r="B17" s="4"/>
      <c r="C17" s="4">
        <f>+(B9+B13)/B16*100</f>
        <v>3.797468354430379</v>
      </c>
      <c r="D17" s="4"/>
      <c r="E17" s="4"/>
      <c r="F17" s="4"/>
      <c r="G17" s="4"/>
      <c r="H17" s="5"/>
      <c r="I17" s="5">
        <f>+I16/B16</f>
        <v>14284.177215189873</v>
      </c>
      <c r="J17" s="6"/>
    </row>
    <row r="18" spans="1:10" ht="12.75">
      <c r="A18" s="3"/>
      <c r="B18" s="4"/>
      <c r="C18" s="4"/>
      <c r="D18" s="4"/>
      <c r="E18" s="4"/>
      <c r="F18" s="4"/>
      <c r="G18" s="4"/>
      <c r="H18" s="5"/>
      <c r="I18" s="5"/>
      <c r="J18" s="6"/>
    </row>
    <row r="19" spans="1:10" ht="12.75">
      <c r="A19" s="3"/>
      <c r="B19" s="4"/>
      <c r="C19" s="4"/>
      <c r="D19" s="4"/>
      <c r="E19" s="4"/>
      <c r="F19" s="4"/>
      <c r="G19" s="4"/>
      <c r="H19" s="5"/>
      <c r="I19" s="5"/>
      <c r="J19" s="6"/>
    </row>
    <row r="20" spans="1:10" ht="12.75">
      <c r="A20" s="3"/>
      <c r="B20" s="4"/>
      <c r="C20" s="4"/>
      <c r="D20" s="4"/>
      <c r="E20" s="4"/>
      <c r="F20" s="4"/>
      <c r="G20" s="4"/>
      <c r="H20" s="5"/>
      <c r="I20" s="5"/>
      <c r="J20" s="6"/>
    </row>
    <row r="21" spans="1:10" ht="12.75">
      <c r="A21" s="3"/>
      <c r="B21" s="4"/>
      <c r="C21" s="4"/>
      <c r="D21" s="4"/>
      <c r="E21" s="4"/>
      <c r="F21" s="4"/>
      <c r="G21" s="4"/>
      <c r="H21" s="5"/>
      <c r="I21" s="5"/>
      <c r="J21" s="6"/>
    </row>
    <row r="22" spans="1:10" ht="12.75">
      <c r="A22" s="3"/>
      <c r="B22" s="4"/>
      <c r="C22" s="4"/>
      <c r="D22" s="4"/>
      <c r="E22" s="4"/>
      <c r="F22" s="4"/>
      <c r="G22" s="4"/>
      <c r="H22" s="5"/>
      <c r="I22" s="5"/>
      <c r="J22" s="6"/>
    </row>
    <row r="23" spans="1:10" ht="12.75">
      <c r="A23" s="3"/>
      <c r="B23" s="4"/>
      <c r="C23" s="4"/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2.75">
      <c r="A30" s="3"/>
      <c r="B30" s="4"/>
      <c r="C30" s="4"/>
      <c r="D30" s="4"/>
      <c r="E30" s="4"/>
      <c r="F30" s="4"/>
      <c r="G30" s="4"/>
      <c r="H30" s="5"/>
      <c r="I30" s="5"/>
      <c r="J30" s="6"/>
    </row>
    <row r="31" spans="1:10" ht="13.5" thickBot="1">
      <c r="A31" s="8"/>
      <c r="B31" s="10"/>
      <c r="C31" s="10"/>
      <c r="D31" s="10"/>
      <c r="E31" s="10"/>
      <c r="F31" s="10"/>
      <c r="G31" s="10"/>
      <c r="H31" s="11"/>
      <c r="I31" s="11"/>
      <c r="J31" s="12"/>
    </row>
    <row r="33" ht="12.75">
      <c r="A33" t="s">
        <v>26</v>
      </c>
    </row>
  </sheetData>
  <mergeCells count="11">
    <mergeCell ref="A1:J1"/>
    <mergeCell ref="E2:J2"/>
    <mergeCell ref="A3:A4"/>
    <mergeCell ref="B3:B4"/>
    <mergeCell ref="C3:C4"/>
    <mergeCell ref="D3:D4"/>
    <mergeCell ref="E3:E4"/>
    <mergeCell ref="F3:F4"/>
    <mergeCell ref="G3:G4"/>
    <mergeCell ref="H3:H4"/>
    <mergeCell ref="I3:J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F10">
      <selection activeCell="E6" sqref="E6:E8"/>
    </sheetView>
  </sheetViews>
  <sheetFormatPr defaultColWidth="9.00390625" defaultRowHeight="12.75"/>
  <cols>
    <col min="2" max="2" width="21.125" style="0" customWidth="1"/>
    <col min="3" max="3" width="22.125" style="0" customWidth="1"/>
    <col min="4" max="4" width="10.375" style="0" customWidth="1"/>
    <col min="5" max="5" width="10.00390625" style="0" customWidth="1"/>
    <col min="6" max="6" width="12.75390625" style="0" customWidth="1"/>
    <col min="7" max="8" width="11.00390625" style="0" customWidth="1"/>
    <col min="9" max="9" width="10.00390625" style="0" customWidth="1"/>
    <col min="10" max="10" width="9.25390625" style="0" bestFit="1" customWidth="1"/>
    <col min="11" max="12" width="11.75390625" style="0" customWidth="1"/>
    <col min="13" max="13" width="18.25390625" style="0" customWidth="1"/>
    <col min="14" max="14" width="10.125" style="0" customWidth="1"/>
  </cols>
  <sheetData>
    <row r="1" ht="18">
      <c r="B1" s="176" t="s">
        <v>562</v>
      </c>
    </row>
    <row r="2" ht="13.5" thickBot="1"/>
    <row r="3" spans="1:13" ht="51" customHeight="1" thickBot="1">
      <c r="A3" s="177" t="s">
        <v>402</v>
      </c>
      <c r="B3" s="178" t="s">
        <v>403</v>
      </c>
      <c r="C3" s="178" t="s">
        <v>404</v>
      </c>
      <c r="D3" s="179" t="s">
        <v>563</v>
      </c>
      <c r="E3" s="179" t="s">
        <v>457</v>
      </c>
      <c r="F3" s="179" t="s">
        <v>564</v>
      </c>
      <c r="G3" s="179" t="s">
        <v>565</v>
      </c>
      <c r="H3" s="179" t="s">
        <v>566</v>
      </c>
      <c r="I3" s="179" t="s">
        <v>567</v>
      </c>
      <c r="J3" s="179" t="s">
        <v>568</v>
      </c>
      <c r="K3" s="179" t="s">
        <v>569</v>
      </c>
      <c r="L3" s="179" t="s">
        <v>570</v>
      </c>
      <c r="M3" s="180" t="s">
        <v>571</v>
      </c>
    </row>
    <row r="4" spans="1:13" ht="12.75">
      <c r="A4" s="96"/>
      <c r="B4" s="181"/>
      <c r="C4" s="182"/>
      <c r="D4" s="183"/>
      <c r="E4" s="184"/>
      <c r="F4" s="184"/>
      <c r="G4" s="184"/>
      <c r="H4" s="184"/>
      <c r="I4" s="184"/>
      <c r="J4" s="184"/>
      <c r="K4" s="185"/>
      <c r="L4" s="186">
        <v>5000</v>
      </c>
      <c r="M4" s="187">
        <v>10000</v>
      </c>
    </row>
    <row r="5" spans="1:13" ht="12.75">
      <c r="A5" s="188"/>
      <c r="B5" s="183"/>
      <c r="C5" s="184"/>
      <c r="D5" s="183"/>
      <c r="E5" s="184"/>
      <c r="F5" s="189"/>
      <c r="G5" s="184"/>
      <c r="H5" s="184"/>
      <c r="I5" s="184"/>
      <c r="J5" s="184"/>
      <c r="K5" s="185"/>
      <c r="L5" s="186"/>
      <c r="M5" s="187">
        <v>2000</v>
      </c>
    </row>
    <row r="6" spans="1:13" ht="30" customHeight="1">
      <c r="A6" s="190">
        <v>839345</v>
      </c>
      <c r="B6" s="191" t="s">
        <v>572</v>
      </c>
      <c r="C6" s="192" t="s">
        <v>573</v>
      </c>
      <c r="D6" s="193">
        <v>10626700</v>
      </c>
      <c r="E6" s="231">
        <v>27627000</v>
      </c>
      <c r="F6" s="194">
        <v>13293146.166174226</v>
      </c>
      <c r="G6" s="139">
        <v>1249785</v>
      </c>
      <c r="H6" s="139">
        <v>1582000</v>
      </c>
      <c r="I6" s="139">
        <v>0</v>
      </c>
      <c r="J6" s="158">
        <v>136</v>
      </c>
      <c r="K6" s="139">
        <f>+I6/J6</f>
        <v>0</v>
      </c>
      <c r="L6" s="195">
        <f>+J6*L4</f>
        <v>680000</v>
      </c>
      <c r="M6" s="159">
        <v>0</v>
      </c>
    </row>
    <row r="7" spans="1:13" ht="30" customHeight="1">
      <c r="A7" s="196">
        <v>394190</v>
      </c>
      <c r="B7" s="197" t="s">
        <v>574</v>
      </c>
      <c r="C7" s="198" t="s">
        <v>575</v>
      </c>
      <c r="D7" s="199">
        <v>5145800</v>
      </c>
      <c r="E7" s="129">
        <v>15000000</v>
      </c>
      <c r="F7" s="195">
        <v>7032951.27015096</v>
      </c>
      <c r="G7" s="139">
        <v>920215</v>
      </c>
      <c r="H7" s="139">
        <v>2300000</v>
      </c>
      <c r="I7" s="139">
        <v>0</v>
      </c>
      <c r="J7" s="158">
        <v>79</v>
      </c>
      <c r="K7" s="139">
        <f>+I7/J7</f>
        <v>0</v>
      </c>
      <c r="L7" s="195">
        <f>+L4*J7</f>
        <v>395000</v>
      </c>
      <c r="M7" s="159">
        <f>+J7*M5</f>
        <v>158000</v>
      </c>
    </row>
    <row r="8" spans="1:13" ht="30" customHeight="1">
      <c r="A8" s="200">
        <v>73633399</v>
      </c>
      <c r="B8" s="201" t="s">
        <v>576</v>
      </c>
      <c r="C8" s="202" t="s">
        <v>577</v>
      </c>
      <c r="D8" s="203">
        <v>2391400</v>
      </c>
      <c r="E8" s="230" t="s">
        <v>578</v>
      </c>
      <c r="F8" s="204">
        <v>2885000</v>
      </c>
      <c r="G8" s="139">
        <v>330000</v>
      </c>
      <c r="H8" s="139">
        <v>350000</v>
      </c>
      <c r="I8" s="139">
        <v>0</v>
      </c>
      <c r="J8" s="158">
        <v>33</v>
      </c>
      <c r="K8" s="139">
        <f>+I8/J8</f>
        <v>0</v>
      </c>
      <c r="L8" s="195">
        <f>+L4*J8</f>
        <v>165000</v>
      </c>
      <c r="M8" s="159">
        <v>0</v>
      </c>
    </row>
    <row r="9" spans="1:13" ht="30" customHeight="1">
      <c r="A9" s="205">
        <v>286010</v>
      </c>
      <c r="B9" s="206" t="s">
        <v>553</v>
      </c>
      <c r="C9" s="207" t="s">
        <v>579</v>
      </c>
      <c r="D9" s="208">
        <v>1517232</v>
      </c>
      <c r="E9" s="209"/>
      <c r="F9" s="158"/>
      <c r="G9" s="139">
        <v>1460000</v>
      </c>
      <c r="H9" s="158"/>
      <c r="I9" s="139">
        <f aca="true" t="shared" si="0" ref="I9:I15">+K9*J9</f>
        <v>10227300</v>
      </c>
      <c r="J9" s="158">
        <v>146</v>
      </c>
      <c r="K9" s="139">
        <v>70050</v>
      </c>
      <c r="L9" s="195">
        <v>0</v>
      </c>
      <c r="M9" s="159">
        <f aca="true" t="shared" si="1" ref="M9:M15">+J9*$M$4</f>
        <v>1460000</v>
      </c>
    </row>
    <row r="10" spans="1:13" ht="30" customHeight="1">
      <c r="A10" s="205">
        <v>286745</v>
      </c>
      <c r="B10" s="206" t="s">
        <v>580</v>
      </c>
      <c r="C10" s="207" t="s">
        <v>579</v>
      </c>
      <c r="D10" s="208">
        <v>623520</v>
      </c>
      <c r="E10" s="209"/>
      <c r="F10" s="158"/>
      <c r="G10" s="139">
        <v>600000</v>
      </c>
      <c r="H10" s="158"/>
      <c r="I10" s="139">
        <f t="shared" si="0"/>
        <v>4203000</v>
      </c>
      <c r="J10" s="158">
        <v>60</v>
      </c>
      <c r="K10" s="139">
        <v>70050</v>
      </c>
      <c r="L10" s="195">
        <v>0</v>
      </c>
      <c r="M10" s="159">
        <f t="shared" si="1"/>
        <v>600000</v>
      </c>
    </row>
    <row r="11" spans="1:13" ht="30" customHeight="1">
      <c r="A11" s="205">
        <v>295647</v>
      </c>
      <c r="B11" s="206" t="s">
        <v>581</v>
      </c>
      <c r="C11" s="207" t="s">
        <v>579</v>
      </c>
      <c r="D11" s="208">
        <v>280584</v>
      </c>
      <c r="E11" s="209"/>
      <c r="F11" s="158"/>
      <c r="G11" s="139">
        <v>270000</v>
      </c>
      <c r="H11" s="158"/>
      <c r="I11" s="139">
        <f t="shared" si="0"/>
        <v>1891350</v>
      </c>
      <c r="J11" s="158">
        <v>27</v>
      </c>
      <c r="K11" s="139">
        <v>70050</v>
      </c>
      <c r="L11" s="195">
        <v>0</v>
      </c>
      <c r="M11" s="159">
        <f t="shared" si="1"/>
        <v>270000</v>
      </c>
    </row>
    <row r="12" spans="1:13" ht="30" customHeight="1">
      <c r="A12" s="205">
        <v>295841</v>
      </c>
      <c r="B12" s="206" t="s">
        <v>582</v>
      </c>
      <c r="C12" s="207" t="s">
        <v>579</v>
      </c>
      <c r="D12" s="208">
        <v>529992</v>
      </c>
      <c r="E12" s="209"/>
      <c r="F12" s="158"/>
      <c r="G12" s="139">
        <v>540000</v>
      </c>
      <c r="H12" s="158"/>
      <c r="I12" s="139">
        <f t="shared" si="0"/>
        <v>3782700</v>
      </c>
      <c r="J12" s="158">
        <v>54</v>
      </c>
      <c r="K12" s="139">
        <v>70050</v>
      </c>
      <c r="L12" s="195">
        <v>0</v>
      </c>
      <c r="M12" s="159">
        <f t="shared" si="1"/>
        <v>540000</v>
      </c>
    </row>
    <row r="13" spans="1:13" ht="30" customHeight="1">
      <c r="A13" s="205">
        <v>268321</v>
      </c>
      <c r="B13" s="206" t="s">
        <v>583</v>
      </c>
      <c r="C13" s="207" t="s">
        <v>579</v>
      </c>
      <c r="D13" s="208">
        <v>831360</v>
      </c>
      <c r="E13" s="209"/>
      <c r="F13" s="158"/>
      <c r="G13" s="139">
        <v>850000</v>
      </c>
      <c r="H13" s="158"/>
      <c r="I13" s="139">
        <f t="shared" si="0"/>
        <v>5954250</v>
      </c>
      <c r="J13" s="158">
        <v>85</v>
      </c>
      <c r="K13" s="139">
        <v>70050</v>
      </c>
      <c r="L13" s="195">
        <v>0</v>
      </c>
      <c r="M13" s="159">
        <f t="shared" si="1"/>
        <v>850000</v>
      </c>
    </row>
    <row r="14" spans="1:13" ht="30" customHeight="1">
      <c r="A14" s="210">
        <v>267449</v>
      </c>
      <c r="B14" s="206" t="s">
        <v>584</v>
      </c>
      <c r="C14" s="207" t="s">
        <v>579</v>
      </c>
      <c r="D14" s="208">
        <v>1247040</v>
      </c>
      <c r="E14" s="209"/>
      <c r="F14" s="158"/>
      <c r="G14" s="139">
        <v>1200000</v>
      </c>
      <c r="H14" s="158"/>
      <c r="I14" s="139">
        <f t="shared" si="0"/>
        <v>8406000</v>
      </c>
      <c r="J14" s="158">
        <v>120</v>
      </c>
      <c r="K14" s="139">
        <v>70050</v>
      </c>
      <c r="L14" s="195">
        <v>0</v>
      </c>
      <c r="M14" s="159">
        <f t="shared" si="1"/>
        <v>1200000</v>
      </c>
    </row>
    <row r="15" spans="1:13" ht="30" customHeight="1" thickBot="1">
      <c r="A15" s="211">
        <v>248789</v>
      </c>
      <c r="B15" s="212" t="s">
        <v>585</v>
      </c>
      <c r="C15" s="213" t="s">
        <v>579</v>
      </c>
      <c r="D15" s="214">
        <v>561168</v>
      </c>
      <c r="E15" s="215"/>
      <c r="F15" s="165"/>
      <c r="G15" s="141">
        <v>560000</v>
      </c>
      <c r="H15" s="141"/>
      <c r="I15" s="141">
        <f t="shared" si="0"/>
        <v>3922800</v>
      </c>
      <c r="J15" s="165">
        <v>56</v>
      </c>
      <c r="K15" s="141">
        <v>70050</v>
      </c>
      <c r="L15" s="204">
        <v>0</v>
      </c>
      <c r="M15" s="216">
        <f t="shared" si="1"/>
        <v>560000</v>
      </c>
    </row>
    <row r="16" spans="1:13" ht="17.25" customHeight="1" thickBot="1">
      <c r="A16" s="334" t="s">
        <v>424</v>
      </c>
      <c r="B16" s="335"/>
      <c r="C16" s="336"/>
      <c r="D16" s="217">
        <f>SUM(D6:D15)</f>
        <v>23754796</v>
      </c>
      <c r="E16" s="218"/>
      <c r="F16" s="218"/>
      <c r="G16" s="219">
        <f>SUM(G6:G15)</f>
        <v>7980000</v>
      </c>
      <c r="H16" s="219">
        <f>SUM(H6:H15)</f>
        <v>4232000</v>
      </c>
      <c r="I16" s="219">
        <f>SUM(I6:I15)</f>
        <v>38387400</v>
      </c>
      <c r="J16" s="220">
        <f>SUM(J6:J15)</f>
        <v>796</v>
      </c>
      <c r="K16" s="220"/>
      <c r="L16" s="221">
        <f>SUM(L6:L15)</f>
        <v>1240000</v>
      </c>
      <c r="M16" s="222">
        <f>SUM(M6:M15)</f>
        <v>5638000</v>
      </c>
    </row>
  </sheetData>
  <mergeCells count="1">
    <mergeCell ref="A16:C16"/>
  </mergeCells>
  <printOptions/>
  <pageMargins left="0.75" right="0.75" top="1" bottom="1" header="0.4921259845" footer="0.4921259845"/>
  <pageSetup horizontalDpi="600" verticalDpi="600" orientation="landscape" paperSize="8" scale="84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I18" sqref="I18"/>
    </sheetView>
  </sheetViews>
  <sheetFormatPr defaultColWidth="9.00390625" defaultRowHeight="12.75"/>
  <cols>
    <col min="1" max="1" width="21.25390625" style="0" customWidth="1"/>
  </cols>
  <sheetData>
    <row r="1" spans="1:10" ht="12.75">
      <c r="A1" s="370" t="s">
        <v>0</v>
      </c>
      <c r="B1" s="370"/>
      <c r="C1" s="370"/>
      <c r="D1" s="370"/>
      <c r="E1" s="370"/>
      <c r="F1" s="371"/>
      <c r="G1" s="371"/>
      <c r="H1" s="371"/>
      <c r="I1" s="371"/>
      <c r="J1" s="371"/>
    </row>
    <row r="2" spans="1:10" ht="13.5" thickBot="1">
      <c r="A2">
        <v>44990260</v>
      </c>
      <c r="B2" t="s">
        <v>193</v>
      </c>
      <c r="E2" s="423" t="s">
        <v>255</v>
      </c>
      <c r="F2" s="423"/>
      <c r="G2" s="423"/>
      <c r="H2" s="423"/>
      <c r="I2" s="423"/>
      <c r="J2" s="423"/>
    </row>
    <row r="3" spans="1:10" ht="12.75">
      <c r="A3" s="372" t="s">
        <v>1</v>
      </c>
      <c r="B3" s="374" t="s">
        <v>2</v>
      </c>
      <c r="C3" s="374" t="s">
        <v>99</v>
      </c>
      <c r="D3" s="374" t="s">
        <v>4</v>
      </c>
      <c r="E3" s="374" t="s">
        <v>5</v>
      </c>
      <c r="F3" s="374" t="s">
        <v>6</v>
      </c>
      <c r="G3" s="374" t="s">
        <v>7</v>
      </c>
      <c r="H3" s="421" t="s">
        <v>208</v>
      </c>
      <c r="I3" s="374" t="s">
        <v>8</v>
      </c>
      <c r="J3" s="374"/>
    </row>
    <row r="4" spans="1:10" ht="12.75">
      <c r="A4" s="373"/>
      <c r="B4" s="375"/>
      <c r="C4" s="375"/>
      <c r="D4" s="375"/>
      <c r="E4" s="375"/>
      <c r="F4" s="375"/>
      <c r="G4" s="375"/>
      <c r="H4" s="422"/>
      <c r="I4" s="375"/>
      <c r="J4" s="375"/>
    </row>
    <row r="5" spans="1:10" ht="12.75">
      <c r="A5" s="3" t="s">
        <v>209</v>
      </c>
      <c r="B5" s="40">
        <v>1</v>
      </c>
      <c r="C5" s="40" t="s">
        <v>25</v>
      </c>
      <c r="D5" s="40">
        <v>12</v>
      </c>
      <c r="E5" s="40">
        <v>10</v>
      </c>
      <c r="F5" s="40">
        <v>7</v>
      </c>
      <c r="G5" s="40">
        <v>14980</v>
      </c>
      <c r="H5" s="79">
        <f>B5*G5</f>
        <v>14980</v>
      </c>
      <c r="I5" s="79">
        <v>15360</v>
      </c>
      <c r="J5" s="80"/>
    </row>
    <row r="6" spans="1:10" ht="12.75">
      <c r="A6" s="3" t="s">
        <v>9</v>
      </c>
      <c r="B6" s="40">
        <v>0.022</v>
      </c>
      <c r="C6" s="40" t="s">
        <v>12</v>
      </c>
      <c r="D6" s="40">
        <v>13</v>
      </c>
      <c r="E6" s="40">
        <v>12</v>
      </c>
      <c r="F6" s="40">
        <v>7</v>
      </c>
      <c r="G6" s="40">
        <v>15070</v>
      </c>
      <c r="H6" s="78">
        <f aca="true" t="shared" si="0" ref="H6:H14">B6*G6</f>
        <v>331.53999999999996</v>
      </c>
      <c r="I6" s="79">
        <v>642</v>
      </c>
      <c r="J6" s="80"/>
    </row>
    <row r="7" spans="1:10" ht="12.75">
      <c r="A7" s="3" t="s">
        <v>213</v>
      </c>
      <c r="B7" s="40">
        <v>0.014</v>
      </c>
      <c r="C7" s="40" t="s">
        <v>18</v>
      </c>
      <c r="D7" s="40">
        <v>11</v>
      </c>
      <c r="E7" s="40">
        <v>10</v>
      </c>
      <c r="F7" s="40">
        <v>6</v>
      </c>
      <c r="G7" s="40">
        <v>12310</v>
      </c>
      <c r="H7" s="78">
        <f t="shared" si="0"/>
        <v>172.34</v>
      </c>
      <c r="I7" s="79">
        <v>221</v>
      </c>
      <c r="J7" s="80"/>
    </row>
    <row r="8" spans="1:10" ht="12.75">
      <c r="A8" s="3" t="s">
        <v>204</v>
      </c>
      <c r="B8" s="40">
        <v>0.022</v>
      </c>
      <c r="C8" s="40" t="s">
        <v>10</v>
      </c>
      <c r="D8" s="40">
        <v>22</v>
      </c>
      <c r="E8" s="40">
        <v>9</v>
      </c>
      <c r="F8" s="40">
        <v>9</v>
      </c>
      <c r="G8" s="40">
        <v>12750</v>
      </c>
      <c r="H8" s="78">
        <f t="shared" si="0"/>
        <v>280.5</v>
      </c>
      <c r="I8" s="79">
        <v>367</v>
      </c>
      <c r="J8" s="80"/>
    </row>
    <row r="9" spans="1:10" ht="12.75">
      <c r="A9" s="3" t="s">
        <v>14</v>
      </c>
      <c r="B9" s="40">
        <v>0.014</v>
      </c>
      <c r="C9" s="40" t="s">
        <v>10</v>
      </c>
      <c r="D9" s="40">
        <v>36</v>
      </c>
      <c r="E9" s="40">
        <v>8</v>
      </c>
      <c r="F9" s="40">
        <v>12</v>
      </c>
      <c r="G9" s="40">
        <v>13190</v>
      </c>
      <c r="H9" s="78">
        <f t="shared" si="0"/>
        <v>184.66</v>
      </c>
      <c r="I9" s="79">
        <v>223</v>
      </c>
      <c r="J9" s="80"/>
    </row>
    <row r="10" spans="1:10" ht="12.75">
      <c r="A10" s="3" t="s">
        <v>227</v>
      </c>
      <c r="B10" s="40">
        <v>0.022</v>
      </c>
      <c r="C10" s="40" t="s">
        <v>10</v>
      </c>
      <c r="D10" s="40">
        <v>24</v>
      </c>
      <c r="E10" s="40">
        <v>8</v>
      </c>
      <c r="F10" s="40">
        <v>10</v>
      </c>
      <c r="G10" s="40">
        <v>12210</v>
      </c>
      <c r="H10" s="78">
        <f t="shared" si="0"/>
        <v>268.62</v>
      </c>
      <c r="I10" s="79">
        <v>326</v>
      </c>
      <c r="J10" s="80"/>
    </row>
    <row r="11" spans="1:10" ht="12.75">
      <c r="A11" s="3" t="s">
        <v>14</v>
      </c>
      <c r="B11" s="40">
        <v>0.022</v>
      </c>
      <c r="C11" s="40" t="s">
        <v>10</v>
      </c>
      <c r="D11" s="40">
        <v>24</v>
      </c>
      <c r="E11" s="40">
        <v>8</v>
      </c>
      <c r="F11" s="40">
        <v>10</v>
      </c>
      <c r="G11" s="40">
        <v>12210</v>
      </c>
      <c r="H11" s="78">
        <f t="shared" si="0"/>
        <v>268.62</v>
      </c>
      <c r="I11" s="79">
        <v>292</v>
      </c>
      <c r="J11" s="80"/>
    </row>
    <row r="12" spans="1:10" ht="12.75">
      <c r="A12" s="3" t="s">
        <v>241</v>
      </c>
      <c r="B12" s="40">
        <v>0.08</v>
      </c>
      <c r="C12" s="40" t="s">
        <v>12</v>
      </c>
      <c r="D12" s="40">
        <v>3</v>
      </c>
      <c r="E12" s="40">
        <v>10</v>
      </c>
      <c r="F12" s="40">
        <v>3</v>
      </c>
      <c r="G12" s="40">
        <v>13140</v>
      </c>
      <c r="H12" s="78">
        <f t="shared" si="0"/>
        <v>1051.2</v>
      </c>
      <c r="I12" s="79">
        <v>1093</v>
      </c>
      <c r="J12" s="80"/>
    </row>
    <row r="13" spans="1:10" ht="12.75">
      <c r="A13" s="3" t="s">
        <v>256</v>
      </c>
      <c r="B13" s="40">
        <v>0.16</v>
      </c>
      <c r="C13" s="40" t="s">
        <v>12</v>
      </c>
      <c r="D13" s="40">
        <v>2</v>
      </c>
      <c r="E13" s="40">
        <v>10</v>
      </c>
      <c r="F13" s="40">
        <v>3</v>
      </c>
      <c r="G13" s="40">
        <v>13140</v>
      </c>
      <c r="H13" s="78">
        <f t="shared" si="0"/>
        <v>2102.4</v>
      </c>
      <c r="I13" s="79">
        <v>2533</v>
      </c>
      <c r="J13" s="80"/>
    </row>
    <row r="14" spans="1:10" ht="12.75">
      <c r="A14" s="3" t="s">
        <v>257</v>
      </c>
      <c r="B14" s="40">
        <v>0.037</v>
      </c>
      <c r="C14" s="40" t="s">
        <v>10</v>
      </c>
      <c r="D14" s="40">
        <v>18</v>
      </c>
      <c r="E14" s="40">
        <v>9</v>
      </c>
      <c r="F14" s="40">
        <v>8</v>
      </c>
      <c r="G14" s="40">
        <v>14280</v>
      </c>
      <c r="H14" s="78">
        <f t="shared" si="0"/>
        <v>528.36</v>
      </c>
      <c r="I14" s="79">
        <v>533</v>
      </c>
      <c r="J14" s="80"/>
    </row>
    <row r="15" spans="1:10" ht="12.75">
      <c r="A15" s="3" t="s">
        <v>199</v>
      </c>
      <c r="B15" s="40">
        <v>0.05</v>
      </c>
      <c r="C15" s="40" t="s">
        <v>10</v>
      </c>
      <c r="D15" s="40">
        <v>2</v>
      </c>
      <c r="E15" s="40">
        <v>2</v>
      </c>
      <c r="F15" s="40">
        <v>12</v>
      </c>
      <c r="G15" s="40">
        <v>8080</v>
      </c>
      <c r="H15" s="79">
        <f>B15*G15</f>
        <v>404</v>
      </c>
      <c r="I15" s="79">
        <v>477</v>
      </c>
      <c r="J15" s="6"/>
    </row>
    <row r="16" spans="1:10" ht="12.75">
      <c r="A16" s="3"/>
      <c r="B16" s="4">
        <f>SUM(B5:B15)</f>
        <v>1.443</v>
      </c>
      <c r="C16" s="4"/>
      <c r="D16" s="4"/>
      <c r="E16" s="4"/>
      <c r="F16" s="4"/>
      <c r="G16" s="4"/>
      <c r="H16" s="5"/>
      <c r="I16" s="5">
        <f>SUM(I5:I15)</f>
        <v>22067</v>
      </c>
      <c r="J16" s="6"/>
    </row>
    <row r="17" spans="1:10" ht="12.75">
      <c r="A17" s="3"/>
      <c r="B17" s="4"/>
      <c r="C17" s="4">
        <f>+(B5+B6+B7+B12+B13)/B16*100</f>
        <v>88.42688842688842</v>
      </c>
      <c r="D17" s="4"/>
      <c r="E17" s="4"/>
      <c r="F17" s="4"/>
      <c r="G17" s="4"/>
      <c r="H17" s="5"/>
      <c r="I17" s="5">
        <f>+I16/B16</f>
        <v>15292.446292446291</v>
      </c>
      <c r="J17" s="6"/>
    </row>
    <row r="18" spans="1:10" ht="12.75">
      <c r="A18" s="3"/>
      <c r="B18" s="4"/>
      <c r="C18" s="4"/>
      <c r="D18" s="4"/>
      <c r="E18" s="4"/>
      <c r="F18" s="4"/>
      <c r="G18" s="4"/>
      <c r="H18" s="5"/>
      <c r="I18" s="5"/>
      <c r="J18" s="6"/>
    </row>
    <row r="19" spans="1:10" ht="12.75">
      <c r="A19" s="3"/>
      <c r="B19" s="4"/>
      <c r="C19" s="4"/>
      <c r="D19" s="4"/>
      <c r="E19" s="4"/>
      <c r="F19" s="4"/>
      <c r="G19" s="4"/>
      <c r="H19" s="5"/>
      <c r="I19" s="5"/>
      <c r="J19" s="6"/>
    </row>
    <row r="20" spans="1:10" ht="12.75">
      <c r="A20" s="3"/>
      <c r="B20" s="4"/>
      <c r="C20" s="4"/>
      <c r="D20" s="4"/>
      <c r="E20" s="4"/>
      <c r="F20" s="4"/>
      <c r="G20" s="4"/>
      <c r="H20" s="5"/>
      <c r="I20" s="5"/>
      <c r="J20" s="6"/>
    </row>
    <row r="21" spans="1:10" ht="12.75">
      <c r="A21" s="3"/>
      <c r="B21" s="4"/>
      <c r="C21" s="4"/>
      <c r="D21" s="4"/>
      <c r="E21" s="4"/>
      <c r="F21" s="4"/>
      <c r="G21" s="4"/>
      <c r="H21" s="5"/>
      <c r="I21" s="5"/>
      <c r="J21" s="6"/>
    </row>
    <row r="22" spans="1:10" ht="12.75">
      <c r="A22" s="3"/>
      <c r="B22" s="4"/>
      <c r="C22" s="4"/>
      <c r="D22" s="4"/>
      <c r="E22" s="4"/>
      <c r="F22" s="4"/>
      <c r="G22" s="4"/>
      <c r="H22" s="5"/>
      <c r="I22" s="5"/>
      <c r="J22" s="6"/>
    </row>
    <row r="23" spans="1:10" ht="12.75">
      <c r="A23" s="3"/>
      <c r="B23" s="4"/>
      <c r="C23" s="4"/>
      <c r="D23" s="4"/>
      <c r="E23" s="4"/>
      <c r="F23" s="4"/>
      <c r="G23" s="4"/>
      <c r="H23" s="5"/>
      <c r="I23" s="5"/>
      <c r="J23" s="6"/>
    </row>
    <row r="24" spans="1:10" ht="12.75">
      <c r="A24" s="3"/>
      <c r="B24" s="4"/>
      <c r="C24" s="4"/>
      <c r="D24" s="4"/>
      <c r="E24" s="4"/>
      <c r="F24" s="4"/>
      <c r="G24" s="4"/>
      <c r="H24" s="5"/>
      <c r="I24" s="5"/>
      <c r="J24" s="6"/>
    </row>
    <row r="25" spans="1:10" ht="12.75">
      <c r="A25" s="3"/>
      <c r="B25" s="4"/>
      <c r="C25" s="4"/>
      <c r="D25" s="4"/>
      <c r="E25" s="4"/>
      <c r="F25" s="4"/>
      <c r="G25" s="4"/>
      <c r="H25" s="5"/>
      <c r="I25" s="5"/>
      <c r="J25" s="6"/>
    </row>
    <row r="26" spans="1:10" ht="12.75">
      <c r="A26" s="3"/>
      <c r="B26" s="4"/>
      <c r="C26" s="4"/>
      <c r="D26" s="4"/>
      <c r="E26" s="4"/>
      <c r="F26" s="4"/>
      <c r="G26" s="4"/>
      <c r="H26" s="5"/>
      <c r="I26" s="5"/>
      <c r="J26" s="6"/>
    </row>
    <row r="27" spans="1:10" ht="12.75">
      <c r="A27" s="3"/>
      <c r="B27" s="4"/>
      <c r="C27" s="4"/>
      <c r="D27" s="4"/>
      <c r="E27" s="4"/>
      <c r="F27" s="4"/>
      <c r="G27" s="4"/>
      <c r="H27" s="5"/>
      <c r="I27" s="5"/>
      <c r="J27" s="6"/>
    </row>
    <row r="28" spans="1:10" ht="12.75">
      <c r="A28" s="3"/>
      <c r="B28" s="4"/>
      <c r="C28" s="4"/>
      <c r="D28" s="4"/>
      <c r="E28" s="4"/>
      <c r="F28" s="4"/>
      <c r="G28" s="4"/>
      <c r="H28" s="5"/>
      <c r="I28" s="5"/>
      <c r="J28" s="6"/>
    </row>
    <row r="29" spans="1:10" ht="12.75">
      <c r="A29" s="3"/>
      <c r="B29" s="4"/>
      <c r="C29" s="4"/>
      <c r="D29" s="4"/>
      <c r="E29" s="4"/>
      <c r="F29" s="4"/>
      <c r="G29" s="4"/>
      <c r="H29" s="5"/>
      <c r="I29" s="5"/>
      <c r="J29" s="6"/>
    </row>
    <row r="30" spans="1:10" ht="13.5" thickBot="1">
      <c r="A30" s="8"/>
      <c r="B30" s="10"/>
      <c r="C30" s="10"/>
      <c r="D30" s="10"/>
      <c r="E30" s="10"/>
      <c r="F30" s="10"/>
      <c r="G30" s="10"/>
      <c r="H30" s="11"/>
      <c r="I30" s="11"/>
      <c r="J30" s="12"/>
    </row>
    <row r="32" ht="12.75">
      <c r="A32" t="s">
        <v>26</v>
      </c>
    </row>
  </sheetData>
  <mergeCells count="11">
    <mergeCell ref="A1:J1"/>
    <mergeCell ref="E2:J2"/>
    <mergeCell ref="A3:A4"/>
    <mergeCell ref="B3:B4"/>
    <mergeCell ref="C3:C4"/>
    <mergeCell ref="D3:D4"/>
    <mergeCell ref="E3:E4"/>
    <mergeCell ref="F3:F4"/>
    <mergeCell ref="G3:G4"/>
    <mergeCell ref="H3:H4"/>
    <mergeCell ref="I3:J4"/>
  </mergeCells>
  <printOptions/>
  <pageMargins left="0.75" right="0.75" top="1" bottom="1" header="0.4921259845" footer="0.492125984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H9" sqref="H9"/>
    </sheetView>
  </sheetViews>
  <sheetFormatPr defaultColWidth="9.00390625" defaultRowHeight="12.75"/>
  <sheetData>
    <row r="1" spans="1:9" ht="12.75">
      <c r="A1" s="370" t="s">
        <v>0</v>
      </c>
      <c r="B1" s="370"/>
      <c r="C1" s="370"/>
      <c r="D1" s="370"/>
      <c r="E1" s="370"/>
      <c r="F1" s="371"/>
      <c r="G1" s="371"/>
      <c r="H1" s="371"/>
      <c r="I1" s="371"/>
    </row>
    <row r="2" ht="13.5" thickBot="1"/>
    <row r="3" spans="1:9" ht="12.75">
      <c r="A3" s="372" t="s">
        <v>1</v>
      </c>
      <c r="B3" s="374" t="s">
        <v>2</v>
      </c>
      <c r="C3" s="374" t="s">
        <v>3</v>
      </c>
      <c r="D3" s="374" t="s">
        <v>4</v>
      </c>
      <c r="E3" s="374" t="s">
        <v>5</v>
      </c>
      <c r="F3" s="374" t="s">
        <v>6</v>
      </c>
      <c r="G3" s="374" t="s">
        <v>7</v>
      </c>
      <c r="H3" s="374" t="s">
        <v>8</v>
      </c>
      <c r="I3" s="374"/>
    </row>
    <row r="4" spans="1:9" ht="12.75">
      <c r="A4" s="373"/>
      <c r="B4" s="375"/>
      <c r="C4" s="375"/>
      <c r="D4" s="375"/>
      <c r="E4" s="375"/>
      <c r="F4" s="375"/>
      <c r="G4" s="375"/>
      <c r="H4" s="375"/>
      <c r="I4" s="375"/>
    </row>
    <row r="5" spans="1:9" ht="25.5">
      <c r="A5" s="118" t="s">
        <v>400</v>
      </c>
      <c r="B5" s="4">
        <v>1</v>
      </c>
      <c r="C5" s="4" t="s">
        <v>156</v>
      </c>
      <c r="D5" s="4" t="s">
        <v>258</v>
      </c>
      <c r="E5" s="4"/>
      <c r="F5" s="4">
        <v>7</v>
      </c>
      <c r="G5" s="17">
        <v>12800</v>
      </c>
      <c r="H5" s="18">
        <v>36000</v>
      </c>
      <c r="I5" s="6" t="s">
        <v>259</v>
      </c>
    </row>
    <row r="6" spans="1:9" ht="12.75">
      <c r="A6" s="3" t="s">
        <v>260</v>
      </c>
      <c r="B6" s="4">
        <v>1</v>
      </c>
      <c r="C6" s="4" t="s">
        <v>10</v>
      </c>
      <c r="D6" s="4" t="s">
        <v>261</v>
      </c>
      <c r="E6" s="4"/>
      <c r="F6" s="4">
        <v>6</v>
      </c>
      <c r="G6" s="17">
        <v>10460</v>
      </c>
      <c r="H6" s="18">
        <v>30000</v>
      </c>
      <c r="I6" s="6" t="s">
        <v>259</v>
      </c>
    </row>
    <row r="7" spans="1:9" ht="12.75">
      <c r="A7" s="3" t="s">
        <v>260</v>
      </c>
      <c r="B7" s="4">
        <v>1</v>
      </c>
      <c r="C7" s="4" t="s">
        <v>63</v>
      </c>
      <c r="D7" s="4" t="s">
        <v>263</v>
      </c>
      <c r="E7" s="4">
        <v>9</v>
      </c>
      <c r="F7" s="4">
        <v>1</v>
      </c>
      <c r="G7" s="17">
        <v>9360</v>
      </c>
      <c r="H7" s="18">
        <v>27000</v>
      </c>
      <c r="I7" s="6" t="s">
        <v>259</v>
      </c>
    </row>
    <row r="8" spans="1:9" ht="12.75">
      <c r="A8" s="3"/>
      <c r="B8" s="4">
        <f>SUM(B5:B7)</f>
        <v>3</v>
      </c>
      <c r="C8" s="4"/>
      <c r="D8" s="4"/>
      <c r="E8" s="4"/>
      <c r="F8" s="4"/>
      <c r="G8" s="4"/>
      <c r="H8" s="18">
        <f>SUM(H5:H7)</f>
        <v>93000</v>
      </c>
      <c r="I8" s="6"/>
    </row>
    <row r="9" spans="1:9" ht="12.75">
      <c r="A9" s="3"/>
      <c r="B9" s="4"/>
      <c r="C9" s="4">
        <f>+(B5+B7)/B8*100</f>
        <v>66.66666666666666</v>
      </c>
      <c r="D9" s="4"/>
      <c r="E9" s="4"/>
      <c r="F9" s="4"/>
      <c r="G9" s="4"/>
      <c r="H9" s="5">
        <f>+H8/B8</f>
        <v>31000</v>
      </c>
      <c r="I9" s="6"/>
    </row>
    <row r="10" spans="1:9" ht="12.75">
      <c r="A10" s="3"/>
      <c r="B10" s="4"/>
      <c r="C10" s="4"/>
      <c r="D10" s="4"/>
      <c r="E10" s="4"/>
      <c r="F10" s="4"/>
      <c r="G10" s="4"/>
      <c r="H10" s="5"/>
      <c r="I10" s="6"/>
    </row>
    <row r="11" spans="1:9" ht="12.75">
      <c r="A11" s="3"/>
      <c r="B11" s="4"/>
      <c r="C11" s="4"/>
      <c r="D11" s="4"/>
      <c r="E11" s="4"/>
      <c r="F11" s="4"/>
      <c r="G11" s="4"/>
      <c r="H11" s="5"/>
      <c r="I11" s="6"/>
    </row>
    <row r="12" spans="1:9" ht="12.75">
      <c r="A12" s="3"/>
      <c r="B12" s="4"/>
      <c r="C12" s="4"/>
      <c r="D12" s="4"/>
      <c r="E12" s="4"/>
      <c r="F12" s="4"/>
      <c r="G12" s="4"/>
      <c r="H12" s="5"/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ht="12.75">
      <c r="A33" t="s">
        <v>26</v>
      </c>
    </row>
    <row r="35" ht="12.75">
      <c r="A35" t="s">
        <v>264</v>
      </c>
    </row>
    <row r="36" ht="12.75">
      <c r="A36" t="s">
        <v>265</v>
      </c>
    </row>
    <row r="37" ht="12.75">
      <c r="A37" t="s">
        <v>266</v>
      </c>
    </row>
    <row r="40" ht="12.75">
      <c r="A40" t="s">
        <v>267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H12" sqref="H12"/>
    </sheetView>
  </sheetViews>
  <sheetFormatPr defaultColWidth="9.00390625" defaultRowHeight="12.75"/>
  <cols>
    <col min="1" max="1" width="14.375" style="0" customWidth="1"/>
  </cols>
  <sheetData>
    <row r="1" ht="13.5" thickBot="1"/>
    <row r="2" spans="1:9" ht="12.75">
      <c r="A2" s="372" t="s">
        <v>1</v>
      </c>
      <c r="B2" s="374" t="s">
        <v>2</v>
      </c>
      <c r="C2" s="374" t="s">
        <v>3</v>
      </c>
      <c r="D2" s="374" t="s">
        <v>4</v>
      </c>
      <c r="E2" s="374" t="s">
        <v>5</v>
      </c>
      <c r="F2" s="374" t="s">
        <v>6</v>
      </c>
      <c r="G2" s="374" t="s">
        <v>7</v>
      </c>
      <c r="H2" s="374" t="s">
        <v>8</v>
      </c>
      <c r="I2" s="374"/>
    </row>
    <row r="3" spans="1:9" ht="12.75">
      <c r="A3" s="373"/>
      <c r="B3" s="375"/>
      <c r="C3" s="375"/>
      <c r="D3" s="375"/>
      <c r="E3" s="375"/>
      <c r="F3" s="375"/>
      <c r="G3" s="375"/>
      <c r="H3" s="375"/>
      <c r="I3" s="375"/>
    </row>
    <row r="4" spans="1:9" ht="12.75">
      <c r="A4" s="3" t="s">
        <v>9</v>
      </c>
      <c r="B4" s="4">
        <v>0.25</v>
      </c>
      <c r="C4" s="4" t="s">
        <v>10</v>
      </c>
      <c r="D4" s="4">
        <v>26</v>
      </c>
      <c r="E4" s="4">
        <v>7</v>
      </c>
      <c r="F4" s="4">
        <v>10</v>
      </c>
      <c r="G4" s="4"/>
      <c r="H4" s="18">
        <v>4500</v>
      </c>
      <c r="I4" s="6"/>
    </row>
    <row r="5" spans="1:9" ht="12.75">
      <c r="A5" s="3" t="s">
        <v>14</v>
      </c>
      <c r="B5" s="4">
        <v>0.25</v>
      </c>
      <c r="C5" s="4" t="s">
        <v>10</v>
      </c>
      <c r="D5" s="4">
        <v>32</v>
      </c>
      <c r="E5" s="4">
        <v>7</v>
      </c>
      <c r="F5" s="4">
        <v>11</v>
      </c>
      <c r="G5" s="4"/>
      <c r="H5" s="18">
        <v>3600</v>
      </c>
      <c r="I5" s="6"/>
    </row>
    <row r="6" spans="1:9" ht="12.75">
      <c r="A6" s="3" t="s">
        <v>268</v>
      </c>
      <c r="B6" s="4">
        <v>0.2</v>
      </c>
      <c r="C6" s="4" t="s">
        <v>106</v>
      </c>
      <c r="D6" s="4">
        <v>8</v>
      </c>
      <c r="E6" s="4">
        <v>7</v>
      </c>
      <c r="F6" s="4">
        <v>5</v>
      </c>
      <c r="G6" s="4"/>
      <c r="H6" s="18">
        <v>3288</v>
      </c>
      <c r="I6" s="6"/>
    </row>
    <row r="7" spans="1:9" ht="12.75">
      <c r="A7" s="3" t="s">
        <v>269</v>
      </c>
      <c r="B7" s="4">
        <v>0.4</v>
      </c>
      <c r="C7" s="4" t="s">
        <v>10</v>
      </c>
      <c r="D7" s="4">
        <v>25</v>
      </c>
      <c r="E7" s="4">
        <v>7</v>
      </c>
      <c r="F7" s="4">
        <v>10</v>
      </c>
      <c r="G7" s="4"/>
      <c r="H7" s="18">
        <v>5500</v>
      </c>
      <c r="I7" s="6"/>
    </row>
    <row r="8" spans="1:9" ht="12.75">
      <c r="A8" s="3" t="s">
        <v>269</v>
      </c>
      <c r="B8" s="4">
        <v>0.4</v>
      </c>
      <c r="C8" s="4" t="s">
        <v>10</v>
      </c>
      <c r="D8" s="4">
        <v>18</v>
      </c>
      <c r="E8" s="4">
        <v>7</v>
      </c>
      <c r="F8" s="4">
        <v>8</v>
      </c>
      <c r="G8" s="4"/>
      <c r="H8" s="5">
        <v>5660</v>
      </c>
      <c r="I8" s="6"/>
    </row>
    <row r="9" spans="1:9" ht="12.75">
      <c r="A9" s="3" t="s">
        <v>270</v>
      </c>
      <c r="B9" s="4">
        <v>0.1</v>
      </c>
      <c r="C9" s="4" t="s">
        <v>10</v>
      </c>
      <c r="D9" s="4">
        <v>22</v>
      </c>
      <c r="E9" s="4">
        <v>7</v>
      </c>
      <c r="F9" s="4">
        <v>4</v>
      </c>
      <c r="G9" s="4"/>
      <c r="H9" s="5">
        <v>1200</v>
      </c>
      <c r="I9" s="6"/>
    </row>
    <row r="10" spans="1:9" ht="12.75">
      <c r="A10" s="3" t="s">
        <v>206</v>
      </c>
      <c r="B10" s="4">
        <v>0.1</v>
      </c>
      <c r="C10" s="4" t="s">
        <v>10</v>
      </c>
      <c r="D10" s="4">
        <v>15</v>
      </c>
      <c r="E10" s="4">
        <v>3</v>
      </c>
      <c r="F10" s="4">
        <v>7</v>
      </c>
      <c r="G10" s="4"/>
      <c r="H10" s="5">
        <v>1500</v>
      </c>
      <c r="I10" s="6"/>
    </row>
    <row r="11" spans="1:9" ht="12.75">
      <c r="A11" s="3"/>
      <c r="B11" s="4">
        <f>SUM(B4:B10)</f>
        <v>1.7000000000000002</v>
      </c>
      <c r="C11" s="4"/>
      <c r="D11" s="4"/>
      <c r="E11" s="4"/>
      <c r="F11" s="4"/>
      <c r="G11" s="4"/>
      <c r="H11" s="18">
        <f>SUM(H4:H10)</f>
        <v>25248</v>
      </c>
      <c r="I11" s="6"/>
    </row>
    <row r="12" spans="1:9" ht="12.75">
      <c r="A12" s="3"/>
      <c r="B12" s="4"/>
      <c r="C12" s="4">
        <f>+B6/B11*100</f>
        <v>11.76470588235294</v>
      </c>
      <c r="D12" s="4"/>
      <c r="E12" s="4"/>
      <c r="F12" s="4"/>
      <c r="G12" s="4"/>
      <c r="H12" s="5">
        <f>+H11/B11</f>
        <v>14851.764705882351</v>
      </c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3.5" thickBot="1">
      <c r="A30" s="8"/>
      <c r="B30" s="10"/>
      <c r="C30" s="10"/>
      <c r="D30" s="10"/>
      <c r="E30" s="10"/>
      <c r="F30" s="10"/>
      <c r="G30" s="10"/>
      <c r="H30" s="11"/>
      <c r="I30" s="12"/>
    </row>
    <row r="32" spans="1:6" ht="12.75">
      <c r="A32" t="s">
        <v>26</v>
      </c>
      <c r="B32" t="s">
        <v>271</v>
      </c>
      <c r="F32" t="s">
        <v>272</v>
      </c>
    </row>
    <row r="34" ht="12.75">
      <c r="B34" t="s">
        <v>273</v>
      </c>
    </row>
    <row r="36" ht="12.75">
      <c r="B36" t="s">
        <v>274</v>
      </c>
    </row>
  </sheetData>
  <mergeCells count="8">
    <mergeCell ref="E2:E3"/>
    <mergeCell ref="F2:F3"/>
    <mergeCell ref="G2:G3"/>
    <mergeCell ref="H2:I3"/>
    <mergeCell ref="A2:A3"/>
    <mergeCell ref="B2:B3"/>
    <mergeCell ref="C2:C3"/>
    <mergeCell ref="D2:D3"/>
  </mergeCells>
  <printOptions/>
  <pageMargins left="0.75" right="0.75" top="1" bottom="1" header="0.4921259845" footer="0.492125984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H12" sqref="H12"/>
    </sheetView>
  </sheetViews>
  <sheetFormatPr defaultColWidth="9.00390625" defaultRowHeight="12.75"/>
  <cols>
    <col min="1" max="1" width="14.75390625" style="0" customWidth="1"/>
  </cols>
  <sheetData>
    <row r="1" spans="1:9" ht="12.75">
      <c r="A1" s="370" t="s">
        <v>0</v>
      </c>
      <c r="B1" s="370"/>
      <c r="C1" s="370"/>
      <c r="D1" s="370"/>
      <c r="E1" s="370"/>
      <c r="F1" s="371"/>
      <c r="G1" s="371"/>
      <c r="H1" s="371"/>
      <c r="I1" s="371"/>
    </row>
    <row r="2" ht="13.5" thickBot="1"/>
    <row r="3" spans="1:9" ht="12.75">
      <c r="A3" s="372" t="s">
        <v>1</v>
      </c>
      <c r="B3" s="374" t="s">
        <v>2</v>
      </c>
      <c r="C3" s="374" t="s">
        <v>3</v>
      </c>
      <c r="D3" s="374" t="s">
        <v>4</v>
      </c>
      <c r="E3" s="374" t="s">
        <v>5</v>
      </c>
      <c r="F3" s="374" t="s">
        <v>6</v>
      </c>
      <c r="G3" s="374" t="s">
        <v>7</v>
      </c>
      <c r="H3" s="374" t="s">
        <v>8</v>
      </c>
      <c r="I3" s="374"/>
    </row>
    <row r="4" spans="1:9" ht="12.75">
      <c r="A4" s="373"/>
      <c r="B4" s="375"/>
      <c r="C4" s="375"/>
      <c r="D4" s="375"/>
      <c r="E4" s="375"/>
      <c r="F4" s="375"/>
      <c r="G4" s="375"/>
      <c r="H4" s="375"/>
      <c r="I4" s="375"/>
    </row>
    <row r="5" spans="1:9" ht="12.75">
      <c r="A5" s="3" t="s">
        <v>275</v>
      </c>
      <c r="B5" s="83">
        <v>1</v>
      </c>
      <c r="C5" s="84" t="s">
        <v>130</v>
      </c>
      <c r="D5" s="4" t="s">
        <v>131</v>
      </c>
      <c r="E5" s="4"/>
      <c r="F5" s="4"/>
      <c r="G5" s="17">
        <v>16000</v>
      </c>
      <c r="H5" s="18">
        <v>17500</v>
      </c>
      <c r="I5" s="6"/>
    </row>
    <row r="6" spans="1:9" ht="12.75">
      <c r="A6" s="3" t="s">
        <v>276</v>
      </c>
      <c r="B6" s="83">
        <v>1</v>
      </c>
      <c r="C6" s="84" t="s">
        <v>130</v>
      </c>
      <c r="D6" s="4" t="s">
        <v>137</v>
      </c>
      <c r="E6" s="4"/>
      <c r="F6" s="4"/>
      <c r="G6" s="17">
        <v>13000</v>
      </c>
      <c r="H6" s="18">
        <v>13000</v>
      </c>
      <c r="I6" s="6"/>
    </row>
    <row r="7" spans="1:9" ht="12.75">
      <c r="A7" s="3" t="s">
        <v>276</v>
      </c>
      <c r="B7" s="83">
        <v>0.5</v>
      </c>
      <c r="C7" s="84" t="s">
        <v>130</v>
      </c>
      <c r="D7" s="4" t="s">
        <v>120</v>
      </c>
      <c r="E7" s="4"/>
      <c r="F7" s="4"/>
      <c r="G7" s="17">
        <v>8250</v>
      </c>
      <c r="H7" s="18">
        <v>8750</v>
      </c>
      <c r="I7" s="6"/>
    </row>
    <row r="8" spans="1:9" ht="12.75">
      <c r="A8" s="3" t="s">
        <v>39</v>
      </c>
      <c r="B8" s="83">
        <v>0.25</v>
      </c>
      <c r="C8" s="84" t="s">
        <v>130</v>
      </c>
      <c r="D8" s="4" t="s">
        <v>131</v>
      </c>
      <c r="E8" s="4"/>
      <c r="F8" s="4"/>
      <c r="G8" s="17">
        <v>2900</v>
      </c>
      <c r="H8" s="18">
        <v>3100</v>
      </c>
      <c r="I8" s="6"/>
    </row>
    <row r="9" spans="1:9" ht="12.75">
      <c r="A9" s="3" t="s">
        <v>277</v>
      </c>
      <c r="B9" s="83">
        <v>0.5</v>
      </c>
      <c r="C9" s="84" t="s">
        <v>278</v>
      </c>
      <c r="D9" s="4" t="s">
        <v>131</v>
      </c>
      <c r="E9" s="4"/>
      <c r="F9" s="4"/>
      <c r="G9" s="17">
        <v>7000</v>
      </c>
      <c r="H9" s="18">
        <v>7100</v>
      </c>
      <c r="I9" s="6"/>
    </row>
    <row r="10" spans="1:9" ht="12.75">
      <c r="A10" s="3" t="s">
        <v>279</v>
      </c>
      <c r="B10" s="83">
        <v>0.33</v>
      </c>
      <c r="C10" s="84"/>
      <c r="D10" s="4"/>
      <c r="E10" s="4"/>
      <c r="F10" s="4"/>
      <c r="G10" s="17">
        <v>2533</v>
      </c>
      <c r="H10" s="18">
        <v>2550</v>
      </c>
      <c r="I10" s="6"/>
    </row>
    <row r="11" spans="1:9" ht="12.75">
      <c r="A11" s="3"/>
      <c r="B11" s="83">
        <f>SUM(B5:B10)</f>
        <v>3.58</v>
      </c>
      <c r="C11" s="4"/>
      <c r="D11" s="4"/>
      <c r="E11" s="4"/>
      <c r="F11" s="4"/>
      <c r="G11" s="4"/>
      <c r="H11" s="18">
        <f>SUM(H5:H10)</f>
        <v>52000</v>
      </c>
      <c r="I11" s="6"/>
    </row>
    <row r="12" spans="1:9" ht="12.75">
      <c r="A12" s="3"/>
      <c r="B12" s="83"/>
      <c r="C12" s="4">
        <f>+(B5+B6+B7+B8+B9)/B11*100</f>
        <v>90.78212290502793</v>
      </c>
      <c r="D12" s="4"/>
      <c r="E12" s="4"/>
      <c r="F12" s="4"/>
      <c r="G12" s="4"/>
      <c r="H12" s="5">
        <f>+H11/B11</f>
        <v>14525.139664804468</v>
      </c>
      <c r="I12" s="6"/>
    </row>
    <row r="13" spans="1:9" ht="12.75">
      <c r="A13" s="3"/>
      <c r="B13" s="83"/>
      <c r="C13" s="4"/>
      <c r="D13" s="4"/>
      <c r="E13" s="4"/>
      <c r="F13" s="4"/>
      <c r="G13" s="4"/>
      <c r="H13" s="5"/>
      <c r="I13" s="6"/>
    </row>
    <row r="14" spans="1:9" ht="12.75">
      <c r="A14" s="3"/>
      <c r="B14" s="83"/>
      <c r="C14" s="4"/>
      <c r="D14" s="4"/>
      <c r="E14" s="4"/>
      <c r="F14" s="4"/>
      <c r="G14" s="4"/>
      <c r="H14" s="5"/>
      <c r="I14" s="6"/>
    </row>
    <row r="15" spans="1:9" ht="12.75">
      <c r="A15" s="3"/>
      <c r="B15" s="83"/>
      <c r="C15" s="4"/>
      <c r="D15" s="4"/>
      <c r="E15" s="4"/>
      <c r="F15" s="4"/>
      <c r="G15" s="4"/>
      <c r="H15" s="5"/>
      <c r="I15" s="6"/>
    </row>
    <row r="16" spans="1:9" ht="12.75">
      <c r="A16" s="3"/>
      <c r="B16" s="83"/>
      <c r="C16" s="4"/>
      <c r="D16" s="4"/>
      <c r="E16" s="4"/>
      <c r="F16" s="4"/>
      <c r="G16" s="4"/>
      <c r="H16" s="5"/>
      <c r="I16" s="6"/>
    </row>
    <row r="17" spans="1:9" ht="12.75">
      <c r="A17" s="3"/>
      <c r="B17" s="83"/>
      <c r="C17" s="4"/>
      <c r="D17" s="4"/>
      <c r="E17" s="4"/>
      <c r="F17" s="4"/>
      <c r="G17" s="4"/>
      <c r="H17" s="5"/>
      <c r="I17" s="6"/>
    </row>
    <row r="18" spans="1:9" ht="12.75">
      <c r="A18" s="3"/>
      <c r="B18" s="83"/>
      <c r="C18" s="4"/>
      <c r="D18" s="4"/>
      <c r="E18" s="4"/>
      <c r="F18" s="4"/>
      <c r="G18" s="4"/>
      <c r="H18" s="5"/>
      <c r="I18" s="6"/>
    </row>
    <row r="19" spans="1:9" ht="12.75">
      <c r="A19" s="3"/>
      <c r="B19" s="83"/>
      <c r="C19" s="4"/>
      <c r="D19" s="4"/>
      <c r="E19" s="4"/>
      <c r="F19" s="4"/>
      <c r="G19" s="4"/>
      <c r="H19" s="5"/>
      <c r="I19" s="6"/>
    </row>
    <row r="20" spans="1:9" ht="12.75">
      <c r="A20" s="3"/>
      <c r="B20" s="83"/>
      <c r="C20" s="4"/>
      <c r="D20" s="4"/>
      <c r="E20" s="4"/>
      <c r="F20" s="4"/>
      <c r="G20" s="4"/>
      <c r="H20" s="5"/>
      <c r="I20" s="6"/>
    </row>
    <row r="21" spans="1:9" ht="12.75">
      <c r="A21" s="3"/>
      <c r="B21" s="83"/>
      <c r="C21" s="4"/>
      <c r="D21" s="4"/>
      <c r="E21" s="4"/>
      <c r="F21" s="4"/>
      <c r="G21" s="4"/>
      <c r="H21" s="5"/>
      <c r="I21" s="6"/>
    </row>
    <row r="22" spans="1:9" ht="12.75">
      <c r="A22" s="3"/>
      <c r="B22" s="83"/>
      <c r="C22" s="4"/>
      <c r="D22" s="4"/>
      <c r="E22" s="4"/>
      <c r="F22" s="4"/>
      <c r="G22" s="4"/>
      <c r="H22" s="5"/>
      <c r="I22" s="6"/>
    </row>
    <row r="23" spans="1:9" ht="12.75">
      <c r="A23" s="3"/>
      <c r="B23" s="83"/>
      <c r="C23" s="4"/>
      <c r="D23" s="4"/>
      <c r="E23" s="4"/>
      <c r="F23" s="4"/>
      <c r="G23" s="4"/>
      <c r="H23" s="5"/>
      <c r="I23" s="6"/>
    </row>
    <row r="24" spans="1:9" ht="12.75">
      <c r="A24" s="3"/>
      <c r="B24" s="83"/>
      <c r="C24" s="4"/>
      <c r="D24" s="4"/>
      <c r="E24" s="4"/>
      <c r="F24" s="4"/>
      <c r="G24" s="4"/>
      <c r="H24" s="5"/>
      <c r="I24" s="6"/>
    </row>
    <row r="25" spans="1:9" ht="12.75">
      <c r="A25" s="3"/>
      <c r="B25" s="83"/>
      <c r="C25" s="4"/>
      <c r="D25" s="4"/>
      <c r="E25" s="4"/>
      <c r="F25" s="4"/>
      <c r="G25" s="4"/>
      <c r="H25" s="5"/>
      <c r="I25" s="6"/>
    </row>
    <row r="26" spans="1:9" ht="12.75">
      <c r="A26" s="3"/>
      <c r="B26" s="83"/>
      <c r="C26" s="4"/>
      <c r="D26" s="4"/>
      <c r="E26" s="4"/>
      <c r="F26" s="4"/>
      <c r="G26" s="4"/>
      <c r="H26" s="5"/>
      <c r="I26" s="6"/>
    </row>
    <row r="27" spans="1:9" ht="12.75">
      <c r="A27" s="3"/>
      <c r="B27" s="83"/>
      <c r="C27" s="4"/>
      <c r="D27" s="4"/>
      <c r="E27" s="4"/>
      <c r="F27" s="4"/>
      <c r="G27" s="4"/>
      <c r="H27" s="5"/>
      <c r="I27" s="6"/>
    </row>
    <row r="28" spans="1:9" ht="12.75">
      <c r="A28" s="3"/>
      <c r="B28" s="83"/>
      <c r="C28" s="4"/>
      <c r="D28" s="4"/>
      <c r="E28" s="4"/>
      <c r="F28" s="4"/>
      <c r="G28" s="4"/>
      <c r="H28" s="5"/>
      <c r="I28" s="6"/>
    </row>
    <row r="29" spans="1:9" ht="12.75">
      <c r="A29" s="3"/>
      <c r="B29" s="83"/>
      <c r="C29" s="4"/>
      <c r="D29" s="4"/>
      <c r="E29" s="4"/>
      <c r="F29" s="4"/>
      <c r="G29" s="4"/>
      <c r="H29" s="5"/>
      <c r="I29" s="6"/>
    </row>
    <row r="30" spans="1:9" ht="12.75">
      <c r="A30" s="3"/>
      <c r="B30" s="83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2" ht="12.75">
      <c r="A33" t="s">
        <v>26</v>
      </c>
      <c r="B33" t="s">
        <v>280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K3" sqref="K3"/>
    </sheetView>
  </sheetViews>
  <sheetFormatPr defaultColWidth="9.00390625" defaultRowHeight="12.75"/>
  <cols>
    <col min="1" max="1" width="25.875" style="0" customWidth="1"/>
    <col min="9" max="9" width="16.625" style="0" customWidth="1"/>
  </cols>
  <sheetData>
    <row r="1" spans="1:9" ht="12.75">
      <c r="A1" s="425" t="s">
        <v>0</v>
      </c>
      <c r="B1" s="426"/>
      <c r="C1" s="426"/>
      <c r="D1" s="426"/>
      <c r="E1" s="426"/>
      <c r="F1" s="427"/>
      <c r="G1" s="427"/>
      <c r="H1" s="427"/>
      <c r="I1" s="428"/>
    </row>
    <row r="2" spans="1:9" ht="12.75">
      <c r="A2" s="3"/>
      <c r="B2" s="4"/>
      <c r="C2" s="4"/>
      <c r="D2" s="4"/>
      <c r="E2" s="4"/>
      <c r="F2" s="4"/>
      <c r="G2" s="4"/>
      <c r="H2" s="4"/>
      <c r="I2" s="85"/>
    </row>
    <row r="3" spans="1:9" ht="12.75">
      <c r="A3" s="373" t="s">
        <v>1</v>
      </c>
      <c r="B3" s="375" t="s">
        <v>2</v>
      </c>
      <c r="C3" s="375" t="s">
        <v>3</v>
      </c>
      <c r="D3" s="375" t="s">
        <v>4</v>
      </c>
      <c r="E3" s="375" t="s">
        <v>5</v>
      </c>
      <c r="F3" s="375" t="s">
        <v>6</v>
      </c>
      <c r="G3" s="375" t="s">
        <v>7</v>
      </c>
      <c r="H3" s="375" t="s">
        <v>8</v>
      </c>
      <c r="I3" s="431"/>
    </row>
    <row r="4" spans="1:9" ht="13.5" thickBot="1">
      <c r="A4" s="429"/>
      <c r="B4" s="430"/>
      <c r="C4" s="430"/>
      <c r="D4" s="430"/>
      <c r="E4" s="430"/>
      <c r="F4" s="430"/>
      <c r="G4" s="430"/>
      <c r="H4" s="430"/>
      <c r="I4" s="432"/>
    </row>
    <row r="5" spans="1:9" ht="12.75">
      <c r="A5" s="86" t="s">
        <v>281</v>
      </c>
      <c r="B5" s="87" t="s">
        <v>262</v>
      </c>
      <c r="C5" s="87" t="s">
        <v>10</v>
      </c>
      <c r="D5" s="87" t="s">
        <v>282</v>
      </c>
      <c r="E5" s="87">
        <v>10</v>
      </c>
      <c r="F5" s="87">
        <v>10</v>
      </c>
      <c r="G5" s="87" t="s">
        <v>283</v>
      </c>
      <c r="H5" s="87" t="s">
        <v>284</v>
      </c>
      <c r="I5" s="88"/>
    </row>
    <row r="6" spans="1:9" ht="13.5" thickBot="1">
      <c r="A6" s="89"/>
      <c r="B6" s="90"/>
      <c r="C6" s="90"/>
      <c r="D6" s="90"/>
      <c r="E6" s="90"/>
      <c r="F6" s="90"/>
      <c r="G6" s="90"/>
      <c r="H6" s="90"/>
      <c r="I6" s="91"/>
    </row>
    <row r="7" spans="1:9" ht="13.5" thickBot="1">
      <c r="A7" s="92"/>
      <c r="B7" s="93"/>
      <c r="C7" s="93"/>
      <c r="D7" s="93"/>
      <c r="E7" s="93"/>
      <c r="F7" s="93"/>
      <c r="G7" s="94"/>
      <c r="H7" s="93"/>
      <c r="I7" s="95"/>
    </row>
    <row r="8" spans="1:9" ht="12.75">
      <c r="A8" s="96" t="s">
        <v>285</v>
      </c>
      <c r="B8" s="97" t="s">
        <v>286</v>
      </c>
      <c r="C8" s="97" t="s">
        <v>10</v>
      </c>
      <c r="D8" s="97" t="s">
        <v>287</v>
      </c>
      <c r="E8" s="97">
        <v>9</v>
      </c>
      <c r="F8" s="97">
        <v>2</v>
      </c>
      <c r="G8" s="97"/>
      <c r="H8" s="97" t="s">
        <v>288</v>
      </c>
      <c r="I8" s="98"/>
    </row>
    <row r="9" spans="1:9" ht="13.5" thickBot="1">
      <c r="A9" s="8"/>
      <c r="B9" s="10"/>
      <c r="C9" s="10"/>
      <c r="D9" s="10"/>
      <c r="E9" s="10"/>
      <c r="F9" s="10"/>
      <c r="G9" s="10"/>
      <c r="H9" s="10" t="s">
        <v>289</v>
      </c>
      <c r="I9" s="99"/>
    </row>
    <row r="10" spans="1:9" ht="13.5" thickBot="1">
      <c r="A10" s="100"/>
      <c r="B10" s="101"/>
      <c r="C10" s="101"/>
      <c r="D10" s="101"/>
      <c r="E10" s="101"/>
      <c r="F10" s="101"/>
      <c r="G10" s="101"/>
      <c r="H10" s="101"/>
      <c r="I10" s="102"/>
    </row>
    <row r="11" spans="1:9" ht="12.75">
      <c r="A11" s="96" t="s">
        <v>14</v>
      </c>
      <c r="B11" s="97" t="s">
        <v>290</v>
      </c>
      <c r="C11" s="97"/>
      <c r="D11" s="97"/>
      <c r="E11" s="97"/>
      <c r="F11" s="97"/>
      <c r="G11" s="97"/>
      <c r="H11" s="97" t="s">
        <v>291</v>
      </c>
      <c r="I11" s="98"/>
    </row>
    <row r="12" spans="1:9" ht="13.5" thickBot="1">
      <c r="A12" s="8"/>
      <c r="B12" s="10"/>
      <c r="C12" s="10"/>
      <c r="D12" s="10"/>
      <c r="E12" s="10"/>
      <c r="F12" s="10"/>
      <c r="G12" s="10"/>
      <c r="H12" s="10"/>
      <c r="I12" s="99"/>
    </row>
    <row r="13" spans="1:9" ht="13.5" thickBot="1">
      <c r="A13" s="100"/>
      <c r="B13" s="101"/>
      <c r="C13" s="101"/>
      <c r="D13" s="101"/>
      <c r="E13" s="101"/>
      <c r="F13" s="101"/>
      <c r="G13" s="101"/>
      <c r="H13" s="101"/>
      <c r="I13" s="102"/>
    </row>
    <row r="14" spans="1:9" ht="12.75">
      <c r="A14" s="96" t="s">
        <v>292</v>
      </c>
      <c r="B14" s="97" t="s">
        <v>262</v>
      </c>
      <c r="C14" s="97" t="s">
        <v>156</v>
      </c>
      <c r="D14" s="97" t="s">
        <v>293</v>
      </c>
      <c r="E14" s="97">
        <v>11</v>
      </c>
      <c r="F14" s="97">
        <v>4</v>
      </c>
      <c r="G14" s="97" t="s">
        <v>294</v>
      </c>
      <c r="H14" s="97" t="s">
        <v>284</v>
      </c>
      <c r="I14" s="98"/>
    </row>
    <row r="15" spans="1:9" ht="13.5" thickBot="1">
      <c r="A15" s="8"/>
      <c r="B15" s="10"/>
      <c r="C15" s="10"/>
      <c r="D15" s="10"/>
      <c r="E15" s="10"/>
      <c r="F15" s="10"/>
      <c r="G15" s="10"/>
      <c r="H15" s="10"/>
      <c r="I15" s="99"/>
    </row>
    <row r="16" spans="1:9" ht="13.5" thickBot="1">
      <c r="A16" s="100"/>
      <c r="B16" s="101"/>
      <c r="C16" s="101"/>
      <c r="D16" s="101"/>
      <c r="E16" s="101"/>
      <c r="F16" s="101"/>
      <c r="G16" s="101"/>
      <c r="H16" s="101"/>
      <c r="I16" s="102"/>
    </row>
    <row r="17" spans="1:9" ht="12.75">
      <c r="A17" s="96" t="s">
        <v>295</v>
      </c>
      <c r="B17" s="97" t="s">
        <v>286</v>
      </c>
      <c r="C17" s="97" t="s">
        <v>158</v>
      </c>
      <c r="D17" s="97" t="s">
        <v>296</v>
      </c>
      <c r="E17" s="97">
        <v>8</v>
      </c>
      <c r="F17" s="97">
        <v>3</v>
      </c>
      <c r="G17" s="97" t="s">
        <v>297</v>
      </c>
      <c r="H17" s="97" t="s">
        <v>298</v>
      </c>
      <c r="I17" s="98"/>
    </row>
    <row r="18" spans="1:9" ht="13.5" thickBot="1">
      <c r="A18" s="8"/>
      <c r="B18" s="10"/>
      <c r="C18" s="10"/>
      <c r="D18" s="10"/>
      <c r="E18" s="10"/>
      <c r="F18" s="10"/>
      <c r="G18" s="10"/>
      <c r="H18" s="10"/>
      <c r="I18" s="99"/>
    </row>
    <row r="19" spans="1:9" ht="12.75">
      <c r="A19" s="48"/>
      <c r="B19" s="48"/>
      <c r="C19" s="48"/>
      <c r="D19" s="48"/>
      <c r="E19" s="48"/>
      <c r="F19" s="48"/>
      <c r="G19" s="48"/>
      <c r="H19" s="48"/>
      <c r="I19" s="48"/>
    </row>
    <row r="20" spans="1:9" ht="12.75">
      <c r="A20" s="48"/>
      <c r="B20" s="48"/>
      <c r="C20" s="48"/>
      <c r="D20" s="48"/>
      <c r="E20" s="48"/>
      <c r="F20" s="48"/>
      <c r="G20" s="48"/>
      <c r="H20" s="48"/>
      <c r="I20" s="48"/>
    </row>
    <row r="21" spans="1:9" ht="12.75">
      <c r="A21" t="s">
        <v>299</v>
      </c>
      <c r="B21" s="48"/>
      <c r="C21" s="48"/>
      <c r="D21" s="48"/>
      <c r="E21" s="48"/>
      <c r="F21" s="48"/>
      <c r="G21" s="48"/>
      <c r="H21" s="48"/>
      <c r="I21" s="48"/>
    </row>
    <row r="22" spans="1:9" ht="12.75">
      <c r="A22" s="48"/>
      <c r="B22" s="48"/>
      <c r="C22" s="48"/>
      <c r="D22" s="48"/>
      <c r="E22" s="48"/>
      <c r="F22" s="48"/>
      <c r="G22" s="48"/>
      <c r="H22" s="48"/>
      <c r="I22" s="48"/>
    </row>
    <row r="23" spans="1:9" ht="12.75">
      <c r="A23" s="48"/>
      <c r="B23" s="48"/>
      <c r="C23" s="48"/>
      <c r="D23" s="48"/>
      <c r="E23" s="48"/>
      <c r="F23" s="48"/>
      <c r="G23" s="48"/>
      <c r="H23" s="48"/>
      <c r="I23" s="48"/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I10" sqref="I10"/>
    </sheetView>
  </sheetViews>
  <sheetFormatPr defaultColWidth="9.00390625" defaultRowHeight="12.75"/>
  <cols>
    <col min="1" max="1" width="18.625" style="0" customWidth="1"/>
  </cols>
  <sheetData>
    <row r="1" spans="1:9" ht="12.75">
      <c r="A1" s="103" t="s">
        <v>0</v>
      </c>
      <c r="B1" s="103"/>
      <c r="C1" s="103"/>
      <c r="D1" s="103"/>
      <c r="E1" s="103"/>
      <c r="F1" s="103"/>
      <c r="G1" s="103"/>
      <c r="H1" s="103"/>
      <c r="I1" s="103"/>
    </row>
    <row r="2" ht="13.5" thickBot="1"/>
    <row r="3" spans="1:9" ht="38.25">
      <c r="A3" s="104" t="s">
        <v>1</v>
      </c>
      <c r="B3" s="105" t="s">
        <v>2</v>
      </c>
      <c r="C3" s="105" t="s">
        <v>3</v>
      </c>
      <c r="D3" s="105" t="s">
        <v>4</v>
      </c>
      <c r="E3" s="105" t="s">
        <v>5</v>
      </c>
      <c r="F3" s="105" t="s">
        <v>6</v>
      </c>
      <c r="G3" s="105" t="s">
        <v>7</v>
      </c>
      <c r="H3" s="106" t="s">
        <v>8</v>
      </c>
      <c r="I3" s="106"/>
    </row>
    <row r="4" spans="1:9" ht="12.75">
      <c r="A4" s="107"/>
      <c r="B4" s="108"/>
      <c r="C4" s="108"/>
      <c r="D4" s="108"/>
      <c r="E4" s="108"/>
      <c r="F4" s="108"/>
      <c r="G4" s="108"/>
      <c r="H4" s="5" t="s">
        <v>306</v>
      </c>
      <c r="I4" s="6" t="s">
        <v>259</v>
      </c>
    </row>
    <row r="5" spans="1:9" ht="12.75">
      <c r="A5" s="3" t="s">
        <v>151</v>
      </c>
      <c r="B5" s="4">
        <v>1</v>
      </c>
      <c r="C5" s="4" t="s">
        <v>300</v>
      </c>
      <c r="D5" s="4" t="s">
        <v>301</v>
      </c>
      <c r="E5" s="4">
        <v>11</v>
      </c>
      <c r="F5" s="4">
        <v>8</v>
      </c>
      <c r="G5" s="4"/>
      <c r="H5" s="5" t="s">
        <v>302</v>
      </c>
      <c r="I5" s="6">
        <v>17447</v>
      </c>
    </row>
    <row r="6" spans="1:9" ht="12.75">
      <c r="A6" s="3" t="s">
        <v>292</v>
      </c>
      <c r="B6" s="4">
        <v>1</v>
      </c>
      <c r="C6" s="4" t="s">
        <v>25</v>
      </c>
      <c r="D6" s="4" t="s">
        <v>301</v>
      </c>
      <c r="E6" s="4">
        <v>10</v>
      </c>
      <c r="F6" s="4">
        <v>3</v>
      </c>
      <c r="G6" s="4"/>
      <c r="H6" s="5" t="s">
        <v>303</v>
      </c>
      <c r="I6" s="6">
        <v>13242</v>
      </c>
    </row>
    <row r="7" spans="1:9" ht="12.75">
      <c r="A7" s="3" t="s">
        <v>292</v>
      </c>
      <c r="B7" s="4">
        <v>1</v>
      </c>
      <c r="C7" s="4" t="s">
        <v>63</v>
      </c>
      <c r="D7" s="4" t="s">
        <v>301</v>
      </c>
      <c r="E7" s="4">
        <v>10</v>
      </c>
      <c r="F7" s="4">
        <v>2</v>
      </c>
      <c r="G7" s="4"/>
      <c r="H7" s="5" t="s">
        <v>304</v>
      </c>
      <c r="I7" s="6">
        <v>13870</v>
      </c>
    </row>
    <row r="8" spans="1:9" ht="12.75">
      <c r="A8" s="3" t="s">
        <v>206</v>
      </c>
      <c r="B8" s="4">
        <v>0.5</v>
      </c>
      <c r="C8" s="4"/>
      <c r="D8" s="4" t="s">
        <v>301</v>
      </c>
      <c r="E8" s="4">
        <v>4</v>
      </c>
      <c r="F8" s="4">
        <v>7</v>
      </c>
      <c r="G8" s="4"/>
      <c r="H8" s="5" t="s">
        <v>305</v>
      </c>
      <c r="I8" s="6">
        <v>4310</v>
      </c>
    </row>
    <row r="9" spans="1:9" ht="12.75">
      <c r="A9" s="3"/>
      <c r="B9" s="4">
        <f>SUM(B5:B8)</f>
        <v>3.5</v>
      </c>
      <c r="C9" s="4"/>
      <c r="D9" s="4"/>
      <c r="E9" s="4"/>
      <c r="F9" s="4"/>
      <c r="G9" s="4"/>
      <c r="I9" s="119">
        <f>SUM(I5:I8)</f>
        <v>48869</v>
      </c>
    </row>
    <row r="10" spans="1:9" ht="12.75">
      <c r="A10" s="3"/>
      <c r="B10" s="4"/>
      <c r="C10" s="4">
        <f>+(B5+B6+B7)/B9*100</f>
        <v>85.71428571428571</v>
      </c>
      <c r="D10" s="4"/>
      <c r="E10" s="4"/>
      <c r="F10" s="4"/>
      <c r="G10" s="4"/>
      <c r="H10" s="5"/>
      <c r="I10" s="6">
        <f>+I9/B9</f>
        <v>13962.57142857143</v>
      </c>
    </row>
    <row r="11" spans="1:9" ht="12.75">
      <c r="A11" s="3"/>
      <c r="B11" s="4"/>
      <c r="C11" s="4"/>
      <c r="D11" s="4"/>
      <c r="E11" s="4"/>
      <c r="F11" s="4"/>
      <c r="G11" s="4"/>
      <c r="H11" s="5"/>
      <c r="I11" s="6"/>
    </row>
    <row r="12" spans="1:9" ht="12.75">
      <c r="A12" s="3"/>
      <c r="B12" s="4"/>
      <c r="C12" s="4"/>
      <c r="D12" s="4"/>
      <c r="E12" s="4"/>
      <c r="F12" s="4"/>
      <c r="G12" s="4"/>
      <c r="H12" s="5"/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4" ht="12.75">
      <c r="A33" t="s">
        <v>26</v>
      </c>
      <c r="B33" t="s">
        <v>307</v>
      </c>
      <c r="D33" s="109"/>
    </row>
  </sheetData>
  <printOptions/>
  <pageMargins left="0.75" right="0.75" top="1" bottom="1" header="0.4921259845" footer="0.492125984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4">
      <selection activeCell="H17" sqref="H17"/>
    </sheetView>
  </sheetViews>
  <sheetFormatPr defaultColWidth="9.00390625" defaultRowHeight="12.75"/>
  <cols>
    <col min="1" max="1" width="16.25390625" style="0" customWidth="1"/>
  </cols>
  <sheetData>
    <row r="1" spans="1:9" ht="12.75">
      <c r="A1" s="370" t="s">
        <v>0</v>
      </c>
      <c r="B1" s="370"/>
      <c r="C1" s="370"/>
      <c r="D1" s="370"/>
      <c r="E1" s="370"/>
      <c r="F1" s="371"/>
      <c r="G1" s="371"/>
      <c r="H1" s="371"/>
      <c r="I1" s="371"/>
    </row>
    <row r="2" ht="13.5" thickBot="1"/>
    <row r="3" spans="1:9" ht="12.75">
      <c r="A3" s="372" t="s">
        <v>1</v>
      </c>
      <c r="B3" s="374" t="s">
        <v>2</v>
      </c>
      <c r="C3" s="374" t="s">
        <v>3</v>
      </c>
      <c r="D3" s="374" t="s">
        <v>4</v>
      </c>
      <c r="E3" s="374" t="s">
        <v>5</v>
      </c>
      <c r="F3" s="374" t="s">
        <v>6</v>
      </c>
      <c r="G3" s="374" t="s">
        <v>7</v>
      </c>
      <c r="H3" s="374" t="s">
        <v>8</v>
      </c>
      <c r="I3" s="374"/>
    </row>
    <row r="4" spans="1:9" ht="12.75">
      <c r="A4" s="373"/>
      <c r="B4" s="375"/>
      <c r="C4" s="375"/>
      <c r="D4" s="375"/>
      <c r="E4" s="375"/>
      <c r="F4" s="375"/>
      <c r="G4" s="375"/>
      <c r="H4" s="375"/>
      <c r="I4" s="375"/>
    </row>
    <row r="5" spans="1:9" ht="12.75">
      <c r="A5" s="3" t="s">
        <v>308</v>
      </c>
      <c r="B5" s="4">
        <v>1</v>
      </c>
      <c r="C5" s="4" t="s">
        <v>10</v>
      </c>
      <c r="D5" s="4">
        <v>1</v>
      </c>
      <c r="E5" s="4">
        <v>7</v>
      </c>
      <c r="F5" s="4">
        <v>1</v>
      </c>
      <c r="G5" s="4">
        <v>8560</v>
      </c>
      <c r="H5" s="5">
        <v>4466</v>
      </c>
      <c r="I5" s="6"/>
    </row>
    <row r="6" spans="1:9" ht="12.75">
      <c r="A6" s="3" t="s">
        <v>309</v>
      </c>
      <c r="B6" s="4">
        <v>1</v>
      </c>
      <c r="C6" s="4" t="s">
        <v>10</v>
      </c>
      <c r="D6" s="4">
        <v>8</v>
      </c>
      <c r="E6" s="4">
        <v>8</v>
      </c>
      <c r="F6" s="4">
        <v>5</v>
      </c>
      <c r="G6" s="4">
        <v>10640</v>
      </c>
      <c r="H6" s="5">
        <v>9924</v>
      </c>
      <c r="I6" s="6"/>
    </row>
    <row r="7" spans="1:9" ht="12.75">
      <c r="A7" s="3" t="s">
        <v>308</v>
      </c>
      <c r="B7" s="4">
        <v>1</v>
      </c>
      <c r="C7" s="4" t="s">
        <v>10</v>
      </c>
      <c r="D7" s="4">
        <v>9</v>
      </c>
      <c r="E7" s="4">
        <v>8</v>
      </c>
      <c r="F7" s="4">
        <v>5</v>
      </c>
      <c r="G7" s="4">
        <v>10640</v>
      </c>
      <c r="H7" s="5">
        <v>10806</v>
      </c>
      <c r="I7" s="6"/>
    </row>
    <row r="8" spans="1:9" ht="12.75">
      <c r="A8" s="3" t="s">
        <v>310</v>
      </c>
      <c r="B8" s="4">
        <v>1</v>
      </c>
      <c r="C8" s="4" t="s">
        <v>10</v>
      </c>
      <c r="D8" s="4">
        <v>38</v>
      </c>
      <c r="E8" s="4">
        <v>8</v>
      </c>
      <c r="F8" s="4">
        <v>12</v>
      </c>
      <c r="G8" s="4">
        <v>10000</v>
      </c>
      <c r="H8" s="5">
        <v>9898</v>
      </c>
      <c r="I8" s="6"/>
    </row>
    <row r="9" spans="1:9" ht="12.75">
      <c r="A9" s="3" t="s">
        <v>311</v>
      </c>
      <c r="B9" s="4">
        <v>1</v>
      </c>
      <c r="C9" s="4" t="s">
        <v>106</v>
      </c>
      <c r="D9" s="4">
        <v>5</v>
      </c>
      <c r="E9" s="4">
        <v>8</v>
      </c>
      <c r="F9" s="4">
        <v>4</v>
      </c>
      <c r="G9" s="4">
        <v>10280</v>
      </c>
      <c r="H9" s="5">
        <v>10280</v>
      </c>
      <c r="I9" s="6"/>
    </row>
    <row r="10" spans="1:9" ht="12.75">
      <c r="A10" s="3" t="s">
        <v>312</v>
      </c>
      <c r="B10" s="4">
        <v>1</v>
      </c>
      <c r="C10" s="4" t="s">
        <v>10</v>
      </c>
      <c r="D10" s="4">
        <v>15</v>
      </c>
      <c r="E10" s="4">
        <v>8</v>
      </c>
      <c r="F10" s="4">
        <v>7</v>
      </c>
      <c r="G10" s="4">
        <v>11400</v>
      </c>
      <c r="H10" s="5">
        <v>14467</v>
      </c>
      <c r="I10" s="6"/>
    </row>
    <row r="11" spans="1:9" ht="12.75">
      <c r="A11" s="3" t="s">
        <v>151</v>
      </c>
      <c r="B11" s="4">
        <v>1</v>
      </c>
      <c r="C11" s="4" t="s">
        <v>12</v>
      </c>
      <c r="D11" s="4">
        <v>25</v>
      </c>
      <c r="E11" s="4">
        <v>13</v>
      </c>
      <c r="F11" s="4">
        <v>10</v>
      </c>
      <c r="G11" s="4">
        <v>19010</v>
      </c>
      <c r="H11" s="5">
        <v>23405</v>
      </c>
      <c r="I11" s="6"/>
    </row>
    <row r="12" spans="1:9" ht="12.75">
      <c r="A12" s="3" t="s">
        <v>14</v>
      </c>
      <c r="B12" s="4">
        <v>0.75</v>
      </c>
      <c r="C12" s="4" t="s">
        <v>10</v>
      </c>
      <c r="D12" s="4">
        <v>32</v>
      </c>
      <c r="E12" s="4">
        <v>8</v>
      </c>
      <c r="F12" s="4">
        <v>11</v>
      </c>
      <c r="G12" s="4">
        <v>11860</v>
      </c>
      <c r="H12" s="5">
        <v>8005</v>
      </c>
      <c r="I12" s="6"/>
    </row>
    <row r="13" spans="1:9" ht="12.75">
      <c r="A13" s="3" t="s">
        <v>206</v>
      </c>
      <c r="B13" s="4">
        <v>1</v>
      </c>
      <c r="C13" s="4" t="s">
        <v>313</v>
      </c>
      <c r="D13" s="4">
        <v>25</v>
      </c>
      <c r="E13" s="4">
        <v>2</v>
      </c>
      <c r="F13" s="4">
        <v>12</v>
      </c>
      <c r="G13" s="4">
        <v>7570</v>
      </c>
      <c r="H13" s="5">
        <v>7622</v>
      </c>
      <c r="I13" s="6"/>
    </row>
    <row r="14" spans="1:9" ht="12.75">
      <c r="A14" s="3" t="s">
        <v>314</v>
      </c>
      <c r="B14" s="4">
        <v>0.5</v>
      </c>
      <c r="C14" s="4" t="s">
        <v>10</v>
      </c>
      <c r="D14" s="4">
        <v>2</v>
      </c>
      <c r="E14" s="4"/>
      <c r="F14" s="4"/>
      <c r="G14" s="4">
        <v>5600</v>
      </c>
      <c r="H14" s="5">
        <v>3668</v>
      </c>
      <c r="I14" s="6"/>
    </row>
    <row r="15" spans="1:9" ht="12.75">
      <c r="A15" s="3" t="s">
        <v>315</v>
      </c>
      <c r="B15" s="4">
        <v>0.4</v>
      </c>
      <c r="C15" s="4" t="s">
        <v>10</v>
      </c>
      <c r="D15" s="4">
        <v>15</v>
      </c>
      <c r="E15" s="4">
        <v>8</v>
      </c>
      <c r="F15" s="4">
        <v>7</v>
      </c>
      <c r="G15" s="4">
        <v>11400</v>
      </c>
      <c r="H15" s="5">
        <v>4560</v>
      </c>
      <c r="I15" s="6"/>
    </row>
    <row r="16" spans="1:9" ht="12.75">
      <c r="A16" s="3"/>
      <c r="B16" s="4">
        <f>SUM(B5:B15)</f>
        <v>9.65</v>
      </c>
      <c r="C16" s="4"/>
      <c r="D16" s="4"/>
      <c r="E16" s="4"/>
      <c r="F16" s="4"/>
      <c r="G16" s="4"/>
      <c r="H16" s="5">
        <f>SUM(H5:H15)</f>
        <v>107101</v>
      </c>
      <c r="I16" s="6"/>
    </row>
    <row r="17" spans="1:9" ht="12.75">
      <c r="A17" s="3"/>
      <c r="B17" s="4"/>
      <c r="C17" s="4">
        <f>+(B9+B11)/B16*100</f>
        <v>20.72538860103627</v>
      </c>
      <c r="D17" s="4"/>
      <c r="E17" s="4"/>
      <c r="F17" s="4"/>
      <c r="G17" s="4"/>
      <c r="H17" s="5">
        <f>+H16/B16</f>
        <v>11098.549222797927</v>
      </c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2" ht="12.75">
      <c r="A33" t="s">
        <v>26</v>
      </c>
      <c r="B33" t="s">
        <v>316</v>
      </c>
    </row>
    <row r="34" ht="12.75">
      <c r="B34" t="s">
        <v>317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H14" sqref="H14"/>
    </sheetView>
  </sheetViews>
  <sheetFormatPr defaultColWidth="9.00390625" defaultRowHeight="12.75"/>
  <cols>
    <col min="1" max="1" width="15.00390625" style="0" customWidth="1"/>
    <col min="8" max="8" width="12.625" style="0" customWidth="1"/>
  </cols>
  <sheetData>
    <row r="1" spans="1:8" ht="12.75">
      <c r="A1" s="370" t="s">
        <v>0</v>
      </c>
      <c r="B1" s="370"/>
      <c r="C1" s="370"/>
      <c r="D1" s="370"/>
      <c r="E1" s="370"/>
      <c r="F1" s="371"/>
      <c r="G1" s="371"/>
      <c r="H1" s="371"/>
    </row>
    <row r="2" ht="13.5" thickBot="1"/>
    <row r="3" spans="1:8" ht="12.75">
      <c r="A3" s="372" t="s">
        <v>1</v>
      </c>
      <c r="B3" s="374" t="s">
        <v>2</v>
      </c>
      <c r="C3" s="374" t="s">
        <v>3</v>
      </c>
      <c r="D3" s="374" t="s">
        <v>4</v>
      </c>
      <c r="E3" s="374" t="s">
        <v>5</v>
      </c>
      <c r="F3" s="374" t="s">
        <v>6</v>
      </c>
      <c r="G3" s="374" t="s">
        <v>7</v>
      </c>
      <c r="H3" s="391" t="s">
        <v>8</v>
      </c>
    </row>
    <row r="4" spans="1:8" ht="12.75">
      <c r="A4" s="373"/>
      <c r="B4" s="375"/>
      <c r="C4" s="375"/>
      <c r="D4" s="375"/>
      <c r="E4" s="375"/>
      <c r="F4" s="375"/>
      <c r="G4" s="375"/>
      <c r="H4" s="431"/>
    </row>
    <row r="5" spans="1:8" ht="12.75">
      <c r="A5" s="3" t="s">
        <v>181</v>
      </c>
      <c r="B5" s="4">
        <v>1</v>
      </c>
      <c r="C5" s="4" t="s">
        <v>10</v>
      </c>
      <c r="D5" s="4">
        <v>8.25</v>
      </c>
      <c r="E5" s="4">
        <v>8</v>
      </c>
      <c r="F5" s="4">
        <v>5</v>
      </c>
      <c r="G5" s="17">
        <v>12510</v>
      </c>
      <c r="H5" s="110">
        <v>13181</v>
      </c>
    </row>
    <row r="6" spans="1:8" ht="12.75">
      <c r="A6" s="3" t="s">
        <v>318</v>
      </c>
      <c r="B6" s="4">
        <v>1</v>
      </c>
      <c r="C6" s="4" t="s">
        <v>10</v>
      </c>
      <c r="D6" s="4">
        <v>18.25</v>
      </c>
      <c r="E6" s="4">
        <v>8</v>
      </c>
      <c r="F6" s="4">
        <v>8</v>
      </c>
      <c r="G6" s="17">
        <v>13810</v>
      </c>
      <c r="H6" s="110">
        <v>12127</v>
      </c>
    </row>
    <row r="7" spans="1:8" ht="12.75">
      <c r="A7" s="3" t="s">
        <v>319</v>
      </c>
      <c r="B7" s="4">
        <v>0.25</v>
      </c>
      <c r="C7" s="4" t="s">
        <v>10</v>
      </c>
      <c r="D7" s="4">
        <v>2</v>
      </c>
      <c r="E7" s="4">
        <v>6</v>
      </c>
      <c r="F7" s="4">
        <v>2</v>
      </c>
      <c r="G7" s="17">
        <v>9650</v>
      </c>
      <c r="H7" s="110">
        <v>2500</v>
      </c>
    </row>
    <row r="8" spans="1:8" ht="12.75">
      <c r="A8" s="3" t="s">
        <v>319</v>
      </c>
      <c r="B8" s="4">
        <v>0.75</v>
      </c>
      <c r="C8" s="4" t="s">
        <v>106</v>
      </c>
      <c r="D8" s="4">
        <v>2</v>
      </c>
      <c r="E8" s="4">
        <v>9</v>
      </c>
      <c r="F8" s="4">
        <v>2</v>
      </c>
      <c r="G8" s="17">
        <v>12320</v>
      </c>
      <c r="H8" s="110">
        <v>0</v>
      </c>
    </row>
    <row r="9" spans="1:8" ht="12.75">
      <c r="A9" s="3" t="s">
        <v>9</v>
      </c>
      <c r="B9" s="4">
        <v>0.125</v>
      </c>
      <c r="C9" s="4" t="s">
        <v>25</v>
      </c>
      <c r="D9" s="4">
        <v>13</v>
      </c>
      <c r="E9" s="4">
        <v>11</v>
      </c>
      <c r="F9" s="4">
        <v>7</v>
      </c>
      <c r="G9" s="17">
        <v>14580</v>
      </c>
      <c r="H9" s="110">
        <v>2915</v>
      </c>
    </row>
    <row r="10" spans="1:8" ht="12.75">
      <c r="A10" s="3" t="s">
        <v>320</v>
      </c>
      <c r="B10" s="4">
        <v>0.125</v>
      </c>
      <c r="C10" s="4" t="s">
        <v>18</v>
      </c>
      <c r="D10" s="4">
        <v>7</v>
      </c>
      <c r="E10" s="4">
        <v>11</v>
      </c>
      <c r="F10" s="4">
        <v>5</v>
      </c>
      <c r="G10" s="17">
        <v>13510</v>
      </c>
      <c r="H10" s="110">
        <v>2358</v>
      </c>
    </row>
    <row r="11" spans="1:8" ht="12.75">
      <c r="A11" s="3" t="s">
        <v>321</v>
      </c>
      <c r="B11" s="4">
        <v>0.125</v>
      </c>
      <c r="C11" s="4" t="s">
        <v>10</v>
      </c>
      <c r="D11" s="4">
        <v>16</v>
      </c>
      <c r="E11" s="4">
        <v>8</v>
      </c>
      <c r="F11" s="4">
        <v>8</v>
      </c>
      <c r="G11" s="17">
        <v>11870</v>
      </c>
      <c r="H11" s="110">
        <v>2172</v>
      </c>
    </row>
    <row r="12" spans="1:8" ht="12.75">
      <c r="A12" s="3" t="s">
        <v>322</v>
      </c>
      <c r="B12" s="4">
        <v>0.125</v>
      </c>
      <c r="C12" s="4" t="s">
        <v>25</v>
      </c>
      <c r="D12" s="4">
        <v>0.5</v>
      </c>
      <c r="E12" s="4">
        <v>10</v>
      </c>
      <c r="F12" s="4">
        <v>1</v>
      </c>
      <c r="G12" s="17">
        <v>10660</v>
      </c>
      <c r="H12" s="110">
        <v>1398</v>
      </c>
    </row>
    <row r="13" spans="1:8" ht="12.75">
      <c r="A13" s="3"/>
      <c r="B13" s="4">
        <f>SUM(B5:B12)</f>
        <v>3.5</v>
      </c>
      <c r="C13" s="4"/>
      <c r="D13" s="4"/>
      <c r="E13" s="4"/>
      <c r="F13" s="4"/>
      <c r="G13" s="17"/>
      <c r="H13" s="110">
        <f>SUM(H5:H12)</f>
        <v>36651</v>
      </c>
    </row>
    <row r="14" spans="1:8" ht="12.75">
      <c r="A14" s="3"/>
      <c r="B14" s="4"/>
      <c r="C14" s="4">
        <f>+(B8+B9+B10+B12)/B13*100</f>
        <v>32.142857142857146</v>
      </c>
      <c r="D14" s="4"/>
      <c r="E14" s="4"/>
      <c r="F14" s="4"/>
      <c r="G14" s="17"/>
      <c r="H14" s="110">
        <f>+H13/B13</f>
        <v>10471.714285714286</v>
      </c>
    </row>
    <row r="15" spans="1:8" ht="12.75">
      <c r="A15" s="3"/>
      <c r="B15" s="4"/>
      <c r="C15" s="4"/>
      <c r="D15" s="4"/>
      <c r="E15" s="4"/>
      <c r="F15" s="4"/>
      <c r="G15" s="17"/>
      <c r="H15" s="110"/>
    </row>
    <row r="16" spans="1:8" ht="13.5" thickBot="1">
      <c r="A16" s="8"/>
      <c r="B16" s="10"/>
      <c r="C16" s="10"/>
      <c r="D16" s="10"/>
      <c r="E16" s="10"/>
      <c r="F16" s="10"/>
      <c r="G16" s="111"/>
      <c r="H16" s="112"/>
    </row>
    <row r="18" spans="1:2" ht="12.75">
      <c r="A18" t="s">
        <v>26</v>
      </c>
      <c r="B18" t="s">
        <v>323</v>
      </c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4921259845" footer="0.492125984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H11" sqref="H11"/>
    </sheetView>
  </sheetViews>
  <sheetFormatPr defaultColWidth="9.00390625" defaultRowHeight="12.75"/>
  <cols>
    <col min="1" max="1" width="13.625" style="0" customWidth="1"/>
    <col min="8" max="8" width="17.625" style="0" customWidth="1"/>
  </cols>
  <sheetData>
    <row r="1" spans="1:8" ht="12.75">
      <c r="A1" s="370" t="s">
        <v>0</v>
      </c>
      <c r="B1" s="370"/>
      <c r="C1" s="370"/>
      <c r="D1" s="370"/>
      <c r="E1" s="370"/>
      <c r="F1" s="371"/>
      <c r="G1" s="371"/>
      <c r="H1" s="371"/>
    </row>
    <row r="2" ht="13.5" thickBot="1"/>
    <row r="3" spans="1:8" ht="12.75">
      <c r="A3" s="372" t="s">
        <v>1</v>
      </c>
      <c r="B3" s="374" t="s">
        <v>2</v>
      </c>
      <c r="C3" s="374" t="s">
        <v>3</v>
      </c>
      <c r="D3" s="374" t="s">
        <v>4</v>
      </c>
      <c r="E3" s="374" t="s">
        <v>5</v>
      </c>
      <c r="F3" s="374" t="s">
        <v>6</v>
      </c>
      <c r="G3" s="374" t="s">
        <v>7</v>
      </c>
      <c r="H3" s="391" t="s">
        <v>8</v>
      </c>
    </row>
    <row r="4" spans="1:8" ht="12.75">
      <c r="A4" s="373"/>
      <c r="B4" s="375"/>
      <c r="C4" s="375"/>
      <c r="D4" s="375"/>
      <c r="E4" s="375"/>
      <c r="F4" s="375"/>
      <c r="G4" s="375"/>
      <c r="H4" s="431"/>
    </row>
    <row r="5" spans="1:8" ht="12.75">
      <c r="A5" s="3" t="s">
        <v>181</v>
      </c>
      <c r="B5" s="4">
        <v>1</v>
      </c>
      <c r="C5" s="4" t="s">
        <v>10</v>
      </c>
      <c r="D5" s="4">
        <v>8.5</v>
      </c>
      <c r="E5" s="4">
        <v>8</v>
      </c>
      <c r="F5" s="4">
        <v>5</v>
      </c>
      <c r="G5" s="17">
        <v>12510</v>
      </c>
      <c r="H5" s="110">
        <v>13000</v>
      </c>
    </row>
    <row r="6" spans="1:8" ht="12.75">
      <c r="A6" s="3" t="s">
        <v>324</v>
      </c>
      <c r="B6" s="4">
        <v>1</v>
      </c>
      <c r="C6" s="4" t="s">
        <v>106</v>
      </c>
      <c r="D6" s="4">
        <v>1</v>
      </c>
      <c r="E6" s="4">
        <v>9</v>
      </c>
      <c r="F6" s="4">
        <v>1</v>
      </c>
      <c r="G6" s="17">
        <v>11940</v>
      </c>
      <c r="H6" s="110">
        <v>11000</v>
      </c>
    </row>
    <row r="7" spans="1:8" ht="12.75">
      <c r="A7" s="3" t="s">
        <v>9</v>
      </c>
      <c r="B7" s="4">
        <v>0.125</v>
      </c>
      <c r="C7" s="4" t="s">
        <v>25</v>
      </c>
      <c r="D7" s="4">
        <v>13</v>
      </c>
      <c r="E7" s="4">
        <v>11</v>
      </c>
      <c r="F7" s="4">
        <v>7</v>
      </c>
      <c r="G7" s="17">
        <v>14580</v>
      </c>
      <c r="H7" s="110">
        <v>2915</v>
      </c>
    </row>
    <row r="8" spans="1:8" ht="12.75">
      <c r="A8" s="3" t="s">
        <v>321</v>
      </c>
      <c r="B8" s="4">
        <v>0.125</v>
      </c>
      <c r="C8" s="4" t="s">
        <v>10</v>
      </c>
      <c r="D8" s="4">
        <v>16</v>
      </c>
      <c r="E8" s="4">
        <v>8</v>
      </c>
      <c r="F8" s="4">
        <v>8</v>
      </c>
      <c r="G8" s="17">
        <v>11870</v>
      </c>
      <c r="H8" s="110">
        <v>2172</v>
      </c>
    </row>
    <row r="9" spans="1:8" ht="12.75">
      <c r="A9" s="3" t="s">
        <v>322</v>
      </c>
      <c r="B9" s="4">
        <v>0.125</v>
      </c>
      <c r="C9" s="4" t="s">
        <v>25</v>
      </c>
      <c r="D9" s="4">
        <v>0.5</v>
      </c>
      <c r="E9" s="4">
        <v>10</v>
      </c>
      <c r="F9" s="4">
        <v>1</v>
      </c>
      <c r="G9" s="17">
        <v>10660</v>
      </c>
      <c r="H9" s="110">
        <v>1398</v>
      </c>
    </row>
    <row r="10" spans="1:8" ht="12.75">
      <c r="A10" s="3"/>
      <c r="B10" s="4">
        <f>SUM(B5:B9)</f>
        <v>2.375</v>
      </c>
      <c r="C10" s="4"/>
      <c r="D10" s="4"/>
      <c r="E10" s="4"/>
      <c r="F10" s="4"/>
      <c r="G10" s="17"/>
      <c r="H10" s="110">
        <f>SUM(H5:H9)</f>
        <v>30485</v>
      </c>
    </row>
    <row r="11" spans="1:8" ht="12.75">
      <c r="A11" s="3"/>
      <c r="B11" s="4"/>
      <c r="C11" s="4">
        <f>+(B6+B7+B9)/B10*100</f>
        <v>52.63157894736842</v>
      </c>
      <c r="D11" s="4"/>
      <c r="E11" s="4"/>
      <c r="F11" s="4"/>
      <c r="G11" s="17"/>
      <c r="H11" s="110" t="s">
        <v>401</v>
      </c>
    </row>
    <row r="12" spans="1:8" ht="12.75">
      <c r="A12" s="3"/>
      <c r="B12" s="4"/>
      <c r="C12" s="4"/>
      <c r="D12" s="4"/>
      <c r="E12" s="4"/>
      <c r="F12" s="4"/>
      <c r="G12" s="17"/>
      <c r="H12" s="110"/>
    </row>
    <row r="13" spans="1:8" ht="13.5" thickBot="1">
      <c r="A13" s="8"/>
      <c r="B13" s="10"/>
      <c r="C13" s="10"/>
      <c r="D13" s="10"/>
      <c r="E13" s="10"/>
      <c r="F13" s="10"/>
      <c r="G13" s="111"/>
      <c r="H13" s="112"/>
    </row>
    <row r="14" spans="7:8" ht="12.75">
      <c r="G14" s="19"/>
      <c r="H14" s="19"/>
    </row>
    <row r="15" spans="1:2" ht="12.75">
      <c r="A15" t="s">
        <v>26</v>
      </c>
      <c r="B15" t="s">
        <v>325</v>
      </c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4921259845" footer="0.492125984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G36" sqref="G36"/>
    </sheetView>
  </sheetViews>
  <sheetFormatPr defaultColWidth="9.00390625" defaultRowHeight="12.75"/>
  <cols>
    <col min="1" max="1" width="13.25390625" style="0" customWidth="1"/>
    <col min="8" max="8" width="15.375" style="0" customWidth="1"/>
  </cols>
  <sheetData>
    <row r="1" spans="1:8" ht="12.75">
      <c r="A1" s="370" t="s">
        <v>0</v>
      </c>
      <c r="B1" s="370"/>
      <c r="C1" s="370"/>
      <c r="D1" s="370"/>
      <c r="E1" s="370"/>
      <c r="F1" s="371"/>
      <c r="G1" s="371"/>
      <c r="H1" s="371"/>
    </row>
    <row r="2" ht="13.5" thickBot="1"/>
    <row r="3" spans="1:8" ht="12.75">
      <c r="A3" s="372" t="s">
        <v>1</v>
      </c>
      <c r="B3" s="374" t="s">
        <v>2</v>
      </c>
      <c r="C3" s="374" t="s">
        <v>99</v>
      </c>
      <c r="D3" s="374" t="s">
        <v>4</v>
      </c>
      <c r="E3" s="374" t="s">
        <v>5</v>
      </c>
      <c r="F3" s="374" t="s">
        <v>6</v>
      </c>
      <c r="G3" s="374" t="s">
        <v>7</v>
      </c>
      <c r="H3" s="391" t="s">
        <v>8</v>
      </c>
    </row>
    <row r="4" spans="1:8" ht="12.75">
      <c r="A4" s="373"/>
      <c r="B4" s="375"/>
      <c r="C4" s="375"/>
      <c r="D4" s="375"/>
      <c r="E4" s="375"/>
      <c r="F4" s="375"/>
      <c r="G4" s="375"/>
      <c r="H4" s="431"/>
    </row>
    <row r="5" spans="1:8" ht="12.75">
      <c r="A5" s="3" t="s">
        <v>326</v>
      </c>
      <c r="B5" s="4">
        <v>1</v>
      </c>
      <c r="C5" s="4" t="s">
        <v>63</v>
      </c>
      <c r="D5" s="4">
        <v>10.5</v>
      </c>
      <c r="E5" s="4">
        <v>9</v>
      </c>
      <c r="F5" s="4">
        <v>6</v>
      </c>
      <c r="G5" s="17">
        <v>14030</v>
      </c>
      <c r="H5" s="110">
        <v>13442</v>
      </c>
    </row>
    <row r="6" spans="1:8" ht="12.75">
      <c r="A6" s="3" t="s">
        <v>247</v>
      </c>
      <c r="B6" s="4">
        <v>0.875</v>
      </c>
      <c r="C6" s="4" t="s">
        <v>63</v>
      </c>
      <c r="D6" s="4">
        <v>12.5</v>
      </c>
      <c r="E6" s="4">
        <v>9</v>
      </c>
      <c r="F6" s="4">
        <v>7</v>
      </c>
      <c r="G6" s="17">
        <v>14500</v>
      </c>
      <c r="H6" s="110">
        <v>10550</v>
      </c>
    </row>
    <row r="7" spans="1:8" ht="12.75">
      <c r="A7" s="3" t="s">
        <v>319</v>
      </c>
      <c r="B7" s="4">
        <v>1</v>
      </c>
      <c r="C7" s="4" t="s">
        <v>10</v>
      </c>
      <c r="D7" s="4">
        <v>16</v>
      </c>
      <c r="E7" s="4">
        <v>8</v>
      </c>
      <c r="F7" s="4">
        <v>8</v>
      </c>
      <c r="G7" s="17">
        <v>13810</v>
      </c>
      <c r="H7" s="110">
        <v>11857</v>
      </c>
    </row>
    <row r="8" spans="1:8" ht="12.75">
      <c r="A8" s="3" t="s">
        <v>319</v>
      </c>
      <c r="B8" s="4">
        <v>1</v>
      </c>
      <c r="C8" s="4" t="s">
        <v>158</v>
      </c>
      <c r="D8" s="4">
        <v>14.75</v>
      </c>
      <c r="E8" s="4">
        <v>7</v>
      </c>
      <c r="F8" s="4">
        <v>5</v>
      </c>
      <c r="G8" s="17">
        <v>10460</v>
      </c>
      <c r="H8" s="110">
        <v>11657</v>
      </c>
    </row>
    <row r="9" spans="1:8" ht="12.75">
      <c r="A9" s="3" t="s">
        <v>319</v>
      </c>
      <c r="B9" s="4">
        <v>1</v>
      </c>
      <c r="C9" s="4" t="s">
        <v>10</v>
      </c>
      <c r="D9" s="4">
        <v>12.25</v>
      </c>
      <c r="E9" s="4">
        <v>8</v>
      </c>
      <c r="F9" s="4">
        <v>7</v>
      </c>
      <c r="G9" s="17">
        <v>13370</v>
      </c>
      <c r="H9" s="110">
        <v>11728</v>
      </c>
    </row>
    <row r="10" spans="1:8" ht="12.75">
      <c r="A10" s="3" t="s">
        <v>327</v>
      </c>
      <c r="B10" s="4">
        <v>0.5</v>
      </c>
      <c r="C10" s="4" t="s">
        <v>158</v>
      </c>
      <c r="D10" s="4">
        <v>32.5</v>
      </c>
      <c r="E10" s="4">
        <v>4</v>
      </c>
      <c r="F10" s="4">
        <v>12</v>
      </c>
      <c r="G10" s="17">
        <v>10000</v>
      </c>
      <c r="H10" s="110">
        <v>6720</v>
      </c>
    </row>
    <row r="11" spans="1:8" ht="12.75">
      <c r="A11" s="3" t="s">
        <v>9</v>
      </c>
      <c r="B11" s="4">
        <v>0.125</v>
      </c>
      <c r="C11" s="4" t="s">
        <v>25</v>
      </c>
      <c r="D11" s="4">
        <v>13</v>
      </c>
      <c r="E11" s="4">
        <v>11</v>
      </c>
      <c r="F11" s="4">
        <v>7</v>
      </c>
      <c r="G11" s="17">
        <v>14580</v>
      </c>
      <c r="H11" s="110">
        <v>2915</v>
      </c>
    </row>
    <row r="12" spans="1:8" ht="12.75">
      <c r="A12" s="3" t="s">
        <v>328</v>
      </c>
      <c r="B12" s="4">
        <v>0.125</v>
      </c>
      <c r="C12" s="4" t="s">
        <v>10</v>
      </c>
      <c r="D12" s="4">
        <v>16</v>
      </c>
      <c r="E12" s="4">
        <v>8</v>
      </c>
      <c r="F12" s="4">
        <v>8</v>
      </c>
      <c r="G12" s="17">
        <v>11870</v>
      </c>
      <c r="H12" s="110">
        <v>2172</v>
      </c>
    </row>
    <row r="13" spans="1:8" ht="12.75">
      <c r="A13" s="3" t="s">
        <v>329</v>
      </c>
      <c r="B13" s="4">
        <v>0.125</v>
      </c>
      <c r="C13" s="4" t="s">
        <v>330</v>
      </c>
      <c r="D13" s="4">
        <v>7</v>
      </c>
      <c r="E13" s="4">
        <v>11</v>
      </c>
      <c r="F13" s="4">
        <v>5</v>
      </c>
      <c r="G13" s="17">
        <v>13510</v>
      </c>
      <c r="H13" s="110">
        <v>2358</v>
      </c>
    </row>
    <row r="14" spans="1:8" ht="12.75">
      <c r="A14" s="3" t="s">
        <v>322</v>
      </c>
      <c r="B14" s="4">
        <v>0.125</v>
      </c>
      <c r="C14" s="4" t="s">
        <v>25</v>
      </c>
      <c r="D14" s="4">
        <v>0.5</v>
      </c>
      <c r="E14" s="4">
        <v>10</v>
      </c>
      <c r="F14" s="4">
        <v>1</v>
      </c>
      <c r="G14" s="17">
        <v>10660</v>
      </c>
      <c r="H14" s="110">
        <v>1398</v>
      </c>
    </row>
    <row r="15" spans="1:8" ht="12.75">
      <c r="A15" s="3"/>
      <c r="B15" s="4"/>
      <c r="C15" s="4"/>
      <c r="D15" s="4"/>
      <c r="E15" s="4"/>
      <c r="F15" s="4"/>
      <c r="G15" s="17"/>
      <c r="H15" s="110">
        <f>SUM(H5:H14)</f>
        <v>74797</v>
      </c>
    </row>
    <row r="16" spans="1:9" ht="12.75">
      <c r="A16" s="3" t="s">
        <v>319</v>
      </c>
      <c r="C16" s="4" t="s">
        <v>10</v>
      </c>
      <c r="D16" s="4">
        <v>1</v>
      </c>
      <c r="E16" s="4"/>
      <c r="F16" s="4"/>
      <c r="G16" s="17" t="s">
        <v>331</v>
      </c>
      <c r="H16" s="110"/>
      <c r="I16" s="4" t="s">
        <v>80</v>
      </c>
    </row>
    <row r="17" spans="1:8" ht="12.75">
      <c r="A17" s="3"/>
      <c r="B17" s="4">
        <f>SUM(B5:B16)</f>
        <v>5.875</v>
      </c>
      <c r="C17" s="4"/>
      <c r="D17" s="4"/>
      <c r="E17" s="4"/>
      <c r="F17" s="4"/>
      <c r="G17" s="17"/>
      <c r="H17" s="110">
        <f>+H15/B17</f>
        <v>12731.404255319148</v>
      </c>
    </row>
    <row r="18" spans="1:8" ht="12.75">
      <c r="A18" s="3"/>
      <c r="B18" s="4"/>
      <c r="C18" s="4">
        <f>+(B5+B6+B11+B13+B14)/B17*100</f>
        <v>38.297872340425535</v>
      </c>
      <c r="D18" s="4"/>
      <c r="E18" s="4"/>
      <c r="F18" s="4"/>
      <c r="G18" s="17"/>
      <c r="H18" s="110"/>
    </row>
    <row r="19" spans="1:8" ht="12.75">
      <c r="A19" s="3"/>
      <c r="B19" s="4"/>
      <c r="C19" s="4"/>
      <c r="D19" s="4"/>
      <c r="E19" s="4"/>
      <c r="F19" s="4"/>
      <c r="G19" s="17"/>
      <c r="H19" s="110"/>
    </row>
    <row r="20" spans="1:8" ht="13.5" thickBot="1">
      <c r="A20" s="8"/>
      <c r="B20" s="10"/>
      <c r="C20" s="10"/>
      <c r="D20" s="10"/>
      <c r="E20" s="10"/>
      <c r="F20" s="10"/>
      <c r="G20" s="111"/>
      <c r="H20" s="112"/>
    </row>
    <row r="22" spans="1:2" ht="12.75">
      <c r="A22" t="s">
        <v>26</v>
      </c>
      <c r="B22" t="s">
        <v>332</v>
      </c>
    </row>
    <row r="23" ht="12.75">
      <c r="A23" t="s">
        <v>333</v>
      </c>
    </row>
    <row r="24" ht="12.75">
      <c r="A24" t="s">
        <v>334</v>
      </c>
    </row>
    <row r="25" ht="12.75">
      <c r="A25" t="s">
        <v>335</v>
      </c>
    </row>
    <row r="26" ht="12.75">
      <c r="A26" t="s">
        <v>336</v>
      </c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A1">
      <selection activeCell="D2" sqref="D2"/>
    </sheetView>
  </sheetViews>
  <sheetFormatPr defaultColWidth="9.00390625" defaultRowHeight="12.75"/>
  <cols>
    <col min="2" max="2" width="19.875" style="0" customWidth="1"/>
    <col min="3" max="3" width="20.375" style="0" customWidth="1"/>
    <col min="5" max="5" width="13.125" style="0" customWidth="1"/>
    <col min="6" max="6" width="12.375" style="0" customWidth="1"/>
    <col min="7" max="7" width="21.125" style="0" customWidth="1"/>
    <col min="8" max="8" width="10.125" style="0" bestFit="1" customWidth="1"/>
  </cols>
  <sheetData>
    <row r="1" ht="15">
      <c r="F1" s="299" t="s">
        <v>646</v>
      </c>
    </row>
    <row r="2" ht="15">
      <c r="F2" s="299" t="s">
        <v>630</v>
      </c>
    </row>
    <row r="3" spans="1:2" ht="16.5" thickBot="1">
      <c r="A3" s="261" t="s">
        <v>588</v>
      </c>
      <c r="B3" s="261"/>
    </row>
    <row r="4" spans="1:7" ht="49.5" customHeight="1">
      <c r="A4" s="341" t="s">
        <v>402</v>
      </c>
      <c r="B4" s="349" t="s">
        <v>403</v>
      </c>
      <c r="C4" s="341" t="s">
        <v>404</v>
      </c>
      <c r="D4" s="343" t="s">
        <v>405</v>
      </c>
      <c r="E4" s="351" t="s">
        <v>608</v>
      </c>
      <c r="F4" s="337" t="s">
        <v>607</v>
      </c>
      <c r="G4" s="339" t="s">
        <v>586</v>
      </c>
    </row>
    <row r="5" spans="1:7" ht="59.25" customHeight="1" thickBot="1">
      <c r="A5" s="348"/>
      <c r="B5" s="350"/>
      <c r="C5" s="342"/>
      <c r="D5" s="344"/>
      <c r="E5" s="352"/>
      <c r="F5" s="338"/>
      <c r="G5" s="340"/>
    </row>
    <row r="6" spans="1:7" ht="54.75" customHeight="1">
      <c r="A6" s="126">
        <v>43379729</v>
      </c>
      <c r="B6" s="127" t="s">
        <v>407</v>
      </c>
      <c r="C6" s="254" t="s">
        <v>408</v>
      </c>
      <c r="D6" s="255" t="s">
        <v>409</v>
      </c>
      <c r="E6" s="265">
        <v>294903.9991495485</v>
      </c>
      <c r="F6" s="265">
        <f>+E6/100*75</f>
        <v>221177.99936216135</v>
      </c>
      <c r="G6" s="266" t="s">
        <v>613</v>
      </c>
    </row>
    <row r="7" spans="1:7" ht="60.75" customHeight="1">
      <c r="A7" s="126">
        <v>65761758</v>
      </c>
      <c r="B7" s="127" t="s">
        <v>410</v>
      </c>
      <c r="C7" s="127" t="s">
        <v>411</v>
      </c>
      <c r="D7" s="137" t="s">
        <v>412</v>
      </c>
      <c r="E7" s="264">
        <v>410258.8812375399</v>
      </c>
      <c r="F7" s="265">
        <f aca="true" t="shared" si="0" ref="F7:F13">+E7/100*75</f>
        <v>307694.16092815495</v>
      </c>
      <c r="G7" s="267" t="s">
        <v>619</v>
      </c>
    </row>
    <row r="8" spans="1:7" ht="63.75">
      <c r="A8" s="126">
        <v>44990260</v>
      </c>
      <c r="B8" s="128" t="s">
        <v>413</v>
      </c>
      <c r="C8" s="128" t="s">
        <v>414</v>
      </c>
      <c r="D8" s="137" t="s">
        <v>415</v>
      </c>
      <c r="E8" s="264">
        <v>447650.5611157708</v>
      </c>
      <c r="F8" s="265">
        <f t="shared" si="0"/>
        <v>335737.92083682807</v>
      </c>
      <c r="G8" s="267" t="s">
        <v>620</v>
      </c>
    </row>
    <row r="9" spans="1:7" ht="38.25">
      <c r="A9" s="126">
        <v>44990260</v>
      </c>
      <c r="B9" s="128" t="s">
        <v>416</v>
      </c>
      <c r="C9" s="128" t="s">
        <v>417</v>
      </c>
      <c r="D9" s="137" t="s">
        <v>415</v>
      </c>
      <c r="E9" s="264">
        <v>426936.7929325878</v>
      </c>
      <c r="F9" s="265">
        <f t="shared" si="0"/>
        <v>320202.5946994409</v>
      </c>
      <c r="G9" s="267" t="s">
        <v>620</v>
      </c>
    </row>
    <row r="10" spans="1:7" ht="51">
      <c r="A10" s="126">
        <v>43379729</v>
      </c>
      <c r="B10" s="127" t="s">
        <v>407</v>
      </c>
      <c r="C10" s="127" t="s">
        <v>418</v>
      </c>
      <c r="D10" s="137" t="s">
        <v>415</v>
      </c>
      <c r="E10" s="264">
        <v>229073.85348530713</v>
      </c>
      <c r="F10" s="265">
        <f t="shared" si="0"/>
        <v>171805.39011398036</v>
      </c>
      <c r="G10" s="267" t="s">
        <v>619</v>
      </c>
    </row>
    <row r="11" spans="1:7" ht="51">
      <c r="A11" s="126">
        <v>44990260</v>
      </c>
      <c r="B11" s="128" t="s">
        <v>413</v>
      </c>
      <c r="C11" s="128" t="s">
        <v>419</v>
      </c>
      <c r="D11" s="137" t="s">
        <v>420</v>
      </c>
      <c r="E11" s="264">
        <v>454974.5416778318</v>
      </c>
      <c r="F11" s="265">
        <f t="shared" si="0"/>
        <v>341230.90625837387</v>
      </c>
      <c r="G11" s="267" t="s">
        <v>620</v>
      </c>
    </row>
    <row r="12" spans="1:7" ht="38.25">
      <c r="A12" s="126">
        <v>44990260</v>
      </c>
      <c r="B12" s="128" t="s">
        <v>416</v>
      </c>
      <c r="C12" s="128" t="s">
        <v>421</v>
      </c>
      <c r="D12" s="137" t="s">
        <v>420</v>
      </c>
      <c r="E12" s="264">
        <v>470553.6286495514</v>
      </c>
      <c r="F12" s="265">
        <f t="shared" si="0"/>
        <v>352915.22148716357</v>
      </c>
      <c r="G12" s="267" t="s">
        <v>620</v>
      </c>
    </row>
    <row r="13" spans="1:7" ht="51">
      <c r="A13" s="126">
        <v>44990260</v>
      </c>
      <c r="B13" s="128" t="s">
        <v>422</v>
      </c>
      <c r="C13" s="128" t="s">
        <v>423</v>
      </c>
      <c r="D13" s="137" t="s">
        <v>420</v>
      </c>
      <c r="E13" s="264">
        <v>293647.7417518623</v>
      </c>
      <c r="F13" s="265">
        <f t="shared" si="0"/>
        <v>220235.80631389673</v>
      </c>
      <c r="G13" s="267" t="s">
        <v>620</v>
      </c>
    </row>
    <row r="14" spans="1:7" ht="15.75" thickBot="1">
      <c r="A14" s="345" t="s">
        <v>424</v>
      </c>
      <c r="B14" s="346"/>
      <c r="C14" s="346"/>
      <c r="D14" s="347"/>
      <c r="E14" s="269">
        <f>SUM(E6:E13)</f>
        <v>3027999.9999999995</v>
      </c>
      <c r="F14" s="269">
        <f>SUM(F6:F13)</f>
        <v>2270999.9999999995</v>
      </c>
      <c r="G14" s="268"/>
    </row>
    <row r="16" ht="12.75">
      <c r="H16" s="19"/>
    </row>
    <row r="17" spans="2:8" ht="12.75">
      <c r="B17" s="146" t="s">
        <v>593</v>
      </c>
      <c r="C17" s="15"/>
      <c r="D17" s="15"/>
      <c r="E17" s="15"/>
      <c r="F17" s="15"/>
      <c r="G17" s="15"/>
      <c r="H17" s="19"/>
    </row>
    <row r="18" spans="2:8" ht="12.75">
      <c r="B18" s="143"/>
      <c r="C18" s="56"/>
      <c r="D18" s="56"/>
      <c r="E18" s="56"/>
      <c r="F18" s="56"/>
      <c r="G18" s="56"/>
      <c r="H18" s="19"/>
    </row>
    <row r="19" spans="2:8" ht="12.75">
      <c r="B19" s="143" t="s">
        <v>448</v>
      </c>
      <c r="C19" s="143" t="s">
        <v>590</v>
      </c>
      <c r="D19" s="56"/>
      <c r="E19" s="56"/>
      <c r="F19" s="56"/>
      <c r="G19" s="56"/>
      <c r="H19" s="19">
        <f>+F14+'Intervenční projekty'!F17+'Azylové domy'!F12+'Domovy pro seniory'!E12+'Senioři a ZP'!F18+Stacionáře!F17</f>
        <v>12742226.919038903</v>
      </c>
    </row>
    <row r="20" spans="2:7" ht="12.75">
      <c r="B20" s="143" t="s">
        <v>594</v>
      </c>
      <c r="C20" s="143" t="s">
        <v>595</v>
      </c>
      <c r="D20" s="56"/>
      <c r="E20" s="56"/>
      <c r="F20" s="56"/>
      <c r="G20" s="56"/>
    </row>
    <row r="21" spans="2:7" ht="12.75">
      <c r="B21" s="143" t="s">
        <v>465</v>
      </c>
      <c r="C21" s="143" t="s">
        <v>125</v>
      </c>
      <c r="D21" s="56"/>
      <c r="E21" s="56"/>
      <c r="F21" s="56"/>
      <c r="G21" s="56"/>
    </row>
    <row r="22" spans="2:7" ht="12.75">
      <c r="B22" s="143" t="s">
        <v>596</v>
      </c>
      <c r="C22" s="143" t="s">
        <v>597</v>
      </c>
      <c r="D22" s="56"/>
      <c r="E22" s="56"/>
      <c r="F22" s="56"/>
      <c r="G22" s="56"/>
    </row>
    <row r="23" spans="2:7" ht="12.75">
      <c r="B23" s="143" t="s">
        <v>473</v>
      </c>
      <c r="C23" s="143" t="s">
        <v>598</v>
      </c>
      <c r="D23" s="56"/>
      <c r="E23" s="56"/>
      <c r="F23" s="56"/>
      <c r="G23" s="56"/>
    </row>
    <row r="24" spans="2:7" ht="12.75">
      <c r="B24" s="143" t="s">
        <v>479</v>
      </c>
      <c r="C24" s="143" t="s">
        <v>599</v>
      </c>
      <c r="D24" s="56"/>
      <c r="E24" s="56"/>
      <c r="F24" s="56"/>
      <c r="G24" s="56"/>
    </row>
    <row r="25" spans="2:7" ht="12.75">
      <c r="B25" s="143" t="s">
        <v>477</v>
      </c>
      <c r="C25" s="143" t="s">
        <v>600</v>
      </c>
      <c r="D25" s="56"/>
      <c r="E25" s="56"/>
      <c r="F25" s="56"/>
      <c r="G25" s="56"/>
    </row>
    <row r="26" spans="2:7" ht="12.75">
      <c r="B26" s="143" t="s">
        <v>412</v>
      </c>
      <c r="C26" s="143" t="s">
        <v>601</v>
      </c>
      <c r="D26" s="56"/>
      <c r="E26" s="56"/>
      <c r="F26" s="56"/>
      <c r="G26" s="56"/>
    </row>
    <row r="27" spans="2:3" ht="12.75">
      <c r="B27" s="143" t="s">
        <v>428</v>
      </c>
      <c r="C27" s="143" t="s">
        <v>602</v>
      </c>
    </row>
    <row r="28" spans="2:3" ht="12.75">
      <c r="B28" s="143" t="s">
        <v>446</v>
      </c>
      <c r="C28" s="143" t="s">
        <v>603</v>
      </c>
    </row>
    <row r="29" spans="2:3" ht="12.75">
      <c r="B29" s="143" t="s">
        <v>420</v>
      </c>
      <c r="C29" s="143" t="s">
        <v>604</v>
      </c>
    </row>
    <row r="30" spans="2:3" ht="12.75">
      <c r="B30" s="143" t="s">
        <v>409</v>
      </c>
      <c r="C30" s="143" t="s">
        <v>605</v>
      </c>
    </row>
    <row r="31" spans="2:3" ht="12.75">
      <c r="B31" s="143" t="s">
        <v>415</v>
      </c>
      <c r="C31" s="143" t="s">
        <v>606</v>
      </c>
    </row>
  </sheetData>
  <mergeCells count="8">
    <mergeCell ref="A14:D14"/>
    <mergeCell ref="A4:A5"/>
    <mergeCell ref="B4:B5"/>
    <mergeCell ref="E4:E5"/>
    <mergeCell ref="F4:F5"/>
    <mergeCell ref="G4:G5"/>
    <mergeCell ref="C4:C5"/>
    <mergeCell ref="D4:D5"/>
  </mergeCells>
  <printOptions/>
  <pageMargins left="0.75" right="0.75" top="1" bottom="1" header="0.4921259845" footer="0.4921259845"/>
  <pageSetup fitToHeight="1" fitToWidth="1" horizontalDpi="600" verticalDpi="600" orientation="portrait" paperSize="9" scale="7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H25" sqref="H25"/>
    </sheetView>
  </sheetViews>
  <sheetFormatPr defaultColWidth="9.00390625" defaultRowHeight="12.75"/>
  <cols>
    <col min="1" max="1" width="16.75390625" style="0" customWidth="1"/>
    <col min="8" max="8" width="14.25390625" style="0" customWidth="1"/>
  </cols>
  <sheetData>
    <row r="1" spans="1:8" ht="12.75">
      <c r="A1" s="370" t="s">
        <v>0</v>
      </c>
      <c r="B1" s="370"/>
      <c r="C1" s="370"/>
      <c r="D1" s="370"/>
      <c r="E1" s="370"/>
      <c r="F1" s="371"/>
      <c r="G1" s="371"/>
      <c r="H1" s="371"/>
    </row>
    <row r="2" ht="13.5" thickBot="1"/>
    <row r="3" spans="1:8" ht="12.75">
      <c r="A3" s="372" t="s">
        <v>1</v>
      </c>
      <c r="B3" s="374" t="s">
        <v>2</v>
      </c>
      <c r="C3" s="374" t="s">
        <v>3</v>
      </c>
      <c r="D3" s="374" t="s">
        <v>4</v>
      </c>
      <c r="E3" s="374" t="s">
        <v>5</v>
      </c>
      <c r="F3" s="374" t="s">
        <v>6</v>
      </c>
      <c r="G3" s="374" t="s">
        <v>7</v>
      </c>
      <c r="H3" s="391" t="s">
        <v>8</v>
      </c>
    </row>
    <row r="4" spans="1:8" ht="12.75">
      <c r="A4" s="373"/>
      <c r="B4" s="375"/>
      <c r="C4" s="375"/>
      <c r="D4" s="375"/>
      <c r="E4" s="375"/>
      <c r="F4" s="375"/>
      <c r="G4" s="375"/>
      <c r="H4" s="431"/>
    </row>
    <row r="5" spans="1:8" ht="12.75">
      <c r="A5" s="3" t="s">
        <v>181</v>
      </c>
      <c r="B5" s="4">
        <v>1</v>
      </c>
      <c r="C5" s="4" t="s">
        <v>10</v>
      </c>
      <c r="D5" s="4">
        <v>12.5</v>
      </c>
      <c r="E5" s="4">
        <v>8</v>
      </c>
      <c r="F5" s="4">
        <v>7</v>
      </c>
      <c r="G5" s="17">
        <v>13370</v>
      </c>
      <c r="H5" s="110">
        <v>13232</v>
      </c>
    </row>
    <row r="6" spans="1:8" ht="12.75">
      <c r="A6" s="3" t="s">
        <v>81</v>
      </c>
      <c r="B6" s="4">
        <v>1</v>
      </c>
      <c r="C6" s="4" t="s">
        <v>158</v>
      </c>
      <c r="D6" s="4">
        <v>2</v>
      </c>
      <c r="E6" s="4">
        <v>5</v>
      </c>
      <c r="F6" s="4">
        <v>2</v>
      </c>
      <c r="G6" s="17">
        <v>8890</v>
      </c>
      <c r="H6" s="110">
        <v>10500</v>
      </c>
    </row>
    <row r="7" spans="1:8" ht="12.75">
      <c r="A7" s="3" t="s">
        <v>81</v>
      </c>
      <c r="B7" s="4">
        <v>1</v>
      </c>
      <c r="C7" s="4" t="s">
        <v>10</v>
      </c>
      <c r="D7" s="4">
        <v>2</v>
      </c>
      <c r="E7" s="4">
        <v>6</v>
      </c>
      <c r="F7" s="4">
        <v>2</v>
      </c>
      <c r="G7" s="17">
        <v>9650</v>
      </c>
      <c r="H7" s="110">
        <v>10000</v>
      </c>
    </row>
    <row r="8" spans="1:8" ht="12.75">
      <c r="A8" s="3" t="s">
        <v>81</v>
      </c>
      <c r="B8" s="4">
        <v>0.75</v>
      </c>
      <c r="C8" s="4" t="s">
        <v>158</v>
      </c>
      <c r="D8" s="4">
        <v>11.25</v>
      </c>
      <c r="E8" s="4">
        <v>5</v>
      </c>
      <c r="F8" s="4">
        <v>6</v>
      </c>
      <c r="G8" s="17">
        <v>10120</v>
      </c>
      <c r="H8" s="110">
        <v>8250</v>
      </c>
    </row>
    <row r="9" spans="1:8" ht="12.75">
      <c r="A9" s="3" t="s">
        <v>81</v>
      </c>
      <c r="B9" s="4">
        <v>1</v>
      </c>
      <c r="C9" s="4" t="s">
        <v>158</v>
      </c>
      <c r="D9" s="4">
        <v>25</v>
      </c>
      <c r="E9" s="4">
        <v>5</v>
      </c>
      <c r="F9" s="4">
        <v>10</v>
      </c>
      <c r="G9" s="17">
        <v>11560</v>
      </c>
      <c r="H9" s="110">
        <v>11000</v>
      </c>
    </row>
    <row r="10" spans="1:8" ht="12.75">
      <c r="A10" s="3" t="s">
        <v>81</v>
      </c>
      <c r="B10" s="4">
        <v>1</v>
      </c>
      <c r="C10" s="4" t="s">
        <v>158</v>
      </c>
      <c r="D10" s="4">
        <v>2</v>
      </c>
      <c r="E10" s="4">
        <v>5</v>
      </c>
      <c r="F10" s="4">
        <v>2</v>
      </c>
      <c r="G10" s="17">
        <v>8890</v>
      </c>
      <c r="H10" s="110">
        <v>0</v>
      </c>
    </row>
    <row r="11" spans="1:8" ht="12.75">
      <c r="A11" s="3" t="s">
        <v>81</v>
      </c>
      <c r="B11" s="4">
        <v>0.75</v>
      </c>
      <c r="C11" s="4" t="s">
        <v>10</v>
      </c>
      <c r="D11" s="4">
        <v>2</v>
      </c>
      <c r="E11" s="4">
        <v>8</v>
      </c>
      <c r="F11" s="4">
        <v>2</v>
      </c>
      <c r="G11" s="17">
        <v>11350</v>
      </c>
      <c r="H11" s="110">
        <v>9204</v>
      </c>
    </row>
    <row r="12" spans="1:8" ht="12.75">
      <c r="A12" s="3" t="s">
        <v>9</v>
      </c>
      <c r="B12" s="4">
        <v>0.125</v>
      </c>
      <c r="C12" s="4" t="s">
        <v>25</v>
      </c>
      <c r="D12" s="4">
        <v>13</v>
      </c>
      <c r="E12" s="4">
        <v>11</v>
      </c>
      <c r="F12" s="4">
        <v>7</v>
      </c>
      <c r="G12" s="17">
        <v>14580</v>
      </c>
      <c r="H12" s="110">
        <v>2915</v>
      </c>
    </row>
    <row r="13" spans="1:8" ht="12.75">
      <c r="A13" s="3" t="s">
        <v>320</v>
      </c>
      <c r="B13" s="4">
        <v>0.125</v>
      </c>
      <c r="C13" s="4" t="s">
        <v>18</v>
      </c>
      <c r="D13" s="4">
        <v>7</v>
      </c>
      <c r="E13" s="4">
        <v>11</v>
      </c>
      <c r="F13" s="4">
        <v>5</v>
      </c>
      <c r="G13" s="17">
        <v>13510</v>
      </c>
      <c r="H13" s="110">
        <v>2358</v>
      </c>
    </row>
    <row r="14" spans="1:8" ht="12.75">
      <c r="A14" s="3" t="s">
        <v>321</v>
      </c>
      <c r="B14" s="4">
        <v>0.125</v>
      </c>
      <c r="C14" s="4" t="s">
        <v>10</v>
      </c>
      <c r="D14" s="4">
        <v>16</v>
      </c>
      <c r="E14" s="4">
        <v>8</v>
      </c>
      <c r="F14" s="4">
        <v>8</v>
      </c>
      <c r="G14" s="17">
        <v>11870</v>
      </c>
      <c r="H14" s="110">
        <v>2172</v>
      </c>
    </row>
    <row r="15" spans="1:8" ht="12.75">
      <c r="A15" s="3"/>
      <c r="B15" s="4">
        <f>SUM(B5:B14)</f>
        <v>6.875</v>
      </c>
      <c r="C15" s="4"/>
      <c r="D15" s="4"/>
      <c r="E15" s="4"/>
      <c r="F15" s="4"/>
      <c r="G15" s="17"/>
      <c r="H15" s="110"/>
    </row>
    <row r="16" spans="1:8" ht="12.75">
      <c r="A16" s="3" t="s">
        <v>126</v>
      </c>
      <c r="B16" s="4" t="s">
        <v>80</v>
      </c>
      <c r="C16" s="4" t="s">
        <v>300</v>
      </c>
      <c r="D16" s="4"/>
      <c r="E16" s="4"/>
      <c r="F16" s="4"/>
      <c r="G16" s="17" t="s">
        <v>337</v>
      </c>
      <c r="H16" s="110"/>
    </row>
    <row r="17" spans="1:8" ht="12.75">
      <c r="A17" s="3" t="s">
        <v>126</v>
      </c>
      <c r="B17" s="4" t="s">
        <v>80</v>
      </c>
      <c r="C17" s="4" t="s">
        <v>158</v>
      </c>
      <c r="D17" s="4"/>
      <c r="E17" s="4"/>
      <c r="F17" s="4"/>
      <c r="G17" s="17" t="s">
        <v>337</v>
      </c>
      <c r="H17" s="110"/>
    </row>
    <row r="18" spans="1:8" ht="12.75">
      <c r="A18" s="3" t="s">
        <v>126</v>
      </c>
      <c r="B18" s="4" t="s">
        <v>80</v>
      </c>
      <c r="C18" s="4" t="s">
        <v>10</v>
      </c>
      <c r="D18" s="4"/>
      <c r="E18" s="4"/>
      <c r="F18" s="4"/>
      <c r="G18" s="17" t="s">
        <v>338</v>
      </c>
      <c r="H18" s="110"/>
    </row>
    <row r="19" spans="1:8" ht="12.75">
      <c r="A19" s="3" t="s">
        <v>126</v>
      </c>
      <c r="B19" s="4" t="s">
        <v>80</v>
      </c>
      <c r="C19" s="4" t="s">
        <v>10</v>
      </c>
      <c r="D19" s="4"/>
      <c r="E19" s="4"/>
      <c r="F19" s="4"/>
      <c r="G19" s="17" t="s">
        <v>338</v>
      </c>
      <c r="H19" s="110"/>
    </row>
    <row r="20" spans="1:8" ht="12.75">
      <c r="A20" s="3" t="s">
        <v>126</v>
      </c>
      <c r="B20" s="4" t="s">
        <v>80</v>
      </c>
      <c r="C20" s="4" t="s">
        <v>10</v>
      </c>
      <c r="D20" s="4"/>
      <c r="E20" s="4"/>
      <c r="F20" s="4"/>
      <c r="G20" s="17" t="s">
        <v>337</v>
      </c>
      <c r="H20" s="110"/>
    </row>
    <row r="21" spans="1:8" ht="12.75">
      <c r="A21" s="3" t="s">
        <v>126</v>
      </c>
      <c r="B21" s="4" t="s">
        <v>80</v>
      </c>
      <c r="C21" s="4" t="s">
        <v>158</v>
      </c>
      <c r="D21" s="4"/>
      <c r="E21" s="4"/>
      <c r="F21" s="4"/>
      <c r="G21" s="17" t="s">
        <v>337</v>
      </c>
      <c r="H21" s="110"/>
    </row>
    <row r="22" spans="1:8" ht="12.75">
      <c r="A22" s="3" t="s">
        <v>126</v>
      </c>
      <c r="B22" s="4" t="s">
        <v>80</v>
      </c>
      <c r="C22" s="4" t="s">
        <v>10</v>
      </c>
      <c r="D22" s="4"/>
      <c r="E22" s="4"/>
      <c r="F22" s="4"/>
      <c r="G22" s="17" t="s">
        <v>338</v>
      </c>
      <c r="H22" s="110"/>
    </row>
    <row r="23" spans="1:8" ht="12.75">
      <c r="A23" s="3" t="s">
        <v>126</v>
      </c>
      <c r="B23" s="4" t="s">
        <v>80</v>
      </c>
      <c r="C23" s="4" t="s">
        <v>10</v>
      </c>
      <c r="D23" s="4"/>
      <c r="E23" s="4"/>
      <c r="F23" s="4"/>
      <c r="G23" s="17" t="s">
        <v>338</v>
      </c>
      <c r="H23" s="110">
        <f>SUM(H5:H22)</f>
        <v>69631</v>
      </c>
    </row>
    <row r="24" spans="1:8" ht="12.75">
      <c r="A24" s="3"/>
      <c r="B24" s="4"/>
      <c r="C24" s="4"/>
      <c r="D24" s="4"/>
      <c r="E24" s="4"/>
      <c r="F24" s="4"/>
      <c r="G24" s="17"/>
      <c r="H24" s="110"/>
    </row>
    <row r="25" spans="1:8" ht="12.75">
      <c r="A25" s="3"/>
      <c r="B25" s="4">
        <f>+(B12+B13)/B15*100</f>
        <v>3.6363636363636362</v>
      </c>
      <c r="C25" s="4"/>
      <c r="D25" s="4"/>
      <c r="E25" s="4"/>
      <c r="F25" s="4"/>
      <c r="G25" s="17"/>
      <c r="H25" s="110">
        <f>+H23/B15</f>
        <v>10128.145454545454</v>
      </c>
    </row>
    <row r="26" spans="1:8" ht="12.75">
      <c r="A26" s="3"/>
      <c r="B26" s="4"/>
      <c r="C26" s="4"/>
      <c r="D26" s="4"/>
      <c r="E26" s="4"/>
      <c r="F26" s="4"/>
      <c r="G26" s="17"/>
      <c r="H26" s="110"/>
    </row>
    <row r="27" spans="1:8" ht="13.5" thickBot="1">
      <c r="A27" s="8"/>
      <c r="B27" s="10"/>
      <c r="C27" s="10"/>
      <c r="D27" s="10"/>
      <c r="E27" s="10"/>
      <c r="F27" s="10"/>
      <c r="G27" s="111"/>
      <c r="H27" s="112"/>
    </row>
    <row r="29" spans="1:2" ht="12.75">
      <c r="A29" t="s">
        <v>26</v>
      </c>
      <c r="B29" t="s">
        <v>339</v>
      </c>
    </row>
    <row r="30" ht="12.75">
      <c r="A30" t="s">
        <v>340</v>
      </c>
    </row>
    <row r="31" ht="12.75">
      <c r="A31" t="s">
        <v>341</v>
      </c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4921259845" footer="0.492125984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H18" sqref="H18"/>
    </sheetView>
  </sheetViews>
  <sheetFormatPr defaultColWidth="9.00390625" defaultRowHeight="12.75"/>
  <cols>
    <col min="1" max="1" width="14.00390625" style="0" customWidth="1"/>
    <col min="8" max="8" width="14.00390625" style="0" customWidth="1"/>
  </cols>
  <sheetData>
    <row r="1" spans="1:8" ht="12.75">
      <c r="A1" s="370" t="s">
        <v>0</v>
      </c>
      <c r="B1" s="370"/>
      <c r="C1" s="370"/>
      <c r="D1" s="370"/>
      <c r="E1" s="370"/>
      <c r="F1" s="371"/>
      <c r="G1" s="371"/>
      <c r="H1" s="371"/>
    </row>
    <row r="2" ht="13.5" thickBot="1"/>
    <row r="3" spans="1:8" ht="12.75">
      <c r="A3" s="372" t="s">
        <v>1</v>
      </c>
      <c r="B3" s="374" t="s">
        <v>2</v>
      </c>
      <c r="C3" s="374" t="s">
        <v>3</v>
      </c>
      <c r="D3" s="374" t="s">
        <v>4</v>
      </c>
      <c r="E3" s="374" t="s">
        <v>5</v>
      </c>
      <c r="F3" s="374" t="s">
        <v>6</v>
      </c>
      <c r="G3" s="374" t="s">
        <v>7</v>
      </c>
      <c r="H3" s="391" t="s">
        <v>8</v>
      </c>
    </row>
    <row r="4" spans="1:8" ht="12.75">
      <c r="A4" s="373"/>
      <c r="B4" s="375"/>
      <c r="C4" s="375"/>
      <c r="D4" s="375"/>
      <c r="E4" s="375"/>
      <c r="F4" s="375"/>
      <c r="G4" s="375"/>
      <c r="H4" s="431"/>
    </row>
    <row r="5" spans="1:8" ht="12.75">
      <c r="A5" s="3" t="s">
        <v>181</v>
      </c>
      <c r="B5" s="4">
        <v>1</v>
      </c>
      <c r="C5" s="4" t="s">
        <v>10</v>
      </c>
      <c r="D5" s="4">
        <v>11.5</v>
      </c>
      <c r="E5" s="4">
        <v>8</v>
      </c>
      <c r="F5" s="4">
        <v>6</v>
      </c>
      <c r="G5" s="17">
        <v>12930</v>
      </c>
      <c r="H5" s="110">
        <v>13000</v>
      </c>
    </row>
    <row r="6" spans="1:8" ht="12.75">
      <c r="A6" s="3" t="s">
        <v>247</v>
      </c>
      <c r="B6" s="4">
        <v>1</v>
      </c>
      <c r="C6" s="4" t="s">
        <v>34</v>
      </c>
      <c r="D6" s="4">
        <v>3.5</v>
      </c>
      <c r="E6" s="4">
        <v>11</v>
      </c>
      <c r="F6" s="4">
        <v>3</v>
      </c>
      <c r="G6" s="17">
        <v>14980</v>
      </c>
      <c r="H6" s="110">
        <v>12000</v>
      </c>
    </row>
    <row r="7" spans="1:8" ht="12.75">
      <c r="A7" s="3" t="s">
        <v>247</v>
      </c>
      <c r="B7" s="4">
        <v>1</v>
      </c>
      <c r="C7" s="4" t="s">
        <v>106</v>
      </c>
      <c r="D7" s="4">
        <v>4.5</v>
      </c>
      <c r="E7" s="4">
        <v>9</v>
      </c>
      <c r="F7" s="4">
        <v>4</v>
      </c>
      <c r="G7" s="17">
        <v>13140</v>
      </c>
      <c r="H7" s="110">
        <v>11500</v>
      </c>
    </row>
    <row r="8" spans="1:8" ht="12.75">
      <c r="A8" s="3" t="s">
        <v>126</v>
      </c>
      <c r="B8" s="4">
        <v>0.75</v>
      </c>
      <c r="C8" s="4" t="s">
        <v>158</v>
      </c>
      <c r="D8" s="4">
        <v>11</v>
      </c>
      <c r="E8" s="4">
        <v>5</v>
      </c>
      <c r="F8" s="4">
        <v>6</v>
      </c>
      <c r="G8" s="17">
        <v>10120</v>
      </c>
      <c r="H8" s="110">
        <v>8500</v>
      </c>
    </row>
    <row r="9" spans="1:8" ht="12.75">
      <c r="A9" s="3" t="s">
        <v>319</v>
      </c>
      <c r="B9" s="4">
        <v>1</v>
      </c>
      <c r="C9" s="4" t="s">
        <v>10</v>
      </c>
      <c r="D9" s="4">
        <v>3.5</v>
      </c>
      <c r="E9" s="4">
        <v>8</v>
      </c>
      <c r="F9" s="4">
        <v>3</v>
      </c>
      <c r="G9" s="17">
        <v>13020</v>
      </c>
      <c r="H9" s="110">
        <v>11500</v>
      </c>
    </row>
    <row r="10" spans="1:8" ht="12.75">
      <c r="A10" s="3" t="s">
        <v>126</v>
      </c>
      <c r="B10" s="4">
        <v>1</v>
      </c>
      <c r="C10" s="4" t="s">
        <v>158</v>
      </c>
      <c r="D10" s="4">
        <v>14</v>
      </c>
      <c r="E10" s="4">
        <v>5</v>
      </c>
      <c r="F10" s="4">
        <v>7</v>
      </c>
      <c r="G10" s="17">
        <v>10460</v>
      </c>
      <c r="H10" s="110">
        <v>11000</v>
      </c>
    </row>
    <row r="11" spans="1:8" ht="12.75">
      <c r="A11" s="3" t="s">
        <v>342</v>
      </c>
      <c r="B11" s="4">
        <v>0.75</v>
      </c>
      <c r="C11" s="4" t="s">
        <v>10</v>
      </c>
      <c r="D11" s="4">
        <v>10.75</v>
      </c>
      <c r="E11" s="4">
        <v>8</v>
      </c>
      <c r="F11" s="4">
        <v>6</v>
      </c>
      <c r="G11" s="17">
        <v>14460</v>
      </c>
      <c r="H11" s="110">
        <v>8500</v>
      </c>
    </row>
    <row r="12" spans="1:8" ht="12.75">
      <c r="A12" s="3" t="s">
        <v>343</v>
      </c>
      <c r="B12" s="4">
        <v>0.75</v>
      </c>
      <c r="C12" s="4" t="s">
        <v>158</v>
      </c>
      <c r="D12" s="4">
        <v>28.5</v>
      </c>
      <c r="E12" s="4">
        <v>5</v>
      </c>
      <c r="F12" s="4">
        <v>11</v>
      </c>
      <c r="G12" s="17">
        <v>11320</v>
      </c>
      <c r="H12" s="110">
        <v>11500</v>
      </c>
    </row>
    <row r="13" spans="1:8" ht="12.75">
      <c r="A13" s="3" t="s">
        <v>9</v>
      </c>
      <c r="B13" s="4">
        <v>0.125</v>
      </c>
      <c r="C13" s="4" t="s">
        <v>25</v>
      </c>
      <c r="D13" s="4">
        <v>13</v>
      </c>
      <c r="E13" s="4">
        <v>11</v>
      </c>
      <c r="F13" s="4">
        <v>7</v>
      </c>
      <c r="G13" s="17">
        <v>14580</v>
      </c>
      <c r="H13" s="110">
        <v>2915</v>
      </c>
    </row>
    <row r="14" spans="1:8" ht="12.75">
      <c r="A14" s="3" t="s">
        <v>320</v>
      </c>
      <c r="B14" s="4">
        <v>0.125</v>
      </c>
      <c r="C14" s="4" t="s">
        <v>18</v>
      </c>
      <c r="D14" s="4">
        <v>7</v>
      </c>
      <c r="E14" s="4">
        <v>11</v>
      </c>
      <c r="F14" s="4">
        <v>5</v>
      </c>
      <c r="G14" s="17">
        <v>13510</v>
      </c>
      <c r="H14" s="110">
        <v>2358</v>
      </c>
    </row>
    <row r="15" spans="1:8" ht="12.75">
      <c r="A15" s="3" t="s">
        <v>321</v>
      </c>
      <c r="B15" s="4">
        <v>0.125</v>
      </c>
      <c r="C15" s="4" t="s">
        <v>10</v>
      </c>
      <c r="D15" s="4">
        <v>16</v>
      </c>
      <c r="E15" s="4">
        <v>8</v>
      </c>
      <c r="F15" s="4">
        <v>8</v>
      </c>
      <c r="G15" s="17">
        <v>11870</v>
      </c>
      <c r="H15" s="110">
        <v>2172</v>
      </c>
    </row>
    <row r="16" spans="1:8" ht="12.75">
      <c r="A16" s="3" t="s">
        <v>322</v>
      </c>
      <c r="B16" s="4">
        <v>0.125</v>
      </c>
      <c r="C16" s="4" t="s">
        <v>25</v>
      </c>
      <c r="D16" s="4">
        <v>0.5</v>
      </c>
      <c r="E16" s="4">
        <v>10</v>
      </c>
      <c r="F16" s="4">
        <v>1</v>
      </c>
      <c r="G16" s="17">
        <v>10660</v>
      </c>
      <c r="H16" s="110">
        <v>1398</v>
      </c>
    </row>
    <row r="17" spans="1:8" ht="12.75">
      <c r="A17" s="3"/>
      <c r="B17" s="4">
        <f>SUM(B5:B16)</f>
        <v>7.75</v>
      </c>
      <c r="C17" s="4"/>
      <c r="D17" s="4"/>
      <c r="E17" s="4"/>
      <c r="F17" s="4"/>
      <c r="G17" s="17"/>
      <c r="H17" s="110">
        <f>SUM(H5:H16)</f>
        <v>96343</v>
      </c>
    </row>
    <row r="18" spans="1:8" ht="12.75">
      <c r="A18" s="3" t="s">
        <v>126</v>
      </c>
      <c r="B18" s="4" t="s">
        <v>80</v>
      </c>
      <c r="C18" s="4" t="s">
        <v>10</v>
      </c>
      <c r="D18" s="4"/>
      <c r="E18" s="4"/>
      <c r="F18" s="4"/>
      <c r="G18" s="17" t="s">
        <v>337</v>
      </c>
      <c r="H18" s="110">
        <f>+H17/B17</f>
        <v>12431.354838709678</v>
      </c>
    </row>
    <row r="19" spans="1:8" ht="12.75">
      <c r="A19" s="3"/>
      <c r="B19" s="4"/>
      <c r="C19" s="4">
        <f>+(B6+B7+B13+B14+B16)/B17*100</f>
        <v>30.64516129032258</v>
      </c>
      <c r="D19" s="4"/>
      <c r="E19" s="4"/>
      <c r="F19" s="4"/>
      <c r="G19" s="17"/>
      <c r="H19" s="110"/>
    </row>
    <row r="20" spans="1:8" ht="12.75">
      <c r="A20" s="3"/>
      <c r="B20" s="4"/>
      <c r="C20" s="4"/>
      <c r="D20" s="4"/>
      <c r="E20" s="4"/>
      <c r="F20" s="4"/>
      <c r="G20" s="17"/>
      <c r="H20" s="110"/>
    </row>
    <row r="21" spans="1:8" ht="13.5" thickBot="1">
      <c r="A21" s="8"/>
      <c r="B21" s="10"/>
      <c r="C21" s="10"/>
      <c r="D21" s="10"/>
      <c r="E21" s="10"/>
      <c r="F21" s="10"/>
      <c r="G21" s="111"/>
      <c r="H21" s="112"/>
    </row>
    <row r="23" spans="1:2" ht="12.75">
      <c r="A23" t="s">
        <v>26</v>
      </c>
      <c r="B23" t="s">
        <v>339</v>
      </c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4921259845" footer="0.492125984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H13" sqref="H13"/>
    </sheetView>
  </sheetViews>
  <sheetFormatPr defaultColWidth="9.00390625" defaultRowHeight="12.75"/>
  <cols>
    <col min="1" max="1" width="15.375" style="0" customWidth="1"/>
    <col min="8" max="8" width="14.625" style="0" customWidth="1"/>
  </cols>
  <sheetData>
    <row r="1" spans="1:8" ht="12.75">
      <c r="A1" s="370" t="s">
        <v>0</v>
      </c>
      <c r="B1" s="370"/>
      <c r="C1" s="370"/>
      <c r="D1" s="370"/>
      <c r="E1" s="370"/>
      <c r="F1" s="371"/>
      <c r="G1" s="371"/>
      <c r="H1" s="371"/>
    </row>
    <row r="2" ht="13.5" thickBot="1"/>
    <row r="3" spans="1:8" ht="12.75">
      <c r="A3" s="372" t="s">
        <v>1</v>
      </c>
      <c r="B3" s="374" t="s">
        <v>2</v>
      </c>
      <c r="C3" s="374" t="s">
        <v>3</v>
      </c>
      <c r="D3" s="374" t="s">
        <v>4</v>
      </c>
      <c r="E3" s="374" t="s">
        <v>5</v>
      </c>
      <c r="F3" s="374" t="s">
        <v>6</v>
      </c>
      <c r="G3" s="374" t="s">
        <v>7</v>
      </c>
      <c r="H3" s="374" t="s">
        <v>8</v>
      </c>
    </row>
    <row r="4" spans="1:8" ht="12.75">
      <c r="A4" s="373"/>
      <c r="B4" s="375"/>
      <c r="C4" s="375"/>
      <c r="D4" s="375"/>
      <c r="E4" s="375"/>
      <c r="F4" s="375"/>
      <c r="G4" s="375"/>
      <c r="H4" s="375"/>
    </row>
    <row r="5" spans="1:8" ht="12.75">
      <c r="A5" s="3" t="s">
        <v>181</v>
      </c>
      <c r="B5" s="4">
        <v>1</v>
      </c>
      <c r="C5" s="4" t="s">
        <v>25</v>
      </c>
      <c r="D5" s="4">
        <v>17.25</v>
      </c>
      <c r="E5" s="4">
        <v>10</v>
      </c>
      <c r="F5" s="4">
        <v>8</v>
      </c>
      <c r="G5" s="17">
        <v>16270</v>
      </c>
      <c r="H5" s="17">
        <v>14781</v>
      </c>
    </row>
    <row r="6" spans="1:8" ht="12.75">
      <c r="A6" s="3" t="s">
        <v>19</v>
      </c>
      <c r="B6" s="4">
        <v>1</v>
      </c>
      <c r="C6" s="4" t="s">
        <v>344</v>
      </c>
      <c r="D6" s="4">
        <v>0</v>
      </c>
      <c r="E6" s="4">
        <v>11</v>
      </c>
      <c r="F6" s="4">
        <v>1</v>
      </c>
      <c r="G6" s="17">
        <v>14060</v>
      </c>
      <c r="H6" s="17">
        <v>0</v>
      </c>
    </row>
    <row r="7" spans="1:8" ht="12.75">
      <c r="A7" s="3" t="s">
        <v>318</v>
      </c>
      <c r="B7" s="4">
        <v>0.75</v>
      </c>
      <c r="C7" s="4" t="s">
        <v>10</v>
      </c>
      <c r="D7" s="4">
        <v>12.5</v>
      </c>
      <c r="E7" s="4">
        <v>8</v>
      </c>
      <c r="F7" s="4">
        <v>7</v>
      </c>
      <c r="G7" s="17">
        <v>13370</v>
      </c>
      <c r="H7" s="17">
        <v>8500</v>
      </c>
    </row>
    <row r="8" spans="1:8" ht="12.75">
      <c r="A8" s="3" t="s">
        <v>9</v>
      </c>
      <c r="B8" s="4">
        <v>0.125</v>
      </c>
      <c r="C8" s="4" t="s">
        <v>25</v>
      </c>
      <c r="D8" s="4">
        <v>13</v>
      </c>
      <c r="E8" s="4">
        <v>11</v>
      </c>
      <c r="F8" s="4">
        <v>7</v>
      </c>
      <c r="G8" s="17">
        <v>14580</v>
      </c>
      <c r="H8" s="17">
        <v>2915</v>
      </c>
    </row>
    <row r="9" spans="1:8" ht="12.75">
      <c r="A9" s="3" t="s">
        <v>320</v>
      </c>
      <c r="B9" s="4">
        <v>0.125</v>
      </c>
      <c r="C9" s="4" t="s">
        <v>18</v>
      </c>
      <c r="D9" s="4">
        <v>7</v>
      </c>
      <c r="E9" s="4">
        <v>11</v>
      </c>
      <c r="F9" s="4">
        <v>5</v>
      </c>
      <c r="G9" s="17">
        <v>13510</v>
      </c>
      <c r="H9" s="17">
        <v>2358</v>
      </c>
    </row>
    <row r="10" spans="1:8" ht="12.75">
      <c r="A10" s="3" t="s">
        <v>321</v>
      </c>
      <c r="B10" s="4">
        <v>0.125</v>
      </c>
      <c r="C10" s="4" t="s">
        <v>10</v>
      </c>
      <c r="D10" s="4">
        <v>16</v>
      </c>
      <c r="E10" s="4">
        <v>8</v>
      </c>
      <c r="F10" s="4">
        <v>8</v>
      </c>
      <c r="G10" s="17">
        <v>11870</v>
      </c>
      <c r="H10" s="17">
        <v>2172</v>
      </c>
    </row>
    <row r="11" spans="1:8" ht="12.75">
      <c r="A11" s="3"/>
      <c r="B11" s="4">
        <f>SUM(B5:B10)</f>
        <v>3.125</v>
      </c>
      <c r="C11" s="4"/>
      <c r="D11" s="4"/>
      <c r="E11" s="4"/>
      <c r="F11" s="4"/>
      <c r="G11" s="17"/>
      <c r="H11" s="17"/>
    </row>
    <row r="12" spans="1:8" ht="12.75">
      <c r="A12" s="3"/>
      <c r="B12" s="4"/>
      <c r="C12" s="4">
        <f>+(B5+B6+B8+B9)/B11*100</f>
        <v>72</v>
      </c>
      <c r="D12" s="4"/>
      <c r="E12" s="4"/>
      <c r="F12" s="4"/>
      <c r="G12" s="17"/>
      <c r="H12" s="17">
        <f>SUM(H5:H11)</f>
        <v>30726</v>
      </c>
    </row>
    <row r="13" spans="1:8" ht="12.75">
      <c r="A13" s="3" t="s">
        <v>19</v>
      </c>
      <c r="B13" s="4" t="s">
        <v>80</v>
      </c>
      <c r="C13" s="4" t="s">
        <v>12</v>
      </c>
      <c r="D13" s="4"/>
      <c r="E13" s="4"/>
      <c r="F13" s="4"/>
      <c r="G13" s="17" t="s">
        <v>345</v>
      </c>
      <c r="H13" s="17">
        <f>+H12/B11</f>
        <v>9832.32</v>
      </c>
    </row>
    <row r="14" spans="1:8" ht="12.75">
      <c r="A14" s="3" t="s">
        <v>346</v>
      </c>
      <c r="B14" s="4" t="s">
        <v>80</v>
      </c>
      <c r="C14" s="4" t="s">
        <v>12</v>
      </c>
      <c r="D14" s="4"/>
      <c r="E14" s="4"/>
      <c r="F14" s="4"/>
      <c r="G14" s="17" t="s">
        <v>338</v>
      </c>
      <c r="H14" s="17"/>
    </row>
    <row r="15" spans="1:8" ht="12.75">
      <c r="A15" s="3"/>
      <c r="B15" s="4"/>
      <c r="C15" s="4"/>
      <c r="D15" s="4"/>
      <c r="E15" s="4"/>
      <c r="F15" s="4"/>
      <c r="G15" s="17"/>
      <c r="H15" s="17"/>
    </row>
    <row r="16" spans="1:8" ht="12.75">
      <c r="A16" s="3"/>
      <c r="B16" s="4"/>
      <c r="C16" s="4"/>
      <c r="D16" s="4"/>
      <c r="E16" s="4"/>
      <c r="F16" s="4"/>
      <c r="G16" s="17"/>
      <c r="H16" s="17"/>
    </row>
    <row r="17" spans="1:8" ht="12.75">
      <c r="A17" s="3"/>
      <c r="B17" s="4"/>
      <c r="C17" s="4"/>
      <c r="D17" s="4"/>
      <c r="E17" s="4"/>
      <c r="F17" s="4"/>
      <c r="G17" s="17"/>
      <c r="H17" s="17"/>
    </row>
    <row r="18" spans="1:8" ht="12.75">
      <c r="A18" s="3"/>
      <c r="B18" s="4"/>
      <c r="C18" s="4"/>
      <c r="D18" s="4"/>
      <c r="E18" s="4"/>
      <c r="F18" s="4"/>
      <c r="G18" s="17"/>
      <c r="H18" s="17"/>
    </row>
    <row r="20" spans="1:2" ht="12.75">
      <c r="A20" t="s">
        <v>26</v>
      </c>
      <c r="B20" t="s">
        <v>339</v>
      </c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4921259845" footer="0.492125984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H10" sqref="H10"/>
    </sheetView>
  </sheetViews>
  <sheetFormatPr defaultColWidth="9.00390625" defaultRowHeight="12.75"/>
  <cols>
    <col min="1" max="1" width="13.875" style="0" customWidth="1"/>
  </cols>
  <sheetData>
    <row r="1" spans="1:9" ht="12.75">
      <c r="A1" s="370" t="s">
        <v>0</v>
      </c>
      <c r="B1" s="370"/>
      <c r="C1" s="370"/>
      <c r="D1" s="370"/>
      <c r="E1" s="370"/>
      <c r="F1" s="371"/>
      <c r="G1" s="371"/>
      <c r="H1" s="371"/>
      <c r="I1" s="371"/>
    </row>
    <row r="2" ht="13.5" thickBot="1"/>
    <row r="3" spans="1:9" ht="12.75">
      <c r="A3" s="372" t="s">
        <v>1</v>
      </c>
      <c r="B3" s="374" t="s">
        <v>2</v>
      </c>
      <c r="C3" s="374" t="s">
        <v>3</v>
      </c>
      <c r="D3" s="374" t="s">
        <v>4</v>
      </c>
      <c r="E3" s="374" t="s">
        <v>5</v>
      </c>
      <c r="F3" s="374" t="s">
        <v>6</v>
      </c>
      <c r="G3" s="374" t="s">
        <v>7</v>
      </c>
      <c r="H3" s="374" t="s">
        <v>8</v>
      </c>
      <c r="I3" s="374"/>
    </row>
    <row r="4" spans="1:9" ht="12.75">
      <c r="A4" s="373"/>
      <c r="B4" s="375"/>
      <c r="C4" s="375"/>
      <c r="D4" s="375"/>
      <c r="E4" s="375"/>
      <c r="F4" s="375"/>
      <c r="G4" s="375"/>
      <c r="H4" s="375"/>
      <c r="I4" s="375"/>
    </row>
    <row r="5" spans="1:9" ht="12.75">
      <c r="A5" s="3" t="s">
        <v>347</v>
      </c>
      <c r="B5" s="4">
        <v>1</v>
      </c>
      <c r="C5" s="4" t="s">
        <v>67</v>
      </c>
      <c r="D5" s="4">
        <v>5</v>
      </c>
      <c r="E5" s="4">
        <v>8</v>
      </c>
      <c r="F5" s="4"/>
      <c r="G5" s="4"/>
      <c r="H5" s="18">
        <v>10415</v>
      </c>
      <c r="I5" s="6"/>
    </row>
    <row r="6" spans="1:9" ht="12.75">
      <c r="A6" s="3" t="s">
        <v>348</v>
      </c>
      <c r="B6" s="4">
        <v>1</v>
      </c>
      <c r="C6" s="4" t="s">
        <v>63</v>
      </c>
      <c r="D6" s="4" t="s">
        <v>263</v>
      </c>
      <c r="E6" s="4">
        <v>3</v>
      </c>
      <c r="F6" s="4"/>
      <c r="G6" s="4"/>
      <c r="H6" s="18">
        <v>6021</v>
      </c>
      <c r="I6" s="6"/>
    </row>
    <row r="7" spans="1:9" ht="12.75">
      <c r="A7" s="3" t="s">
        <v>349</v>
      </c>
      <c r="B7" s="4">
        <v>1</v>
      </c>
      <c r="C7" s="4" t="s">
        <v>350</v>
      </c>
      <c r="D7" s="4" t="s">
        <v>263</v>
      </c>
      <c r="E7" s="4">
        <v>6</v>
      </c>
      <c r="F7" s="4"/>
      <c r="G7" s="4"/>
      <c r="H7" s="18">
        <v>7913</v>
      </c>
      <c r="I7" s="6"/>
    </row>
    <row r="8" spans="1:9" ht="12.75">
      <c r="A8" s="3" t="s">
        <v>351</v>
      </c>
      <c r="B8" s="4">
        <v>1</v>
      </c>
      <c r="C8" s="4" t="s">
        <v>67</v>
      </c>
      <c r="D8" s="4">
        <v>11</v>
      </c>
      <c r="E8" s="4">
        <v>6</v>
      </c>
      <c r="F8" s="4"/>
      <c r="G8" s="4"/>
      <c r="H8" s="18">
        <v>7863</v>
      </c>
      <c r="I8" s="6"/>
    </row>
    <row r="9" spans="1:9" ht="12.75">
      <c r="A9" s="3"/>
      <c r="B9" s="4">
        <f>SUM(B5:B8)</f>
        <v>4</v>
      </c>
      <c r="C9" s="4"/>
      <c r="D9" s="4"/>
      <c r="E9" s="4"/>
      <c r="F9" s="4"/>
      <c r="G9" s="4"/>
      <c r="H9" s="18">
        <f>SUM(H5:H8)</f>
        <v>32212</v>
      </c>
      <c r="I9" s="6"/>
    </row>
    <row r="10" spans="1:9" ht="12.75">
      <c r="A10" s="3"/>
      <c r="B10" s="4"/>
      <c r="C10" s="4">
        <f>+B6/B9*100</f>
        <v>25</v>
      </c>
      <c r="D10" s="4"/>
      <c r="E10" s="4"/>
      <c r="F10" s="4"/>
      <c r="G10" s="4"/>
      <c r="H10" s="5">
        <f>+H9/B9</f>
        <v>8053</v>
      </c>
      <c r="I10" s="6"/>
    </row>
    <row r="11" spans="1:9" ht="12.75">
      <c r="A11" s="3"/>
      <c r="B11" s="4"/>
      <c r="C11" s="4"/>
      <c r="D11" s="4"/>
      <c r="E11" s="4"/>
      <c r="F11" s="4"/>
      <c r="G11" s="4"/>
      <c r="H11" s="5"/>
      <c r="I11" s="6"/>
    </row>
    <row r="12" spans="1:9" ht="12.75">
      <c r="A12" s="3"/>
      <c r="B12" s="4"/>
      <c r="C12" s="4"/>
      <c r="D12" s="4"/>
      <c r="E12" s="4"/>
      <c r="F12" s="4"/>
      <c r="G12" s="4"/>
      <c r="H12" s="5"/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ht="12.75">
      <c r="A33" t="s">
        <v>26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I11" sqref="I11"/>
    </sheetView>
  </sheetViews>
  <sheetFormatPr defaultColWidth="9.00390625" defaultRowHeight="12.75"/>
  <cols>
    <col min="1" max="1" width="24.25390625" style="0" customWidth="1"/>
  </cols>
  <sheetData>
    <row r="1" spans="1:9" ht="12.75">
      <c r="A1" s="370" t="s">
        <v>0</v>
      </c>
      <c r="B1" s="370"/>
      <c r="C1" s="370"/>
      <c r="D1" s="370"/>
      <c r="E1" s="370"/>
      <c r="F1" s="371"/>
      <c r="G1" s="371"/>
      <c r="H1" s="371"/>
      <c r="I1" s="371"/>
    </row>
    <row r="2" ht="13.5" thickBot="1"/>
    <row r="3" spans="1:9" ht="12.75">
      <c r="A3" s="372" t="s">
        <v>1</v>
      </c>
      <c r="B3" s="374" t="s">
        <v>2</v>
      </c>
      <c r="C3" s="374" t="s">
        <v>3</v>
      </c>
      <c r="D3" s="374" t="s">
        <v>4</v>
      </c>
      <c r="E3" s="374" t="s">
        <v>5</v>
      </c>
      <c r="F3" s="374" t="s">
        <v>6</v>
      </c>
      <c r="G3" s="374" t="s">
        <v>7</v>
      </c>
      <c r="H3" s="374" t="s">
        <v>8</v>
      </c>
      <c r="I3" s="374"/>
    </row>
    <row r="4" spans="1:9" ht="12.75">
      <c r="A4" s="373"/>
      <c r="B4" s="375"/>
      <c r="C4" s="375"/>
      <c r="D4" s="375"/>
      <c r="E4" s="375"/>
      <c r="F4" s="375"/>
      <c r="G4" s="375"/>
      <c r="H4" s="375"/>
      <c r="I4" s="375"/>
    </row>
    <row r="5" spans="1:9" ht="12.75">
      <c r="A5" s="3" t="s">
        <v>260</v>
      </c>
      <c r="B5" s="4">
        <v>1</v>
      </c>
      <c r="C5" s="4" t="s">
        <v>156</v>
      </c>
      <c r="D5" s="4">
        <v>2</v>
      </c>
      <c r="E5" s="4">
        <v>8</v>
      </c>
      <c r="F5" s="4">
        <v>2</v>
      </c>
      <c r="G5" s="4" t="s">
        <v>352</v>
      </c>
      <c r="H5" s="5"/>
      <c r="I5" s="6">
        <v>8010</v>
      </c>
    </row>
    <row r="6" spans="1:9" ht="12.75">
      <c r="A6" s="3" t="s">
        <v>260</v>
      </c>
      <c r="B6" s="4">
        <v>1</v>
      </c>
      <c r="C6" s="4" t="s">
        <v>63</v>
      </c>
      <c r="D6" s="4">
        <v>5</v>
      </c>
      <c r="E6" s="4">
        <v>8</v>
      </c>
      <c r="F6" s="4">
        <v>4</v>
      </c>
      <c r="G6" s="4" t="s">
        <v>353</v>
      </c>
      <c r="H6" s="5"/>
      <c r="I6" s="6">
        <v>8707</v>
      </c>
    </row>
    <row r="7" spans="1:9" ht="12.75">
      <c r="A7" s="3" t="s">
        <v>354</v>
      </c>
      <c r="B7" s="4">
        <v>0.3</v>
      </c>
      <c r="C7" s="4" t="s">
        <v>156</v>
      </c>
      <c r="D7" s="4">
        <v>8</v>
      </c>
      <c r="E7" s="4">
        <v>10</v>
      </c>
      <c r="F7" s="4">
        <v>5</v>
      </c>
      <c r="G7" s="4" t="s">
        <v>355</v>
      </c>
      <c r="H7" s="5">
        <v>0</v>
      </c>
      <c r="I7" s="6"/>
    </row>
    <row r="8" spans="1:9" ht="12.75">
      <c r="A8" s="3" t="s">
        <v>356</v>
      </c>
      <c r="B8" s="4"/>
      <c r="C8" s="4" t="s">
        <v>10</v>
      </c>
      <c r="D8" s="4">
        <v>40</v>
      </c>
      <c r="E8" s="4"/>
      <c r="F8" s="4"/>
      <c r="G8" s="4" t="s">
        <v>357</v>
      </c>
      <c r="H8" s="5">
        <v>0</v>
      </c>
      <c r="I8" s="6"/>
    </row>
    <row r="9" spans="1:9" ht="12.75">
      <c r="A9" s="3"/>
      <c r="B9" s="4"/>
      <c r="C9" s="4"/>
      <c r="D9" s="4"/>
      <c r="E9" s="4"/>
      <c r="F9" s="4"/>
      <c r="G9" s="4"/>
      <c r="H9" s="5"/>
      <c r="I9" s="6">
        <f>SUM(I5:I8)</f>
        <v>16717</v>
      </c>
    </row>
    <row r="10" spans="1:9" ht="12.75">
      <c r="A10" s="3"/>
      <c r="B10" s="4">
        <f>SUM(B5:B9)</f>
        <v>2.3</v>
      </c>
      <c r="C10" s="4">
        <f>+(B5+B6+B7)/B10*100</f>
        <v>100</v>
      </c>
      <c r="D10" s="4"/>
      <c r="E10" s="4"/>
      <c r="F10" s="4"/>
      <c r="G10" s="4"/>
      <c r="H10" s="5"/>
      <c r="I10" s="6"/>
    </row>
    <row r="11" spans="1:9" ht="12.75">
      <c r="A11" s="3"/>
      <c r="B11" s="4"/>
      <c r="C11" s="4"/>
      <c r="D11" s="4"/>
      <c r="E11" s="4"/>
      <c r="F11" s="4"/>
      <c r="G11" s="4"/>
      <c r="H11" s="5"/>
      <c r="I11" s="6">
        <f>+I9/B10</f>
        <v>7268.260869565218</v>
      </c>
    </row>
    <row r="12" spans="1:9" ht="12.75">
      <c r="A12" s="3"/>
      <c r="B12" s="4"/>
      <c r="C12" s="4"/>
      <c r="D12" s="4"/>
      <c r="E12" s="4"/>
      <c r="F12" s="4"/>
      <c r="G12" s="4"/>
      <c r="H12" s="5"/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3" ht="12.75">
      <c r="A33" t="s">
        <v>26</v>
      </c>
      <c r="C33" t="s">
        <v>358</v>
      </c>
    </row>
    <row r="34" spans="3:10" ht="12.75">
      <c r="C34" t="s">
        <v>359</v>
      </c>
      <c r="H34" t="s">
        <v>360</v>
      </c>
      <c r="I34" t="s">
        <v>361</v>
      </c>
      <c r="J34" t="s">
        <v>362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H8" sqref="H8"/>
    </sheetView>
  </sheetViews>
  <sheetFormatPr defaultColWidth="9.00390625" defaultRowHeight="12.75"/>
  <cols>
    <col min="1" max="1" width="14.75390625" style="0" customWidth="1"/>
  </cols>
  <sheetData>
    <row r="1" spans="1:9" ht="12.75">
      <c r="A1" s="370" t="s">
        <v>0</v>
      </c>
      <c r="B1" s="370"/>
      <c r="C1" s="370"/>
      <c r="D1" s="370"/>
      <c r="E1" s="370"/>
      <c r="F1" s="371"/>
      <c r="G1" s="371"/>
      <c r="H1" s="371"/>
      <c r="I1" s="371"/>
    </row>
    <row r="2" ht="13.5" thickBot="1"/>
    <row r="3" spans="1:9" ht="12.75">
      <c r="A3" s="372" t="s">
        <v>1</v>
      </c>
      <c r="B3" s="374" t="s">
        <v>2</v>
      </c>
      <c r="C3" s="374" t="s">
        <v>3</v>
      </c>
      <c r="D3" s="374" t="s">
        <v>4</v>
      </c>
      <c r="E3" s="374" t="s">
        <v>5</v>
      </c>
      <c r="F3" s="374" t="s">
        <v>6</v>
      </c>
      <c r="G3" s="374" t="s">
        <v>7</v>
      </c>
      <c r="H3" s="374" t="s">
        <v>8</v>
      </c>
      <c r="I3" s="374"/>
    </row>
    <row r="4" spans="1:9" ht="12.75">
      <c r="A4" s="373"/>
      <c r="B4" s="375"/>
      <c r="C4" s="375"/>
      <c r="D4" s="375"/>
      <c r="E4" s="375"/>
      <c r="F4" s="375"/>
      <c r="G4" s="375"/>
      <c r="H4" s="375"/>
      <c r="I4" s="375"/>
    </row>
    <row r="5" spans="1:10" ht="12.75">
      <c r="A5" s="3" t="s">
        <v>363</v>
      </c>
      <c r="B5" s="4">
        <v>0.6</v>
      </c>
      <c r="C5" s="4" t="s">
        <v>156</v>
      </c>
      <c r="D5" s="4" t="s">
        <v>364</v>
      </c>
      <c r="E5" s="4">
        <v>13</v>
      </c>
      <c r="F5" s="4">
        <v>7</v>
      </c>
      <c r="G5" s="4"/>
      <c r="H5" s="5">
        <v>9356</v>
      </c>
      <c r="I5" s="6"/>
      <c r="J5" t="s">
        <v>365</v>
      </c>
    </row>
    <row r="6" spans="1:10" ht="12.75">
      <c r="A6" s="3" t="s">
        <v>366</v>
      </c>
      <c r="B6" s="4">
        <v>0.4</v>
      </c>
      <c r="C6" s="4" t="s">
        <v>156</v>
      </c>
      <c r="D6" s="4" t="s">
        <v>364</v>
      </c>
      <c r="E6" s="4">
        <v>11</v>
      </c>
      <c r="F6" s="4">
        <v>7</v>
      </c>
      <c r="G6" s="4"/>
      <c r="H6" s="5">
        <v>7324</v>
      </c>
      <c r="I6" s="6"/>
      <c r="J6" t="s">
        <v>367</v>
      </c>
    </row>
    <row r="7" spans="1:9" ht="12.75">
      <c r="A7" s="3"/>
      <c r="B7" s="4">
        <f>SUM(B5:B6)</f>
        <v>1</v>
      </c>
      <c r="C7" s="4"/>
      <c r="D7" s="4"/>
      <c r="E7" s="4"/>
      <c r="F7" s="4"/>
      <c r="G7" s="4"/>
      <c r="H7" s="5">
        <f>SUM(H5:H6)</f>
        <v>16680</v>
      </c>
      <c r="I7" s="6"/>
    </row>
    <row r="8" spans="1:9" ht="12.75">
      <c r="A8" s="3"/>
      <c r="B8" s="4"/>
      <c r="C8" s="4">
        <v>100</v>
      </c>
      <c r="D8" s="4"/>
      <c r="E8" s="4"/>
      <c r="F8" s="4"/>
      <c r="G8" s="4"/>
      <c r="H8" s="5">
        <f>+H7/B7</f>
        <v>16680</v>
      </c>
      <c r="I8" s="6"/>
    </row>
    <row r="9" spans="1:9" ht="12.75">
      <c r="A9" s="3"/>
      <c r="B9" s="4"/>
      <c r="C9" s="4"/>
      <c r="D9" s="4"/>
      <c r="E9" s="4"/>
      <c r="F9" s="4"/>
      <c r="G9" s="4"/>
      <c r="H9" s="5"/>
      <c r="I9" s="6"/>
    </row>
    <row r="10" spans="1:9" ht="12.75">
      <c r="A10" s="3"/>
      <c r="B10" s="4"/>
      <c r="C10" s="4"/>
      <c r="D10" s="4"/>
      <c r="E10" s="4"/>
      <c r="F10" s="4"/>
      <c r="G10" s="4"/>
      <c r="H10" s="5"/>
      <c r="I10" s="6"/>
    </row>
    <row r="11" spans="1:9" ht="12.75">
      <c r="A11" s="3"/>
      <c r="B11" s="4"/>
      <c r="C11" s="4"/>
      <c r="D11" s="4"/>
      <c r="E11" s="4"/>
      <c r="F11" s="4"/>
      <c r="G11" s="4"/>
      <c r="H11" s="5"/>
      <c r="I11" s="6"/>
    </row>
    <row r="12" spans="1:9" ht="12.75">
      <c r="A12" s="3"/>
      <c r="B12" s="4"/>
      <c r="C12" s="4"/>
      <c r="D12" s="4"/>
      <c r="E12" s="4"/>
      <c r="F12" s="4"/>
      <c r="G12" s="4"/>
      <c r="H12" s="5"/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2" ht="12.75">
      <c r="A33" t="s">
        <v>26</v>
      </c>
      <c r="B33" t="s">
        <v>368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H14" sqref="H14"/>
    </sheetView>
  </sheetViews>
  <sheetFormatPr defaultColWidth="9.00390625" defaultRowHeight="12.75"/>
  <cols>
    <col min="1" max="1" width="21.625" style="0" customWidth="1"/>
  </cols>
  <sheetData>
    <row r="1" spans="1:9" ht="12.75">
      <c r="A1" s="370" t="s">
        <v>0</v>
      </c>
      <c r="B1" s="370"/>
      <c r="C1" s="370"/>
      <c r="D1" s="370"/>
      <c r="E1" s="370"/>
      <c r="F1" s="371"/>
      <c r="G1" s="371"/>
      <c r="H1" s="371"/>
      <c r="I1" s="371"/>
    </row>
    <row r="2" ht="13.5" thickBot="1"/>
    <row r="3" spans="1:9" ht="12.75">
      <c r="A3" s="372" t="s">
        <v>1</v>
      </c>
      <c r="B3" s="374" t="s">
        <v>2</v>
      </c>
      <c r="C3" s="374" t="s">
        <v>3</v>
      </c>
      <c r="D3" s="374" t="s">
        <v>4</v>
      </c>
      <c r="E3" s="374" t="s">
        <v>5</v>
      </c>
      <c r="F3" s="374" t="s">
        <v>6</v>
      </c>
      <c r="G3" s="374" t="s">
        <v>7</v>
      </c>
      <c r="H3" s="374" t="s">
        <v>8</v>
      </c>
      <c r="I3" s="374"/>
    </row>
    <row r="4" spans="1:9" ht="12.75">
      <c r="A4" s="373"/>
      <c r="B4" s="375"/>
      <c r="C4" s="375"/>
      <c r="D4" s="375"/>
      <c r="E4" s="375"/>
      <c r="F4" s="375"/>
      <c r="G4" s="375"/>
      <c r="H4" s="375"/>
      <c r="I4" s="375"/>
    </row>
    <row r="5" spans="1:9" ht="12.75">
      <c r="A5" s="3" t="s">
        <v>119</v>
      </c>
      <c r="B5" s="4">
        <v>1</v>
      </c>
      <c r="C5" s="4" t="s">
        <v>25</v>
      </c>
      <c r="D5" s="4">
        <v>5</v>
      </c>
      <c r="E5" s="4"/>
      <c r="F5" s="4"/>
      <c r="G5" s="4">
        <v>7</v>
      </c>
      <c r="H5" s="18">
        <v>11000</v>
      </c>
      <c r="I5" s="6"/>
    </row>
    <row r="6" spans="1:9" ht="12.75">
      <c r="A6" s="3" t="s">
        <v>369</v>
      </c>
      <c r="B6" s="4">
        <v>1</v>
      </c>
      <c r="C6" s="4" t="s">
        <v>25</v>
      </c>
      <c r="D6" s="4">
        <v>0.5</v>
      </c>
      <c r="E6" s="4"/>
      <c r="F6" s="4"/>
      <c r="G6" s="4">
        <v>7</v>
      </c>
      <c r="H6" s="18">
        <v>11000</v>
      </c>
      <c r="I6" s="6"/>
    </row>
    <row r="7" spans="1:9" ht="12.75">
      <c r="A7" s="3" t="s">
        <v>126</v>
      </c>
      <c r="B7" s="4">
        <v>0.625</v>
      </c>
      <c r="C7" s="4" t="s">
        <v>10</v>
      </c>
      <c r="D7" s="4">
        <v>4</v>
      </c>
      <c r="E7" s="4"/>
      <c r="F7" s="4"/>
      <c r="G7" s="4">
        <v>7</v>
      </c>
      <c r="H7" s="18">
        <v>8350</v>
      </c>
      <c r="I7" s="6"/>
    </row>
    <row r="8" spans="1:9" ht="12.75">
      <c r="A8" s="3" t="s">
        <v>126</v>
      </c>
      <c r="B8" s="4">
        <v>0.75</v>
      </c>
      <c r="C8" s="4" t="s">
        <v>10</v>
      </c>
      <c r="D8" s="4">
        <v>4</v>
      </c>
      <c r="E8" s="4"/>
      <c r="F8" s="4"/>
      <c r="G8" s="4">
        <v>5</v>
      </c>
      <c r="H8" s="18">
        <v>7000</v>
      </c>
      <c r="I8" s="6"/>
    </row>
    <row r="9" spans="1:7" ht="12.75">
      <c r="A9" s="3" t="s">
        <v>126</v>
      </c>
      <c r="B9" s="4">
        <v>1</v>
      </c>
      <c r="C9" s="4" t="s">
        <v>158</v>
      </c>
      <c r="D9" s="4">
        <v>1</v>
      </c>
      <c r="E9" s="18">
        <v>8150</v>
      </c>
      <c r="F9" s="6" t="s">
        <v>370</v>
      </c>
      <c r="G9" s="4">
        <v>7</v>
      </c>
    </row>
    <row r="10" spans="1:7" ht="12.75">
      <c r="A10" s="3"/>
      <c r="B10" s="4"/>
      <c r="C10" s="4"/>
      <c r="D10" s="4"/>
      <c r="E10" s="18">
        <v>3350</v>
      </c>
      <c r="F10" s="6" t="s">
        <v>371</v>
      </c>
      <c r="G10" s="4"/>
    </row>
    <row r="11" spans="1:7" ht="12.75">
      <c r="A11" s="3" t="s">
        <v>126</v>
      </c>
      <c r="B11" s="4">
        <v>0.75</v>
      </c>
      <c r="C11" s="4" t="s">
        <v>10</v>
      </c>
      <c r="D11" s="4">
        <v>4</v>
      </c>
      <c r="E11" s="18">
        <v>8150</v>
      </c>
      <c r="F11" s="6" t="s">
        <v>370</v>
      </c>
      <c r="G11" s="4">
        <v>7</v>
      </c>
    </row>
    <row r="12" spans="1:9" ht="12.75">
      <c r="A12" s="3" t="s">
        <v>14</v>
      </c>
      <c r="B12" s="4">
        <v>0.75</v>
      </c>
      <c r="C12" s="4" t="s">
        <v>10</v>
      </c>
      <c r="D12" s="4">
        <v>4</v>
      </c>
      <c r="E12" s="4"/>
      <c r="F12" s="4"/>
      <c r="G12" s="4">
        <v>5</v>
      </c>
      <c r="H12" s="18">
        <v>7000</v>
      </c>
      <c r="I12" s="6"/>
    </row>
    <row r="13" spans="1:9" ht="12.75">
      <c r="A13" s="3"/>
      <c r="B13" s="4">
        <f>+B5+B6+B7+B8+B12</f>
        <v>4.125</v>
      </c>
      <c r="C13" s="4"/>
      <c r="D13" s="4"/>
      <c r="E13" s="4"/>
      <c r="F13" s="4"/>
      <c r="G13" s="4"/>
      <c r="H13" s="18">
        <f>SUM(H5:H12)</f>
        <v>44350</v>
      </c>
      <c r="I13" s="6"/>
    </row>
    <row r="14" spans="1:9" ht="12.75">
      <c r="A14" s="3"/>
      <c r="B14" s="4"/>
      <c r="C14" s="4">
        <f>+(B5+B6)/B13*100</f>
        <v>48.484848484848484</v>
      </c>
      <c r="D14" s="4"/>
      <c r="E14" s="4"/>
      <c r="F14" s="4"/>
      <c r="G14" s="4"/>
      <c r="H14" s="5">
        <f>+H13/B13</f>
        <v>10751.515151515152</v>
      </c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ht="12.75">
      <c r="A33" t="s">
        <v>26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I20"/>
    </sheetView>
  </sheetViews>
  <sheetFormatPr defaultColWidth="9.00390625" defaultRowHeight="12.75"/>
  <sheetData>
    <row r="1" spans="1:9" ht="12.75">
      <c r="A1" s="370" t="s">
        <v>0</v>
      </c>
      <c r="B1" s="370"/>
      <c r="C1" s="370"/>
      <c r="D1" s="370"/>
      <c r="E1" s="370"/>
      <c r="F1" s="371"/>
      <c r="G1" s="371"/>
      <c r="H1" s="371"/>
      <c r="I1" s="371"/>
    </row>
    <row r="2" ht="13.5" thickBot="1"/>
    <row r="3" spans="1:9" ht="12.75">
      <c r="A3" s="372" t="s">
        <v>1</v>
      </c>
      <c r="B3" s="374" t="s">
        <v>2</v>
      </c>
      <c r="C3" s="374" t="s">
        <v>3</v>
      </c>
      <c r="D3" s="374" t="s">
        <v>4</v>
      </c>
      <c r="E3" s="374" t="s">
        <v>5</v>
      </c>
      <c r="F3" s="374" t="s">
        <v>6</v>
      </c>
      <c r="G3" s="374" t="s">
        <v>7</v>
      </c>
      <c r="H3" s="374" t="s">
        <v>8</v>
      </c>
      <c r="I3" s="374"/>
    </row>
    <row r="4" spans="1:9" ht="12.75">
      <c r="A4" s="373"/>
      <c r="B4" s="375"/>
      <c r="C4" s="375"/>
      <c r="D4" s="375"/>
      <c r="E4" s="375"/>
      <c r="F4" s="375"/>
      <c r="G4" s="375"/>
      <c r="H4" s="375"/>
      <c r="I4" s="375"/>
    </row>
    <row r="5" spans="1:9" ht="12.75">
      <c r="A5" s="3"/>
      <c r="B5" s="4"/>
      <c r="C5" s="4"/>
      <c r="D5" s="4"/>
      <c r="E5" s="4"/>
      <c r="F5" s="4"/>
      <c r="G5" s="4"/>
      <c r="H5" s="5"/>
      <c r="I5" s="6"/>
    </row>
    <row r="6" spans="1:9" ht="12.75">
      <c r="A6" s="3"/>
      <c r="B6" s="4"/>
      <c r="C6" s="4"/>
      <c r="D6" s="4"/>
      <c r="E6" s="4"/>
      <c r="F6" s="4"/>
      <c r="G6" s="4"/>
      <c r="H6" s="5"/>
      <c r="I6" s="6"/>
    </row>
    <row r="7" spans="1:9" ht="12.75">
      <c r="A7" s="3"/>
      <c r="B7" s="4"/>
      <c r="C7" s="4"/>
      <c r="D7" s="4"/>
      <c r="E7" s="4"/>
      <c r="F7" s="4"/>
      <c r="G7" s="4"/>
      <c r="H7" s="5"/>
      <c r="I7" s="6"/>
    </row>
    <row r="8" spans="1:9" ht="12.75">
      <c r="A8" s="3"/>
      <c r="B8" s="4"/>
      <c r="C8" s="4"/>
      <c r="D8" s="4"/>
      <c r="E8" s="4"/>
      <c r="F8" s="4"/>
      <c r="G8" s="4"/>
      <c r="H8" s="5"/>
      <c r="I8" s="6"/>
    </row>
    <row r="9" spans="1:9" ht="12.75">
      <c r="A9" s="3"/>
      <c r="B9" s="4"/>
      <c r="C9" s="4"/>
      <c r="D9" s="4"/>
      <c r="E9" s="4"/>
      <c r="F9" s="4"/>
      <c r="G9" s="4"/>
      <c r="H9" s="5"/>
      <c r="I9" s="6"/>
    </row>
    <row r="10" spans="1:9" ht="12.75">
      <c r="A10" s="3"/>
      <c r="B10" s="4"/>
      <c r="C10" s="4"/>
      <c r="D10" s="4"/>
      <c r="E10" s="4"/>
      <c r="F10" s="4"/>
      <c r="G10" s="4"/>
      <c r="H10" s="5"/>
      <c r="I10" s="6"/>
    </row>
    <row r="11" spans="1:9" ht="12.75">
      <c r="A11" s="3"/>
      <c r="B11" s="4"/>
      <c r="C11" s="4"/>
      <c r="D11" s="4"/>
      <c r="E11" s="4"/>
      <c r="F11" s="4"/>
      <c r="G11" s="4"/>
      <c r="H11" s="5"/>
      <c r="I11" s="6"/>
    </row>
    <row r="12" spans="1:9" ht="12.75">
      <c r="A12" s="3"/>
      <c r="B12" s="4"/>
      <c r="C12" s="4"/>
      <c r="D12" s="4"/>
      <c r="E12" s="4"/>
      <c r="F12" s="4"/>
      <c r="G12" s="4"/>
      <c r="H12" s="5"/>
      <c r="I12" s="6"/>
    </row>
    <row r="13" spans="1:9" ht="12.75">
      <c r="A13" s="3"/>
      <c r="B13" s="4"/>
      <c r="C13" s="4"/>
      <c r="D13" s="4"/>
      <c r="E13" s="4"/>
      <c r="F13" s="4"/>
      <c r="G13" s="4"/>
      <c r="H13" s="5"/>
      <c r="I13" s="6"/>
    </row>
    <row r="14" spans="1:9" ht="12.75">
      <c r="A14" s="3"/>
      <c r="B14" s="4"/>
      <c r="C14" s="4"/>
      <c r="D14" s="4"/>
      <c r="E14" s="4"/>
      <c r="F14" s="4"/>
      <c r="G14" s="4"/>
      <c r="H14" s="5"/>
      <c r="I14" s="6"/>
    </row>
    <row r="15" spans="1:9" ht="12.75">
      <c r="A15" s="3"/>
      <c r="B15" s="4"/>
      <c r="C15" s="4"/>
      <c r="D15" s="4"/>
      <c r="E15" s="4"/>
      <c r="F15" s="4"/>
      <c r="G15" s="4"/>
      <c r="H15" s="5"/>
      <c r="I15" s="6"/>
    </row>
    <row r="16" spans="1:9" ht="12.75">
      <c r="A16" s="3"/>
      <c r="B16" s="4"/>
      <c r="C16" s="4"/>
      <c r="D16" s="4"/>
      <c r="E16" s="4"/>
      <c r="F16" s="4"/>
      <c r="G16" s="4"/>
      <c r="H16" s="5"/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ht="12.75">
      <c r="A33" t="s">
        <v>26</v>
      </c>
    </row>
    <row r="34" ht="12.75">
      <c r="A34" t="s">
        <v>372</v>
      </c>
    </row>
    <row r="35" ht="12.75">
      <c r="A35" t="s">
        <v>373</v>
      </c>
    </row>
    <row r="36" ht="12.75">
      <c r="A36" t="s">
        <v>374</v>
      </c>
    </row>
    <row r="37" ht="12.75">
      <c r="A37" t="s">
        <v>375</v>
      </c>
    </row>
    <row r="38" ht="12.75">
      <c r="A38" t="s">
        <v>376</v>
      </c>
    </row>
    <row r="39" ht="12.75">
      <c r="A39" t="s">
        <v>377</v>
      </c>
    </row>
    <row r="40" ht="12.75">
      <c r="A40" t="s">
        <v>378</v>
      </c>
    </row>
    <row r="41" ht="12.75">
      <c r="A41" t="s">
        <v>379</v>
      </c>
    </row>
    <row r="42" ht="12.75">
      <c r="A42" t="s">
        <v>380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H20" sqref="H20"/>
    </sheetView>
  </sheetViews>
  <sheetFormatPr defaultColWidth="9.00390625" defaultRowHeight="12.75"/>
  <cols>
    <col min="1" max="1" width="15.00390625" style="0" customWidth="1"/>
    <col min="3" max="3" width="11.00390625" style="0" customWidth="1"/>
  </cols>
  <sheetData>
    <row r="1" spans="1:9" ht="12.75">
      <c r="A1" s="370" t="s">
        <v>0</v>
      </c>
      <c r="B1" s="370"/>
      <c r="C1" s="370"/>
      <c r="D1" s="370"/>
      <c r="E1" s="370"/>
      <c r="F1" s="371"/>
      <c r="G1" s="371"/>
      <c r="H1" s="371"/>
      <c r="I1" s="371"/>
    </row>
    <row r="2" ht="13.5" thickBot="1"/>
    <row r="3" spans="1:9" ht="12.75">
      <c r="A3" s="372" t="s">
        <v>1</v>
      </c>
      <c r="B3" s="374" t="s">
        <v>2</v>
      </c>
      <c r="C3" s="374" t="s">
        <v>3</v>
      </c>
      <c r="D3" s="374" t="s">
        <v>4</v>
      </c>
      <c r="E3" s="374" t="s">
        <v>5</v>
      </c>
      <c r="F3" s="374" t="s">
        <v>6</v>
      </c>
      <c r="G3" s="374" t="s">
        <v>7</v>
      </c>
      <c r="H3" s="374" t="s">
        <v>8</v>
      </c>
      <c r="I3" s="374"/>
    </row>
    <row r="4" spans="1:9" ht="12.75">
      <c r="A4" s="373"/>
      <c r="B4" s="375"/>
      <c r="C4" s="375"/>
      <c r="D4" s="375"/>
      <c r="E4" s="375"/>
      <c r="F4" s="375"/>
      <c r="G4" s="375"/>
      <c r="H4" s="375"/>
      <c r="I4" s="375"/>
    </row>
    <row r="5" spans="1:9" ht="12.75">
      <c r="A5" s="3" t="s">
        <v>9</v>
      </c>
      <c r="B5" s="4">
        <v>1</v>
      </c>
      <c r="C5" s="4" t="s">
        <v>65</v>
      </c>
      <c r="D5" s="4">
        <v>28</v>
      </c>
      <c r="E5" s="4">
        <v>9</v>
      </c>
      <c r="F5" s="4">
        <v>12</v>
      </c>
      <c r="G5" s="17">
        <v>13500</v>
      </c>
      <c r="H5" s="18">
        <v>8000</v>
      </c>
      <c r="I5" s="6"/>
    </row>
    <row r="6" spans="1:9" ht="12.75">
      <c r="A6" s="3" t="s">
        <v>381</v>
      </c>
      <c r="B6" s="4">
        <v>0.5</v>
      </c>
      <c r="C6" s="4" t="s">
        <v>63</v>
      </c>
      <c r="D6" s="4">
        <v>10</v>
      </c>
      <c r="E6" s="4">
        <v>12</v>
      </c>
      <c r="F6" s="4">
        <v>7</v>
      </c>
      <c r="G6" s="17">
        <v>8000</v>
      </c>
      <c r="H6" s="18">
        <v>8000</v>
      </c>
      <c r="I6" s="6"/>
    </row>
    <row r="7" spans="1:9" ht="12.75">
      <c r="A7" s="3" t="s">
        <v>382</v>
      </c>
      <c r="B7" s="4">
        <v>0.5</v>
      </c>
      <c r="C7" s="4" t="s">
        <v>156</v>
      </c>
      <c r="D7" s="4">
        <v>13</v>
      </c>
      <c r="E7" s="4">
        <v>12</v>
      </c>
      <c r="F7" s="4">
        <v>7</v>
      </c>
      <c r="G7" s="17">
        <v>8000</v>
      </c>
      <c r="H7" s="18">
        <v>5187</v>
      </c>
      <c r="I7" s="6"/>
    </row>
    <row r="8" spans="1:9" ht="12.75">
      <c r="A8" s="3" t="s">
        <v>383</v>
      </c>
      <c r="B8" s="4">
        <v>0.2</v>
      </c>
      <c r="C8" s="4"/>
      <c r="D8" s="4"/>
      <c r="E8" s="4"/>
      <c r="F8" s="4"/>
      <c r="G8" s="17">
        <v>3927</v>
      </c>
      <c r="H8" s="18">
        <v>3927</v>
      </c>
      <c r="I8" s="6"/>
    </row>
    <row r="9" spans="1:9" ht="12.75">
      <c r="A9" s="3" t="s">
        <v>384</v>
      </c>
      <c r="B9" s="4">
        <v>0.75</v>
      </c>
      <c r="C9" s="4" t="s">
        <v>10</v>
      </c>
      <c r="D9" s="4">
        <v>14</v>
      </c>
      <c r="E9" s="4">
        <v>9</v>
      </c>
      <c r="F9" s="4">
        <v>7</v>
      </c>
      <c r="G9" s="4">
        <v>7650</v>
      </c>
      <c r="H9" s="18">
        <v>3671</v>
      </c>
      <c r="I9" s="6"/>
    </row>
    <row r="10" spans="1:9" ht="12.75">
      <c r="A10" s="3" t="s">
        <v>385</v>
      </c>
      <c r="B10" s="4"/>
      <c r="C10" s="4"/>
      <c r="D10" s="4"/>
      <c r="E10" s="4"/>
      <c r="F10" s="4"/>
      <c r="G10" s="17">
        <v>2677</v>
      </c>
      <c r="H10" s="18">
        <v>2677</v>
      </c>
      <c r="I10" s="6"/>
    </row>
    <row r="11" spans="1:9" ht="12.75">
      <c r="A11" s="3" t="s">
        <v>386</v>
      </c>
      <c r="B11" s="4">
        <v>1</v>
      </c>
      <c r="C11" s="4" t="s">
        <v>10</v>
      </c>
      <c r="D11" s="4">
        <v>15</v>
      </c>
      <c r="E11" s="4">
        <v>9</v>
      </c>
      <c r="F11" s="4">
        <v>7</v>
      </c>
      <c r="G11" s="17">
        <v>11020</v>
      </c>
      <c r="H11" s="18">
        <v>6340</v>
      </c>
      <c r="I11" s="6"/>
    </row>
    <row r="12" spans="1:9" ht="12.75">
      <c r="A12" s="3" t="s">
        <v>387</v>
      </c>
      <c r="B12" s="4">
        <v>0.5</v>
      </c>
      <c r="C12" s="4" t="s">
        <v>65</v>
      </c>
      <c r="D12" s="4">
        <v>5</v>
      </c>
      <c r="E12" s="4">
        <v>7</v>
      </c>
      <c r="F12" s="4">
        <v>4</v>
      </c>
      <c r="G12" s="17">
        <v>5000</v>
      </c>
      <c r="H12" s="18">
        <v>3333</v>
      </c>
      <c r="I12" s="6"/>
    </row>
    <row r="13" spans="1:9" ht="12.75">
      <c r="A13" s="3" t="s">
        <v>388</v>
      </c>
      <c r="B13" s="4">
        <v>0.5</v>
      </c>
      <c r="C13" s="4" t="s">
        <v>10</v>
      </c>
      <c r="D13" s="4">
        <v>8</v>
      </c>
      <c r="E13" s="4">
        <v>8</v>
      </c>
      <c r="F13" s="4">
        <v>5</v>
      </c>
      <c r="G13" s="17">
        <v>5100</v>
      </c>
      <c r="H13" s="18">
        <v>3433</v>
      </c>
      <c r="I13" s="6"/>
    </row>
    <row r="14" spans="1:9" ht="12.75">
      <c r="A14" s="3" t="s">
        <v>155</v>
      </c>
      <c r="B14" s="4">
        <v>0.5</v>
      </c>
      <c r="C14" s="4" t="s">
        <v>10</v>
      </c>
      <c r="D14" s="4">
        <v>8</v>
      </c>
      <c r="E14" s="4">
        <v>8</v>
      </c>
      <c r="F14" s="4">
        <v>5</v>
      </c>
      <c r="G14" s="17">
        <v>5000</v>
      </c>
      <c r="H14" s="18">
        <v>3333</v>
      </c>
      <c r="I14" s="6"/>
    </row>
    <row r="15" spans="1:9" ht="12.75">
      <c r="A15" s="3" t="s">
        <v>389</v>
      </c>
      <c r="B15" s="4"/>
      <c r="C15" s="4"/>
      <c r="D15" s="4"/>
      <c r="E15" s="4"/>
      <c r="F15" s="4"/>
      <c r="G15" s="17">
        <v>3000</v>
      </c>
      <c r="H15" s="18">
        <v>3000</v>
      </c>
      <c r="I15" s="6"/>
    </row>
    <row r="16" spans="1:9" ht="12.75">
      <c r="A16" s="3" t="s">
        <v>391</v>
      </c>
      <c r="B16" s="4">
        <v>1</v>
      </c>
      <c r="C16" s="4" t="s">
        <v>390</v>
      </c>
      <c r="D16" s="4">
        <v>36</v>
      </c>
      <c r="E16" s="4">
        <v>9</v>
      </c>
      <c r="F16" s="4">
        <v>12</v>
      </c>
      <c r="G16" s="17">
        <v>12400</v>
      </c>
      <c r="H16" s="18">
        <v>8267</v>
      </c>
      <c r="I16" s="6"/>
    </row>
    <row r="17" spans="1:9" ht="12.75">
      <c r="A17" s="3"/>
      <c r="B17" s="4">
        <f>SUM(B5:B16)</f>
        <v>6.45</v>
      </c>
      <c r="C17" s="4"/>
      <c r="D17" s="4"/>
      <c r="E17" s="4"/>
      <c r="F17" s="4"/>
      <c r="G17" s="4"/>
      <c r="H17" s="5"/>
      <c r="I17" s="6"/>
    </row>
    <row r="18" spans="1:9" ht="12.75">
      <c r="A18" s="3" t="s">
        <v>392</v>
      </c>
      <c r="B18" s="4"/>
      <c r="C18" s="4">
        <f>+(B6+B7)/B17*100</f>
        <v>15.503875968992247</v>
      </c>
      <c r="D18" s="4"/>
      <c r="E18" s="4"/>
      <c r="F18" s="4"/>
      <c r="G18" s="17">
        <v>2000</v>
      </c>
      <c r="I18" s="18">
        <v>2000</v>
      </c>
    </row>
    <row r="19" spans="1:9" ht="12.75">
      <c r="A19" s="3"/>
      <c r="B19" s="4"/>
      <c r="C19" s="4"/>
      <c r="D19" s="4"/>
      <c r="E19" s="4"/>
      <c r="F19" s="4"/>
      <c r="G19" s="4"/>
      <c r="H19" s="18">
        <f>SUM(H5:H18)</f>
        <v>59168</v>
      </c>
      <c r="I19" s="6"/>
    </row>
    <row r="20" spans="1:9" ht="12.75">
      <c r="A20" s="3"/>
      <c r="B20" s="4"/>
      <c r="C20" s="4"/>
      <c r="D20" s="4"/>
      <c r="E20" s="4"/>
      <c r="F20" s="4"/>
      <c r="G20" s="4"/>
      <c r="H20" s="5">
        <f>+H19/B17</f>
        <v>9173.333333333334</v>
      </c>
      <c r="I20" s="6"/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I17" sqref="I17"/>
    </sheetView>
  </sheetViews>
  <sheetFormatPr defaultColWidth="9.00390625" defaultRowHeight="12.75"/>
  <cols>
    <col min="1" max="1" width="13.75390625" style="0" customWidth="1"/>
  </cols>
  <sheetData>
    <row r="1" spans="1:9" ht="12.75">
      <c r="A1" s="370" t="s">
        <v>0</v>
      </c>
      <c r="B1" s="370"/>
      <c r="C1" s="370"/>
      <c r="D1" s="370"/>
      <c r="E1" s="370"/>
      <c r="F1" s="371"/>
      <c r="G1" s="371"/>
      <c r="H1" s="371"/>
      <c r="I1" s="371"/>
    </row>
    <row r="2" ht="13.5" thickBot="1"/>
    <row r="3" spans="1:9" ht="12.75">
      <c r="A3" s="372" t="s">
        <v>1</v>
      </c>
      <c r="B3" s="374" t="s">
        <v>2</v>
      </c>
      <c r="C3" s="374" t="s">
        <v>3</v>
      </c>
      <c r="D3" s="374" t="s">
        <v>4</v>
      </c>
      <c r="E3" s="374" t="s">
        <v>5</v>
      </c>
      <c r="F3" s="374" t="s">
        <v>6</v>
      </c>
      <c r="G3" s="374" t="s">
        <v>7</v>
      </c>
      <c r="H3" s="374" t="s">
        <v>8</v>
      </c>
      <c r="I3" s="374"/>
    </row>
    <row r="4" spans="1:9" ht="12.75">
      <c r="A4" s="373"/>
      <c r="B4" s="375"/>
      <c r="C4" s="375"/>
      <c r="D4" s="375"/>
      <c r="E4" s="375"/>
      <c r="F4" s="375"/>
      <c r="G4" s="375"/>
      <c r="H4" s="375"/>
      <c r="I4" s="375"/>
    </row>
    <row r="5" spans="1:9" ht="12.75">
      <c r="A5" s="3" t="s">
        <v>151</v>
      </c>
      <c r="B5" s="4">
        <v>1</v>
      </c>
      <c r="C5" s="4" t="s">
        <v>278</v>
      </c>
      <c r="D5" s="4">
        <v>27</v>
      </c>
      <c r="E5" s="4">
        <v>12</v>
      </c>
      <c r="F5" s="4">
        <v>11</v>
      </c>
      <c r="G5" s="4">
        <v>17590</v>
      </c>
      <c r="H5" s="5" t="s">
        <v>393</v>
      </c>
      <c r="I5" s="6">
        <v>12990</v>
      </c>
    </row>
    <row r="6" spans="1:9" ht="12.75">
      <c r="A6" s="3" t="s">
        <v>394</v>
      </c>
      <c r="B6" s="4">
        <v>0.5</v>
      </c>
      <c r="C6" s="4" t="s">
        <v>10</v>
      </c>
      <c r="D6" s="4">
        <v>25</v>
      </c>
      <c r="E6" s="4">
        <v>10</v>
      </c>
      <c r="F6" s="4">
        <v>10</v>
      </c>
      <c r="G6" s="4">
        <v>7190</v>
      </c>
      <c r="H6" s="5" t="s">
        <v>393</v>
      </c>
      <c r="I6" s="6">
        <v>5907</v>
      </c>
    </row>
    <row r="7" spans="1:9" ht="12.75">
      <c r="A7" s="3" t="s">
        <v>181</v>
      </c>
      <c r="B7" s="4">
        <v>1</v>
      </c>
      <c r="C7" s="4" t="s">
        <v>106</v>
      </c>
      <c r="D7" s="4">
        <v>10</v>
      </c>
      <c r="E7" s="4">
        <v>9</v>
      </c>
      <c r="F7" s="4">
        <v>6</v>
      </c>
      <c r="G7" s="4">
        <v>11350</v>
      </c>
      <c r="H7" s="5" t="s">
        <v>393</v>
      </c>
      <c r="I7" s="6">
        <v>0</v>
      </c>
    </row>
    <row r="8" spans="1:9" ht="12.75">
      <c r="A8" s="3" t="s">
        <v>181</v>
      </c>
      <c r="B8" s="4">
        <v>0.5</v>
      </c>
      <c r="C8" s="4" t="s">
        <v>106</v>
      </c>
      <c r="D8" s="4">
        <v>2</v>
      </c>
      <c r="E8" s="4">
        <v>9</v>
      </c>
      <c r="F8" s="4">
        <v>3</v>
      </c>
      <c r="G8" s="4">
        <v>5055</v>
      </c>
      <c r="H8" s="5" t="s">
        <v>393</v>
      </c>
      <c r="I8" s="6">
        <v>4787</v>
      </c>
    </row>
    <row r="9" spans="1:9" ht="12.75">
      <c r="A9" s="3" t="s">
        <v>395</v>
      </c>
      <c r="B9" s="4">
        <v>1</v>
      </c>
      <c r="C9" s="4" t="s">
        <v>10</v>
      </c>
      <c r="D9" s="4">
        <v>23</v>
      </c>
      <c r="E9" s="4">
        <v>9</v>
      </c>
      <c r="F9" s="4">
        <v>10</v>
      </c>
      <c r="G9" s="4">
        <v>13250</v>
      </c>
      <c r="H9" s="5" t="s">
        <v>393</v>
      </c>
      <c r="I9" s="6">
        <v>9135</v>
      </c>
    </row>
    <row r="10" spans="1:9" ht="12.75">
      <c r="A10" s="3" t="s">
        <v>395</v>
      </c>
      <c r="B10" s="4">
        <v>1</v>
      </c>
      <c r="C10" s="4" t="s">
        <v>158</v>
      </c>
      <c r="D10" s="4">
        <v>23</v>
      </c>
      <c r="E10" s="4">
        <v>8</v>
      </c>
      <c r="F10" s="4">
        <v>10</v>
      </c>
      <c r="G10" s="4">
        <v>12210</v>
      </c>
      <c r="H10" s="5" t="s">
        <v>393</v>
      </c>
      <c r="I10" s="6">
        <v>8652</v>
      </c>
    </row>
    <row r="11" spans="1:9" ht="12.75">
      <c r="A11" s="3" t="s">
        <v>395</v>
      </c>
      <c r="B11" s="4">
        <v>1</v>
      </c>
      <c r="C11" s="4" t="s">
        <v>10</v>
      </c>
      <c r="D11" s="4">
        <v>34</v>
      </c>
      <c r="E11" s="4">
        <v>9</v>
      </c>
      <c r="F11" s="4">
        <v>12</v>
      </c>
      <c r="G11" s="4">
        <v>14310</v>
      </c>
      <c r="H11" s="5" t="s">
        <v>393</v>
      </c>
      <c r="I11" s="6">
        <v>8648</v>
      </c>
    </row>
    <row r="12" spans="1:9" ht="12.75">
      <c r="A12" s="3" t="s">
        <v>395</v>
      </c>
      <c r="B12" s="4">
        <v>0.5</v>
      </c>
      <c r="C12" s="4" t="s">
        <v>10</v>
      </c>
      <c r="D12" s="4">
        <v>34</v>
      </c>
      <c r="E12" s="4">
        <v>9</v>
      </c>
      <c r="F12" s="4">
        <v>12</v>
      </c>
      <c r="G12" s="4">
        <v>7155</v>
      </c>
      <c r="H12" s="5" t="s">
        <v>393</v>
      </c>
      <c r="I12" s="6">
        <v>5127</v>
      </c>
    </row>
    <row r="13" spans="1:9" ht="12.75">
      <c r="A13" s="3" t="s">
        <v>395</v>
      </c>
      <c r="B13" s="4">
        <v>0.5</v>
      </c>
      <c r="C13" s="4" t="s">
        <v>10</v>
      </c>
      <c r="D13" s="4">
        <v>34</v>
      </c>
      <c r="E13" s="4">
        <v>9</v>
      </c>
      <c r="F13" s="4">
        <v>12</v>
      </c>
      <c r="G13" s="4">
        <v>7155</v>
      </c>
      <c r="H13" s="5" t="s">
        <v>393</v>
      </c>
      <c r="I13" s="6">
        <v>5294</v>
      </c>
    </row>
    <row r="14" spans="1:9" ht="12.75">
      <c r="A14" s="3" t="s">
        <v>395</v>
      </c>
      <c r="B14" s="4">
        <v>0.5</v>
      </c>
      <c r="C14" s="4" t="s">
        <v>10</v>
      </c>
      <c r="D14" s="4">
        <v>34</v>
      </c>
      <c r="E14" s="4">
        <v>9</v>
      </c>
      <c r="F14" s="4">
        <v>12</v>
      </c>
      <c r="G14" s="4">
        <v>7155</v>
      </c>
      <c r="H14" s="5" t="s">
        <v>393</v>
      </c>
      <c r="I14" s="6">
        <v>2476</v>
      </c>
    </row>
    <row r="15" spans="1:9" ht="12.75">
      <c r="A15" s="3" t="s">
        <v>396</v>
      </c>
      <c r="B15" s="4">
        <v>0.25</v>
      </c>
      <c r="C15" s="4" t="s">
        <v>397</v>
      </c>
      <c r="D15" s="4">
        <v>27</v>
      </c>
      <c r="E15" s="4">
        <v>12</v>
      </c>
      <c r="F15" s="4">
        <v>11</v>
      </c>
      <c r="G15" s="4">
        <v>4398</v>
      </c>
      <c r="H15" s="5" t="s">
        <v>393</v>
      </c>
      <c r="I15" s="6">
        <v>500</v>
      </c>
    </row>
    <row r="16" spans="1:9" ht="12.75">
      <c r="A16" s="3"/>
      <c r="B16" s="4">
        <f>SUM(B5:B15)</f>
        <v>7.75</v>
      </c>
      <c r="C16" s="4">
        <f>(+B5+B7+B8+B15)/B16*100</f>
        <v>35.483870967741936</v>
      </c>
      <c r="D16" s="4"/>
      <c r="E16" s="4"/>
      <c r="F16" s="4"/>
      <c r="G16" s="4"/>
      <c r="H16" s="5"/>
      <c r="I16" s="6">
        <f>SUM(I5:I15)</f>
        <v>63516</v>
      </c>
    </row>
    <row r="17" spans="1:9" ht="12.75">
      <c r="A17" s="3"/>
      <c r="B17" s="4"/>
      <c r="C17" s="4"/>
      <c r="D17" s="4"/>
      <c r="E17" s="4"/>
      <c r="F17" s="4"/>
      <c r="G17" s="4"/>
      <c r="H17" s="5"/>
      <c r="I17" s="6">
        <f>+I16/B16</f>
        <v>8195.612903225807</v>
      </c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2" ht="12.75">
      <c r="A33" t="s">
        <v>26</v>
      </c>
      <c r="B33" t="s">
        <v>398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3">
      <selection activeCell="L13" sqref="L13"/>
    </sheetView>
  </sheetViews>
  <sheetFormatPr defaultColWidth="9.00390625" defaultRowHeight="12.75"/>
  <cols>
    <col min="2" max="2" width="17.875" style="0" customWidth="1"/>
    <col min="3" max="3" width="22.75390625" style="0" customWidth="1"/>
    <col min="5" max="5" width="14.25390625" style="0" customWidth="1"/>
    <col min="6" max="6" width="13.625" style="0" customWidth="1"/>
    <col min="7" max="7" width="19.875" style="0" customWidth="1"/>
  </cols>
  <sheetData>
    <row r="1" spans="1:2" ht="16.5" thickBot="1">
      <c r="A1" s="261" t="s">
        <v>589</v>
      </c>
      <c r="B1" s="261"/>
    </row>
    <row r="2" spans="1:7" ht="30" customHeight="1">
      <c r="A2" s="355" t="s">
        <v>402</v>
      </c>
      <c r="B2" s="341" t="s">
        <v>403</v>
      </c>
      <c r="C2" s="343" t="s">
        <v>404</v>
      </c>
      <c r="D2" s="343" t="s">
        <v>405</v>
      </c>
      <c r="E2" s="359" t="s">
        <v>608</v>
      </c>
      <c r="F2" s="337" t="s">
        <v>607</v>
      </c>
      <c r="G2" s="339" t="s">
        <v>586</v>
      </c>
    </row>
    <row r="3" spans="1:7" ht="85.5" customHeight="1" thickBot="1">
      <c r="A3" s="356"/>
      <c r="B3" s="357"/>
      <c r="C3" s="358"/>
      <c r="D3" s="358"/>
      <c r="E3" s="338"/>
      <c r="F3" s="338"/>
      <c r="G3" s="340"/>
    </row>
    <row r="4" spans="1:7" ht="73.5" customHeight="1">
      <c r="A4" s="132">
        <v>70870896</v>
      </c>
      <c r="B4" s="254" t="s">
        <v>425</v>
      </c>
      <c r="C4" s="254" t="s">
        <v>426</v>
      </c>
      <c r="D4" s="255" t="s">
        <v>412</v>
      </c>
      <c r="E4" s="265">
        <v>43897.99219979202</v>
      </c>
      <c r="F4" s="265">
        <f>+E4/100*75</f>
        <v>32923.49414984402</v>
      </c>
      <c r="G4" s="266" t="s">
        <v>613</v>
      </c>
    </row>
    <row r="5" spans="1:7" ht="66" customHeight="1">
      <c r="A5" s="132">
        <v>44990260</v>
      </c>
      <c r="B5" s="128" t="s">
        <v>416</v>
      </c>
      <c r="C5" s="128" t="s">
        <v>427</v>
      </c>
      <c r="D5" s="137" t="s">
        <v>428</v>
      </c>
      <c r="E5" s="264">
        <v>172583.69426856533</v>
      </c>
      <c r="F5" s="265">
        <f aca="true" t="shared" si="0" ref="F5:F16">+E5/100*75</f>
        <v>129437.770701424</v>
      </c>
      <c r="G5" s="267" t="s">
        <v>614</v>
      </c>
    </row>
    <row r="6" spans="1:7" ht="58.5" customHeight="1">
      <c r="A6" s="132">
        <v>44990260</v>
      </c>
      <c r="B6" s="128" t="s">
        <v>416</v>
      </c>
      <c r="C6" s="128" t="s">
        <v>429</v>
      </c>
      <c r="D6" s="137" t="s">
        <v>420</v>
      </c>
      <c r="E6" s="264">
        <v>321523.13575324195</v>
      </c>
      <c r="F6" s="265">
        <f t="shared" si="0"/>
        <v>241142.35181493146</v>
      </c>
      <c r="G6" s="267" t="s">
        <v>618</v>
      </c>
    </row>
    <row r="7" spans="1:7" ht="81.75" customHeight="1">
      <c r="A7" s="132">
        <v>44990260</v>
      </c>
      <c r="B7" s="128" t="s">
        <v>422</v>
      </c>
      <c r="C7" s="128" t="s">
        <v>430</v>
      </c>
      <c r="D7" s="137" t="s">
        <v>420</v>
      </c>
      <c r="E7" s="264">
        <v>149771.91734843378</v>
      </c>
      <c r="F7" s="265">
        <f t="shared" si="0"/>
        <v>112328.93801132533</v>
      </c>
      <c r="G7" s="267" t="s">
        <v>618</v>
      </c>
    </row>
    <row r="8" spans="1:7" ht="59.25" customHeight="1">
      <c r="A8" s="132">
        <v>44990260</v>
      </c>
      <c r="B8" s="128" t="s">
        <v>413</v>
      </c>
      <c r="C8" s="128" t="s">
        <v>431</v>
      </c>
      <c r="D8" s="137" t="s">
        <v>420</v>
      </c>
      <c r="E8" s="264">
        <v>119766.35452641954</v>
      </c>
      <c r="F8" s="265">
        <f t="shared" si="0"/>
        <v>89824.76589481466</v>
      </c>
      <c r="G8" s="267" t="s">
        <v>618</v>
      </c>
    </row>
    <row r="9" spans="1:7" ht="46.5" customHeight="1">
      <c r="A9" s="132">
        <v>47224444</v>
      </c>
      <c r="B9" s="127" t="s">
        <v>432</v>
      </c>
      <c r="C9" s="128" t="s">
        <v>433</v>
      </c>
      <c r="D9" s="137" t="s">
        <v>420</v>
      </c>
      <c r="E9" s="264">
        <v>44546.25</v>
      </c>
      <c r="F9" s="265">
        <f t="shared" si="0"/>
        <v>33409.6875</v>
      </c>
      <c r="G9" s="267" t="s">
        <v>618</v>
      </c>
    </row>
    <row r="10" spans="1:7" ht="25.5">
      <c r="A10" s="132">
        <v>47224541</v>
      </c>
      <c r="B10" s="127" t="s">
        <v>434</v>
      </c>
      <c r="C10" s="128" t="s">
        <v>435</v>
      </c>
      <c r="D10" s="137" t="s">
        <v>436</v>
      </c>
      <c r="E10" s="264">
        <v>90282.31523536399</v>
      </c>
      <c r="F10" s="265">
        <f t="shared" si="0"/>
        <v>67711.736426523</v>
      </c>
      <c r="G10" s="267" t="s">
        <v>614</v>
      </c>
    </row>
    <row r="11" spans="1:7" ht="49.5" customHeight="1">
      <c r="A11" s="132">
        <v>15060233</v>
      </c>
      <c r="B11" s="128" t="s">
        <v>437</v>
      </c>
      <c r="C11" s="127" t="s">
        <v>438</v>
      </c>
      <c r="D11" s="137" t="s">
        <v>436</v>
      </c>
      <c r="E11" s="264">
        <v>93731.79808417699</v>
      </c>
      <c r="F11" s="265">
        <f t="shared" si="0"/>
        <v>70298.84856313275</v>
      </c>
      <c r="G11" s="267" t="s">
        <v>614</v>
      </c>
    </row>
    <row r="12" spans="1:7" ht="54" customHeight="1">
      <c r="A12" s="132">
        <v>45659028</v>
      </c>
      <c r="B12" s="127" t="s">
        <v>439</v>
      </c>
      <c r="C12" s="127" t="s">
        <v>440</v>
      </c>
      <c r="D12" s="137" t="s">
        <v>436</v>
      </c>
      <c r="E12" s="264">
        <v>70608.03337943638</v>
      </c>
      <c r="F12" s="265">
        <f t="shared" si="0"/>
        <v>52956.02503457729</v>
      </c>
      <c r="G12" s="266" t="s">
        <v>613</v>
      </c>
    </row>
    <row r="13" spans="1:7" ht="46.5" customHeight="1">
      <c r="A13" s="132">
        <v>45659028</v>
      </c>
      <c r="B13" s="127" t="s">
        <v>439</v>
      </c>
      <c r="C13" s="127" t="s">
        <v>115</v>
      </c>
      <c r="D13" s="137" t="s">
        <v>436</v>
      </c>
      <c r="E13" s="264">
        <v>219641.55170045624</v>
      </c>
      <c r="F13" s="265">
        <f t="shared" si="0"/>
        <v>164731.16377534217</v>
      </c>
      <c r="G13" s="266" t="s">
        <v>613</v>
      </c>
    </row>
    <row r="14" spans="1:7" ht="45.75" customHeight="1">
      <c r="A14" s="132">
        <v>66597064</v>
      </c>
      <c r="B14" s="127" t="s">
        <v>441</v>
      </c>
      <c r="C14" s="127" t="s">
        <v>442</v>
      </c>
      <c r="D14" s="137" t="s">
        <v>436</v>
      </c>
      <c r="E14" s="264">
        <v>131619.30681333522</v>
      </c>
      <c r="F14" s="265">
        <f t="shared" si="0"/>
        <v>98714.48011000142</v>
      </c>
      <c r="G14" s="266" t="s">
        <v>613</v>
      </c>
    </row>
    <row r="15" spans="1:7" ht="40.5" customHeight="1">
      <c r="A15" s="132">
        <v>70283966</v>
      </c>
      <c r="B15" s="127" t="s">
        <v>443</v>
      </c>
      <c r="C15" s="127" t="s">
        <v>443</v>
      </c>
      <c r="D15" s="137" t="s">
        <v>436</v>
      </c>
      <c r="E15" s="264">
        <v>139116.56280879604</v>
      </c>
      <c r="F15" s="265">
        <f t="shared" si="0"/>
        <v>104337.42210659703</v>
      </c>
      <c r="G15" s="266" t="s">
        <v>613</v>
      </c>
    </row>
    <row r="16" spans="1:7" ht="58.5" customHeight="1">
      <c r="A16" s="132">
        <v>25918974</v>
      </c>
      <c r="B16" s="127" t="s">
        <v>444</v>
      </c>
      <c r="C16" s="127" t="s">
        <v>445</v>
      </c>
      <c r="D16" s="137" t="s">
        <v>446</v>
      </c>
      <c r="E16" s="264">
        <v>57139.18155975753</v>
      </c>
      <c r="F16" s="265">
        <f t="shared" si="0"/>
        <v>42854.38616981815</v>
      </c>
      <c r="G16" s="266" t="s">
        <v>615</v>
      </c>
    </row>
    <row r="17" spans="1:7" ht="13.5" thickBot="1">
      <c r="A17" s="353" t="s">
        <v>424</v>
      </c>
      <c r="B17" s="354"/>
      <c r="C17" s="354"/>
      <c r="D17" s="354"/>
      <c r="E17" s="271">
        <f>SUM(E4:E16)</f>
        <v>1654228.0936777752</v>
      </c>
      <c r="F17" s="271">
        <f>SUM(F4:F16)</f>
        <v>1240671.0702583315</v>
      </c>
      <c r="G17" s="270"/>
    </row>
    <row r="19" ht="12.75">
      <c r="H19" s="19"/>
    </row>
    <row r="20" spans="2:8" ht="12.75">
      <c r="B20" s="146" t="s">
        <v>593</v>
      </c>
      <c r="C20" s="15"/>
      <c r="D20" s="15"/>
      <c r="E20" s="15"/>
      <c r="F20" s="15"/>
      <c r="G20" s="15"/>
      <c r="H20" s="19"/>
    </row>
    <row r="21" spans="2:8" ht="12.75">
      <c r="B21" s="143"/>
      <c r="C21" s="56"/>
      <c r="D21" s="56"/>
      <c r="E21" s="56"/>
      <c r="F21" s="56"/>
      <c r="G21" s="56"/>
      <c r="H21" s="19"/>
    </row>
    <row r="22" spans="2:8" ht="12.75">
      <c r="B22" s="143" t="s">
        <v>448</v>
      </c>
      <c r="C22" s="143" t="s">
        <v>590</v>
      </c>
      <c r="D22" s="56"/>
      <c r="E22" s="56"/>
      <c r="F22" s="56"/>
      <c r="G22" s="56"/>
      <c r="H22" s="19"/>
    </row>
    <row r="23" spans="2:7" ht="12.75">
      <c r="B23" s="143" t="s">
        <v>594</v>
      </c>
      <c r="C23" s="143" t="s">
        <v>595</v>
      </c>
      <c r="D23" s="56"/>
      <c r="E23" s="56"/>
      <c r="F23" s="56"/>
      <c r="G23" s="56"/>
    </row>
    <row r="24" spans="2:7" ht="12.75">
      <c r="B24" s="143" t="s">
        <v>465</v>
      </c>
      <c r="C24" s="143" t="s">
        <v>125</v>
      </c>
      <c r="D24" s="56"/>
      <c r="E24" s="56"/>
      <c r="F24" s="56"/>
      <c r="G24" s="56"/>
    </row>
    <row r="25" spans="2:7" ht="12.75">
      <c r="B25" s="143" t="s">
        <v>596</v>
      </c>
      <c r="C25" s="143" t="s">
        <v>597</v>
      </c>
      <c r="D25" s="56"/>
      <c r="E25" s="56"/>
      <c r="F25" s="56"/>
      <c r="G25" s="56"/>
    </row>
    <row r="26" spans="2:7" ht="12.75">
      <c r="B26" s="143" t="s">
        <v>473</v>
      </c>
      <c r="C26" s="143" t="s">
        <v>598</v>
      </c>
      <c r="D26" s="56"/>
      <c r="E26" s="56"/>
      <c r="F26" s="56"/>
      <c r="G26" s="56"/>
    </row>
    <row r="27" spans="2:7" ht="12.75">
      <c r="B27" s="143" t="s">
        <v>479</v>
      </c>
      <c r="C27" s="143" t="s">
        <v>599</v>
      </c>
      <c r="D27" s="56"/>
      <c r="E27" s="56"/>
      <c r="F27" s="56"/>
      <c r="G27" s="56"/>
    </row>
    <row r="28" spans="2:7" ht="12.75">
      <c r="B28" s="143" t="s">
        <v>477</v>
      </c>
      <c r="C28" s="143" t="s">
        <v>600</v>
      </c>
      <c r="D28" s="56"/>
      <c r="E28" s="56"/>
      <c r="F28" s="56"/>
      <c r="G28" s="56"/>
    </row>
    <row r="29" spans="2:7" ht="12.75">
      <c r="B29" s="143" t="s">
        <v>412</v>
      </c>
      <c r="C29" s="143" t="s">
        <v>601</v>
      </c>
      <c r="D29" s="56"/>
      <c r="E29" s="56"/>
      <c r="F29" s="56"/>
      <c r="G29" s="56"/>
    </row>
    <row r="30" spans="2:3" ht="12.75">
      <c r="B30" s="143" t="s">
        <v>428</v>
      </c>
      <c r="C30" s="143" t="s">
        <v>602</v>
      </c>
    </row>
    <row r="31" spans="2:3" ht="12.75">
      <c r="B31" s="143" t="s">
        <v>446</v>
      </c>
      <c r="C31" s="143" t="s">
        <v>603</v>
      </c>
    </row>
    <row r="32" spans="2:3" ht="12.75">
      <c r="B32" s="143" t="s">
        <v>420</v>
      </c>
      <c r="C32" s="143" t="s">
        <v>604</v>
      </c>
    </row>
  </sheetData>
  <mergeCells count="8">
    <mergeCell ref="F2:F3"/>
    <mergeCell ref="G2:G3"/>
    <mergeCell ref="A17:D17"/>
    <mergeCell ref="A2:A3"/>
    <mergeCell ref="B2:B3"/>
    <mergeCell ref="C2:C3"/>
    <mergeCell ref="D2:D3"/>
    <mergeCell ref="E2:E3"/>
  </mergeCells>
  <printOptions/>
  <pageMargins left="0.75" right="0.75" top="1" bottom="1" header="0.4921259845" footer="0.4921259845"/>
  <pageSetup fitToHeight="1" fitToWidth="1" horizontalDpi="600" verticalDpi="600" orientation="portrait" paperSize="9" scale="6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I23" sqref="I23"/>
    </sheetView>
  </sheetViews>
  <sheetFormatPr defaultColWidth="9.00390625" defaultRowHeight="12.75"/>
  <cols>
    <col min="1" max="1" width="15.00390625" style="0" customWidth="1"/>
  </cols>
  <sheetData>
    <row r="1" spans="1:9" ht="12.75">
      <c r="A1" s="370" t="s">
        <v>0</v>
      </c>
      <c r="B1" s="370"/>
      <c r="C1" s="370"/>
      <c r="D1" s="370"/>
      <c r="E1" s="370"/>
      <c r="F1" s="371"/>
      <c r="G1" s="371"/>
      <c r="H1" s="371"/>
      <c r="I1" s="371"/>
    </row>
    <row r="2" ht="13.5" thickBot="1"/>
    <row r="3" spans="1:9" ht="12.75">
      <c r="A3" s="372" t="s">
        <v>1</v>
      </c>
      <c r="B3" s="374" t="s">
        <v>2</v>
      </c>
      <c r="C3" s="374" t="s">
        <v>3</v>
      </c>
      <c r="D3" s="374" t="s">
        <v>4</v>
      </c>
      <c r="E3" s="374" t="s">
        <v>5</v>
      </c>
      <c r="F3" s="374" t="s">
        <v>6</v>
      </c>
      <c r="G3" s="374" t="s">
        <v>7</v>
      </c>
      <c r="H3" s="374" t="s">
        <v>8</v>
      </c>
      <c r="I3" s="374"/>
    </row>
    <row r="4" spans="1:9" ht="12.75">
      <c r="A4" s="373"/>
      <c r="B4" s="375"/>
      <c r="C4" s="375"/>
      <c r="D4" s="375"/>
      <c r="E4" s="375"/>
      <c r="F4" s="375"/>
      <c r="G4" s="375"/>
      <c r="H4" s="375"/>
      <c r="I4" s="375"/>
    </row>
    <row r="5" spans="1:9" ht="12.75">
      <c r="A5" s="3" t="s">
        <v>399</v>
      </c>
      <c r="B5" s="4">
        <v>1</v>
      </c>
      <c r="C5" s="4" t="s">
        <v>106</v>
      </c>
      <c r="D5" s="4">
        <v>3</v>
      </c>
      <c r="E5" s="4">
        <v>9</v>
      </c>
      <c r="F5" s="4">
        <v>3</v>
      </c>
      <c r="G5" s="4">
        <v>10110</v>
      </c>
      <c r="H5" s="5" t="s">
        <v>393</v>
      </c>
      <c r="I5" s="6">
        <v>10555</v>
      </c>
    </row>
    <row r="6" spans="1:9" ht="12.75">
      <c r="A6" s="3" t="s">
        <v>394</v>
      </c>
      <c r="B6" s="4">
        <v>0.5</v>
      </c>
      <c r="C6" s="4" t="s">
        <v>10</v>
      </c>
      <c r="D6" s="4">
        <v>25</v>
      </c>
      <c r="E6" s="4">
        <v>10</v>
      </c>
      <c r="F6" s="4">
        <v>10</v>
      </c>
      <c r="G6" s="4">
        <v>7190</v>
      </c>
      <c r="H6" s="5" t="s">
        <v>393</v>
      </c>
      <c r="I6" s="6">
        <v>5907</v>
      </c>
    </row>
    <row r="7" spans="1:9" ht="12.75">
      <c r="A7" s="3" t="s">
        <v>126</v>
      </c>
      <c r="B7" s="4">
        <v>1</v>
      </c>
      <c r="C7" s="4" t="s">
        <v>10</v>
      </c>
      <c r="D7" s="4">
        <v>10</v>
      </c>
      <c r="E7" s="4">
        <v>9</v>
      </c>
      <c r="F7" s="4">
        <v>6</v>
      </c>
      <c r="G7" s="4">
        <v>11350</v>
      </c>
      <c r="H7" s="5" t="s">
        <v>393</v>
      </c>
      <c r="I7" s="6">
        <v>9008</v>
      </c>
    </row>
    <row r="8" spans="1:9" ht="12.75">
      <c r="A8" s="3" t="s">
        <v>126</v>
      </c>
      <c r="B8" s="4">
        <v>0.5</v>
      </c>
      <c r="C8" s="4" t="s">
        <v>106</v>
      </c>
      <c r="D8" s="4">
        <v>2</v>
      </c>
      <c r="E8" s="4">
        <v>9</v>
      </c>
      <c r="F8" s="4">
        <v>3</v>
      </c>
      <c r="G8" s="4">
        <v>5055</v>
      </c>
      <c r="H8" s="5" t="s">
        <v>393</v>
      </c>
      <c r="I8" s="6">
        <v>4787</v>
      </c>
    </row>
    <row r="9" spans="1:9" ht="12.75">
      <c r="A9" s="3" t="s">
        <v>126</v>
      </c>
      <c r="B9" s="4">
        <v>1</v>
      </c>
      <c r="C9" s="4" t="s">
        <v>158</v>
      </c>
      <c r="D9" s="4">
        <v>23</v>
      </c>
      <c r="E9" s="4">
        <v>8</v>
      </c>
      <c r="F9" s="4">
        <v>10</v>
      </c>
      <c r="G9" s="4">
        <v>12210</v>
      </c>
      <c r="H9" s="5" t="s">
        <v>393</v>
      </c>
      <c r="I9" s="6">
        <v>7987</v>
      </c>
    </row>
    <row r="10" spans="1:9" ht="12.75">
      <c r="A10" s="3" t="s">
        <v>126</v>
      </c>
      <c r="B10" s="4">
        <v>1</v>
      </c>
      <c r="C10" s="4" t="s">
        <v>10</v>
      </c>
      <c r="D10" s="4">
        <v>18</v>
      </c>
      <c r="E10" s="4"/>
      <c r="F10" s="4"/>
      <c r="G10" s="4"/>
      <c r="H10" s="5" t="s">
        <v>393</v>
      </c>
      <c r="I10" s="6">
        <v>9556</v>
      </c>
    </row>
    <row r="11" spans="1:9" ht="12.75">
      <c r="A11" s="3" t="s">
        <v>126</v>
      </c>
      <c r="B11" s="4">
        <v>1</v>
      </c>
      <c r="C11" s="4" t="s">
        <v>10</v>
      </c>
      <c r="D11" s="4">
        <v>12</v>
      </c>
      <c r="E11" s="4"/>
      <c r="F11" s="4"/>
      <c r="G11" s="4"/>
      <c r="H11" s="5" t="s">
        <v>393</v>
      </c>
      <c r="I11" s="6">
        <v>8283</v>
      </c>
    </row>
    <row r="12" spans="1:9" ht="12.75">
      <c r="A12" s="3" t="s">
        <v>126</v>
      </c>
      <c r="B12" s="4">
        <v>1</v>
      </c>
      <c r="C12" s="4" t="s">
        <v>10</v>
      </c>
      <c r="D12" s="4">
        <v>1</v>
      </c>
      <c r="E12" s="4"/>
      <c r="F12" s="4"/>
      <c r="G12" s="4"/>
      <c r="H12" s="5" t="s">
        <v>393</v>
      </c>
      <c r="I12" s="6">
        <v>9543</v>
      </c>
    </row>
    <row r="13" spans="1:9" ht="12.75">
      <c r="A13" s="3" t="s">
        <v>126</v>
      </c>
      <c r="B13" s="4">
        <v>1</v>
      </c>
      <c r="C13" s="4" t="s">
        <v>10</v>
      </c>
      <c r="D13" s="4">
        <v>1</v>
      </c>
      <c r="E13" s="4"/>
      <c r="F13" s="4"/>
      <c r="G13" s="4"/>
      <c r="H13" s="5" t="s">
        <v>393</v>
      </c>
      <c r="I13" s="6">
        <v>5942</v>
      </c>
    </row>
    <row r="14" spans="1:9" ht="12.75">
      <c r="A14" s="3" t="s">
        <v>126</v>
      </c>
      <c r="B14" s="4">
        <v>0.875</v>
      </c>
      <c r="C14" s="4" t="s">
        <v>10</v>
      </c>
      <c r="D14" s="4">
        <v>2</v>
      </c>
      <c r="E14" s="4"/>
      <c r="F14" s="4"/>
      <c r="G14" s="4"/>
      <c r="H14" s="5" t="s">
        <v>393</v>
      </c>
      <c r="I14" s="6">
        <v>6889</v>
      </c>
    </row>
    <row r="15" spans="1:9" ht="12.75">
      <c r="A15" s="3" t="s">
        <v>126</v>
      </c>
      <c r="B15" s="4">
        <v>1</v>
      </c>
      <c r="C15" s="4" t="s">
        <v>10</v>
      </c>
      <c r="D15" s="4">
        <v>2</v>
      </c>
      <c r="E15" s="4"/>
      <c r="F15" s="4"/>
      <c r="G15" s="4"/>
      <c r="H15" s="5" t="s">
        <v>393</v>
      </c>
      <c r="I15" s="6">
        <v>8829</v>
      </c>
    </row>
    <row r="16" spans="1:9" ht="12.75">
      <c r="A16" s="3" t="s">
        <v>126</v>
      </c>
      <c r="B16" s="4">
        <v>1</v>
      </c>
      <c r="C16" s="4" t="s">
        <v>10</v>
      </c>
      <c r="D16" s="4">
        <v>2</v>
      </c>
      <c r="E16" s="4"/>
      <c r="F16" s="4"/>
      <c r="G16" s="4"/>
      <c r="H16" s="5" t="s">
        <v>393</v>
      </c>
      <c r="I16" s="6">
        <v>6322</v>
      </c>
    </row>
    <row r="17" spans="1:9" ht="12.75">
      <c r="A17" s="3" t="s">
        <v>126</v>
      </c>
      <c r="B17" s="4">
        <v>0.625</v>
      </c>
      <c r="C17" s="4" t="s">
        <v>10</v>
      </c>
      <c r="D17" s="4">
        <v>1</v>
      </c>
      <c r="E17" s="4"/>
      <c r="F17" s="4"/>
      <c r="G17" s="4"/>
      <c r="H17" s="5" t="s">
        <v>393</v>
      </c>
      <c r="I17" s="6">
        <v>6074</v>
      </c>
    </row>
    <row r="18" spans="1:9" ht="12.75">
      <c r="A18" s="3" t="s">
        <v>126</v>
      </c>
      <c r="B18" s="4">
        <v>1</v>
      </c>
      <c r="C18" s="4" t="s">
        <v>10</v>
      </c>
      <c r="D18" s="4">
        <v>1</v>
      </c>
      <c r="E18" s="4"/>
      <c r="F18" s="4"/>
      <c r="G18" s="4"/>
      <c r="H18" s="5" t="s">
        <v>393</v>
      </c>
      <c r="I18" s="6">
        <v>9553</v>
      </c>
    </row>
    <row r="19" spans="1:9" ht="12.75">
      <c r="A19" s="3" t="s">
        <v>126</v>
      </c>
      <c r="B19" s="4">
        <v>1</v>
      </c>
      <c r="C19" s="4" t="s">
        <v>106</v>
      </c>
      <c r="D19" s="4">
        <v>1</v>
      </c>
      <c r="E19" s="4"/>
      <c r="F19" s="4"/>
      <c r="G19" s="4"/>
      <c r="H19" s="5" t="s">
        <v>393</v>
      </c>
      <c r="I19" s="6">
        <v>8583</v>
      </c>
    </row>
    <row r="20" spans="1:9" ht="12.75">
      <c r="A20" s="3" t="s">
        <v>396</v>
      </c>
      <c r="B20" s="4">
        <v>0.1</v>
      </c>
      <c r="C20" s="4" t="s">
        <v>397</v>
      </c>
      <c r="D20" s="4">
        <v>27</v>
      </c>
      <c r="E20" s="4">
        <v>12</v>
      </c>
      <c r="F20" s="4">
        <v>11</v>
      </c>
      <c r="G20" s="4">
        <v>1759</v>
      </c>
      <c r="H20" s="5" t="s">
        <v>393</v>
      </c>
      <c r="I20" s="6">
        <v>0</v>
      </c>
    </row>
    <row r="21" spans="1:9" ht="12.75">
      <c r="A21" s="3"/>
      <c r="B21" s="4">
        <f>SUM(B5:B20)</f>
        <v>13.6</v>
      </c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>
        <f>+(B5+B8+B19+B20)/B21*100</f>
        <v>19.117647058823533</v>
      </c>
      <c r="D22" s="4"/>
      <c r="E22" s="4"/>
      <c r="F22" s="4"/>
      <c r="G22" s="4"/>
      <c r="H22" s="5"/>
      <c r="I22" s="6">
        <f>SUM(I5:I21)</f>
        <v>117818</v>
      </c>
    </row>
    <row r="23" spans="1:9" ht="12.75">
      <c r="A23" s="3"/>
      <c r="B23" s="4"/>
      <c r="C23" s="4"/>
      <c r="D23" s="4"/>
      <c r="E23" s="4"/>
      <c r="F23" s="4"/>
      <c r="G23" s="4"/>
      <c r="H23" s="5"/>
      <c r="I23" s="6">
        <f>+I22/B21</f>
        <v>8663.088235294117</v>
      </c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3.5" thickBot="1">
      <c r="A31" s="8"/>
      <c r="B31" s="10"/>
      <c r="C31" s="10"/>
      <c r="D31" s="10"/>
      <c r="E31" s="10"/>
      <c r="F31" s="10"/>
      <c r="G31" s="10"/>
      <c r="H31" s="11"/>
      <c r="I31" s="12"/>
    </row>
    <row r="33" spans="1:2" ht="12.75">
      <c r="A33" t="s">
        <v>26</v>
      </c>
      <c r="B33" s="113" t="s">
        <v>398</v>
      </c>
    </row>
  </sheetData>
  <mergeCells count="9"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D11" sqref="D11"/>
    </sheetView>
  </sheetViews>
  <sheetFormatPr defaultColWidth="9.00390625" defaultRowHeight="12.75"/>
  <cols>
    <col min="3" max="3" width="10.125" style="0" customWidth="1"/>
  </cols>
  <sheetData>
    <row r="1" spans="1:9" ht="12.75">
      <c r="A1" s="370" t="s">
        <v>0</v>
      </c>
      <c r="B1" s="370"/>
      <c r="C1" s="370"/>
      <c r="D1" s="370"/>
      <c r="E1" s="370"/>
      <c r="F1" s="371"/>
      <c r="G1" s="371"/>
      <c r="H1" s="371"/>
      <c r="I1" s="371"/>
    </row>
    <row r="2" ht="13.5" thickBot="1"/>
    <row r="3" spans="1:9" ht="12.75">
      <c r="A3" s="372" t="s">
        <v>1</v>
      </c>
      <c r="B3" s="374" t="s">
        <v>2</v>
      </c>
      <c r="C3" s="374" t="s">
        <v>3</v>
      </c>
      <c r="D3" s="374" t="s">
        <v>4</v>
      </c>
      <c r="E3" s="374" t="s">
        <v>5</v>
      </c>
      <c r="F3" s="374" t="s">
        <v>6</v>
      </c>
      <c r="G3" s="374" t="s">
        <v>7</v>
      </c>
      <c r="H3" s="374" t="s">
        <v>8</v>
      </c>
      <c r="I3" s="374"/>
    </row>
    <row r="4" spans="1:9" ht="12.75">
      <c r="A4" s="373"/>
      <c r="B4" s="375"/>
      <c r="C4" s="375"/>
      <c r="D4" s="375"/>
      <c r="E4" s="375"/>
      <c r="F4" s="375"/>
      <c r="G4" s="375"/>
      <c r="H4" s="375"/>
      <c r="I4" s="375"/>
    </row>
    <row r="5" spans="1:9" ht="56.25">
      <c r="A5" s="57" t="s">
        <v>162</v>
      </c>
      <c r="B5" s="58">
        <v>0.5</v>
      </c>
      <c r="C5" s="59" t="s">
        <v>12</v>
      </c>
      <c r="D5" s="40">
        <v>6</v>
      </c>
      <c r="E5" s="4"/>
      <c r="F5" s="40">
        <v>10</v>
      </c>
      <c r="G5" s="4">
        <v>9500</v>
      </c>
      <c r="H5" s="4">
        <v>9524</v>
      </c>
      <c r="I5" s="60" t="s">
        <v>163</v>
      </c>
    </row>
    <row r="6" spans="1:9" ht="45">
      <c r="A6" s="61" t="s">
        <v>164</v>
      </c>
      <c r="B6" s="58">
        <v>0.6</v>
      </c>
      <c r="C6" s="59" t="s">
        <v>10</v>
      </c>
      <c r="D6" s="40">
        <v>6</v>
      </c>
      <c r="E6" s="4"/>
      <c r="F6" s="40">
        <v>9</v>
      </c>
      <c r="G6" s="4">
        <v>10800</v>
      </c>
      <c r="H6" s="4">
        <v>6277</v>
      </c>
      <c r="I6" s="60" t="s">
        <v>165</v>
      </c>
    </row>
    <row r="7" spans="1:9" ht="78.75">
      <c r="A7" s="61" t="s">
        <v>166</v>
      </c>
      <c r="B7" s="58">
        <v>1</v>
      </c>
      <c r="C7" s="59" t="s">
        <v>10</v>
      </c>
      <c r="D7" s="40">
        <v>3</v>
      </c>
      <c r="E7" s="4"/>
      <c r="F7" s="40">
        <v>6</v>
      </c>
      <c r="G7" s="4">
        <v>14500</v>
      </c>
      <c r="H7" s="4">
        <v>18309</v>
      </c>
      <c r="I7" s="60" t="s">
        <v>167</v>
      </c>
    </row>
    <row r="8" spans="1:9" ht="45">
      <c r="A8" s="61" t="s">
        <v>168</v>
      </c>
      <c r="B8" s="58">
        <v>0.4</v>
      </c>
      <c r="C8" s="59" t="s">
        <v>12</v>
      </c>
      <c r="D8" s="40">
        <v>3</v>
      </c>
      <c r="E8" s="4"/>
      <c r="F8" s="40">
        <v>6</v>
      </c>
      <c r="G8" s="4">
        <v>4000</v>
      </c>
      <c r="H8" s="4">
        <v>3480</v>
      </c>
      <c r="I8" s="60" t="s">
        <v>169</v>
      </c>
    </row>
    <row r="9" spans="1:9" ht="90">
      <c r="A9" s="61" t="s">
        <v>170</v>
      </c>
      <c r="B9" s="58">
        <v>1</v>
      </c>
      <c r="C9" s="59" t="s">
        <v>12</v>
      </c>
      <c r="D9" s="40">
        <v>5</v>
      </c>
      <c r="E9" s="4"/>
      <c r="F9" s="40">
        <v>8</v>
      </c>
      <c r="G9" s="4">
        <v>16000</v>
      </c>
      <c r="H9" s="4">
        <v>11131</v>
      </c>
      <c r="I9" s="60" t="s">
        <v>171</v>
      </c>
    </row>
    <row r="10" spans="1:9" ht="12.75">
      <c r="A10" s="61"/>
      <c r="B10" s="120">
        <f>SUM(B5:B9)</f>
        <v>3.5</v>
      </c>
      <c r="C10" s="121"/>
      <c r="D10" s="122"/>
      <c r="E10" s="123"/>
      <c r="F10" s="122"/>
      <c r="G10" s="123"/>
      <c r="H10" s="123">
        <f>SUM(H5:H9)</f>
        <v>48721</v>
      </c>
      <c r="I10" s="124"/>
    </row>
    <row r="11" spans="1:9" ht="12.75">
      <c r="A11" s="61"/>
      <c r="B11" s="120"/>
      <c r="C11" s="135">
        <f>(+B5+B8+B9)/B10*100</f>
        <v>54.285714285714285</v>
      </c>
      <c r="D11" s="122"/>
      <c r="E11" s="123"/>
      <c r="F11" s="122"/>
      <c r="G11" s="123"/>
      <c r="H11" s="123">
        <f>+H10/B10</f>
        <v>13920.285714285714</v>
      </c>
      <c r="I11" s="124"/>
    </row>
    <row r="12" spans="1:9" ht="12.75">
      <c r="A12" s="61"/>
      <c r="B12" s="120"/>
      <c r="C12" s="121"/>
      <c r="D12" s="122"/>
      <c r="E12" s="123"/>
      <c r="F12" s="122"/>
      <c r="G12" s="123"/>
      <c r="H12" s="123"/>
      <c r="I12" s="124"/>
    </row>
    <row r="13" spans="1:9" ht="56.25">
      <c r="A13" s="61" t="s">
        <v>172</v>
      </c>
      <c r="B13" s="436" t="s">
        <v>173</v>
      </c>
      <c r="C13" s="437"/>
      <c r="D13" s="437"/>
      <c r="E13" s="437"/>
      <c r="F13" s="437"/>
      <c r="G13" s="437"/>
      <c r="H13" s="437"/>
      <c r="I13" s="438"/>
    </row>
    <row r="14" spans="1:9" ht="12.75">
      <c r="A14" s="62"/>
      <c r="B14" s="62"/>
      <c r="C14" s="62"/>
      <c r="D14" s="62"/>
      <c r="E14" s="62"/>
      <c r="F14" s="62"/>
      <c r="G14" s="62"/>
      <c r="H14" s="62"/>
      <c r="I14" s="62"/>
    </row>
    <row r="15" spans="1:9" ht="25.5">
      <c r="A15" s="63" t="s">
        <v>174</v>
      </c>
      <c r="B15" s="48"/>
      <c r="C15" s="48"/>
      <c r="D15" s="48"/>
      <c r="E15" s="48"/>
      <c r="F15" s="48"/>
      <c r="G15" s="48"/>
      <c r="H15" s="48"/>
      <c r="I15" s="48"/>
    </row>
    <row r="16" spans="1:9" ht="12.75">
      <c r="A16" s="64"/>
      <c r="B16" s="48"/>
      <c r="C16" s="48"/>
      <c r="D16" s="48"/>
      <c r="E16" s="48"/>
      <c r="F16" s="48"/>
      <c r="G16" s="48"/>
      <c r="H16" s="48"/>
      <c r="I16" s="48"/>
    </row>
    <row r="17" spans="1:9" ht="12.75">
      <c r="A17" s="439" t="s">
        <v>175</v>
      </c>
      <c r="B17" s="439"/>
      <c r="C17" s="439"/>
      <c r="D17" s="439"/>
      <c r="E17" s="439"/>
      <c r="F17" s="439"/>
      <c r="G17" s="439"/>
      <c r="H17" s="439"/>
      <c r="I17" s="439"/>
    </row>
    <row r="18" spans="1:9" ht="12.75">
      <c r="A18" s="65" t="s">
        <v>163</v>
      </c>
      <c r="B18" s="440" t="s">
        <v>176</v>
      </c>
      <c r="C18" s="440"/>
      <c r="D18" s="440"/>
      <c r="E18" s="440"/>
      <c r="F18" s="440"/>
      <c r="G18" s="440"/>
      <c r="H18" s="440"/>
      <c r="I18" s="440"/>
    </row>
    <row r="19" spans="1:9" ht="12.75">
      <c r="A19" s="66" t="s">
        <v>165</v>
      </c>
      <c r="B19" s="433" t="s">
        <v>177</v>
      </c>
      <c r="C19" s="433"/>
      <c r="D19" s="433"/>
      <c r="E19" s="433"/>
      <c r="F19" s="433"/>
      <c r="G19" s="433"/>
      <c r="H19" s="433"/>
      <c r="I19" s="433"/>
    </row>
    <row r="20" spans="1:9" ht="12.75">
      <c r="A20" s="67" t="s">
        <v>167</v>
      </c>
      <c r="B20" s="433" t="s">
        <v>178</v>
      </c>
      <c r="C20" s="433"/>
      <c r="D20" s="433"/>
      <c r="E20" s="433"/>
      <c r="F20" s="433"/>
      <c r="G20" s="433"/>
      <c r="H20" s="433"/>
      <c r="I20" s="433"/>
    </row>
    <row r="21" spans="1:9" ht="12.75">
      <c r="A21" s="68" t="s">
        <v>169</v>
      </c>
      <c r="B21" s="434"/>
      <c r="C21" s="434"/>
      <c r="D21" s="434"/>
      <c r="E21" s="434"/>
      <c r="F21" s="434"/>
      <c r="G21" s="434"/>
      <c r="H21" s="434"/>
      <c r="I21" s="434"/>
    </row>
    <row r="22" spans="1:9" ht="12.75">
      <c r="A22" s="69" t="s">
        <v>171</v>
      </c>
      <c r="B22" s="435" t="s">
        <v>179</v>
      </c>
      <c r="C22" s="435"/>
      <c r="D22" s="435"/>
      <c r="E22" s="435"/>
      <c r="F22" s="435"/>
      <c r="G22" s="435"/>
      <c r="H22" s="435"/>
      <c r="I22" s="435"/>
    </row>
  </sheetData>
  <mergeCells count="16">
    <mergeCell ref="B20:I20"/>
    <mergeCell ref="B21:I21"/>
    <mergeCell ref="B22:I22"/>
    <mergeCell ref="B13:I13"/>
    <mergeCell ref="A17:I17"/>
    <mergeCell ref="B18:I18"/>
    <mergeCell ref="B19:I19"/>
    <mergeCell ref="A1:I1"/>
    <mergeCell ref="A3:A4"/>
    <mergeCell ref="B3:B4"/>
    <mergeCell ref="C3:C4"/>
    <mergeCell ref="D3:D4"/>
    <mergeCell ref="E3:E4"/>
    <mergeCell ref="F3:F4"/>
    <mergeCell ref="G3:G4"/>
    <mergeCell ref="H3:I4"/>
  </mergeCells>
  <printOptions/>
  <pageMargins left="0.75" right="0.75" top="1" bottom="1" header="0.4921259845" footer="0.492125984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H16" sqref="H16"/>
    </sheetView>
  </sheetViews>
  <sheetFormatPr defaultColWidth="9.00390625" defaultRowHeight="12.75"/>
  <cols>
    <col min="1" max="1" width="12.625" style="0" customWidth="1"/>
  </cols>
  <sheetData>
    <row r="2" spans="1:9" ht="12.75">
      <c r="A2" s="370" t="s">
        <v>0</v>
      </c>
      <c r="B2" s="370"/>
      <c r="C2" s="370"/>
      <c r="D2" s="370"/>
      <c r="E2" s="370"/>
      <c r="F2" s="371"/>
      <c r="G2" s="371"/>
      <c r="H2" s="371"/>
      <c r="I2" s="371"/>
    </row>
    <row r="3" ht="13.5" thickBot="1"/>
    <row r="4" spans="1:9" ht="12.75">
      <c r="A4" s="372" t="s">
        <v>1</v>
      </c>
      <c r="B4" s="374" t="s">
        <v>2</v>
      </c>
      <c r="C4" s="374" t="s">
        <v>3</v>
      </c>
      <c r="D4" s="374" t="s">
        <v>4</v>
      </c>
      <c r="E4" s="374" t="s">
        <v>5</v>
      </c>
      <c r="F4" s="374" t="s">
        <v>6</v>
      </c>
      <c r="G4" s="374" t="s">
        <v>7</v>
      </c>
      <c r="H4" s="374" t="s">
        <v>8</v>
      </c>
      <c r="I4" s="374"/>
    </row>
    <row r="5" spans="1:9" ht="12.75">
      <c r="A5" s="373"/>
      <c r="B5" s="375"/>
      <c r="C5" s="375"/>
      <c r="D5" s="375"/>
      <c r="E5" s="375"/>
      <c r="F5" s="375"/>
      <c r="G5" s="375"/>
      <c r="H5" s="375"/>
      <c r="I5" s="375"/>
    </row>
    <row r="6" spans="1:9" ht="12.75">
      <c r="A6" s="3" t="s">
        <v>9</v>
      </c>
      <c r="B6" s="4">
        <v>1</v>
      </c>
      <c r="C6" s="4" t="s">
        <v>27</v>
      </c>
      <c r="D6" s="4">
        <v>28</v>
      </c>
      <c r="E6" s="4">
        <v>11</v>
      </c>
      <c r="F6" s="4">
        <v>8</v>
      </c>
      <c r="G6" s="4">
        <v>14440</v>
      </c>
      <c r="H6" s="5">
        <v>16053</v>
      </c>
      <c r="I6" s="6"/>
    </row>
    <row r="7" spans="1:9" ht="12.75">
      <c r="A7" s="3" t="s">
        <v>28</v>
      </c>
      <c r="B7" s="4">
        <v>1</v>
      </c>
      <c r="C7" s="4" t="s">
        <v>29</v>
      </c>
      <c r="D7" s="4">
        <v>8</v>
      </c>
      <c r="E7" s="4">
        <v>4</v>
      </c>
      <c r="F7" s="4">
        <v>5</v>
      </c>
      <c r="G7" s="4">
        <v>7260</v>
      </c>
      <c r="H7" s="5">
        <v>7630</v>
      </c>
      <c r="I7" s="6"/>
    </row>
    <row r="8" spans="1:9" ht="12.75">
      <c r="A8" s="3" t="s">
        <v>28</v>
      </c>
      <c r="B8" s="4">
        <v>1</v>
      </c>
      <c r="C8" s="4" t="s">
        <v>30</v>
      </c>
      <c r="D8" s="4">
        <v>8</v>
      </c>
      <c r="E8" s="4">
        <v>4</v>
      </c>
      <c r="F8" s="4">
        <v>5</v>
      </c>
      <c r="G8" s="4">
        <v>7260</v>
      </c>
      <c r="H8" s="5">
        <v>6816</v>
      </c>
      <c r="I8" s="6"/>
    </row>
    <row r="9" spans="1:9" ht="12.75">
      <c r="A9" s="3" t="s">
        <v>31</v>
      </c>
      <c r="B9" s="4">
        <v>1</v>
      </c>
      <c r="C9" s="4" t="s">
        <v>27</v>
      </c>
      <c r="D9" s="4">
        <v>11</v>
      </c>
      <c r="E9" s="4">
        <v>4</v>
      </c>
      <c r="F9" s="4">
        <v>5</v>
      </c>
      <c r="G9" s="4">
        <v>7260</v>
      </c>
      <c r="H9" s="5">
        <v>7520</v>
      </c>
      <c r="I9" s="6"/>
    </row>
    <row r="10" spans="1:9" ht="12.75">
      <c r="A10" s="3" t="s">
        <v>32</v>
      </c>
      <c r="B10" s="14">
        <v>0.5</v>
      </c>
      <c r="C10" s="4" t="s">
        <v>29</v>
      </c>
      <c r="D10" s="4">
        <v>3</v>
      </c>
      <c r="E10" s="4">
        <v>4</v>
      </c>
      <c r="F10" s="4">
        <v>5</v>
      </c>
      <c r="G10" s="4">
        <v>7260</v>
      </c>
      <c r="H10" s="5">
        <v>4476</v>
      </c>
      <c r="I10" s="6"/>
    </row>
    <row r="11" spans="1:9" ht="12.75">
      <c r="A11" s="3" t="s">
        <v>32</v>
      </c>
      <c r="B11" s="4">
        <v>0.5</v>
      </c>
      <c r="C11" s="4" t="s">
        <v>30</v>
      </c>
      <c r="D11" s="4">
        <v>3</v>
      </c>
      <c r="E11" s="4">
        <v>4</v>
      </c>
      <c r="F11" s="4">
        <v>5</v>
      </c>
      <c r="G11" s="4">
        <v>7260</v>
      </c>
      <c r="H11" s="5">
        <v>4476</v>
      </c>
      <c r="I11" s="6"/>
    </row>
    <row r="12" spans="1:9" ht="12.75">
      <c r="A12" s="3" t="s">
        <v>32</v>
      </c>
      <c r="B12" s="4">
        <v>0.5</v>
      </c>
      <c r="C12" s="4" t="s">
        <v>29</v>
      </c>
      <c r="D12" s="4">
        <v>2</v>
      </c>
      <c r="E12" s="4">
        <v>4</v>
      </c>
      <c r="F12" s="4">
        <v>5</v>
      </c>
      <c r="G12" s="4">
        <v>7260</v>
      </c>
      <c r="H12" s="5">
        <v>3461</v>
      </c>
      <c r="I12" s="6"/>
    </row>
    <row r="13" spans="1:9" ht="12.75">
      <c r="A13" s="3" t="s">
        <v>32</v>
      </c>
      <c r="B13" s="4">
        <v>0.5</v>
      </c>
      <c r="C13" s="4" t="s">
        <v>29</v>
      </c>
      <c r="D13" s="4">
        <v>42</v>
      </c>
      <c r="E13" s="4">
        <v>4</v>
      </c>
      <c r="F13" s="4">
        <v>5</v>
      </c>
      <c r="G13" s="4">
        <v>7260</v>
      </c>
      <c r="H13" s="5">
        <v>2094</v>
      </c>
      <c r="I13" s="6"/>
    </row>
    <row r="14" spans="1:9" ht="12.75">
      <c r="A14" s="3" t="s">
        <v>32</v>
      </c>
      <c r="B14" s="4">
        <v>0.5</v>
      </c>
      <c r="C14" s="4" t="s">
        <v>29</v>
      </c>
      <c r="D14" s="4">
        <v>2</v>
      </c>
      <c r="E14" s="4">
        <v>4</v>
      </c>
      <c r="F14" s="4">
        <v>5</v>
      </c>
      <c r="G14" s="4">
        <v>7260</v>
      </c>
      <c r="H14" s="5">
        <v>3780</v>
      </c>
      <c r="I14" s="6"/>
    </row>
    <row r="15" spans="1:9" ht="12.75">
      <c r="A15" s="3"/>
      <c r="B15" s="4">
        <f>SUM(B6:B14)</f>
        <v>6.5</v>
      </c>
      <c r="C15" s="4"/>
      <c r="D15" s="4"/>
      <c r="E15" s="4"/>
      <c r="F15" s="4"/>
      <c r="G15" s="4"/>
      <c r="H15" s="5">
        <f>SUM(H6:H14)</f>
        <v>56306</v>
      </c>
      <c r="I15" s="6"/>
    </row>
    <row r="16" spans="1:9" ht="12.75">
      <c r="A16" s="3"/>
      <c r="B16" s="4"/>
      <c r="C16" s="4">
        <f>+(B6+B9)/B15*100</f>
        <v>30.76923076923077</v>
      </c>
      <c r="D16" s="4"/>
      <c r="E16" s="4"/>
      <c r="F16" s="4"/>
      <c r="G16" s="4"/>
      <c r="H16" s="18">
        <f>+H15/B15</f>
        <v>8662.461538461539</v>
      </c>
      <c r="I16" s="6"/>
    </row>
    <row r="17" spans="1:9" ht="12.75">
      <c r="A17" s="3"/>
      <c r="B17" s="4"/>
      <c r="C17" s="4"/>
      <c r="D17" s="4"/>
      <c r="E17" s="4"/>
      <c r="F17" s="4"/>
      <c r="G17" s="4"/>
      <c r="H17" s="5"/>
      <c r="I17" s="6"/>
    </row>
    <row r="18" spans="1:9" ht="12.75">
      <c r="A18" s="3"/>
      <c r="B18" s="4"/>
      <c r="C18" s="4"/>
      <c r="D18" s="4"/>
      <c r="E18" s="4"/>
      <c r="F18" s="4"/>
      <c r="G18" s="4"/>
      <c r="H18" s="5"/>
      <c r="I18" s="6"/>
    </row>
    <row r="19" spans="1:9" ht="12.75">
      <c r="A19" s="3"/>
      <c r="B19" s="4"/>
      <c r="C19" s="4"/>
      <c r="D19" s="4"/>
      <c r="E19" s="4"/>
      <c r="F19" s="4"/>
      <c r="G19" s="4"/>
      <c r="H19" s="5"/>
      <c r="I19" s="6"/>
    </row>
    <row r="20" spans="1:9" ht="12.75">
      <c r="A20" s="3"/>
      <c r="B20" s="4"/>
      <c r="C20" s="4"/>
      <c r="D20" s="4"/>
      <c r="E20" s="4"/>
      <c r="F20" s="4"/>
      <c r="G20" s="4"/>
      <c r="H20" s="5"/>
      <c r="I20" s="6"/>
    </row>
    <row r="21" spans="1:9" ht="12.75">
      <c r="A21" s="3"/>
      <c r="B21" s="4"/>
      <c r="C21" s="4"/>
      <c r="D21" s="4"/>
      <c r="E21" s="4"/>
      <c r="F21" s="4"/>
      <c r="G21" s="4"/>
      <c r="H21" s="5"/>
      <c r="I21" s="6"/>
    </row>
    <row r="22" spans="1:9" ht="12.75">
      <c r="A22" s="3"/>
      <c r="B22" s="4"/>
      <c r="C22" s="4"/>
      <c r="D22" s="4"/>
      <c r="E22" s="4"/>
      <c r="F22" s="4"/>
      <c r="G22" s="4"/>
      <c r="H22" s="5"/>
      <c r="I22" s="6"/>
    </row>
    <row r="23" spans="1:9" ht="12.75" customHeight="1">
      <c r="A23" s="3"/>
      <c r="B23" s="4"/>
      <c r="C23" s="4"/>
      <c r="D23" s="4"/>
      <c r="E23" s="4"/>
      <c r="F23" s="4"/>
      <c r="G23" s="4"/>
      <c r="H23" s="5"/>
      <c r="I23" s="6"/>
    </row>
    <row r="24" spans="1:9" ht="12.75">
      <c r="A24" s="3"/>
      <c r="B24" s="4"/>
      <c r="C24" s="4"/>
      <c r="D24" s="4"/>
      <c r="E24" s="4"/>
      <c r="F24" s="4"/>
      <c r="G24" s="4"/>
      <c r="H24" s="5"/>
      <c r="I24" s="6"/>
    </row>
    <row r="25" spans="1:9" ht="12.75" customHeight="1">
      <c r="A25" s="3"/>
      <c r="B25" s="4"/>
      <c r="C25" s="4"/>
      <c r="D25" s="4"/>
      <c r="E25" s="4"/>
      <c r="F25" s="4"/>
      <c r="G25" s="4"/>
      <c r="H25" s="5"/>
      <c r="I25" s="6"/>
    </row>
    <row r="26" spans="1:9" ht="12.75">
      <c r="A26" s="3"/>
      <c r="B26" s="4"/>
      <c r="C26" s="4"/>
      <c r="D26" s="4"/>
      <c r="E26" s="4"/>
      <c r="F26" s="4"/>
      <c r="G26" s="4"/>
      <c r="H26" s="5"/>
      <c r="I26" s="6"/>
    </row>
    <row r="27" spans="1:9" ht="12.75">
      <c r="A27" s="3"/>
      <c r="B27" s="4"/>
      <c r="C27" s="4"/>
      <c r="D27" s="4"/>
      <c r="E27" s="4"/>
      <c r="F27" s="4"/>
      <c r="G27" s="4"/>
      <c r="H27" s="5"/>
      <c r="I27" s="6"/>
    </row>
    <row r="28" spans="1:9" ht="12.75">
      <c r="A28" s="3"/>
      <c r="B28" s="4"/>
      <c r="C28" s="4"/>
      <c r="D28" s="4"/>
      <c r="E28" s="4"/>
      <c r="F28" s="4"/>
      <c r="G28" s="4"/>
      <c r="H28" s="5"/>
      <c r="I28" s="6"/>
    </row>
    <row r="29" spans="1:9" ht="12.75">
      <c r="A29" s="3"/>
      <c r="B29" s="4"/>
      <c r="C29" s="4"/>
      <c r="D29" s="4"/>
      <c r="E29" s="4"/>
      <c r="F29" s="4"/>
      <c r="G29" s="4"/>
      <c r="H29" s="5"/>
      <c r="I29" s="6"/>
    </row>
    <row r="30" spans="1:9" ht="12.75">
      <c r="A30" s="3"/>
      <c r="B30" s="4"/>
      <c r="C30" s="4"/>
      <c r="D30" s="4"/>
      <c r="E30" s="4"/>
      <c r="F30" s="4"/>
      <c r="G30" s="4"/>
      <c r="H30" s="5"/>
      <c r="I30" s="6"/>
    </row>
    <row r="31" spans="1:9" ht="12.75">
      <c r="A31" s="3"/>
      <c r="B31" s="4"/>
      <c r="C31" s="4"/>
      <c r="D31" s="4"/>
      <c r="E31" s="4"/>
      <c r="F31" s="4"/>
      <c r="G31" s="4"/>
      <c r="H31" s="5"/>
      <c r="I31" s="6"/>
    </row>
    <row r="32" spans="1:9" ht="13.5" thickBot="1">
      <c r="A32" s="8"/>
      <c r="B32" s="10"/>
      <c r="C32" s="10"/>
      <c r="D32" s="10"/>
      <c r="E32" s="10"/>
      <c r="F32" s="10"/>
      <c r="G32" s="10"/>
      <c r="H32" s="11"/>
      <c r="I32" s="12"/>
    </row>
    <row r="34" ht="12.75">
      <c r="A34" t="s">
        <v>26</v>
      </c>
    </row>
  </sheetData>
  <mergeCells count="9">
    <mergeCell ref="A2:I2"/>
    <mergeCell ref="A4:A5"/>
    <mergeCell ref="B4:B5"/>
    <mergeCell ref="C4:C5"/>
    <mergeCell ref="D4:D5"/>
    <mergeCell ref="E4:E5"/>
    <mergeCell ref="F4:F5"/>
    <mergeCell ref="G4:G5"/>
    <mergeCell ref="H4:I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4"/>
  <sheetViews>
    <sheetView workbookViewId="0" topLeftCell="D1">
      <selection activeCell="L13" sqref="L13"/>
    </sheetView>
  </sheetViews>
  <sheetFormatPr defaultColWidth="9.00390625" defaultRowHeight="12.75"/>
  <cols>
    <col min="2" max="2" width="17.00390625" style="0" customWidth="1"/>
    <col min="3" max="3" width="20.25390625" style="0" customWidth="1"/>
    <col min="5" max="5" width="13.00390625" style="0" customWidth="1"/>
    <col min="6" max="6" width="16.25390625" style="0" customWidth="1"/>
    <col min="7" max="7" width="19.875" style="0" customWidth="1"/>
  </cols>
  <sheetData>
    <row r="2" ht="16.5" thickBot="1">
      <c r="A2" s="261" t="s">
        <v>590</v>
      </c>
    </row>
    <row r="3" spans="1:7" ht="30.75" customHeight="1">
      <c r="A3" s="341" t="s">
        <v>402</v>
      </c>
      <c r="B3" s="343" t="s">
        <v>403</v>
      </c>
      <c r="C3" s="343" t="s">
        <v>404</v>
      </c>
      <c r="D3" s="349" t="s">
        <v>405</v>
      </c>
      <c r="E3" s="359" t="s">
        <v>608</v>
      </c>
      <c r="F3" s="337" t="s">
        <v>607</v>
      </c>
      <c r="G3" s="339" t="s">
        <v>586</v>
      </c>
    </row>
    <row r="4" spans="1:7" ht="57" customHeight="1" thickBot="1">
      <c r="A4" s="361"/>
      <c r="B4" s="362"/>
      <c r="C4" s="362"/>
      <c r="D4" s="363"/>
      <c r="E4" s="338"/>
      <c r="F4" s="338"/>
      <c r="G4" s="340"/>
    </row>
    <row r="5" spans="1:7" ht="48.75" customHeight="1">
      <c r="A5" s="256">
        <v>15060233</v>
      </c>
      <c r="B5" s="257" t="s">
        <v>437</v>
      </c>
      <c r="C5" s="254" t="s">
        <v>447</v>
      </c>
      <c r="D5" s="255" t="s">
        <v>448</v>
      </c>
      <c r="E5" s="265">
        <v>397254.35963089525</v>
      </c>
      <c r="F5" s="265">
        <f>+E5/100*75</f>
        <v>297940.7697231714</v>
      </c>
      <c r="G5" s="266" t="s">
        <v>616</v>
      </c>
    </row>
    <row r="6" spans="1:7" ht="54.75" customHeight="1">
      <c r="A6" s="132">
        <v>44990260</v>
      </c>
      <c r="B6" s="128" t="s">
        <v>413</v>
      </c>
      <c r="C6" s="127" t="s">
        <v>207</v>
      </c>
      <c r="D6" s="137" t="s">
        <v>448</v>
      </c>
      <c r="E6" s="264">
        <v>519555.7516663263</v>
      </c>
      <c r="F6" s="265">
        <f aca="true" t="shared" si="0" ref="F6:F11">+E6/100*75</f>
        <v>389666.81374974473</v>
      </c>
      <c r="G6" s="266" t="s">
        <v>616</v>
      </c>
    </row>
    <row r="7" spans="1:7" ht="63" customHeight="1">
      <c r="A7" s="132">
        <v>70876339</v>
      </c>
      <c r="B7" s="127" t="s">
        <v>449</v>
      </c>
      <c r="C7" s="127" t="s">
        <v>450</v>
      </c>
      <c r="D7" s="137" t="s">
        <v>448</v>
      </c>
      <c r="E7" s="264">
        <v>293709.8449997401</v>
      </c>
      <c r="F7" s="265">
        <f t="shared" si="0"/>
        <v>220282.38374980504</v>
      </c>
      <c r="G7" s="266" t="s">
        <v>616</v>
      </c>
    </row>
    <row r="8" spans="1:7" ht="57" customHeight="1">
      <c r="A8" s="132">
        <v>26538377</v>
      </c>
      <c r="B8" s="127" t="s">
        <v>451</v>
      </c>
      <c r="C8" s="127" t="s">
        <v>452</v>
      </c>
      <c r="D8" s="137" t="s">
        <v>448</v>
      </c>
      <c r="E8" s="264">
        <v>316768.2</v>
      </c>
      <c r="F8" s="265">
        <f t="shared" si="0"/>
        <v>237576.15000000002</v>
      </c>
      <c r="G8" s="267" t="s">
        <v>617</v>
      </c>
    </row>
    <row r="9" spans="1:7" ht="44.25" customHeight="1">
      <c r="A9" s="132">
        <v>60554665</v>
      </c>
      <c r="B9" s="127" t="s">
        <v>453</v>
      </c>
      <c r="C9" s="127" t="s">
        <v>454</v>
      </c>
      <c r="D9" s="137" t="s">
        <v>448</v>
      </c>
      <c r="E9" s="264">
        <v>258547.06503531538</v>
      </c>
      <c r="F9" s="265">
        <f t="shared" si="0"/>
        <v>193910.29877648654</v>
      </c>
      <c r="G9" s="267" t="s">
        <v>617</v>
      </c>
    </row>
    <row r="10" spans="1:7" ht="36.75" customHeight="1">
      <c r="A10" s="132">
        <v>60554665</v>
      </c>
      <c r="B10" s="127" t="s">
        <v>453</v>
      </c>
      <c r="C10" s="127" t="s">
        <v>455</v>
      </c>
      <c r="D10" s="137" t="s">
        <v>448</v>
      </c>
      <c r="E10" s="264">
        <v>102804.68550336825</v>
      </c>
      <c r="F10" s="265">
        <f t="shared" si="0"/>
        <v>77103.51412752618</v>
      </c>
      <c r="G10" s="267" t="s">
        <v>617</v>
      </c>
    </row>
    <row r="11" spans="1:7" ht="51" customHeight="1">
      <c r="A11" s="132">
        <v>26623242</v>
      </c>
      <c r="B11" s="127" t="s">
        <v>456</v>
      </c>
      <c r="C11" s="127" t="s">
        <v>454</v>
      </c>
      <c r="D11" s="137" t="s">
        <v>448</v>
      </c>
      <c r="E11" s="264">
        <v>200000</v>
      </c>
      <c r="F11" s="265">
        <f t="shared" si="0"/>
        <v>150000</v>
      </c>
      <c r="G11" s="267" t="s">
        <v>617</v>
      </c>
    </row>
    <row r="12" spans="1:7" ht="13.5" thickBot="1">
      <c r="A12" s="353" t="s">
        <v>424</v>
      </c>
      <c r="B12" s="360"/>
      <c r="C12" s="360"/>
      <c r="D12" s="360"/>
      <c r="E12" s="269">
        <f>SUM(E5:E11)</f>
        <v>2088639.9068356454</v>
      </c>
      <c r="F12" s="269">
        <f>SUM(F5:F11)</f>
        <v>1566479.9301267338</v>
      </c>
      <c r="G12" s="272"/>
    </row>
    <row r="14" ht="12.75">
      <c r="H14" s="19"/>
    </row>
    <row r="15" spans="2:8" ht="12.75">
      <c r="B15" s="146" t="s">
        <v>593</v>
      </c>
      <c r="C15" s="15"/>
      <c r="D15" s="15"/>
      <c r="E15" s="15"/>
      <c r="F15" s="15"/>
      <c r="G15" s="15"/>
      <c r="H15" s="19"/>
    </row>
    <row r="16" spans="2:8" ht="12.75">
      <c r="B16" s="143"/>
      <c r="C16" s="56"/>
      <c r="D16" s="56"/>
      <c r="E16" s="56"/>
      <c r="F16" s="56"/>
      <c r="G16" s="56"/>
      <c r="H16" s="19"/>
    </row>
    <row r="17" spans="2:8" ht="12.75">
      <c r="B17" s="143" t="s">
        <v>448</v>
      </c>
      <c r="C17" s="143" t="s">
        <v>590</v>
      </c>
      <c r="D17" s="56"/>
      <c r="E17" s="56"/>
      <c r="F17" s="56"/>
      <c r="G17" s="56"/>
      <c r="H17" s="19"/>
    </row>
    <row r="18" spans="2:8" ht="12.75">
      <c r="B18" s="143" t="s">
        <v>594</v>
      </c>
      <c r="C18" s="143" t="s">
        <v>595</v>
      </c>
      <c r="D18" s="56"/>
      <c r="E18" s="56"/>
      <c r="F18" s="56"/>
      <c r="G18" s="56"/>
      <c r="H18" s="19"/>
    </row>
    <row r="19" spans="2:7" ht="12.75">
      <c r="B19" s="143" t="s">
        <v>465</v>
      </c>
      <c r="C19" s="143" t="s">
        <v>125</v>
      </c>
      <c r="D19" s="56"/>
      <c r="E19" s="56"/>
      <c r="F19" s="56"/>
      <c r="G19" s="56"/>
    </row>
    <row r="20" spans="2:7" ht="12.75">
      <c r="B20" s="143" t="s">
        <v>596</v>
      </c>
      <c r="C20" s="143" t="s">
        <v>597</v>
      </c>
      <c r="D20" s="56"/>
      <c r="E20" s="56"/>
      <c r="F20" s="56"/>
      <c r="G20" s="56"/>
    </row>
    <row r="21" spans="2:7" ht="12.75">
      <c r="B21" s="143" t="s">
        <v>473</v>
      </c>
      <c r="C21" s="143" t="s">
        <v>598</v>
      </c>
      <c r="D21" s="56"/>
      <c r="E21" s="56"/>
      <c r="F21" s="56"/>
      <c r="G21" s="56"/>
    </row>
    <row r="22" spans="2:7" ht="12.75">
      <c r="B22" s="143" t="s">
        <v>479</v>
      </c>
      <c r="C22" s="143" t="s">
        <v>599</v>
      </c>
      <c r="D22" s="56"/>
      <c r="E22" s="56"/>
      <c r="F22" s="56"/>
      <c r="G22" s="56"/>
    </row>
    <row r="23" spans="2:7" ht="12.75">
      <c r="B23" s="143" t="s">
        <v>477</v>
      </c>
      <c r="C23" s="143" t="s">
        <v>600</v>
      </c>
      <c r="D23" s="56"/>
      <c r="E23" s="56"/>
      <c r="F23" s="56"/>
      <c r="G23" s="56"/>
    </row>
    <row r="24" spans="2:7" ht="12.75">
      <c r="B24" s="143" t="s">
        <v>412</v>
      </c>
      <c r="C24" s="143" t="s">
        <v>601</v>
      </c>
      <c r="D24" s="56"/>
      <c r="E24" s="56"/>
      <c r="F24" s="56"/>
      <c r="G24" s="56"/>
    </row>
  </sheetData>
  <mergeCells count="8">
    <mergeCell ref="E3:E4"/>
    <mergeCell ref="F3:F4"/>
    <mergeCell ref="G3:G4"/>
    <mergeCell ref="A12:D12"/>
    <mergeCell ref="A3:A4"/>
    <mergeCell ref="B3:B4"/>
    <mergeCell ref="C3:C4"/>
    <mergeCell ref="D3:D4"/>
  </mergeCells>
  <printOptions/>
  <pageMargins left="0.75" right="0.75" top="1" bottom="1" header="0.4921259845" footer="0.4921259845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 topLeftCell="A7">
      <selection activeCell="E12" sqref="E12"/>
    </sheetView>
  </sheetViews>
  <sheetFormatPr defaultColWidth="9.00390625" defaultRowHeight="12.75"/>
  <cols>
    <col min="2" max="2" width="23.375" style="0" customWidth="1"/>
    <col min="3" max="3" width="27.625" style="0" customWidth="1"/>
    <col min="4" max="4" width="15.875" style="0" customWidth="1"/>
    <col min="5" max="5" width="18.625" style="0" customWidth="1"/>
    <col min="6" max="6" width="20.625" style="0" customWidth="1"/>
  </cols>
  <sheetData>
    <row r="1" spans="1:6" ht="71.25" customHeight="1">
      <c r="A1" s="282" t="s">
        <v>402</v>
      </c>
      <c r="B1" s="283" t="s">
        <v>403</v>
      </c>
      <c r="C1" s="283" t="s">
        <v>404</v>
      </c>
      <c r="D1" s="277" t="s">
        <v>610</v>
      </c>
      <c r="E1" s="284" t="s">
        <v>607</v>
      </c>
      <c r="F1" s="278" t="s">
        <v>586</v>
      </c>
    </row>
    <row r="2" spans="1:6" ht="50.25" customHeight="1">
      <c r="A2" s="287">
        <v>839345</v>
      </c>
      <c r="B2" s="281" t="s">
        <v>609</v>
      </c>
      <c r="C2" s="128" t="s">
        <v>573</v>
      </c>
      <c r="D2" s="276">
        <v>1380000</v>
      </c>
      <c r="E2" s="285">
        <v>276000</v>
      </c>
      <c r="F2" s="280" t="s">
        <v>611</v>
      </c>
    </row>
    <row r="3" spans="1:6" ht="25.5">
      <c r="A3" s="288">
        <v>394190</v>
      </c>
      <c r="B3" s="279" t="s">
        <v>574</v>
      </c>
      <c r="C3" s="198" t="s">
        <v>575</v>
      </c>
      <c r="D3" s="276">
        <v>790000</v>
      </c>
      <c r="E3" s="285">
        <v>158000</v>
      </c>
      <c r="F3" s="280" t="s">
        <v>611</v>
      </c>
    </row>
    <row r="4" spans="1:6" ht="42" customHeight="1">
      <c r="A4" s="133">
        <v>73633399</v>
      </c>
      <c r="B4" s="281" t="s">
        <v>576</v>
      </c>
      <c r="C4" s="128" t="s">
        <v>577</v>
      </c>
      <c r="D4" s="276">
        <v>330000</v>
      </c>
      <c r="E4" s="285">
        <v>66000</v>
      </c>
      <c r="F4" s="280" t="s">
        <v>611</v>
      </c>
    </row>
    <row r="5" spans="1:6" ht="42" customHeight="1">
      <c r="A5" s="300">
        <v>286010</v>
      </c>
      <c r="B5" s="301" t="s">
        <v>639</v>
      </c>
      <c r="C5" s="301" t="s">
        <v>631</v>
      </c>
      <c r="D5" s="303">
        <v>1460000</v>
      </c>
      <c r="E5" s="304">
        <v>292000</v>
      </c>
      <c r="F5" s="280" t="s">
        <v>638</v>
      </c>
    </row>
    <row r="6" spans="1:6" ht="42" customHeight="1">
      <c r="A6" s="300">
        <v>286745</v>
      </c>
      <c r="B6" s="301" t="s">
        <v>640</v>
      </c>
      <c r="C6" s="301" t="s">
        <v>632</v>
      </c>
      <c r="D6" s="303">
        <v>600000</v>
      </c>
      <c r="E6" s="304">
        <v>120000</v>
      </c>
      <c r="F6" s="280" t="s">
        <v>638</v>
      </c>
    </row>
    <row r="7" spans="1:6" ht="42" customHeight="1">
      <c r="A7" s="300">
        <v>295647</v>
      </c>
      <c r="B7" s="301" t="s">
        <v>641</v>
      </c>
      <c r="C7" s="302" t="s">
        <v>633</v>
      </c>
      <c r="D7" s="303">
        <v>270000</v>
      </c>
      <c r="E7" s="304">
        <v>54000</v>
      </c>
      <c r="F7" s="280" t="s">
        <v>638</v>
      </c>
    </row>
    <row r="8" spans="1:6" ht="42" customHeight="1">
      <c r="A8" s="300">
        <v>295841</v>
      </c>
      <c r="B8" s="301" t="s">
        <v>642</v>
      </c>
      <c r="C8" s="301" t="s">
        <v>634</v>
      </c>
      <c r="D8" s="303">
        <v>540000</v>
      </c>
      <c r="E8" s="304">
        <v>108000</v>
      </c>
      <c r="F8" s="280" t="s">
        <v>638</v>
      </c>
    </row>
    <row r="9" spans="1:6" ht="42" customHeight="1">
      <c r="A9" s="300">
        <v>268321</v>
      </c>
      <c r="B9" s="301" t="s">
        <v>643</v>
      </c>
      <c r="C9" s="301" t="s">
        <v>635</v>
      </c>
      <c r="D9" s="303">
        <v>870000</v>
      </c>
      <c r="E9" s="304">
        <v>174000</v>
      </c>
      <c r="F9" s="280" t="s">
        <v>638</v>
      </c>
    </row>
    <row r="10" spans="1:6" ht="42" customHeight="1">
      <c r="A10" s="300">
        <v>248789</v>
      </c>
      <c r="B10" s="301" t="s">
        <v>644</v>
      </c>
      <c r="C10" s="301" t="s">
        <v>636</v>
      </c>
      <c r="D10" s="303">
        <v>580000</v>
      </c>
      <c r="E10" s="304">
        <v>116000</v>
      </c>
      <c r="F10" s="280" t="s">
        <v>638</v>
      </c>
    </row>
    <row r="11" spans="1:6" ht="42" customHeight="1">
      <c r="A11" s="300">
        <v>267449</v>
      </c>
      <c r="B11" s="301" t="s">
        <v>645</v>
      </c>
      <c r="C11" s="301" t="s">
        <v>637</v>
      </c>
      <c r="D11" s="303">
        <v>1200000</v>
      </c>
      <c r="E11" s="304">
        <v>240000</v>
      </c>
      <c r="F11" s="280" t="s">
        <v>638</v>
      </c>
    </row>
    <row r="12" spans="1:6" ht="13.5" thickBot="1">
      <c r="A12" s="364" t="s">
        <v>424</v>
      </c>
      <c r="B12" s="365"/>
      <c r="C12" s="365"/>
      <c r="D12" s="269">
        <f>SUM(D2:D11)</f>
        <v>8020000</v>
      </c>
      <c r="E12" s="286">
        <f>SUM(E2:E11)</f>
        <v>1604000</v>
      </c>
      <c r="F12" s="99"/>
    </row>
  </sheetData>
  <mergeCells count="1">
    <mergeCell ref="A12:C12"/>
  </mergeCells>
  <printOptions/>
  <pageMargins left="0.75" right="0.75" top="1" bottom="1" header="0.4921259845" footer="0.4921259845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1">
      <selection activeCell="L13" sqref="L13"/>
    </sheetView>
  </sheetViews>
  <sheetFormatPr defaultColWidth="9.00390625" defaultRowHeight="12.75"/>
  <cols>
    <col min="2" max="2" width="19.125" style="0" customWidth="1"/>
    <col min="3" max="3" width="29.00390625" style="0" customWidth="1"/>
    <col min="5" max="5" width="14.75390625" style="0" customWidth="1"/>
    <col min="6" max="6" width="13.125" style="0" customWidth="1"/>
    <col min="7" max="7" width="15.00390625" style="0" customWidth="1"/>
  </cols>
  <sheetData>
    <row r="1" spans="1:3" ht="16.5" thickBot="1">
      <c r="A1" s="261" t="s">
        <v>591</v>
      </c>
      <c r="B1" s="261"/>
      <c r="C1" s="261"/>
    </row>
    <row r="2" spans="1:7" ht="27" customHeight="1">
      <c r="A2" s="366" t="s">
        <v>402</v>
      </c>
      <c r="B2" s="343" t="s">
        <v>403</v>
      </c>
      <c r="C2" s="343" t="s">
        <v>404</v>
      </c>
      <c r="D2" s="343" t="s">
        <v>405</v>
      </c>
      <c r="E2" s="359" t="s">
        <v>608</v>
      </c>
      <c r="F2" s="337" t="s">
        <v>607</v>
      </c>
      <c r="G2" s="339" t="s">
        <v>586</v>
      </c>
    </row>
    <row r="3" spans="1:7" ht="71.25" customHeight="1" thickBot="1">
      <c r="A3" s="357"/>
      <c r="B3" s="358"/>
      <c r="C3" s="358"/>
      <c r="D3" s="358"/>
      <c r="E3" s="338"/>
      <c r="F3" s="338"/>
      <c r="G3" s="340"/>
    </row>
    <row r="4" spans="1:7" ht="55.5" customHeight="1">
      <c r="A4" s="258">
        <v>29608042</v>
      </c>
      <c r="B4" s="259" t="s">
        <v>458</v>
      </c>
      <c r="C4" s="254" t="s">
        <v>459</v>
      </c>
      <c r="D4" s="255" t="s">
        <v>412</v>
      </c>
      <c r="E4" s="265">
        <v>85406.53371512293</v>
      </c>
      <c r="F4" s="265">
        <f>+E4/100*75</f>
        <v>64054.9002863422</v>
      </c>
      <c r="G4" s="266" t="s">
        <v>615</v>
      </c>
    </row>
    <row r="5" spans="1:7" ht="42" customHeight="1">
      <c r="A5" s="133">
        <v>26304856</v>
      </c>
      <c r="B5" s="138" t="s">
        <v>460</v>
      </c>
      <c r="C5" s="127" t="s">
        <v>461</v>
      </c>
      <c r="D5" s="137" t="s">
        <v>412</v>
      </c>
      <c r="E5" s="264">
        <v>256802.86702118558</v>
      </c>
      <c r="F5" s="265">
        <f aca="true" t="shared" si="0" ref="F5:F17">+E5/100*75</f>
        <v>192602.15026588915</v>
      </c>
      <c r="G5" s="266" t="s">
        <v>615</v>
      </c>
    </row>
    <row r="6" spans="1:7" ht="42" customHeight="1">
      <c r="A6" s="133">
        <v>26594706</v>
      </c>
      <c r="B6" s="127" t="s">
        <v>462</v>
      </c>
      <c r="C6" s="127" t="s">
        <v>463</v>
      </c>
      <c r="D6" s="137" t="s">
        <v>436</v>
      </c>
      <c r="E6" s="264">
        <v>337494.72246037266</v>
      </c>
      <c r="F6" s="265">
        <f t="shared" si="0"/>
        <v>253121.0418452795</v>
      </c>
      <c r="G6" s="267" t="s">
        <v>613</v>
      </c>
    </row>
    <row r="7" spans="1:7" ht="30.75" customHeight="1">
      <c r="A7" s="133">
        <v>15060233</v>
      </c>
      <c r="B7" s="128" t="s">
        <v>437</v>
      </c>
      <c r="C7" s="127" t="s">
        <v>464</v>
      </c>
      <c r="D7" s="137" t="s">
        <v>465</v>
      </c>
      <c r="E7" s="264">
        <v>275207.7850599646</v>
      </c>
      <c r="F7" s="265">
        <f t="shared" si="0"/>
        <v>206405.83879497345</v>
      </c>
      <c r="G7" s="274" t="s">
        <v>612</v>
      </c>
    </row>
    <row r="8" spans="1:7" ht="38.25" customHeight="1">
      <c r="A8" s="133">
        <v>44990260</v>
      </c>
      <c r="B8" s="128" t="s">
        <v>413</v>
      </c>
      <c r="C8" s="128" t="s">
        <v>218</v>
      </c>
      <c r="D8" s="136" t="s">
        <v>465</v>
      </c>
      <c r="E8" s="263">
        <v>165915.3786416757</v>
      </c>
      <c r="F8" s="265">
        <f t="shared" si="0"/>
        <v>124436.53398125677</v>
      </c>
      <c r="G8" s="274" t="s">
        <v>612</v>
      </c>
    </row>
    <row r="9" spans="1:7" ht="32.25" customHeight="1">
      <c r="A9" s="133">
        <v>45659028</v>
      </c>
      <c r="B9" s="127" t="s">
        <v>466</v>
      </c>
      <c r="C9" s="127" t="s">
        <v>467</v>
      </c>
      <c r="D9" s="136" t="s">
        <v>465</v>
      </c>
      <c r="E9" s="263">
        <v>170161.32815293403</v>
      </c>
      <c r="F9" s="265">
        <f t="shared" si="0"/>
        <v>127620.99611470052</v>
      </c>
      <c r="G9" s="267" t="s">
        <v>613</v>
      </c>
    </row>
    <row r="10" spans="1:7" ht="60.75" customHeight="1">
      <c r="A10" s="133">
        <v>70868832</v>
      </c>
      <c r="B10" s="138" t="s">
        <v>468</v>
      </c>
      <c r="C10" s="127" t="s">
        <v>469</v>
      </c>
      <c r="D10" s="137" t="s">
        <v>465</v>
      </c>
      <c r="E10" s="264">
        <v>201073.2353920408</v>
      </c>
      <c r="F10" s="265">
        <f t="shared" si="0"/>
        <v>150804.9265440306</v>
      </c>
      <c r="G10" s="267" t="s">
        <v>613</v>
      </c>
    </row>
    <row r="11" spans="1:7" ht="38.25" customHeight="1">
      <c r="A11" s="133">
        <v>62797549</v>
      </c>
      <c r="B11" s="138" t="s">
        <v>470</v>
      </c>
      <c r="C11" s="127" t="s">
        <v>471</v>
      </c>
      <c r="D11" s="137" t="s">
        <v>465</v>
      </c>
      <c r="E11" s="264">
        <v>196075.25871925056</v>
      </c>
      <c r="F11" s="265">
        <f t="shared" si="0"/>
        <v>147056.44403943792</v>
      </c>
      <c r="G11" s="267" t="s">
        <v>613</v>
      </c>
    </row>
    <row r="12" spans="1:7" ht="42.75" customHeight="1">
      <c r="A12" s="134">
        <v>47224541</v>
      </c>
      <c r="B12" s="127" t="s">
        <v>434</v>
      </c>
      <c r="C12" s="127" t="s">
        <v>472</v>
      </c>
      <c r="D12" s="137" t="s">
        <v>465</v>
      </c>
      <c r="E12" s="264">
        <v>148476.20757943622</v>
      </c>
      <c r="F12" s="265">
        <f t="shared" si="0"/>
        <v>111357.15568457716</v>
      </c>
      <c r="G12" s="274" t="s">
        <v>612</v>
      </c>
    </row>
    <row r="13" spans="1:7" ht="47.25" customHeight="1">
      <c r="A13" s="133">
        <v>44990260</v>
      </c>
      <c r="B13" s="128" t="s">
        <v>413</v>
      </c>
      <c r="C13" s="127" t="s">
        <v>255</v>
      </c>
      <c r="D13" s="137" t="s">
        <v>473</v>
      </c>
      <c r="E13" s="264">
        <v>154417.63136215485</v>
      </c>
      <c r="F13" s="265">
        <f t="shared" si="0"/>
        <v>115813.22352161614</v>
      </c>
      <c r="G13" s="274" t="s">
        <v>612</v>
      </c>
    </row>
    <row r="14" spans="1:7" ht="43.5" customHeight="1">
      <c r="A14" s="133">
        <v>15060233</v>
      </c>
      <c r="B14" s="128" t="s">
        <v>437</v>
      </c>
      <c r="C14" s="127" t="s">
        <v>474</v>
      </c>
      <c r="D14" s="137" t="s">
        <v>473</v>
      </c>
      <c r="E14" s="264">
        <v>324514.24072099966</v>
      </c>
      <c r="F14" s="265">
        <f t="shared" si="0"/>
        <v>243385.68054074974</v>
      </c>
      <c r="G14" s="274" t="s">
        <v>612</v>
      </c>
    </row>
    <row r="15" spans="1:7" ht="61.5" customHeight="1">
      <c r="A15" s="133">
        <v>70803978</v>
      </c>
      <c r="B15" s="138" t="s">
        <v>475</v>
      </c>
      <c r="C15" s="127" t="s">
        <v>476</v>
      </c>
      <c r="D15" s="136" t="s">
        <v>477</v>
      </c>
      <c r="E15" s="263">
        <v>245055.17303487184</v>
      </c>
      <c r="F15" s="265">
        <f t="shared" si="0"/>
        <v>183791.3797761539</v>
      </c>
      <c r="G15" s="267" t="s">
        <v>613</v>
      </c>
    </row>
    <row r="16" spans="1:7" ht="59.25" customHeight="1">
      <c r="A16" s="133">
        <v>62797549</v>
      </c>
      <c r="B16" s="138" t="s">
        <v>470</v>
      </c>
      <c r="C16" s="127" t="s">
        <v>478</v>
      </c>
      <c r="D16" s="137" t="s">
        <v>479</v>
      </c>
      <c r="E16" s="264">
        <v>329375.21003413596</v>
      </c>
      <c r="F16" s="265">
        <f t="shared" si="0"/>
        <v>247031.40752560197</v>
      </c>
      <c r="G16" s="267" t="s">
        <v>613</v>
      </c>
    </row>
    <row r="17" spans="1:7" ht="33.75" customHeight="1">
      <c r="A17" s="133">
        <v>67363610</v>
      </c>
      <c r="B17" s="138" t="s">
        <v>480</v>
      </c>
      <c r="C17" s="127" t="s">
        <v>481</v>
      </c>
      <c r="D17" s="137" t="s">
        <v>473</v>
      </c>
      <c r="E17" s="264">
        <v>194500</v>
      </c>
      <c r="F17" s="265">
        <f t="shared" si="0"/>
        <v>145875</v>
      </c>
      <c r="G17" s="267" t="s">
        <v>613</v>
      </c>
    </row>
    <row r="18" spans="1:7" ht="15.75" thickBot="1">
      <c r="A18" s="345" t="s">
        <v>424</v>
      </c>
      <c r="B18" s="346"/>
      <c r="C18" s="346"/>
      <c r="D18" s="347"/>
      <c r="E18" s="269">
        <f>SUM(E4:E17)</f>
        <v>3084475.5718941456</v>
      </c>
      <c r="F18" s="269">
        <f>SUM(F4:F17)</f>
        <v>2313356.678920609</v>
      </c>
      <c r="G18" s="268"/>
    </row>
    <row r="20" spans="2:8" ht="12.75">
      <c r="B20" s="146" t="s">
        <v>593</v>
      </c>
      <c r="C20" s="15"/>
      <c r="D20" s="15"/>
      <c r="E20" s="15"/>
      <c r="F20" s="15"/>
      <c r="G20" s="15"/>
      <c r="H20" s="19"/>
    </row>
    <row r="21" spans="2:8" ht="12.75">
      <c r="B21" s="143"/>
      <c r="C21" s="56"/>
      <c r="D21" s="56"/>
      <c r="E21" s="56"/>
      <c r="F21" s="56"/>
      <c r="G21" s="56"/>
      <c r="H21" s="19"/>
    </row>
    <row r="22" spans="2:8" ht="12.75">
      <c r="B22" s="143"/>
      <c r="C22" s="143"/>
      <c r="D22" s="56"/>
      <c r="E22" s="56"/>
      <c r="F22" s="56"/>
      <c r="G22" s="56"/>
      <c r="H22" s="19"/>
    </row>
    <row r="23" spans="2:8" ht="12.75">
      <c r="B23" s="143" t="s">
        <v>594</v>
      </c>
      <c r="C23" s="143" t="s">
        <v>595</v>
      </c>
      <c r="D23" s="56"/>
      <c r="E23" s="56"/>
      <c r="F23" s="56"/>
      <c r="G23" s="56"/>
      <c r="H23" s="19"/>
    </row>
    <row r="24" spans="2:7" ht="12.75">
      <c r="B24" s="143" t="s">
        <v>465</v>
      </c>
      <c r="C24" s="143" t="s">
        <v>125</v>
      </c>
      <c r="D24" s="56"/>
      <c r="E24" s="56"/>
      <c r="F24" s="56"/>
      <c r="G24" s="56"/>
    </row>
    <row r="25" spans="2:7" ht="12.75">
      <c r="B25" s="143" t="s">
        <v>596</v>
      </c>
      <c r="C25" s="143" t="s">
        <v>597</v>
      </c>
      <c r="D25" s="56"/>
      <c r="E25" s="56"/>
      <c r="F25" s="56"/>
      <c r="G25" s="56"/>
    </row>
    <row r="26" spans="2:7" ht="12.75">
      <c r="B26" s="143" t="s">
        <v>473</v>
      </c>
      <c r="C26" s="143" t="s">
        <v>598</v>
      </c>
      <c r="D26" s="56"/>
      <c r="E26" s="56"/>
      <c r="F26" s="289"/>
      <c r="G26" s="56"/>
    </row>
    <row r="27" spans="2:7" ht="12.75">
      <c r="B27" s="143" t="s">
        <v>479</v>
      </c>
      <c r="C27" s="143" t="s">
        <v>599</v>
      </c>
      <c r="D27" s="56"/>
      <c r="E27" s="56"/>
      <c r="F27" s="56"/>
      <c r="G27" s="56"/>
    </row>
    <row r="28" spans="2:7" ht="12.75">
      <c r="B28" s="143" t="s">
        <v>477</v>
      </c>
      <c r="C28" s="143" t="s">
        <v>600</v>
      </c>
      <c r="D28" s="56"/>
      <c r="E28" s="56"/>
      <c r="F28" s="56"/>
      <c r="G28" s="56"/>
    </row>
    <row r="29" spans="2:7" ht="12.75">
      <c r="B29" s="143" t="s">
        <v>412</v>
      </c>
      <c r="C29" s="143" t="s">
        <v>601</v>
      </c>
      <c r="D29" s="56"/>
      <c r="E29" s="56"/>
      <c r="F29" s="56"/>
      <c r="G29" s="56"/>
    </row>
  </sheetData>
  <mergeCells count="8">
    <mergeCell ref="E2:E3"/>
    <mergeCell ref="F2:F3"/>
    <mergeCell ref="G2:G3"/>
    <mergeCell ref="A18:D18"/>
    <mergeCell ref="A2:A3"/>
    <mergeCell ref="B2:B3"/>
    <mergeCell ref="C2:C3"/>
    <mergeCell ref="D2:D3"/>
  </mergeCells>
  <printOptions/>
  <pageMargins left="0.75" right="0.75" top="1" bottom="1" header="0.4921259845" footer="0.492125984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workbookViewId="0" topLeftCell="A22">
      <selection activeCell="G26" sqref="G26"/>
    </sheetView>
  </sheetViews>
  <sheetFormatPr defaultColWidth="9.00390625" defaultRowHeight="12.75"/>
  <cols>
    <col min="2" max="2" width="21.875" style="0" customWidth="1"/>
    <col min="3" max="3" width="26.625" style="0" customWidth="1"/>
    <col min="4" max="6" width="11.00390625" style="0" customWidth="1"/>
    <col min="7" max="7" width="16.00390625" style="0" customWidth="1"/>
    <col min="9" max="9" width="10.125" style="0" bestFit="1" customWidth="1"/>
  </cols>
  <sheetData>
    <row r="1" spans="1:3" ht="16.5" thickBot="1">
      <c r="A1" s="261" t="s">
        <v>592</v>
      </c>
      <c r="B1" s="261"/>
      <c r="C1" s="261"/>
    </row>
    <row r="2" spans="1:11" ht="30.75" customHeight="1">
      <c r="A2" s="366" t="s">
        <v>402</v>
      </c>
      <c r="B2" s="343" t="s">
        <v>403</v>
      </c>
      <c r="C2" s="343" t="s">
        <v>404</v>
      </c>
      <c r="D2" s="349" t="s">
        <v>405</v>
      </c>
      <c r="E2" s="359" t="s">
        <v>608</v>
      </c>
      <c r="F2" s="337" t="s">
        <v>607</v>
      </c>
      <c r="G2" s="339" t="s">
        <v>586</v>
      </c>
      <c r="H2" s="48"/>
      <c r="I2" s="48"/>
      <c r="J2" s="48"/>
      <c r="K2" s="48"/>
    </row>
    <row r="3" spans="1:7" ht="57" customHeight="1" thickBot="1">
      <c r="A3" s="367"/>
      <c r="B3" s="368"/>
      <c r="C3" s="368"/>
      <c r="D3" s="369"/>
      <c r="E3" s="338"/>
      <c r="F3" s="338"/>
      <c r="G3" s="340"/>
    </row>
    <row r="4" spans="1:7" ht="64.5" customHeight="1">
      <c r="A4" s="256">
        <v>44990260</v>
      </c>
      <c r="B4" s="257" t="s">
        <v>413</v>
      </c>
      <c r="C4" s="257" t="s">
        <v>237</v>
      </c>
      <c r="D4" s="260" t="s">
        <v>482</v>
      </c>
      <c r="E4" s="275">
        <v>132597.7411892016</v>
      </c>
      <c r="F4" s="262">
        <f>+E4/100*75</f>
        <v>99448.3058919012</v>
      </c>
      <c r="G4" s="274" t="s">
        <v>614</v>
      </c>
    </row>
    <row r="5" spans="1:7" ht="50.25" customHeight="1">
      <c r="A5" s="133">
        <v>44990260</v>
      </c>
      <c r="B5" s="128" t="s">
        <v>413</v>
      </c>
      <c r="C5" s="128" t="s">
        <v>483</v>
      </c>
      <c r="D5" s="136" t="s">
        <v>482</v>
      </c>
      <c r="E5" s="276">
        <v>590311.1672982308</v>
      </c>
      <c r="F5" s="263">
        <f aca="true" t="shared" si="0" ref="F5:F16">+E5/100*75</f>
        <v>442733.3754736731</v>
      </c>
      <c r="G5" s="274" t="s">
        <v>614</v>
      </c>
    </row>
    <row r="6" spans="1:7" ht="57.75" customHeight="1">
      <c r="A6" s="133">
        <v>44990260</v>
      </c>
      <c r="B6" s="128" t="s">
        <v>413</v>
      </c>
      <c r="C6" s="128" t="s">
        <v>484</v>
      </c>
      <c r="D6" s="136" t="s">
        <v>482</v>
      </c>
      <c r="E6" s="276">
        <v>414392.55</v>
      </c>
      <c r="F6" s="263">
        <f t="shared" si="0"/>
        <v>310794.41250000003</v>
      </c>
      <c r="G6" s="274" t="s">
        <v>614</v>
      </c>
    </row>
    <row r="7" spans="1:7" ht="42.75" customHeight="1">
      <c r="A7" s="133">
        <v>15060233</v>
      </c>
      <c r="B7" s="128" t="s">
        <v>437</v>
      </c>
      <c r="C7" s="127" t="s">
        <v>485</v>
      </c>
      <c r="D7" s="137" t="s">
        <v>482</v>
      </c>
      <c r="E7" s="276">
        <v>274718.0421819054</v>
      </c>
      <c r="F7" s="263">
        <f t="shared" si="0"/>
        <v>206038.53163642905</v>
      </c>
      <c r="G7" s="274" t="s">
        <v>614</v>
      </c>
    </row>
    <row r="8" spans="1:7" ht="52.5" customHeight="1">
      <c r="A8" s="133">
        <v>44990260</v>
      </c>
      <c r="B8" s="128" t="s">
        <v>422</v>
      </c>
      <c r="C8" s="128" t="s">
        <v>108</v>
      </c>
      <c r="D8" s="136" t="s">
        <v>482</v>
      </c>
      <c r="E8" s="276">
        <v>283264.6933325166</v>
      </c>
      <c r="F8" s="263">
        <f t="shared" si="0"/>
        <v>212448.51999938744</v>
      </c>
      <c r="G8" s="274" t="s">
        <v>614</v>
      </c>
    </row>
    <row r="9" spans="1:7" ht="52.5" customHeight="1">
      <c r="A9" s="133">
        <v>44990260</v>
      </c>
      <c r="B9" s="128" t="s">
        <v>422</v>
      </c>
      <c r="C9" s="128" t="s">
        <v>486</v>
      </c>
      <c r="D9" s="136" t="s">
        <v>482</v>
      </c>
      <c r="E9" s="276">
        <v>204214.641060664</v>
      </c>
      <c r="F9" s="263">
        <f t="shared" si="0"/>
        <v>153160.980795498</v>
      </c>
      <c r="G9" s="274" t="s">
        <v>614</v>
      </c>
    </row>
    <row r="10" spans="1:7" ht="48" customHeight="1">
      <c r="A10" s="133">
        <v>60128640</v>
      </c>
      <c r="B10" s="127" t="s">
        <v>487</v>
      </c>
      <c r="C10" s="127" t="s">
        <v>488</v>
      </c>
      <c r="D10" s="136" t="s">
        <v>482</v>
      </c>
      <c r="E10" s="276">
        <v>459289.9054289057</v>
      </c>
      <c r="F10" s="263">
        <f t="shared" si="0"/>
        <v>344467.42907167925</v>
      </c>
      <c r="G10" s="273" t="s">
        <v>613</v>
      </c>
    </row>
    <row r="11" spans="1:7" ht="75" customHeight="1">
      <c r="A11" s="133">
        <v>15060306</v>
      </c>
      <c r="B11" s="127" t="s">
        <v>489</v>
      </c>
      <c r="C11" s="127" t="s">
        <v>490</v>
      </c>
      <c r="D11" s="136" t="s">
        <v>482</v>
      </c>
      <c r="E11" s="276">
        <v>1185203.8</v>
      </c>
      <c r="F11" s="263">
        <f t="shared" si="0"/>
        <v>888902.8500000001</v>
      </c>
      <c r="G11" s="273" t="s">
        <v>613</v>
      </c>
    </row>
    <row r="12" spans="1:7" ht="61.5" customHeight="1">
      <c r="A12" s="133">
        <v>26518252</v>
      </c>
      <c r="B12" s="127" t="s">
        <v>491</v>
      </c>
      <c r="C12" s="127" t="s">
        <v>492</v>
      </c>
      <c r="D12" s="137" t="s">
        <v>482</v>
      </c>
      <c r="E12" s="276">
        <v>360858.75</v>
      </c>
      <c r="F12" s="263">
        <f t="shared" si="0"/>
        <v>270644.0625</v>
      </c>
      <c r="G12" s="273" t="s">
        <v>613</v>
      </c>
    </row>
    <row r="13" spans="1:7" ht="42" customHeight="1">
      <c r="A13" s="133">
        <v>47438410</v>
      </c>
      <c r="B13" s="127" t="s">
        <v>493</v>
      </c>
      <c r="C13" s="127" t="s">
        <v>494</v>
      </c>
      <c r="D13" s="137" t="s">
        <v>482</v>
      </c>
      <c r="E13" s="276">
        <v>149064.6365623788</v>
      </c>
      <c r="F13" s="263">
        <f t="shared" si="0"/>
        <v>111798.47742178409</v>
      </c>
      <c r="G13" s="273" t="s">
        <v>613</v>
      </c>
    </row>
    <row r="14" spans="1:7" ht="56.25" customHeight="1">
      <c r="A14" s="133">
        <v>15060233</v>
      </c>
      <c r="B14" s="128" t="s">
        <v>437</v>
      </c>
      <c r="C14" s="127" t="s">
        <v>495</v>
      </c>
      <c r="D14" s="137" t="s">
        <v>482</v>
      </c>
      <c r="E14" s="276">
        <v>434709.37755719793</v>
      </c>
      <c r="F14" s="263">
        <f t="shared" si="0"/>
        <v>326032.0331678985</v>
      </c>
      <c r="G14" s="274" t="s">
        <v>612</v>
      </c>
    </row>
    <row r="15" spans="1:7" ht="64.5" customHeight="1">
      <c r="A15" s="133">
        <v>15060306</v>
      </c>
      <c r="B15" s="127" t="s">
        <v>489</v>
      </c>
      <c r="C15" s="127" t="s">
        <v>496</v>
      </c>
      <c r="D15" s="136" t="s">
        <v>482</v>
      </c>
      <c r="E15" s="276">
        <v>407271.95</v>
      </c>
      <c r="F15" s="263">
        <f t="shared" si="0"/>
        <v>305453.9625</v>
      </c>
      <c r="G15" s="273" t="s">
        <v>613</v>
      </c>
    </row>
    <row r="16" spans="1:7" ht="54.75" customHeight="1">
      <c r="A16" s="133">
        <v>65761979</v>
      </c>
      <c r="B16" s="128" t="s">
        <v>497</v>
      </c>
      <c r="C16" s="128" t="s">
        <v>498</v>
      </c>
      <c r="D16" s="136" t="s">
        <v>482</v>
      </c>
      <c r="E16" s="276">
        <v>99728.39836663945</v>
      </c>
      <c r="F16" s="263">
        <f t="shared" si="0"/>
        <v>74796.29877497959</v>
      </c>
      <c r="G16" s="273" t="s">
        <v>613</v>
      </c>
    </row>
    <row r="17" spans="1:7" ht="15.75" thickBot="1">
      <c r="A17" s="345" t="s">
        <v>424</v>
      </c>
      <c r="B17" s="346"/>
      <c r="C17" s="346"/>
      <c r="D17" s="347"/>
      <c r="E17" s="269">
        <f>SUM(E4:E16)</f>
        <v>4995625.652977641</v>
      </c>
      <c r="F17" s="269">
        <f>SUM(F4:F16)</f>
        <v>3746719.239733231</v>
      </c>
      <c r="G17" s="268"/>
    </row>
    <row r="19" spans="3:7" ht="12.75">
      <c r="C19" s="48"/>
      <c r="D19" s="48"/>
      <c r="E19" s="48"/>
      <c r="F19" s="48"/>
      <c r="G19" s="48"/>
    </row>
    <row r="20" spans="1:7" ht="12.75">
      <c r="A20" s="146" t="s">
        <v>593</v>
      </c>
      <c r="B20" s="15"/>
      <c r="C20" s="15"/>
      <c r="D20" s="146"/>
      <c r="E20" s="146"/>
      <c r="F20" s="146"/>
      <c r="G20" s="146"/>
    </row>
    <row r="21" spans="1:7" ht="12.75">
      <c r="A21" s="143"/>
      <c r="B21" s="56"/>
      <c r="C21" s="56"/>
      <c r="D21" s="143"/>
      <c r="E21" s="143"/>
      <c r="F21" s="143"/>
      <c r="G21" s="143"/>
    </row>
    <row r="22" spans="1:7" ht="12.75">
      <c r="A22" s="143" t="s">
        <v>587</v>
      </c>
      <c r="B22" s="143" t="s">
        <v>579</v>
      </c>
      <c r="C22" s="56"/>
      <c r="D22" s="143"/>
      <c r="E22" s="143"/>
      <c r="F22" s="143"/>
      <c r="G22" s="143"/>
    </row>
    <row r="23" spans="1:7" ht="12.75">
      <c r="A23" s="143" t="s">
        <v>594</v>
      </c>
      <c r="B23" s="143" t="s">
        <v>595</v>
      </c>
      <c r="C23" s="56"/>
      <c r="D23" s="143"/>
      <c r="E23" s="143"/>
      <c r="F23" s="143"/>
      <c r="G23" s="143"/>
    </row>
    <row r="24" spans="1:7" ht="12.75">
      <c r="A24" s="143" t="s">
        <v>465</v>
      </c>
      <c r="B24" s="143" t="s">
        <v>125</v>
      </c>
      <c r="C24" s="56"/>
      <c r="D24" s="143"/>
      <c r="E24" s="143"/>
      <c r="F24" s="143"/>
      <c r="G24" s="143"/>
    </row>
    <row r="25" spans="1:7" ht="12.75">
      <c r="A25" s="143" t="s">
        <v>596</v>
      </c>
      <c r="B25" s="143" t="s">
        <v>597</v>
      </c>
      <c r="C25" s="56"/>
      <c r="D25" s="143"/>
      <c r="E25" s="143"/>
      <c r="F25" s="143"/>
      <c r="G25" s="143"/>
    </row>
    <row r="26" spans="1:7" ht="12.75">
      <c r="A26" s="143" t="s">
        <v>473</v>
      </c>
      <c r="B26" s="143" t="s">
        <v>598</v>
      </c>
      <c r="C26" s="56"/>
      <c r="D26" s="143"/>
      <c r="E26" s="143"/>
      <c r="F26" s="143"/>
      <c r="G26" s="143"/>
    </row>
    <row r="27" spans="1:7" ht="12.75">
      <c r="A27" s="143" t="s">
        <v>479</v>
      </c>
      <c r="B27" s="143" t="s">
        <v>599</v>
      </c>
      <c r="C27" s="56"/>
      <c r="D27" s="143"/>
      <c r="E27" s="143"/>
      <c r="F27" s="143"/>
      <c r="G27" s="143"/>
    </row>
    <row r="28" spans="1:7" ht="12.75">
      <c r="A28" s="143" t="s">
        <v>477</v>
      </c>
      <c r="B28" s="143" t="s">
        <v>600</v>
      </c>
      <c r="C28" s="56"/>
      <c r="D28" s="143"/>
      <c r="E28" s="143"/>
      <c r="F28" s="143"/>
      <c r="G28" s="143"/>
    </row>
    <row r="29" spans="1:7" ht="12.75">
      <c r="A29" s="143" t="s">
        <v>412</v>
      </c>
      <c r="B29" s="143" t="s">
        <v>601</v>
      </c>
      <c r="C29" s="56"/>
      <c r="D29" s="143"/>
      <c r="E29" s="143"/>
      <c r="F29" s="143"/>
      <c r="G29" s="143"/>
    </row>
    <row r="30" spans="4:7" ht="12.75">
      <c r="D30" s="19"/>
      <c r="E30" s="19"/>
      <c r="F30" s="19"/>
      <c r="G30" s="19"/>
    </row>
    <row r="31" spans="2:7" ht="15.75" thickBot="1">
      <c r="B31" s="290" t="s">
        <v>621</v>
      </c>
      <c r="D31" s="19"/>
      <c r="E31" s="19"/>
      <c r="F31" s="19"/>
      <c r="G31" s="19"/>
    </row>
    <row r="32" spans="2:7" ht="21" customHeight="1">
      <c r="B32" s="292" t="s">
        <v>622</v>
      </c>
      <c r="C32" s="293" t="s">
        <v>623</v>
      </c>
      <c r="D32" s="294" t="s">
        <v>624</v>
      </c>
      <c r="E32" s="291"/>
      <c r="F32" s="19"/>
      <c r="G32" s="19"/>
    </row>
    <row r="33" spans="2:4" ht="18.75" customHeight="1">
      <c r="B33" s="295" t="s">
        <v>625</v>
      </c>
      <c r="C33" s="17">
        <v>638000</v>
      </c>
      <c r="D33" s="110">
        <f>+'Intervenční projekty'!F6+'Intervenční projekty'!F7+'Intervenční projekty'!F8+'Intervenční projekty'!F9</f>
        <v>476705.74322107143</v>
      </c>
    </row>
    <row r="34" spans="2:4" ht="15.75" customHeight="1">
      <c r="B34" s="295" t="s">
        <v>626</v>
      </c>
      <c r="C34" s="17">
        <v>2088000</v>
      </c>
      <c r="D34" s="110">
        <f>+'Azylové domy'!F12</f>
        <v>1566479.9301267338</v>
      </c>
    </row>
    <row r="35" spans="2:4" ht="15" customHeight="1">
      <c r="B35" s="295" t="s">
        <v>629</v>
      </c>
      <c r="C35" s="17">
        <v>2903000</v>
      </c>
      <c r="D35" s="110">
        <f>+'Protidrogové projekty'!F7+'Protidrogové projekty'!F8+'Protidrogové projekty'!F9+'Protidrogové projekty'!F10+'Protidrogové projekty'!F11+'Protidrogové projekty'!F12+'Protidrogové projekty'!F13</f>
        <v>2049822.0006378384</v>
      </c>
    </row>
    <row r="36" spans="2:4" ht="17.25" customHeight="1">
      <c r="B36" s="295" t="s">
        <v>627</v>
      </c>
      <c r="C36" s="17">
        <v>20316000</v>
      </c>
      <c r="D36" s="110">
        <f>+F17+'Senioři a ZP'!F18+'Protidrogové projekty'!F6+'Intervenční projekty'!F10+'Intervenční projekty'!F11+'Intervenční projekty'!F12+'Intervenční projekty'!F13+'Intervenční projekty'!F14+'Intervenční projekty'!F15+'Intervenční projekty'!F16+'Intervenční projekty'!F4+'Intervenční projekty'!F5</f>
        <v>7045219.245053262</v>
      </c>
    </row>
    <row r="37" spans="2:4" ht="15.75" customHeight="1">
      <c r="B37" s="295" t="s">
        <v>628</v>
      </c>
      <c r="C37" s="17">
        <v>8020000</v>
      </c>
      <c r="D37" s="110">
        <f>+'Domovy pro seniory'!E12</f>
        <v>1604000</v>
      </c>
    </row>
    <row r="38" spans="2:9" ht="22.5" customHeight="1" thickBot="1">
      <c r="B38" s="296" t="s">
        <v>424</v>
      </c>
      <c r="C38" s="297">
        <f>SUM(C33:C37)</f>
        <v>33965000</v>
      </c>
      <c r="D38" s="298">
        <f>SUM(D33:D37)</f>
        <v>12742226.919038907</v>
      </c>
      <c r="I38" s="19"/>
    </row>
    <row r="39" ht="12.75">
      <c r="I39" s="19"/>
    </row>
  </sheetData>
  <mergeCells count="8">
    <mergeCell ref="E2:E3"/>
    <mergeCell ref="F2:F3"/>
    <mergeCell ref="G2:G3"/>
    <mergeCell ref="A17:D17"/>
    <mergeCell ref="A2:A3"/>
    <mergeCell ref="B2:B3"/>
    <mergeCell ref="C2:C3"/>
    <mergeCell ref="D2:D3"/>
  </mergeCells>
  <printOptions/>
  <pageMargins left="0.75" right="0.75" top="1" bottom="1" header="0.4921259845" footer="0.492125984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rehorova</dc:creator>
  <cp:keywords/>
  <dc:description/>
  <cp:lastModifiedBy>chrastova</cp:lastModifiedBy>
  <cp:lastPrinted>2006-12-11T14:25:18Z</cp:lastPrinted>
  <dcterms:created xsi:type="dcterms:W3CDTF">2006-05-23T06:35:32Z</dcterms:created>
  <dcterms:modified xsi:type="dcterms:W3CDTF">2006-12-11T14:25:49Z</dcterms:modified>
  <cp:category/>
  <cp:version/>
  <cp:contentType/>
  <cp:contentStatus/>
</cp:coreProperties>
</file>