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ZK-03-2006-58, př. 1" sheetId="1" r:id="rId1"/>
  </sheets>
  <definedNames>
    <definedName name="_xlnm.Print_Area" localSheetId="0">'ZK-03-2006-58, př. 1'!$A$1:$I$56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<sst xmlns="http://schemas.openxmlformats.org/spreadsheetml/2006/main" count="76" uniqueCount="66">
  <si>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Výpočet maximálního navýšení na mzdy pro rok 2006 - 3,5% </t>
  </si>
  <si>
    <t>Složka mzdy - LISTOPAD 2005</t>
  </si>
  <si>
    <t>ZZS kraje Vysočina - celkem</t>
  </si>
  <si>
    <t xml:space="preserve">celkem </t>
  </si>
  <si>
    <t>navýšení  3,5% na měsíc</t>
  </si>
  <si>
    <t xml:space="preserve">Celkem navýšení za rok </t>
  </si>
  <si>
    <t>Celkem navýšení za rok s odvody</t>
  </si>
  <si>
    <t>Listopad *12</t>
  </si>
  <si>
    <t>Listopad*12 s odvody</t>
  </si>
  <si>
    <t>Celkem s navýšením</t>
  </si>
  <si>
    <t>celkem s navýšením a odvody</t>
  </si>
  <si>
    <t>Mzdy listopad</t>
  </si>
  <si>
    <t>I. Výpočet navýšení mzdových nákladů - mzdy bez ostatních osobních nákladů</t>
  </si>
  <si>
    <t>II. Další navýšení o nové funkce</t>
  </si>
  <si>
    <t>Výpočet navýšení mzdových nákladů - bez ostatních osobních nákladů</t>
  </si>
  <si>
    <t>navýšení mzdových nákladů na rok</t>
  </si>
  <si>
    <t>s odvody</t>
  </si>
  <si>
    <t>Další akceptované položky</t>
  </si>
  <si>
    <t xml:space="preserve">Listopad 2005 </t>
  </si>
  <si>
    <t>právník organizace - plný úvazek</t>
  </si>
  <si>
    <t xml:space="preserve">navýšení  listopadu o 3,5% </t>
  </si>
  <si>
    <t>vedoucí informatik - nástup od 1.5.</t>
  </si>
  <si>
    <t>Celkem povolené navýšení o nové pracovní funkce</t>
  </si>
  <si>
    <t>III. Výpočet celkového navýšení mzdových nákladů - bez ostatních osobních nákladů</t>
  </si>
  <si>
    <t>IV. Výpočet navýšení ostatních osobních nákladů</t>
  </si>
  <si>
    <t>bez odvodů</t>
  </si>
  <si>
    <t>OON v roce 2005</t>
  </si>
  <si>
    <t>Ostatní osobní náklady po navýšení</t>
  </si>
  <si>
    <t>Rozklad osobních nákladů</t>
  </si>
  <si>
    <t>Rozdíl</t>
  </si>
  <si>
    <t xml:space="preserve">Rozdíl </t>
  </si>
  <si>
    <t>skutečnost</t>
  </si>
  <si>
    <t>plán</t>
  </si>
  <si>
    <t>Stav po navýšení (listopad*12*1,035 + nové funkce)</t>
  </si>
  <si>
    <t>Stav po navýšení - plán</t>
  </si>
  <si>
    <t>dotace kraje na mzdy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</si>
  <si>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</si>
  <si>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</si>
  <si>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</si>
  <si>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</si>
  <si>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</si>
  <si>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Schválený rozpočet</t>
  </si>
  <si>
    <t>Navýšení mzdy</t>
  </si>
  <si>
    <t>Navýšení Humpolec</t>
  </si>
  <si>
    <t>navýšení energie</t>
  </si>
  <si>
    <t>navýšení smlouva UNICOS</t>
  </si>
  <si>
    <t>navýšení odpisů</t>
  </si>
  <si>
    <t>Celkem</t>
  </si>
  <si>
    <t>Nutno navýšit</t>
  </si>
  <si>
    <t>počet stran: 1</t>
  </si>
  <si>
    <t xml:space="preserve">Výpočet příspěvku na provoz § 3533, položka 5331 </t>
  </si>
  <si>
    <t>VIII. Návrh navýšení příspěvku na provoz u § 3533 položka 5331 - Neinvestiční příspěvky zřízeným příspěvkovým organizacím</t>
  </si>
  <si>
    <t xml:space="preserve">organizaci nebude akceptováno </t>
  </si>
  <si>
    <t>Stav po navýšení - skutečnost 2005</t>
  </si>
  <si>
    <t xml:space="preserve">VI. Vyčíslení navýšení - bez navýšení ostatních osobních nákladů </t>
  </si>
  <si>
    <t>V.Výpočet výše mezd pro rok 2006</t>
  </si>
  <si>
    <t>Platy zaměstnanců a ostatní osobní náklady</t>
  </si>
  <si>
    <t xml:space="preserve">Ostatní osobní náklady - povolené navýšení navýšení </t>
  </si>
  <si>
    <t>platy zaměstnanců bez odvodů</t>
  </si>
  <si>
    <t>Mzdové náklady v roce 2006</t>
  </si>
  <si>
    <t>nárůst 6 lékařů pro celou organizaci (Jihlava 2, H.Brod 2, Třebíč 1, Pelhřimov 1) od 1.5.</t>
  </si>
  <si>
    <t>navýšení příspěvku na provoz</t>
  </si>
  <si>
    <t xml:space="preserve">Listopad*12 s navýšením = plat zaměstnaců </t>
  </si>
  <si>
    <t>Celkem navýšení (3,5% +akceptované nové funkce)</t>
  </si>
  <si>
    <t>plán-2005</t>
  </si>
  <si>
    <t>ZK-03-2006-58, př. 1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</si>
</sst>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####0"/>
    <numFmt numFmtId="171" formatCode="00000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0000"/>
    <numFmt numFmtId="177" formatCode="#.##0.00,&quot;Kč&quot;"/>
    <numFmt numFmtId="178" formatCode="0.E+00"/>
    <numFmt numFmtId="179" formatCode="#,##0_ ;[Red]\-#,##0\ "/>
    <numFmt numFmtId="180" formatCode="0.0E+00"/>
    <numFmt numFmtId="181" formatCode="h\,mm"/>
    <numFmt numFmtId="182" formatCode="d/m/yy"/>
    <numFmt numFmtId="183" formatCode="mmmm\ yy"/>
    <numFmt numFmtId="184" formatCode="[$-405]d\.\ mmmm\ yyyy"/>
    <numFmt numFmtId="185" formatCode="[$-405]mmmm\ yy;@"/>
    <numFmt numFmtId="186" formatCode="d/m;@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\ &quot;Kč&quot;"/>
    <numFmt numFmtId="196" formatCode="000\ 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3" fontId="7" fillId="3" borderId="8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4" xfId="0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3" fontId="7" fillId="2" borderId="7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7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/>
    </xf>
    <xf numFmtId="0" fontId="7" fillId="0" borderId="0" xfId="0" applyFont="1" applyAlignment="1">
      <alignment/>
    </xf>
    <xf numFmtId="3" fontId="7" fillId="0" borderId="2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5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7" fillId="3" borderId="30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7" fillId="2" borderId="3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5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7" fillId="0" borderId="18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7" fillId="0" borderId="32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7" fillId="2" borderId="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7" fillId="2" borderId="3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3" borderId="22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5" fillId="2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35.375" style="0" customWidth="1"/>
    <col min="2" max="2" width="11.625" style="0" customWidth="1"/>
    <col min="3" max="3" width="11.125" style="0" customWidth="1"/>
    <col min="4" max="4" width="10.375" style="0" bestFit="1" customWidth="1"/>
    <col min="5" max="5" width="11.125" style="0" customWidth="1"/>
    <col min="6" max="6" width="15.375" style="0" customWidth="1"/>
    <col min="8" max="8" width="10.125" style="0" customWidth="1"/>
    <col min="9" max="9" width="11.75390625" style="0" customWidth="1"/>
    <col min="11" max="11" width="11.125" style="0" bestFit="1" customWidth="1"/>
    <col min="12" max="12" width="9.625" style="0" customWidth="1"/>
    <col min="13" max="13" width="10.125" style="0" customWidth="1"/>
    <col min="14" max="14" width="10.125" style="0" bestFit="1" customWidth="1"/>
    <col min="15" max="15" width="11.125" style="0" bestFit="1" customWidth="1"/>
  </cols>
  <sheetData>
    <row r="1" ht="12.75">
      <c r="H1" s="86" t="s">
        <v>65</v>
      </c>
    </row>
    <row r="2" ht="12.75">
      <c r="H2" s="86" t="s">
        <v>49</v>
      </c>
    </row>
    <row r="3" ht="6.75" customHeight="1"/>
    <row r="4" ht="15.75">
      <c r="A4" s="1" t="s">
        <v>0</v>
      </c>
    </row>
    <row r="5" ht="4.5" customHeight="1" hidden="1" thickBot="1"/>
    <row r="6" spans="1:9" ht="15.75" customHeight="1" hidden="1" thickBot="1">
      <c r="A6" s="92" t="s">
        <v>1</v>
      </c>
      <c r="B6" s="2" t="s">
        <v>2</v>
      </c>
      <c r="C6" s="3"/>
      <c r="D6" s="3"/>
      <c r="E6" s="3"/>
      <c r="F6" s="4"/>
      <c r="G6" s="4"/>
      <c r="H6" s="5"/>
      <c r="I6" s="5"/>
    </row>
    <row r="7" spans="1:9" ht="59.25" customHeight="1" hidden="1" thickBot="1">
      <c r="A7" s="93"/>
      <c r="B7" s="6" t="s">
        <v>3</v>
      </c>
      <c r="C7" s="7" t="s">
        <v>4</v>
      </c>
      <c r="D7" s="6" t="s">
        <v>5</v>
      </c>
      <c r="E7" s="6" t="s">
        <v>6</v>
      </c>
      <c r="F7" s="8" t="s">
        <v>7</v>
      </c>
      <c r="G7" s="9" t="s">
        <v>8</v>
      </c>
      <c r="H7" s="8" t="s">
        <v>9</v>
      </c>
      <c r="I7" s="9" t="s">
        <v>10</v>
      </c>
    </row>
    <row r="8" spans="1:9" ht="22.5" customHeight="1" hidden="1" thickBot="1">
      <c r="A8" s="10" t="s">
        <v>11</v>
      </c>
      <c r="B8" s="11">
        <v>7602540</v>
      </c>
      <c r="C8" s="12">
        <f>+B8*0.035</f>
        <v>266088.9</v>
      </c>
      <c r="D8" s="13">
        <f>+C8*12</f>
        <v>3193066.8000000003</v>
      </c>
      <c r="E8" s="11">
        <f>+D8*1.37</f>
        <v>4374501.516000001</v>
      </c>
      <c r="F8" s="14">
        <f>+B8*12</f>
        <v>91230480</v>
      </c>
      <c r="G8" s="15">
        <f>+F8*1.37</f>
        <v>124985757.60000001</v>
      </c>
      <c r="H8" s="14">
        <f>+D8+F8</f>
        <v>94423546.8</v>
      </c>
      <c r="I8" s="15">
        <f>+E8+G8</f>
        <v>129360259.11600001</v>
      </c>
    </row>
    <row r="9" ht="15" customHeight="1" hidden="1"/>
    <row r="10" ht="15" customHeight="1" hidden="1">
      <c r="F10" s="16"/>
    </row>
    <row r="11" ht="15" customHeight="1" hidden="1"/>
    <row r="12" ht="15" customHeight="1" hidden="1">
      <c r="F12" s="17"/>
    </row>
    <row r="13" spans="6:9" ht="15" customHeight="1" hidden="1">
      <c r="F13" s="17"/>
      <c r="G13" s="18"/>
      <c r="H13" s="18"/>
      <c r="I13" s="18"/>
    </row>
    <row r="14" spans="6:9" ht="15" customHeight="1">
      <c r="F14" s="17"/>
      <c r="G14" s="18"/>
      <c r="H14" s="18"/>
      <c r="I14" s="18"/>
    </row>
    <row r="15" spans="1:9" ht="26.25" customHeight="1" thickBot="1">
      <c r="A15" s="113" t="s">
        <v>12</v>
      </c>
      <c r="B15" s="114"/>
      <c r="C15" s="114"/>
      <c r="E15" s="19" t="s">
        <v>13</v>
      </c>
      <c r="G15" s="20"/>
      <c r="H15" s="20"/>
      <c r="I15" s="18"/>
    </row>
    <row r="16" spans="1:9" ht="47.25" customHeight="1" thickBot="1">
      <c r="A16" s="21" t="s">
        <v>14</v>
      </c>
      <c r="B16" s="22" t="s">
        <v>58</v>
      </c>
      <c r="C16" s="23" t="s">
        <v>16</v>
      </c>
      <c r="E16" s="88" t="s">
        <v>17</v>
      </c>
      <c r="F16" s="89"/>
      <c r="G16" s="89"/>
      <c r="H16" s="24" t="s">
        <v>15</v>
      </c>
      <c r="I16" s="23" t="s">
        <v>16</v>
      </c>
    </row>
    <row r="17" spans="1:9" ht="31.5" customHeight="1" thickBot="1">
      <c r="A17" s="25" t="s">
        <v>18</v>
      </c>
      <c r="B17" s="26">
        <v>7602540</v>
      </c>
      <c r="C17" s="27">
        <f>+B17*1.37</f>
        <v>10415479.8</v>
      </c>
      <c r="E17" s="115" t="s">
        <v>19</v>
      </c>
      <c r="F17" s="116"/>
      <c r="G17" s="116"/>
      <c r="H17" s="28">
        <v>300000</v>
      </c>
      <c r="I17" s="29">
        <f>+H17*1.37</f>
        <v>411000.00000000006</v>
      </c>
    </row>
    <row r="18" spans="1:9" ht="21" customHeight="1">
      <c r="A18" s="30" t="s">
        <v>20</v>
      </c>
      <c r="B18" s="31">
        <f>+B17*0.035</f>
        <v>266088.9</v>
      </c>
      <c r="C18" s="32">
        <f>+B18*1.37</f>
        <v>364541.79300000006</v>
      </c>
      <c r="E18" s="119" t="s">
        <v>21</v>
      </c>
      <c r="F18" s="120"/>
      <c r="G18" s="120"/>
      <c r="H18" s="33">
        <v>330000</v>
      </c>
      <c r="I18" s="34">
        <f>+H18*1.37</f>
        <v>452100.00000000006</v>
      </c>
    </row>
    <row r="19" spans="1:9" ht="21" customHeight="1" thickBot="1">
      <c r="A19" s="35" t="s">
        <v>5</v>
      </c>
      <c r="B19" s="36">
        <f>+B18*12</f>
        <v>3193066.8000000003</v>
      </c>
      <c r="C19" s="34">
        <f>+B19*1.37</f>
        <v>4374501.516000001</v>
      </c>
      <c r="E19" s="121" t="s">
        <v>60</v>
      </c>
      <c r="F19" s="122"/>
      <c r="G19" s="122"/>
      <c r="H19" s="37">
        <f>8580000-5940000</f>
        <v>2640000</v>
      </c>
      <c r="I19" s="38">
        <f>+H19*1.37</f>
        <v>3616800.0000000005</v>
      </c>
    </row>
    <row r="20" spans="1:9" ht="21" customHeight="1" thickBot="1">
      <c r="A20" s="30" t="s">
        <v>7</v>
      </c>
      <c r="B20" s="31">
        <f>+B17*12</f>
        <v>91230480</v>
      </c>
      <c r="C20" s="32">
        <f>+B20*1.37</f>
        <v>124985757.60000001</v>
      </c>
      <c r="E20" s="123" t="s">
        <v>22</v>
      </c>
      <c r="F20" s="89"/>
      <c r="G20" s="89"/>
      <c r="H20" s="40">
        <f>+H17+H18+H19</f>
        <v>3270000</v>
      </c>
      <c r="I20" s="27">
        <f>+I17+I18+I19</f>
        <v>4479900.000000001</v>
      </c>
    </row>
    <row r="21" spans="1:9" ht="21" customHeight="1" thickBot="1">
      <c r="A21" s="41" t="s">
        <v>62</v>
      </c>
      <c r="B21" s="42">
        <f>+B19+B20</f>
        <v>94423546.8</v>
      </c>
      <c r="C21" s="43">
        <f>+B21*1.37</f>
        <v>129360259.11600001</v>
      </c>
      <c r="F21" s="17"/>
      <c r="G21" s="18"/>
      <c r="H21" s="18"/>
      <c r="I21" s="18"/>
    </row>
    <row r="22" spans="6:9" ht="15" customHeight="1">
      <c r="F22" s="17"/>
      <c r="G22" s="18"/>
      <c r="H22" s="18"/>
      <c r="I22" s="18"/>
    </row>
    <row r="23" ht="3" customHeight="1"/>
    <row r="24" spans="1:3" ht="30.75" customHeight="1" thickBot="1">
      <c r="A24" s="117" t="s">
        <v>23</v>
      </c>
      <c r="B24" s="118"/>
      <c r="C24" s="118"/>
    </row>
    <row r="25" spans="1:3" ht="44.25" customHeight="1" thickBot="1">
      <c r="A25" s="126" t="s">
        <v>63</v>
      </c>
      <c r="B25" s="22" t="s">
        <v>58</v>
      </c>
      <c r="C25" s="23" t="s">
        <v>16</v>
      </c>
    </row>
    <row r="26" spans="1:3" ht="24" customHeight="1" thickBot="1">
      <c r="A26" s="127"/>
      <c r="B26" s="44">
        <f>+H20+B19</f>
        <v>6463066.800000001</v>
      </c>
      <c r="C26" s="45">
        <f>+I20+C19</f>
        <v>8854401.516000003</v>
      </c>
    </row>
    <row r="27" ht="6" customHeight="1"/>
    <row r="28" ht="9" customHeight="1"/>
    <row r="29" spans="1:7" ht="15" customHeight="1" thickBot="1">
      <c r="A29" s="46" t="s">
        <v>24</v>
      </c>
      <c r="E29" s="46" t="s">
        <v>55</v>
      </c>
      <c r="G29" s="47"/>
    </row>
    <row r="30" spans="1:9" ht="31.5" customHeight="1" thickBot="1">
      <c r="A30" s="21" t="s">
        <v>17</v>
      </c>
      <c r="B30" s="24" t="s">
        <v>25</v>
      </c>
      <c r="C30" s="9" t="s">
        <v>16</v>
      </c>
      <c r="E30" s="88" t="s">
        <v>59</v>
      </c>
      <c r="F30" s="89"/>
      <c r="G30" s="89"/>
      <c r="H30" s="24" t="s">
        <v>25</v>
      </c>
      <c r="I30" s="9" t="s">
        <v>16</v>
      </c>
    </row>
    <row r="31" spans="1:9" s="51" customFormat="1" ht="22.5" customHeight="1" thickBot="1">
      <c r="A31" s="48" t="s">
        <v>26</v>
      </c>
      <c r="B31" s="49">
        <f>+B42*1000</f>
        <v>7424000</v>
      </c>
      <c r="C31" s="50">
        <f>+B31*1.35</f>
        <v>10022400</v>
      </c>
      <c r="E31" s="128" t="s">
        <v>56</v>
      </c>
      <c r="F31" s="89"/>
      <c r="G31" s="89"/>
      <c r="H31" s="44">
        <f>+B21+H20+B33</f>
        <v>105117546.8</v>
      </c>
      <c r="I31" s="45">
        <f>+C21+I20+C33</f>
        <v>143862559.116</v>
      </c>
    </row>
    <row r="32" spans="1:246" ht="25.5" customHeight="1" thickBot="1">
      <c r="A32" s="52" t="s">
        <v>57</v>
      </c>
      <c r="B32" s="53">
        <v>0</v>
      </c>
      <c r="C32" s="54">
        <f>+B32*1.35</f>
        <v>0</v>
      </c>
      <c r="D32" s="55"/>
      <c r="IL32" s="47"/>
    </row>
    <row r="33" spans="1:3" ht="26.25" customHeight="1" thickBot="1">
      <c r="A33" s="39" t="s">
        <v>27</v>
      </c>
      <c r="B33" s="26">
        <f>+B31+B32</f>
        <v>7424000</v>
      </c>
      <c r="C33" s="56">
        <f>+C32+C31</f>
        <v>10022400</v>
      </c>
    </row>
    <row r="34" ht="6" customHeight="1"/>
    <row r="35" ht="27" customHeight="1" thickBot="1">
      <c r="A35" s="46" t="s">
        <v>54</v>
      </c>
    </row>
    <row r="36" spans="1:9" ht="12.75" customHeight="1">
      <c r="A36" s="138" t="s">
        <v>28</v>
      </c>
      <c r="B36" s="57">
        <v>2005</v>
      </c>
      <c r="C36" s="58">
        <v>2006</v>
      </c>
      <c r="D36" s="59" t="s">
        <v>29</v>
      </c>
      <c r="E36" s="60">
        <v>2006</v>
      </c>
      <c r="F36" s="124" t="s">
        <v>30</v>
      </c>
      <c r="G36" s="125"/>
      <c r="H36" s="98" t="s">
        <v>30</v>
      </c>
      <c r="I36" s="99"/>
    </row>
    <row r="37" spans="1:9" s="61" customFormat="1" ht="24.75" customHeight="1">
      <c r="A37" s="139"/>
      <c r="B37" s="141" t="s">
        <v>31</v>
      </c>
      <c r="C37" s="143" t="s">
        <v>32</v>
      </c>
      <c r="D37" s="90" t="s">
        <v>64</v>
      </c>
      <c r="E37" s="94" t="s">
        <v>33</v>
      </c>
      <c r="F37" s="132" t="s">
        <v>34</v>
      </c>
      <c r="G37" s="133"/>
      <c r="H37" s="100" t="s">
        <v>53</v>
      </c>
      <c r="I37" s="101"/>
    </row>
    <row r="38" spans="1:9" s="61" customFormat="1" ht="30" customHeight="1" thickBot="1">
      <c r="A38" s="140"/>
      <c r="B38" s="142"/>
      <c r="C38" s="144"/>
      <c r="D38" s="91"/>
      <c r="E38" s="95"/>
      <c r="F38" s="134" t="s">
        <v>52</v>
      </c>
      <c r="G38" s="135"/>
      <c r="H38" s="102" t="s">
        <v>35</v>
      </c>
      <c r="I38" s="103"/>
    </row>
    <row r="39" spans="1:9" s="51" customFormat="1" ht="15" customHeight="1">
      <c r="A39" s="62" t="s">
        <v>36</v>
      </c>
      <c r="B39" s="63">
        <v>128036</v>
      </c>
      <c r="C39" s="64">
        <v>149039</v>
      </c>
      <c r="D39" s="65">
        <f>+C39-B39</f>
        <v>21003</v>
      </c>
      <c r="E39" s="66">
        <f>+E40+E43</f>
        <v>143862.559116</v>
      </c>
      <c r="F39" s="136">
        <f>+C39-E39</f>
        <v>5176.440884000011</v>
      </c>
      <c r="G39" s="137"/>
      <c r="H39" s="104">
        <f>+E39-B39</f>
        <v>15826.55911599999</v>
      </c>
      <c r="I39" s="105"/>
    </row>
    <row r="40" spans="1:9" s="51" customFormat="1" ht="15" customHeight="1">
      <c r="A40" s="67" t="s">
        <v>37</v>
      </c>
      <c r="B40" s="68">
        <v>93710</v>
      </c>
      <c r="C40" s="64">
        <v>108904</v>
      </c>
      <c r="D40" s="69">
        <f>+C40-B40</f>
        <v>15194</v>
      </c>
      <c r="E40" s="70">
        <f>+E41+E42</f>
        <v>105117.5468</v>
      </c>
      <c r="F40" s="111">
        <f>+C40-E40</f>
        <v>3786.4532000000036</v>
      </c>
      <c r="G40" s="112"/>
      <c r="H40" s="106">
        <f>+E40-B40</f>
        <v>11407.546799999996</v>
      </c>
      <c r="I40" s="101"/>
    </row>
    <row r="41" spans="1:9" s="51" customFormat="1" ht="15" customHeight="1">
      <c r="A41" s="71" t="s">
        <v>38</v>
      </c>
      <c r="B41" s="68">
        <v>86286</v>
      </c>
      <c r="C41" s="64">
        <v>100954</v>
      </c>
      <c r="D41" s="69">
        <f>+C41-B41</f>
        <v>14668</v>
      </c>
      <c r="E41" s="70">
        <f>+B8/1000*1.035*12+H17/1000+H18/1000+H19/1000</f>
        <v>97693.5468</v>
      </c>
      <c r="F41" s="111">
        <f>+C41-E41</f>
        <v>3260.4532000000036</v>
      </c>
      <c r="G41" s="112"/>
      <c r="H41" s="106">
        <f>+E41-B41</f>
        <v>11407.546799999996</v>
      </c>
      <c r="I41" s="101"/>
    </row>
    <row r="42" spans="1:9" s="51" customFormat="1" ht="15" customHeight="1">
      <c r="A42" s="67" t="s">
        <v>39</v>
      </c>
      <c r="B42" s="68">
        <v>7424</v>
      </c>
      <c r="C42" s="64">
        <v>7950</v>
      </c>
      <c r="D42" s="69">
        <f>+C42-B42</f>
        <v>526</v>
      </c>
      <c r="E42" s="70">
        <f>+B42</f>
        <v>7424</v>
      </c>
      <c r="F42" s="111">
        <f>+C42-E42</f>
        <v>526</v>
      </c>
      <c r="G42" s="112"/>
      <c r="H42" s="106">
        <f>+E42-B42</f>
        <v>0</v>
      </c>
      <c r="I42" s="101"/>
    </row>
    <row r="43" spans="1:9" s="51" customFormat="1" ht="15" customHeight="1" thickBot="1">
      <c r="A43" s="72" t="s">
        <v>40</v>
      </c>
      <c r="B43" s="73">
        <v>34326</v>
      </c>
      <c r="C43" s="74">
        <v>40135</v>
      </c>
      <c r="D43" s="75">
        <f>+C43-B43</f>
        <v>5809</v>
      </c>
      <c r="E43" s="76">
        <f>+E41*0.37+E42*0.35</f>
        <v>38745.012316</v>
      </c>
      <c r="F43" s="96">
        <f>+C43-E43</f>
        <v>1389.9876839999997</v>
      </c>
      <c r="G43" s="97"/>
      <c r="H43" s="107">
        <f>+E43-B43</f>
        <v>4419.012316</v>
      </c>
      <c r="I43" s="108"/>
    </row>
    <row r="44" spans="1:9" s="51" customFormat="1" ht="8.25" customHeight="1">
      <c r="A44" s="77"/>
      <c r="B44" s="78"/>
      <c r="C44" s="79"/>
      <c r="D44" s="79"/>
      <c r="E44" s="79"/>
      <c r="F44" s="79"/>
      <c r="G44" s="80"/>
      <c r="H44" s="79"/>
      <c r="I44" s="80"/>
    </row>
    <row r="45" spans="1:9" s="51" customFormat="1" ht="12.75" customHeight="1">
      <c r="A45" s="77"/>
      <c r="B45" s="78"/>
      <c r="C45" s="79"/>
      <c r="D45" s="79"/>
      <c r="E45" s="79"/>
      <c r="F45" s="79"/>
      <c r="G45" s="80"/>
      <c r="H45" s="79"/>
      <c r="I45" s="80"/>
    </row>
    <row r="46" spans="1:3" ht="33.75" customHeight="1" thickBot="1">
      <c r="A46" s="129" t="s">
        <v>51</v>
      </c>
      <c r="B46" s="130"/>
      <c r="C46" s="130"/>
    </row>
    <row r="47" spans="1:9" s="81" customFormat="1" ht="18.75" customHeight="1">
      <c r="A47" s="109" t="s">
        <v>50</v>
      </c>
      <c r="B47" s="131" t="s">
        <v>61</v>
      </c>
      <c r="C47"/>
      <c r="I47" s="82"/>
    </row>
    <row r="48" spans="1:3" s="81" customFormat="1" ht="25.5" customHeight="1" thickBot="1">
      <c r="A48" s="110"/>
      <c r="B48" s="91"/>
      <c r="C48"/>
    </row>
    <row r="49" spans="1:6" s="81" customFormat="1" ht="18" customHeight="1">
      <c r="A49" s="83" t="s">
        <v>41</v>
      </c>
      <c r="B49" s="65">
        <v>108241</v>
      </c>
      <c r="C49"/>
      <c r="F49" s="82"/>
    </row>
    <row r="50" spans="1:6" s="81" customFormat="1" ht="18" customHeight="1">
      <c r="A50" s="35" t="s">
        <v>42</v>
      </c>
      <c r="B50" s="69">
        <v>15827</v>
      </c>
      <c r="C50"/>
      <c r="F50" s="82"/>
    </row>
    <row r="51" spans="1:3" s="81" customFormat="1" ht="18" customHeight="1">
      <c r="A51" s="35" t="s">
        <v>43</v>
      </c>
      <c r="B51" s="69">
        <v>1135</v>
      </c>
      <c r="C51"/>
    </row>
    <row r="52" spans="1:9" s="81" customFormat="1" ht="18" customHeight="1">
      <c r="A52" s="84" t="s">
        <v>44</v>
      </c>
      <c r="B52" s="87">
        <v>394</v>
      </c>
      <c r="C52"/>
      <c r="E52"/>
      <c r="F52"/>
      <c r="G52"/>
      <c r="H52"/>
      <c r="I52"/>
    </row>
    <row r="53" spans="1:9" s="81" customFormat="1" ht="18" customHeight="1">
      <c r="A53" s="84" t="s">
        <v>45</v>
      </c>
      <c r="B53" s="87">
        <v>978</v>
      </c>
      <c r="C53"/>
      <c r="E53"/>
      <c r="F53"/>
      <c r="G53"/>
      <c r="H53"/>
      <c r="I53"/>
    </row>
    <row r="54" spans="1:9" s="81" customFormat="1" ht="18" customHeight="1" thickBot="1">
      <c r="A54" s="84" t="s">
        <v>46</v>
      </c>
      <c r="B54" s="87">
        <v>1563</v>
      </c>
      <c r="C54"/>
      <c r="E54"/>
      <c r="F54"/>
      <c r="G54"/>
      <c r="H54"/>
      <c r="I54"/>
    </row>
    <row r="55" spans="1:9" s="81" customFormat="1" ht="18" customHeight="1" thickBot="1">
      <c r="A55" s="85" t="s">
        <v>47</v>
      </c>
      <c r="B55" s="27">
        <f>+B49+B50+B51+B53+B52+B54</f>
        <v>128138</v>
      </c>
      <c r="C55"/>
      <c r="E55"/>
      <c r="F55"/>
      <c r="G55"/>
      <c r="H55"/>
      <c r="I55"/>
    </row>
    <row r="56" spans="1:3" s="81" customFormat="1" ht="18" customHeight="1" thickBot="1">
      <c r="A56" s="85" t="s">
        <v>48</v>
      </c>
      <c r="B56" s="27">
        <f>+B55-B49</f>
        <v>19897</v>
      </c>
      <c r="C56"/>
    </row>
  </sheetData>
  <mergeCells count="35">
    <mergeCell ref="A46:C46"/>
    <mergeCell ref="B47:B48"/>
    <mergeCell ref="F37:G37"/>
    <mergeCell ref="F38:G38"/>
    <mergeCell ref="F39:G39"/>
    <mergeCell ref="A36:A38"/>
    <mergeCell ref="B37:B38"/>
    <mergeCell ref="C37:C38"/>
    <mergeCell ref="A47:A48"/>
    <mergeCell ref="F41:G41"/>
    <mergeCell ref="F42:G42"/>
    <mergeCell ref="A15:C15"/>
    <mergeCell ref="E16:G16"/>
    <mergeCell ref="E17:G17"/>
    <mergeCell ref="F40:G40"/>
    <mergeCell ref="A24:C24"/>
    <mergeCell ref="E18:G18"/>
    <mergeCell ref="E19:G19"/>
    <mergeCell ref="H40:I40"/>
    <mergeCell ref="H41:I41"/>
    <mergeCell ref="H42:I42"/>
    <mergeCell ref="H43:I43"/>
    <mergeCell ref="H36:I36"/>
    <mergeCell ref="H37:I37"/>
    <mergeCell ref="H38:I38"/>
    <mergeCell ref="H39:I39"/>
    <mergeCell ref="D37:D38"/>
    <mergeCell ref="A6:A7"/>
    <mergeCell ref="E37:E38"/>
    <mergeCell ref="F43:G43"/>
    <mergeCell ref="E20:G20"/>
    <mergeCell ref="E30:G30"/>
    <mergeCell ref="F36:G36"/>
    <mergeCell ref="A25:A26"/>
    <mergeCell ref="E31:G31"/>
  </mergeCells>
  <printOptions horizontalCentered="1"/>
  <pageMargins left="0.2362204724409449" right="0.2362204724409449" top="0.68" bottom="0.25" header="0.19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2006-05-03T10:14:28Z</cp:lastPrinted>
  <dcterms:created xsi:type="dcterms:W3CDTF">2006-04-26T10:06:39Z</dcterms:created>
  <dcterms:modified xsi:type="dcterms:W3CDTF">2006-05-03T14:15:56Z</dcterms:modified>
  <cp:category/>
  <cp:version/>
  <cp:contentType/>
  <cp:contentStatus/>
</cp:coreProperties>
</file>