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40" windowHeight="6795" tabRatio="912" activeTab="0"/>
  </bookViews>
  <sheets>
    <sheet name="ZK-03-2006-44, př. 2" sheetId="1" r:id="rId1"/>
  </sheets>
  <externalReferences>
    <externalReference r:id="rId4"/>
    <externalReference r:id="rId5"/>
  </externalReferences>
  <definedNames>
    <definedName name="_xlnm.Print_Area" localSheetId="0">'ZK-03-2006-44, př. 2'!$A$1:$J$101</definedName>
  </definedNames>
  <calcPr fullCalcOnLoad="1"/>
</workbook>
</file>

<file path=xl/sharedStrings.xml><?xml version="1.0" encoding="utf-8"?>
<sst xmlns="http://schemas.openxmlformats.org/spreadsheetml/2006/main" count="133" uniqueCount="99">
  <si>
    <t>%</t>
  </si>
  <si>
    <t>Přidělené prostředky</t>
  </si>
  <si>
    <t>tis.Kč/rok</t>
  </si>
  <si>
    <t>Podíl zimní údržby</t>
  </si>
  <si>
    <t>Podíl běžné údržby</t>
  </si>
  <si>
    <t>Číslo</t>
  </si>
  <si>
    <t>Název parametru</t>
  </si>
  <si>
    <t>jednotky</t>
  </si>
  <si>
    <t>váha</t>
  </si>
  <si>
    <t>Havlíčkův  Brod</t>
  </si>
  <si>
    <t>Jihlava</t>
  </si>
  <si>
    <t>Pelhřimov</t>
  </si>
  <si>
    <t>Třebíč</t>
  </si>
  <si>
    <t>Žďár nad Sázavou</t>
  </si>
  <si>
    <t>Kontrolní součty</t>
  </si>
  <si>
    <t>Celkové délky silnic v kilometrech spravované jednotlivými organizacemi SÚS</t>
  </si>
  <si>
    <t>1.</t>
  </si>
  <si>
    <t>zimní údržba</t>
  </si>
  <si>
    <t>1.1.</t>
  </si>
  <si>
    <t>Náročnost zimní údržby</t>
  </si>
  <si>
    <t>koef.</t>
  </si>
  <si>
    <t>2.</t>
  </si>
  <si>
    <t>počet km silnic</t>
  </si>
  <si>
    <t>2.1.</t>
  </si>
  <si>
    <t>km</t>
  </si>
  <si>
    <t>2.2.</t>
  </si>
  <si>
    <t>2.3.</t>
  </si>
  <si>
    <t>km silnic</t>
  </si>
  <si>
    <t>součin</t>
  </si>
  <si>
    <t>3.</t>
  </si>
  <si>
    <t>3.1.</t>
  </si>
  <si>
    <t>3.2.</t>
  </si>
  <si>
    <t>3.3.</t>
  </si>
  <si>
    <t>km silnic x váha</t>
  </si>
  <si>
    <t>3.4.</t>
  </si>
  <si>
    <t>hustota provozu</t>
  </si>
  <si>
    <t>stav povrchu vozovek</t>
  </si>
  <si>
    <t xml:space="preserve"> výborný, dobrý</t>
  </si>
  <si>
    <t>vyhovující</t>
  </si>
  <si>
    <t>nevyhovující, havarijní</t>
  </si>
  <si>
    <t>4.4.</t>
  </si>
  <si>
    <t>povrch vozovek x váha</t>
  </si>
  <si>
    <t xml:space="preserve">povrch vozovek </t>
  </si>
  <si>
    <t xml:space="preserve">                   a na základě odborného odhadu odboru dopravy a silničního hospodářství po konzultacích s řediteli jednotlivých SÚS.</t>
  </si>
  <si>
    <t>Povinný objem prostředků pro zajištění souvislých oprav dle délky:</t>
  </si>
  <si>
    <t>pro silnice II. třídy</t>
  </si>
  <si>
    <t>tis.Kč/km</t>
  </si>
  <si>
    <t>pro silnice III.třídy</t>
  </si>
  <si>
    <t>1.2.</t>
  </si>
  <si>
    <t>délka silnic x koef. náročnosti</t>
  </si>
  <si>
    <t>4.</t>
  </si>
  <si>
    <t>5.</t>
  </si>
  <si>
    <t>6.</t>
  </si>
  <si>
    <t>do 500 aut</t>
  </si>
  <si>
    <t>hustota provozu  / 24 hod.</t>
  </si>
  <si>
    <t>kontrolní součet okresu</t>
  </si>
  <si>
    <t>tis.Kč</t>
  </si>
  <si>
    <t>1.3.</t>
  </si>
  <si>
    <t>Podíl na zimní údržbu</t>
  </si>
  <si>
    <t>Podíl na souviské opravy</t>
  </si>
  <si>
    <t>Podíl na běžnou údržbu</t>
  </si>
  <si>
    <t>Podíl souv.oprav</t>
  </si>
  <si>
    <t>složka příspěvku na ZÚ</t>
  </si>
  <si>
    <t>B) Výpočtová tabulka pro stanovení výše podílu na souvislé opravy</t>
  </si>
  <si>
    <t>II. třídy</t>
  </si>
  <si>
    <t>III. třídy</t>
  </si>
  <si>
    <t>C) Výpočtová tabulka pro stanovení výše podílu na běžnou údržbu</t>
  </si>
  <si>
    <t>4.1.</t>
  </si>
  <si>
    <t>4.2.</t>
  </si>
  <si>
    <t>4.3.</t>
  </si>
  <si>
    <t>4.5</t>
  </si>
  <si>
    <t>5.1.</t>
  </si>
  <si>
    <t>5.2.</t>
  </si>
  <si>
    <t>5.3.</t>
  </si>
  <si>
    <t>5.4.</t>
  </si>
  <si>
    <t>5.5.</t>
  </si>
  <si>
    <t>7.</t>
  </si>
  <si>
    <t>8.</t>
  </si>
  <si>
    <t>složka příspěvku na BÚ</t>
  </si>
  <si>
    <t>podíl okresu na BÚ</t>
  </si>
  <si>
    <r>
      <t xml:space="preserve"> 500 - 3000 aut ( </t>
    </r>
    <r>
      <rPr>
        <sz val="8"/>
        <rFont val="Symbol"/>
        <family val="1"/>
      </rPr>
      <t>f</t>
    </r>
    <r>
      <rPr>
        <sz val="8"/>
        <rFont val="Arial CE"/>
        <family val="2"/>
      </rPr>
      <t xml:space="preserve"> 1500 )</t>
    </r>
  </si>
  <si>
    <r>
      <t xml:space="preserve">nad 3000 aut ( </t>
    </r>
    <r>
      <rPr>
        <sz val="8"/>
        <rFont val="Symbol"/>
        <family val="1"/>
      </rPr>
      <t>f</t>
    </r>
    <r>
      <rPr>
        <sz val="8"/>
        <rFont val="Arial CE"/>
        <family val="2"/>
      </rPr>
      <t xml:space="preserve">  4500 )</t>
    </r>
  </si>
  <si>
    <r>
      <t>Poznámka</t>
    </r>
    <r>
      <rPr>
        <sz val="8"/>
        <rFont val="Arial CE"/>
        <family val="2"/>
      </rPr>
      <t xml:space="preserve"> :</t>
    </r>
  </si>
  <si>
    <r>
      <t xml:space="preserve">        </t>
    </r>
    <r>
      <rPr>
        <sz val="8"/>
        <rFont val="Arial CE"/>
        <family val="2"/>
      </rPr>
      <t xml:space="preserve">Hodnoty koeficientů v tabulce  jsou zaokrouhleny na 2 desetinná místa, při výpočtech jsou použita úplná čísla. </t>
    </r>
  </si>
  <si>
    <t>PŘÍLOHA D1: Výpočet rozdělení příspěvku na provoz organizací SÚS</t>
  </si>
  <si>
    <t>pův.slož. příspěvku na SO</t>
  </si>
  <si>
    <t>celk. procento příspěvku</t>
  </si>
  <si>
    <t>povýšený příspěvek</t>
  </si>
  <si>
    <t>2.4</t>
  </si>
  <si>
    <t>2.5</t>
  </si>
  <si>
    <t>2.6</t>
  </si>
  <si>
    <t>příspěvek na SO celkem</t>
  </si>
  <si>
    <t>tis. Kč</t>
  </si>
  <si>
    <t>A) Skutečnost leden - březen 2006 oproti roku 2005</t>
  </si>
  <si>
    <t>vyrovnání z minulých období</t>
  </si>
  <si>
    <t>2.7</t>
  </si>
  <si>
    <t>1.4.</t>
  </si>
  <si>
    <t>Skutečnost leden - březen</t>
  </si>
  <si>
    <t xml:space="preserve">        Dorovnání účelové dotace v částce 50 mil. Kč je vyjádřeno v ř. 2.6. 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</si>
</sst>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\ 00"/>
    <numFmt numFmtId="172" formatCode="#,##0.0"/>
    <numFmt numFmtId="173" formatCode="#,##0.000"/>
    <numFmt numFmtId="174" formatCode="#,##0.00000"/>
    <numFmt numFmtId="175" formatCode="d/m"/>
    <numFmt numFmtId="176" formatCode="#,##0.00000000"/>
    <numFmt numFmtId="177" formatCode="#&quot; &quot;\1/?"/>
    <numFmt numFmtId="178" formatCode="0.0%"/>
    <numFmt numFmtId="179" formatCode="0.000"/>
    <numFmt numFmtId="180" formatCode="#,##0.00\ _K_č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_ ;[Red]\-#,##0\ "/>
    <numFmt numFmtId="198" formatCode="0.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"/>
    <numFmt numFmtId="212" formatCode="0.000000"/>
    <numFmt numFmtId="213" formatCode="#,##0.0000"/>
    <numFmt numFmtId="214" formatCode="#,##0.000000"/>
  </numFmts>
  <fonts count="3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.5"/>
      <name val="Arial CE"/>
      <family val="2"/>
    </font>
    <font>
      <sz val="2.25"/>
      <name val="Arial CE"/>
      <family val="0"/>
    </font>
    <font>
      <b/>
      <sz val="1.25"/>
      <name val="Arial CE"/>
      <family val="2"/>
    </font>
    <font>
      <sz val="1.5"/>
      <name val="Arial CE"/>
      <family val="2"/>
    </font>
    <font>
      <sz val="2"/>
      <name val="Arial CE"/>
      <family val="0"/>
    </font>
    <font>
      <sz val="1.25"/>
      <name val="Arial CE"/>
      <family val="2"/>
    </font>
    <font>
      <sz val="2.75"/>
      <name val="Arial CE"/>
      <family val="0"/>
    </font>
    <font>
      <b/>
      <sz val="2"/>
      <name val="Arial CE"/>
      <family val="2"/>
    </font>
    <font>
      <b/>
      <sz val="9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9"/>
      <name val="Arial CE"/>
      <family val="2"/>
    </font>
    <font>
      <b/>
      <i/>
      <sz val="8"/>
      <name val="Arial CE"/>
      <family val="2"/>
    </font>
    <font>
      <sz val="8"/>
      <name val="Symbol"/>
      <family val="1"/>
    </font>
    <font>
      <sz val="10"/>
      <color indexed="16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3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1"/>
    </xf>
    <xf numFmtId="4" fontId="6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64" fontId="21" fillId="0" borderId="27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164" fontId="21" fillId="0" borderId="3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21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" fontId="21" fillId="0" borderId="42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64" fontId="21" fillId="0" borderId="43" xfId="0" applyNumberFormat="1" applyFont="1" applyFill="1" applyBorder="1" applyAlignment="1">
      <alignment horizontal="center" vertical="center"/>
    </xf>
    <xf numFmtId="164" fontId="21" fillId="0" borderId="44" xfId="0" applyNumberFormat="1" applyFont="1" applyFill="1" applyBorder="1" applyAlignment="1">
      <alignment horizontal="center" vertical="center"/>
    </xf>
    <xf numFmtId="164" fontId="21" fillId="0" borderId="45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21" fillId="0" borderId="47" xfId="0" applyNumberFormat="1" applyFont="1" applyFill="1" applyBorder="1" applyAlignment="1">
      <alignment horizontal="center" vertical="center"/>
    </xf>
    <xf numFmtId="2" fontId="21" fillId="0" borderId="48" xfId="0" applyNumberFormat="1" applyFont="1" applyFill="1" applyBorder="1" applyAlignment="1">
      <alignment horizontal="center" vertical="center"/>
    </xf>
    <xf numFmtId="2" fontId="21" fillId="0" borderId="49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2" fontId="21" fillId="0" borderId="43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2" fontId="21" fillId="0" borderId="44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2" fontId="21" fillId="0" borderId="52" xfId="0" applyNumberFormat="1" applyFont="1" applyFill="1" applyBorder="1" applyAlignment="1">
      <alignment horizontal="center" vertical="center"/>
    </xf>
    <xf numFmtId="2" fontId="21" fillId="0" borderId="5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55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9" fontId="21" fillId="2" borderId="6" xfId="0" applyNumberFormat="1" applyFont="1" applyFill="1" applyBorder="1" applyAlignment="1">
      <alignment horizontal="center" vertical="center"/>
    </xf>
    <xf numFmtId="179" fontId="21" fillId="2" borderId="7" xfId="0" applyNumberFormat="1" applyFont="1" applyFill="1" applyBorder="1" applyAlignment="1">
      <alignment horizontal="center" vertical="center"/>
    </xf>
    <xf numFmtId="179" fontId="21" fillId="2" borderId="8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172" fontId="21" fillId="2" borderId="13" xfId="0" applyNumberFormat="1" applyFont="1" applyFill="1" applyBorder="1" applyAlignment="1">
      <alignment horizontal="center" vertical="center"/>
    </xf>
    <xf numFmtId="172" fontId="21" fillId="2" borderId="33" xfId="0" applyNumberFormat="1" applyFont="1" applyFill="1" applyBorder="1" applyAlignment="1">
      <alignment horizontal="center" vertical="center"/>
    </xf>
    <xf numFmtId="172" fontId="21" fillId="2" borderId="57" xfId="0" applyNumberFormat="1" applyFont="1" applyFill="1" applyBorder="1" applyAlignment="1">
      <alignment horizontal="center" vertical="center"/>
    </xf>
    <xf numFmtId="172" fontId="3" fillId="2" borderId="1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3" fontId="21" fillId="2" borderId="42" xfId="0" applyNumberFormat="1" applyFont="1" applyFill="1" applyBorder="1" applyAlignment="1">
      <alignment horizontal="center" vertical="center"/>
    </xf>
    <xf numFmtId="3" fontId="21" fillId="2" borderId="58" xfId="0" applyNumberFormat="1" applyFont="1" applyFill="1" applyBorder="1" applyAlignment="1">
      <alignment horizontal="center" vertical="center"/>
    </xf>
    <xf numFmtId="3" fontId="21" fillId="2" borderId="59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21" xfId="0" applyNumberFormat="1" applyFont="1" applyFill="1" applyBorder="1" applyAlignment="1">
      <alignment horizontal="center" vertical="center"/>
    </xf>
    <xf numFmtId="3" fontId="21" fillId="2" borderId="40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1" fontId="21" fillId="0" borderId="42" xfId="0" applyNumberFormat="1" applyFont="1" applyFill="1" applyBorder="1" applyAlignment="1">
      <alignment horizontal="center" vertical="center"/>
    </xf>
    <xf numFmtId="1" fontId="21" fillId="0" borderId="59" xfId="0" applyNumberFormat="1" applyFont="1" applyFill="1" applyBorder="1" applyAlignment="1">
      <alignment horizontal="center" vertical="center"/>
    </xf>
    <xf numFmtId="1" fontId="3" fillId="0" borderId="6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/>
    </xf>
    <xf numFmtId="3" fontId="21" fillId="2" borderId="29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3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49" fontId="20" fillId="2" borderId="21" xfId="0" applyNumberFormat="1" applyFont="1" applyFill="1" applyBorder="1" applyAlignment="1">
      <alignment horizontal="center" vertical="center"/>
    </xf>
    <xf numFmtId="49" fontId="20" fillId="2" borderId="20" xfId="0" applyNumberFormat="1" applyFont="1" applyFill="1" applyBorder="1" applyAlignment="1">
      <alignment horizontal="center" vertical="center"/>
    </xf>
    <xf numFmtId="3" fontId="20" fillId="2" borderId="21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 horizontal="left" vertical="center"/>
    </xf>
    <xf numFmtId="44" fontId="0" fillId="0" borderId="0" xfId="19" applyFont="1" applyBorder="1" applyAlignment="1">
      <alignment horizontal="left"/>
    </xf>
    <xf numFmtId="44" fontId="0" fillId="0" borderId="0" xfId="19" applyBorder="1" applyAlignment="1">
      <alignment horizontal="lef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Návrh rozdělení příspěvku SFDI na zimní údržbu,
souvislé opravy a běžnou údržbu pro jednotlivé SÚS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'[2]Rozdělení příspěvku'!$A$45:$E$45</c:f>
              <c:strCache>
                <c:ptCount val="1"/>
                <c:pt idx="0">
                  <c:v>3. Složka příspěvku - běžná údržba tis. Kč</c:v>
                </c:pt>
              </c:strCache>
            </c:strRef>
          </c:tx>
          <c:spPr>
            <a:solidFill>
              <a:srgbClr val="FF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příspěvku'!$F$42:$J$42</c:f>
              <c:strCache/>
            </c:strRef>
          </c:cat>
          <c:val>
            <c:numRef>
              <c:f>'[2]Rozdělení příspěvku'!$F$45:$J$45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'[2]Rozdělení příspěvku'!$A$44:$E$44</c:f>
              <c:strCache>
                <c:ptCount val="1"/>
                <c:pt idx="0">
                  <c:v>2. Složka příspěvku - souvislé opravy tis. Kč</c:v>
                </c:pt>
              </c:strCache>
            </c:strRef>
          </c:tx>
          <c:spPr>
            <a:solidFill>
              <a:srgbClr val="99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příspěvku'!$F$42:$J$42</c:f>
              <c:strCache/>
            </c:strRef>
          </c:cat>
          <c:val>
            <c:numRef>
              <c:f>'[2]Rozdělení příspěvku'!$F$44:$J$44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'[2]Rozdělení příspěvku'!$A$43:$E$43</c:f>
              <c:strCache>
                <c:ptCount val="1"/>
                <c:pt idx="0">
                  <c:v>1. Složka příspěvku - zimní údržba  tis. Kč</c:v>
                </c:pt>
              </c:strCache>
            </c:strRef>
          </c:tx>
          <c:spPr>
            <a:solidFill>
              <a:srgbClr val="99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příspěvku'!$F$42:$J$42</c:f>
              <c:strCache/>
            </c:strRef>
          </c:cat>
          <c:val>
            <c:numRef>
              <c:f>'[2]Rozdělení příspěvku'!$F$43:$J$43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10"/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707394"/>
        <c:crosses val="autoZero"/>
        <c:auto val="1"/>
        <c:lblOffset val="100"/>
        <c:noMultiLvlLbl val="0"/>
      </c:catAx>
      <c:valAx>
        <c:axId val="63707394"/>
        <c:scaling>
          <c:orientation val="minMax"/>
          <c:max val="1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&quot;Kč&quot;" sourceLinked="0"/>
        <c:majorTickMark val="out"/>
        <c:minorTickMark val="none"/>
        <c:tickLblPos val="none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904761"/>
        <c:crossesAt val="1"/>
        <c:crossBetween val="between"/>
        <c:dispUnits/>
        <c:minorUnit val="4000"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Porovnání návrhu rozdělení příspěvku SFDI
s jeho stávajícím rozdělením v roce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Stávající výše příspěvku pro rok 2004</c:v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'[2]Rozdělení příspěvku'!$F$48:$J$48</c:f>
              <c:numCache>
                <c:ptCount val="5"/>
                <c:pt idx="0">
                  <c:v>95280</c:v>
                </c:pt>
                <c:pt idx="1">
                  <c:v>96982</c:v>
                </c:pt>
                <c:pt idx="2">
                  <c:v>100385</c:v>
                </c:pt>
                <c:pt idx="3">
                  <c:v>108892</c:v>
                </c:pt>
                <c:pt idx="4">
                  <c:v>122503</c:v>
                </c:pt>
              </c:numCache>
            </c:numRef>
          </c:val>
        </c:ser>
        <c:ser>
          <c:idx val="0"/>
          <c:order val="1"/>
          <c:tx>
            <c:v>'Návrh na rozdělení příspěvku v budoucích letech</c:v>
          </c:tx>
          <c:spPr>
            <a:gradFill rotWithShape="1">
              <a:gsLst>
                <a:gs pos="0">
                  <a:srgbClr val="B4C7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'[2]Rozdělení příspěvku'!$F$46:$J$46</c:f>
              <c:numCache>
                <c:ptCount val="5"/>
                <c:pt idx="0">
                  <c:v>98701.40507950733</c:v>
                </c:pt>
                <c:pt idx="1">
                  <c:v>92174.29663949864</c:v>
                </c:pt>
                <c:pt idx="2">
                  <c:v>100382.74001942294</c:v>
                </c:pt>
                <c:pt idx="3">
                  <c:v>110980.1185006992</c:v>
                </c:pt>
                <c:pt idx="4">
                  <c:v>121803.93976087193</c:v>
                </c:pt>
              </c:numCache>
            </c:numRef>
          </c:val>
        </c:ser>
        <c:gapWidth val="210"/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25260"/>
        <c:crossesAt val="0"/>
        <c:auto val="1"/>
        <c:lblOffset val="100"/>
        <c:noMultiLvlLbl val="0"/>
      </c:catAx>
      <c:valAx>
        <c:axId val="60025260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49563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Rozložení přerozdělení příspěvku ze SFDI na roky 2005-2006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'[2]Rozdělení příspěvku'!$A$56:$D$56</c:f>
              <c:strCache>
                <c:ptCount val="1"/>
                <c:pt idx="0">
                  <c:v>Celkem příspěvek na rok 2004</c:v>
                </c:pt>
              </c:strCache>
            </c:strRef>
          </c:tx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95280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'[2]Rozdělení příspěvku'!$F$56:$J$56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'[2]Rozdělení příspěvku'!#REF!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96653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'[2]Rozdělení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'[2]Rozdělení příspěvku'!$A$57:$D$57</c:f>
              <c:strCache>
                <c:ptCount val="1"/>
                <c:pt idx="0">
                  <c:v>Celkem příspěvek na rok 2005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98026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'[2]Rozdělení příspěvku'!$F$57:$J$57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'[2]Rozdělení příspěvku'!#REF!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'[2]Rozdělení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gapWidth val="210"/>
        <c:axId val="3356429"/>
        <c:axId val="30207862"/>
      </c:barChart>
      <c:catAx>
        <c:axId val="33564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207862"/>
        <c:crossesAt val="0"/>
        <c:auto val="1"/>
        <c:lblOffset val="100"/>
        <c:noMultiLvlLbl val="0"/>
      </c:catAx>
      <c:valAx>
        <c:axId val="30207862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crossAx val="3356429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'[1]List3'!$E$59:$I$59</c:f>
              <c:numCache>
                <c:ptCount val="5"/>
                <c:pt idx="0">
                  <c:v>96791.58846246143</c:v>
                </c:pt>
                <c:pt idx="1">
                  <c:v>94375.81075380831</c:v>
                </c:pt>
                <c:pt idx="2">
                  <c:v>100189.61316947507</c:v>
                </c:pt>
                <c:pt idx="3">
                  <c:v>110203.68057343863</c:v>
                </c:pt>
                <c:pt idx="4">
                  <c:v>122481.30704081655</c:v>
                </c:pt>
              </c:numCache>
            </c:numRef>
          </c:val>
        </c:ser>
        <c:axId val="3435303"/>
        <c:axId val="30917728"/>
      </c:barChart>
      <c:catAx>
        <c:axId val="3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7728"/>
        <c:crosses val="autoZero"/>
        <c:auto val="1"/>
        <c:lblOffset val="100"/>
        <c:noMultiLvlLbl val="0"/>
      </c:catAx>
      <c:valAx>
        <c:axId val="30917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30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0.39725</cdr:y>
    </cdr:from>
    <cdr:to>
      <cdr:x>0.5935</cdr:x>
      <cdr:y>0.4115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0</xdr:rowOff>
    </xdr:from>
    <xdr:to>
      <xdr:col>11</xdr:col>
      <xdr:colOff>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9525" y="16040100"/>
        <a:ext cx="762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0" y="16040100"/>
        <a:ext cx="762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0</xdr:colOff>
      <xdr:row>83</xdr:row>
      <xdr:rowOff>0</xdr:rowOff>
    </xdr:to>
    <xdr:graphicFrame>
      <xdr:nvGraphicFramePr>
        <xdr:cNvPr id="3" name="Chart 3"/>
        <xdr:cNvGraphicFramePr/>
      </xdr:nvGraphicFramePr>
      <xdr:xfrm>
        <a:off x="0" y="16040100"/>
        <a:ext cx="762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1171575</xdr:colOff>
      <xdr:row>83</xdr:row>
      <xdr:rowOff>0</xdr:rowOff>
    </xdr:from>
    <xdr:to>
      <xdr:col>10</xdr:col>
      <xdr:colOff>0</xdr:colOff>
      <xdr:row>83</xdr:row>
      <xdr:rowOff>0</xdr:rowOff>
    </xdr:to>
    <xdr:graphicFrame>
      <xdr:nvGraphicFramePr>
        <xdr:cNvPr id="4" name="Chart 4"/>
        <xdr:cNvGraphicFramePr/>
      </xdr:nvGraphicFramePr>
      <xdr:xfrm>
        <a:off x="1504950" y="16040100"/>
        <a:ext cx="5438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vecova\Local%20Settings\Temporary%20Internet%20Files\OLK28A\V&#253;po&#269;et%20p&#345;&#237;sp&#283;vk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rnik\Dokumenty\Rada%20kraje\RK%20-%2035%20-%20rozd&#283;len&#237;%20p&#345;&#237;sp&#283;vku\P&#345;&#237;loha%20&#269;.2%20RK-35-2004-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2">
        <row r="59">
          <cell r="E59">
            <v>96791.58846246143</v>
          </cell>
          <cell r="F59">
            <v>94375.81075380831</v>
          </cell>
          <cell r="G59">
            <v>100189.61316947507</v>
          </cell>
          <cell r="H59">
            <v>110203.68057343863</v>
          </cell>
          <cell r="I59">
            <v>122481.30704081655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dělení příspěvku"/>
    </sheetNames>
    <sheetDataSet>
      <sheetData sheetId="0">
        <row r="42">
          <cell r="F42" t="str">
            <v>Havlíčkův  Brod</v>
          </cell>
          <cell r="G42" t="str">
            <v>Jihlava</v>
          </cell>
          <cell r="H42" t="str">
            <v>Pelhřimov</v>
          </cell>
          <cell r="I42" t="str">
            <v>Třebíč</v>
          </cell>
          <cell r="J42" t="str">
            <v>Žďár nad Sázavou</v>
          </cell>
        </row>
        <row r="43">
          <cell r="A43" t="str">
            <v>1. Složka příspěvku - zimní údržba </v>
          </cell>
          <cell r="E43" t="str">
            <v>tis. Kč</v>
          </cell>
          <cell r="F43">
            <v>34708.24424548458</v>
          </cell>
          <cell r="G43">
            <v>29841.32645399049</v>
          </cell>
          <cell r="H43">
            <v>37999.87401543315</v>
          </cell>
          <cell r="I43">
            <v>35701.26248256196</v>
          </cell>
          <cell r="J43">
            <v>45163.99280252986</v>
          </cell>
        </row>
        <row r="44">
          <cell r="A44" t="str">
            <v>2. Složka příspěvku - souvislé opravy</v>
          </cell>
          <cell r="E44" t="str">
            <v>tis. Kč</v>
          </cell>
          <cell r="F44">
            <v>12587.800000000001</v>
          </cell>
          <cell r="G44">
            <v>10095.400000000001</v>
          </cell>
          <cell r="H44">
            <v>12231.5</v>
          </cell>
          <cell r="I44">
            <v>14426.699999999999</v>
          </cell>
          <cell r="J44">
            <v>15098.100000000002</v>
          </cell>
        </row>
        <row r="45">
          <cell r="A45" t="str">
            <v>3. Složka příspěvku - běžná údržba</v>
          </cell>
          <cell r="E45" t="str">
            <v>tis. Kč</v>
          </cell>
          <cell r="F45">
            <v>51405.360834022744</v>
          </cell>
          <cell r="G45">
            <v>52237.57018550815</v>
          </cell>
          <cell r="H45">
            <v>50151.36600398979</v>
          </cell>
          <cell r="I45">
            <v>60852.156018137255</v>
          </cell>
          <cell r="J45">
            <v>61541.84695834207</v>
          </cell>
        </row>
        <row r="46">
          <cell r="F46">
            <v>98701.40507950733</v>
          </cell>
          <cell r="G46">
            <v>92174.29663949864</v>
          </cell>
          <cell r="H46">
            <v>100382.74001942294</v>
          </cell>
          <cell r="I46">
            <v>110980.1185006992</v>
          </cell>
          <cell r="J46">
            <v>121803.93976087193</v>
          </cell>
        </row>
        <row r="48">
          <cell r="F48">
            <v>95280</v>
          </cell>
          <cell r="G48">
            <v>96982</v>
          </cell>
          <cell r="H48">
            <v>100385</v>
          </cell>
          <cell r="I48">
            <v>108892</v>
          </cell>
          <cell r="J48">
            <v>122503</v>
          </cell>
        </row>
        <row r="55">
          <cell r="F55" t="str">
            <v>Havlíčkův  Brod</v>
          </cell>
          <cell r="G55" t="str">
            <v>Jihlava</v>
          </cell>
          <cell r="H55" t="str">
            <v>Pelhřimov</v>
          </cell>
          <cell r="I55" t="str">
            <v>Třebíč</v>
          </cell>
          <cell r="J55" t="str">
            <v>Žďár nad Sázavou</v>
          </cell>
        </row>
        <row r="56">
          <cell r="A56" t="str">
            <v>Celkem příspěvek na rok 2004</v>
          </cell>
          <cell r="F56" t="str">
            <v>95 280 (18,18%)</v>
          </cell>
          <cell r="G56" t="str">
            <v>96 982 (18,51%)</v>
          </cell>
          <cell r="H56" t="str">
            <v>100 385 (19,16%)</v>
          </cell>
          <cell r="I56" t="str">
            <v>108 892 (20,78%)</v>
          </cell>
          <cell r="J56" t="str">
            <v>122 503 (23,38%)</v>
          </cell>
        </row>
        <row r="57">
          <cell r="A57" t="str">
            <v>Celkem příspěvek na rok 2005</v>
          </cell>
          <cell r="F57" t="str">
            <v>96 653 (18,44%)</v>
          </cell>
          <cell r="G57" t="str">
            <v>94 657 (18,06%)</v>
          </cell>
          <cell r="H57" t="str">
            <v>100 459 (19,17%)</v>
          </cell>
          <cell r="I57" t="str">
            <v>110 027 (20,99%)</v>
          </cell>
          <cell r="J57" t="str">
            <v>122 246 (23,33%)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4.375" style="0" customWidth="1"/>
    <col min="2" max="2" width="24.125" style="0" customWidth="1"/>
    <col min="3" max="3" width="5.125" style="0" customWidth="1"/>
    <col min="4" max="4" width="8.125" style="0" customWidth="1"/>
    <col min="5" max="5" width="8.25390625" style="0" customWidth="1"/>
    <col min="6" max="6" width="8.25390625" style="0" bestFit="1" customWidth="1"/>
    <col min="7" max="7" width="8.125" style="0" customWidth="1"/>
    <col min="8" max="8" width="8.00390625" style="0" customWidth="1"/>
    <col min="9" max="9" width="7.75390625" style="0" customWidth="1"/>
  </cols>
  <sheetData>
    <row r="1" spans="1:10" ht="15.75">
      <c r="A1" s="218" t="s">
        <v>84</v>
      </c>
      <c r="B1" s="218"/>
      <c r="C1" s="218"/>
      <c r="D1" s="218"/>
      <c r="E1" s="218"/>
      <c r="F1" s="218"/>
      <c r="G1" s="218"/>
      <c r="H1" s="219"/>
      <c r="I1" s="219"/>
      <c r="J1" s="219"/>
    </row>
    <row r="2" ht="12.75">
      <c r="J2" s="4"/>
    </row>
    <row r="4" spans="1:9" ht="14.25" customHeight="1">
      <c r="A4" s="6" t="s">
        <v>1</v>
      </c>
      <c r="B4" s="6"/>
      <c r="C4" s="229">
        <f>SUM(C5:D7)</f>
        <v>96080</v>
      </c>
      <c r="D4" s="230"/>
      <c r="E4" s="227"/>
      <c r="F4" s="228"/>
      <c r="G4" s="6" t="s">
        <v>2</v>
      </c>
      <c r="H4" s="6"/>
      <c r="I4" s="6"/>
    </row>
    <row r="5" spans="1:10" ht="12.75">
      <c r="A5" s="8" t="s">
        <v>58</v>
      </c>
      <c r="B5" s="8"/>
      <c r="C5" s="223">
        <v>19827</v>
      </c>
      <c r="D5" s="223"/>
      <c r="E5" s="6" t="s">
        <v>2</v>
      </c>
      <c r="F5" s="6"/>
      <c r="G5" s="6" t="s">
        <v>3</v>
      </c>
      <c r="H5" s="6"/>
      <c r="I5" s="145">
        <f>C5/C4*100</f>
        <v>20.635928393005827</v>
      </c>
      <c r="J5" s="10" t="s">
        <v>0</v>
      </c>
    </row>
    <row r="6" spans="1:10" ht="12.75">
      <c r="A6" s="237" t="s">
        <v>59</v>
      </c>
      <c r="B6" s="237"/>
      <c r="C6" s="223">
        <v>18934</v>
      </c>
      <c r="D6" s="223"/>
      <c r="E6" s="6" t="s">
        <v>2</v>
      </c>
      <c r="F6" s="6"/>
      <c r="G6" s="6" t="s">
        <v>61</v>
      </c>
      <c r="H6" s="6"/>
      <c r="I6" s="144">
        <f>C6/C4*100</f>
        <v>19.706494587843466</v>
      </c>
      <c r="J6" s="10" t="s">
        <v>0</v>
      </c>
    </row>
    <row r="7" spans="1:10" ht="12.75">
      <c r="A7" s="8" t="s">
        <v>60</v>
      </c>
      <c r="B7" s="8"/>
      <c r="C7" s="223">
        <v>57319</v>
      </c>
      <c r="D7" s="223"/>
      <c r="E7" s="6" t="s">
        <v>2</v>
      </c>
      <c r="F7" s="11"/>
      <c r="G7" s="6" t="s">
        <v>4</v>
      </c>
      <c r="H7" s="6"/>
      <c r="I7" s="144">
        <f>C7/C4*100</f>
        <v>59.65757701915071</v>
      </c>
      <c r="J7" s="10" t="s">
        <v>0</v>
      </c>
    </row>
    <row r="8" spans="1:10" ht="12.75">
      <c r="A8" s="8"/>
      <c r="B8" s="8"/>
      <c r="C8" s="9"/>
      <c r="D8" s="9"/>
      <c r="E8" s="6"/>
      <c r="F8" s="11"/>
      <c r="G8" s="6"/>
      <c r="H8" s="6"/>
      <c r="I8" s="12">
        <f>SUM(I5:I7)</f>
        <v>100</v>
      </c>
      <c r="J8" s="10"/>
    </row>
    <row r="9" spans="1:4" ht="16.5" thickBot="1">
      <c r="A9" s="13" t="s">
        <v>93</v>
      </c>
      <c r="B9" s="6"/>
      <c r="C9" s="6"/>
      <c r="D9" s="6"/>
    </row>
    <row r="10" spans="1:10" ht="41.25" customHeight="1" thickBot="1">
      <c r="A10" s="14" t="s">
        <v>5</v>
      </c>
      <c r="B10" s="15" t="s">
        <v>6</v>
      </c>
      <c r="C10" s="16" t="s">
        <v>7</v>
      </c>
      <c r="D10" s="17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  <c r="I10" s="20" t="s">
        <v>13</v>
      </c>
      <c r="J10" s="14" t="s">
        <v>14</v>
      </c>
    </row>
    <row r="11" spans="1:10" ht="36.75" customHeight="1" thickBot="1">
      <c r="A11" s="224" t="s">
        <v>15</v>
      </c>
      <c r="B11" s="225"/>
      <c r="C11" s="225"/>
      <c r="D11" s="225"/>
      <c r="E11" s="21">
        <v>944.7</v>
      </c>
      <c r="F11" s="22">
        <v>706.5</v>
      </c>
      <c r="G11" s="22">
        <v>897.5</v>
      </c>
      <c r="H11" s="22">
        <v>1053.6</v>
      </c>
      <c r="I11" s="22">
        <v>976.9</v>
      </c>
      <c r="J11" s="23">
        <f>SUM(E11:I11)</f>
        <v>4579.2</v>
      </c>
    </row>
    <row r="12" spans="1:10" ht="12.75">
      <c r="A12" s="24" t="s">
        <v>16</v>
      </c>
      <c r="B12" s="25" t="s">
        <v>17</v>
      </c>
      <c r="C12" s="26"/>
      <c r="D12" s="27"/>
      <c r="E12" s="28"/>
      <c r="F12" s="28"/>
      <c r="G12" s="28"/>
      <c r="H12" s="28"/>
      <c r="I12" s="29"/>
      <c r="J12" s="30"/>
    </row>
    <row r="13" spans="1:10" ht="12.75">
      <c r="A13" s="31" t="s">
        <v>18</v>
      </c>
      <c r="B13" s="32" t="s">
        <v>19</v>
      </c>
      <c r="C13" s="33" t="s">
        <v>20</v>
      </c>
      <c r="D13" s="34"/>
      <c r="E13" s="35">
        <v>1.3</v>
      </c>
      <c r="F13" s="36">
        <v>1.5</v>
      </c>
      <c r="G13" s="36">
        <v>1.5</v>
      </c>
      <c r="H13" s="36">
        <v>1.2</v>
      </c>
      <c r="I13" s="37">
        <v>1.5</v>
      </c>
      <c r="J13" s="38">
        <f>SUM(E13:I13)</f>
        <v>7</v>
      </c>
    </row>
    <row r="14" spans="1:10" ht="13.5" thickBot="1">
      <c r="A14" s="39" t="s">
        <v>48</v>
      </c>
      <c r="B14" s="40" t="s">
        <v>49</v>
      </c>
      <c r="C14" s="41" t="s">
        <v>28</v>
      </c>
      <c r="D14" s="42"/>
      <c r="E14" s="43">
        <f>E11*E13</f>
        <v>1228.1100000000001</v>
      </c>
      <c r="F14" s="43">
        <f>F11*F13</f>
        <v>1059.75</v>
      </c>
      <c r="G14" s="43">
        <f>G11*G13</f>
        <v>1346.25</v>
      </c>
      <c r="H14" s="43">
        <f>H11*H13</f>
        <v>1264.32</v>
      </c>
      <c r="I14" s="44">
        <f>I11*I13</f>
        <v>1465.35</v>
      </c>
      <c r="J14" s="45">
        <f>SUM(E14:I14)</f>
        <v>6363.780000000001</v>
      </c>
    </row>
    <row r="15" spans="1:10" ht="13.5" thickBot="1">
      <c r="A15" s="185" t="s">
        <v>57</v>
      </c>
      <c r="B15" s="47" t="s">
        <v>62</v>
      </c>
      <c r="C15" s="139" t="s">
        <v>56</v>
      </c>
      <c r="D15" s="119"/>
      <c r="E15" s="186">
        <f>C5/J14*E14</f>
        <v>3826.300873066008</v>
      </c>
      <c r="F15" s="186">
        <f>C5/J14*F14</f>
        <v>3301.7582710275965</v>
      </c>
      <c r="G15" s="186">
        <f>C5/J14*G14</f>
        <v>4194.377987611137</v>
      </c>
      <c r="H15" s="186">
        <f>C5/J14*H14</f>
        <v>3939.116789078189</v>
      </c>
      <c r="I15" s="187">
        <f>C5/J14*I14</f>
        <v>4565.4460792170685</v>
      </c>
      <c r="J15" s="188">
        <f>SUM(E15:I15)</f>
        <v>19827</v>
      </c>
    </row>
    <row r="16" spans="1:10" ht="13.5" thickBot="1">
      <c r="A16" s="147" t="s">
        <v>96</v>
      </c>
      <c r="B16" s="149" t="s">
        <v>97</v>
      </c>
      <c r="C16" s="189" t="s">
        <v>56</v>
      </c>
      <c r="D16" s="150"/>
      <c r="E16" s="190">
        <v>2293</v>
      </c>
      <c r="F16" s="190">
        <v>7319</v>
      </c>
      <c r="G16" s="190">
        <v>4040</v>
      </c>
      <c r="H16" s="190">
        <v>3682</v>
      </c>
      <c r="I16" s="191">
        <v>2493</v>
      </c>
      <c r="J16" s="192">
        <f>SUM(E16:I16)</f>
        <v>19827</v>
      </c>
    </row>
    <row r="17" spans="1:10" ht="12.75">
      <c r="A17" s="51"/>
      <c r="B17" s="52"/>
      <c r="C17" s="52"/>
      <c r="D17" s="52"/>
      <c r="E17" s="53"/>
      <c r="F17" s="53"/>
      <c r="G17" s="53"/>
      <c r="H17" s="53"/>
      <c r="I17" s="53"/>
      <c r="J17" s="54"/>
    </row>
    <row r="18" spans="1:4" ht="15.75">
      <c r="A18" s="13" t="s">
        <v>63</v>
      </c>
      <c r="B18" s="6"/>
      <c r="C18" s="6"/>
      <c r="D18" s="6"/>
    </row>
    <row r="19" spans="1:10" ht="8.25" customHeight="1" thickBot="1">
      <c r="A19" s="51"/>
      <c r="B19" s="52"/>
      <c r="C19" s="52"/>
      <c r="D19" s="52"/>
      <c r="E19" s="53"/>
      <c r="F19" s="53"/>
      <c r="G19" s="53"/>
      <c r="H19" s="53"/>
      <c r="I19" s="53"/>
      <c r="J19" s="54"/>
    </row>
    <row r="20" spans="1:10" ht="15" customHeight="1" thickBot="1">
      <c r="A20" t="s">
        <v>44</v>
      </c>
      <c r="C20" s="5"/>
      <c r="D20" s="5"/>
      <c r="E20" s="5"/>
      <c r="F20" s="55"/>
      <c r="G20" t="s">
        <v>45</v>
      </c>
      <c r="I20" s="56">
        <v>17</v>
      </c>
      <c r="J20" s="7" t="s">
        <v>46</v>
      </c>
    </row>
    <row r="21" spans="1:10" ht="15" customHeight="1" thickBot="1">
      <c r="A21" s="5"/>
      <c r="B21" s="5"/>
      <c r="C21" s="5"/>
      <c r="D21" s="5"/>
      <c r="E21" s="5"/>
      <c r="F21" s="55"/>
      <c r="G21" s="7" t="s">
        <v>47</v>
      </c>
      <c r="I21" s="57">
        <v>12</v>
      </c>
      <c r="J21" s="7" t="s">
        <v>46</v>
      </c>
    </row>
    <row r="22" spans="1:10" ht="7.5" customHeight="1" thickBot="1">
      <c r="A22" s="51"/>
      <c r="B22" s="52"/>
      <c r="C22" s="52"/>
      <c r="D22" s="52"/>
      <c r="E22" s="53"/>
      <c r="F22" s="53"/>
      <c r="G22" s="53"/>
      <c r="H22" s="53"/>
      <c r="I22" s="53"/>
      <c r="J22" s="54"/>
    </row>
    <row r="23" spans="1:10" s="63" customFormat="1" ht="15" customHeight="1">
      <c r="A23" s="58" t="s">
        <v>21</v>
      </c>
      <c r="B23" s="25" t="s">
        <v>22</v>
      </c>
      <c r="C23" s="26"/>
      <c r="D23" s="59"/>
      <c r="E23" s="60"/>
      <c r="F23" s="28"/>
      <c r="G23" s="28"/>
      <c r="H23" s="28"/>
      <c r="I23" s="61"/>
      <c r="J23" s="62"/>
    </row>
    <row r="24" spans="1:10" s="63" customFormat="1" ht="15" customHeight="1">
      <c r="A24" s="31" t="s">
        <v>23</v>
      </c>
      <c r="B24" s="64" t="s">
        <v>64</v>
      </c>
      <c r="C24" s="33" t="s">
        <v>24</v>
      </c>
      <c r="D24" s="65"/>
      <c r="E24" s="66">
        <v>240.2</v>
      </c>
      <c r="F24" s="67">
        <v>326.5</v>
      </c>
      <c r="G24" s="66">
        <v>290.9</v>
      </c>
      <c r="H24" s="66">
        <v>356.5</v>
      </c>
      <c r="I24" s="68">
        <v>416.3</v>
      </c>
      <c r="J24" s="38">
        <f>SUM(E24:I24)</f>
        <v>1630.3999999999999</v>
      </c>
    </row>
    <row r="25" spans="1:10" s="63" customFormat="1" ht="15" customHeight="1" thickBot="1">
      <c r="A25" s="69" t="s">
        <v>25</v>
      </c>
      <c r="B25" s="70" t="s">
        <v>65</v>
      </c>
      <c r="C25" s="41" t="s">
        <v>24</v>
      </c>
      <c r="D25" s="71"/>
      <c r="E25" s="72">
        <v>704.5</v>
      </c>
      <c r="F25" s="72">
        <v>380</v>
      </c>
      <c r="G25" s="72">
        <v>606.6</v>
      </c>
      <c r="H25" s="72">
        <v>697</v>
      </c>
      <c r="I25" s="73">
        <v>560.6</v>
      </c>
      <c r="J25" s="74">
        <f>SUM(E25:I25)</f>
        <v>2948.7</v>
      </c>
    </row>
    <row r="26" spans="1:10" s="63" customFormat="1" ht="15" customHeight="1" thickBot="1">
      <c r="A26" s="46" t="s">
        <v>26</v>
      </c>
      <c r="B26" s="127" t="s">
        <v>85</v>
      </c>
      <c r="C26" s="47" t="s">
        <v>56</v>
      </c>
      <c r="D26" s="126"/>
      <c r="E26" s="48">
        <v>12594</v>
      </c>
      <c r="F26" s="48">
        <v>10126</v>
      </c>
      <c r="G26" s="48">
        <v>12214</v>
      </c>
      <c r="H26" s="48">
        <v>14556</v>
      </c>
      <c r="I26" s="49">
        <v>13797</v>
      </c>
      <c r="J26" s="50">
        <f>C6</f>
        <v>18934</v>
      </c>
    </row>
    <row r="27" spans="1:10" s="63" customFormat="1" ht="15" customHeight="1">
      <c r="A27" s="163" t="s">
        <v>88</v>
      </c>
      <c r="B27" s="164" t="s">
        <v>86</v>
      </c>
      <c r="C27" s="165" t="s">
        <v>0</v>
      </c>
      <c r="D27" s="166"/>
      <c r="E27" s="167">
        <v>19.9</v>
      </c>
      <c r="F27" s="168">
        <v>16</v>
      </c>
      <c r="G27" s="168">
        <v>19.3</v>
      </c>
      <c r="H27" s="167">
        <v>23</v>
      </c>
      <c r="I27" s="169">
        <v>21.8</v>
      </c>
      <c r="J27" s="170">
        <v>100</v>
      </c>
    </row>
    <row r="28" spans="1:10" s="63" customFormat="1" ht="15" customHeight="1" thickBot="1">
      <c r="A28" s="31" t="s">
        <v>89</v>
      </c>
      <c r="B28" s="33" t="s">
        <v>87</v>
      </c>
      <c r="C28" s="92" t="s">
        <v>56</v>
      </c>
      <c r="D28" s="33"/>
      <c r="E28" s="142">
        <f>J28*E27/100</f>
        <v>2851.8689999999997</v>
      </c>
      <c r="F28" s="140">
        <f>J28*F27/100</f>
        <v>2292.96</v>
      </c>
      <c r="G28" s="140">
        <f>J28*G27/100</f>
        <v>2765.883</v>
      </c>
      <c r="H28" s="142">
        <f>J28*H27/100</f>
        <v>3296.13</v>
      </c>
      <c r="I28" s="141">
        <f>J28*I27/100</f>
        <v>3124.158</v>
      </c>
      <c r="J28" s="146">
        <v>14331</v>
      </c>
    </row>
    <row r="29" spans="1:10" s="63" customFormat="1" ht="15" customHeight="1">
      <c r="A29" s="181" t="s">
        <v>90</v>
      </c>
      <c r="B29" s="182" t="s">
        <v>94</v>
      </c>
      <c r="C29" s="183" t="s">
        <v>92</v>
      </c>
      <c r="D29" s="184"/>
      <c r="E29" s="177">
        <v>1943</v>
      </c>
      <c r="F29" s="178">
        <v>0</v>
      </c>
      <c r="G29" s="178">
        <v>1664</v>
      </c>
      <c r="H29" s="177">
        <v>0</v>
      </c>
      <c r="I29" s="179">
        <v>996</v>
      </c>
      <c r="J29" s="180">
        <f>SUM(E29:I29)</f>
        <v>4603</v>
      </c>
    </row>
    <row r="30" spans="1:10" s="63" customFormat="1" ht="15" customHeight="1" thickBot="1">
      <c r="A30" s="155" t="s">
        <v>95</v>
      </c>
      <c r="B30" s="158" t="s">
        <v>91</v>
      </c>
      <c r="C30" s="171" t="s">
        <v>92</v>
      </c>
      <c r="D30" s="172"/>
      <c r="E30" s="173">
        <f>SUM(E28:E29)</f>
        <v>4794.869</v>
      </c>
      <c r="F30" s="174">
        <f>SUM(F28:F29)</f>
        <v>2292.96</v>
      </c>
      <c r="G30" s="174">
        <f>SUM(G28:G29)</f>
        <v>4429.883</v>
      </c>
      <c r="H30" s="173">
        <f>SUM(H28:H29)</f>
        <v>3296.13</v>
      </c>
      <c r="I30" s="175">
        <f>SUM(I28:I29)</f>
        <v>4120.157999999999</v>
      </c>
      <c r="J30" s="176">
        <f>SUM(E30:I30)</f>
        <v>18934</v>
      </c>
    </row>
    <row r="31" spans="1:10" s="63" customFormat="1" ht="15" customHeight="1">
      <c r="A31" s="51"/>
      <c r="B31" s="52"/>
      <c r="C31" s="52"/>
      <c r="D31" s="52"/>
      <c r="E31" s="78"/>
      <c r="F31" s="78"/>
      <c r="G31" s="78"/>
      <c r="H31" s="78"/>
      <c r="I31" s="78"/>
      <c r="J31" s="79"/>
    </row>
    <row r="32" spans="1:10" s="63" customFormat="1" ht="15" customHeight="1">
      <c r="A32" s="13" t="s">
        <v>66</v>
      </c>
      <c r="B32" s="52"/>
      <c r="C32" s="52"/>
      <c r="D32" s="52"/>
      <c r="E32" s="78"/>
      <c r="F32" s="78"/>
      <c r="G32" s="78"/>
      <c r="H32" s="78"/>
      <c r="I32" s="78"/>
      <c r="J32" s="79"/>
    </row>
    <row r="33" spans="1:11" s="82" customFormat="1" ht="7.5" customHeight="1" thickBot="1">
      <c r="A33" s="80"/>
      <c r="B33" s="52"/>
      <c r="C33" s="52"/>
      <c r="D33" s="52"/>
      <c r="E33" s="52"/>
      <c r="F33" s="81"/>
      <c r="G33" s="81"/>
      <c r="H33" s="81"/>
      <c r="I33" s="81"/>
      <c r="J33" s="81"/>
      <c r="K33" s="52"/>
    </row>
    <row r="34" spans="1:10" s="63" customFormat="1" ht="15" customHeight="1">
      <c r="A34" s="58" t="s">
        <v>29</v>
      </c>
      <c r="B34" s="25" t="s">
        <v>22</v>
      </c>
      <c r="C34" s="26"/>
      <c r="D34" s="59" t="s">
        <v>8</v>
      </c>
      <c r="E34" s="60"/>
      <c r="F34" s="28"/>
      <c r="G34" s="28"/>
      <c r="H34" s="28"/>
      <c r="I34" s="61"/>
      <c r="J34" s="62"/>
    </row>
    <row r="35" spans="1:10" s="63" customFormat="1" ht="15" customHeight="1">
      <c r="A35" s="31" t="s">
        <v>30</v>
      </c>
      <c r="B35" s="64" t="s">
        <v>64</v>
      </c>
      <c r="C35" s="33" t="s">
        <v>24</v>
      </c>
      <c r="D35" s="65">
        <v>0.7</v>
      </c>
      <c r="E35" s="66">
        <v>240.2</v>
      </c>
      <c r="F35" s="67">
        <v>326.5</v>
      </c>
      <c r="G35" s="66">
        <v>290.9</v>
      </c>
      <c r="H35" s="66">
        <v>356.5</v>
      </c>
      <c r="I35" s="68">
        <v>416.3</v>
      </c>
      <c r="J35" s="38">
        <f>SUM(E35:I35)</f>
        <v>1630.3999999999999</v>
      </c>
    </row>
    <row r="36" spans="1:10" s="63" customFormat="1" ht="15" customHeight="1">
      <c r="A36" s="83" t="s">
        <v>31</v>
      </c>
      <c r="B36" s="84" t="s">
        <v>65</v>
      </c>
      <c r="C36" s="52" t="s">
        <v>24</v>
      </c>
      <c r="D36" s="85">
        <v>0.3</v>
      </c>
      <c r="E36" s="86">
        <v>704.5</v>
      </c>
      <c r="F36" s="86">
        <v>380</v>
      </c>
      <c r="G36" s="86">
        <v>606.6</v>
      </c>
      <c r="H36" s="86">
        <v>697</v>
      </c>
      <c r="I36" s="87">
        <v>560.6</v>
      </c>
      <c r="J36" s="88">
        <f>SUM(E36:I36)</f>
        <v>2948.7</v>
      </c>
    </row>
    <row r="37" spans="1:10" s="63" customFormat="1" ht="15" customHeight="1">
      <c r="A37" s="31" t="s">
        <v>32</v>
      </c>
      <c r="B37" s="89" t="s">
        <v>33</v>
      </c>
      <c r="C37" s="32" t="s">
        <v>28</v>
      </c>
      <c r="D37" s="34"/>
      <c r="E37" s="35">
        <f>(D35*E35)+(D36*E36)</f>
        <v>379.49</v>
      </c>
      <c r="F37" s="36">
        <f>(D35*F35)+(D36*F36)</f>
        <v>342.54999999999995</v>
      </c>
      <c r="G37" s="36">
        <f>(D35*G35)+(D36*G36)</f>
        <v>385.60999999999996</v>
      </c>
      <c r="H37" s="36">
        <f>(D35*H35)+(D36*H36)</f>
        <v>458.65</v>
      </c>
      <c r="I37" s="90">
        <f>(D35*I35)+(D36*I36)</f>
        <v>459.59</v>
      </c>
      <c r="J37" s="38">
        <f>SUM(E37:I37)</f>
        <v>2025.8899999999996</v>
      </c>
    </row>
    <row r="38" spans="1:10" s="63" customFormat="1" ht="15" customHeight="1" thickBot="1">
      <c r="A38" s="75" t="s">
        <v>34</v>
      </c>
      <c r="B38" s="91" t="s">
        <v>27</v>
      </c>
      <c r="C38" s="92" t="s">
        <v>20</v>
      </c>
      <c r="D38" s="77"/>
      <c r="E38" s="93">
        <f>E37/F37</f>
        <v>1.107838271785141</v>
      </c>
      <c r="F38" s="93">
        <v>1</v>
      </c>
      <c r="G38" s="93">
        <f>G37/F37</f>
        <v>1.12570427674792</v>
      </c>
      <c r="H38" s="93">
        <f>H37/F37</f>
        <v>1.3389286235586046</v>
      </c>
      <c r="I38" s="93">
        <f>I37/F37</f>
        <v>1.3416727485038682</v>
      </c>
      <c r="J38" s="94">
        <f>SUM(E38:I38)</f>
        <v>5.914143920595533</v>
      </c>
    </row>
    <row r="39" spans="1:10" s="63" customFormat="1" ht="15" customHeight="1">
      <c r="A39" s="95" t="s">
        <v>50</v>
      </c>
      <c r="B39" s="25" t="s">
        <v>54</v>
      </c>
      <c r="C39" s="26"/>
      <c r="D39" s="27"/>
      <c r="E39" s="96"/>
      <c r="F39" s="97"/>
      <c r="G39" s="97"/>
      <c r="H39" s="97"/>
      <c r="I39" s="98"/>
      <c r="J39" s="24"/>
    </row>
    <row r="40" spans="1:10" s="63" customFormat="1" ht="15" customHeight="1">
      <c r="A40" s="95" t="s">
        <v>67</v>
      </c>
      <c r="B40" s="29" t="s">
        <v>53</v>
      </c>
      <c r="C40" s="89" t="s">
        <v>24</v>
      </c>
      <c r="D40" s="99">
        <v>0.05</v>
      </c>
      <c r="E40" s="100">
        <f>E11-E41-E42</f>
        <v>739.7</v>
      </c>
      <c r="F40" s="101">
        <f>F11-F41-F42</f>
        <v>421.5</v>
      </c>
      <c r="G40" s="101">
        <f>G11-G41-G42</f>
        <v>686.5</v>
      </c>
      <c r="H40" s="101">
        <f>H11-H41-H42</f>
        <v>785.5999999999999</v>
      </c>
      <c r="I40" s="102">
        <f>I11-I41-I42</f>
        <v>611.9</v>
      </c>
      <c r="J40" s="103">
        <f>SUM(E40:I40)</f>
        <v>3245.2000000000003</v>
      </c>
    </row>
    <row r="41" spans="1:10" s="63" customFormat="1" ht="15" customHeight="1">
      <c r="A41" s="31" t="s">
        <v>68</v>
      </c>
      <c r="B41" s="32" t="s">
        <v>80</v>
      </c>
      <c r="C41" s="33" t="s">
        <v>24</v>
      </c>
      <c r="D41" s="65">
        <v>0.2</v>
      </c>
      <c r="E41" s="104">
        <v>185</v>
      </c>
      <c r="F41" s="67">
        <v>215</v>
      </c>
      <c r="G41" s="67">
        <v>211</v>
      </c>
      <c r="H41" s="67">
        <v>235</v>
      </c>
      <c r="I41" s="68">
        <v>355</v>
      </c>
      <c r="J41" s="38">
        <f>SUM(E41:I41)</f>
        <v>1201</v>
      </c>
    </row>
    <row r="42" spans="1:10" s="63" customFormat="1" ht="15" customHeight="1">
      <c r="A42" s="31" t="s">
        <v>69</v>
      </c>
      <c r="B42" s="32" t="s">
        <v>81</v>
      </c>
      <c r="C42" s="33" t="s">
        <v>24</v>
      </c>
      <c r="D42" s="65">
        <v>0.75</v>
      </c>
      <c r="E42" s="104">
        <v>20</v>
      </c>
      <c r="F42" s="67">
        <v>70</v>
      </c>
      <c r="G42" s="66">
        <v>0</v>
      </c>
      <c r="H42" s="67">
        <v>33</v>
      </c>
      <c r="I42" s="68">
        <v>10</v>
      </c>
      <c r="J42" s="38">
        <f>SUM(E42:I42)</f>
        <v>133</v>
      </c>
    </row>
    <row r="43" spans="1:10" s="63" customFormat="1" ht="15" customHeight="1">
      <c r="A43" s="31" t="s">
        <v>40</v>
      </c>
      <c r="B43" s="33" t="s">
        <v>33</v>
      </c>
      <c r="C43" s="89" t="s">
        <v>28</v>
      </c>
      <c r="D43" s="65"/>
      <c r="E43" s="35">
        <f>(D41*E41)+(D42*E42)+(E40*D40)</f>
        <v>88.98500000000001</v>
      </c>
      <c r="F43" s="66">
        <f>(D41*F41)+(D42*F42)+(D40*F40)</f>
        <v>116.575</v>
      </c>
      <c r="G43" s="66">
        <f>(D41*G41)+(D40*G40)+(D42*G42)</f>
        <v>76.525</v>
      </c>
      <c r="H43" s="36">
        <f>(D41*H41)+(D42*H42)+(D40*H40)</f>
        <v>111.03</v>
      </c>
      <c r="I43" s="37">
        <f>(D41*I41)+(D42*I42)+(D40*I40)</f>
        <v>109.095</v>
      </c>
      <c r="J43" s="38">
        <f>SUM(E43:I43)</f>
        <v>502.21000000000004</v>
      </c>
    </row>
    <row r="44" spans="1:10" s="63" customFormat="1" ht="15" customHeight="1" thickBot="1">
      <c r="A44" s="105" t="s">
        <v>70</v>
      </c>
      <c r="B44" s="52" t="s">
        <v>35</v>
      </c>
      <c r="C44" s="76" t="s">
        <v>20</v>
      </c>
      <c r="D44" s="106"/>
      <c r="E44" s="107">
        <f>E43/G43</f>
        <v>1.1628226069911793</v>
      </c>
      <c r="F44" s="108">
        <f>F43/G43</f>
        <v>1.523358379614505</v>
      </c>
      <c r="G44" s="108">
        <v>1</v>
      </c>
      <c r="H44" s="108">
        <f>H43/G43</f>
        <v>1.4508983992159423</v>
      </c>
      <c r="I44" s="109">
        <f>I43/G43</f>
        <v>1.4256125449199606</v>
      </c>
      <c r="J44" s="110">
        <f>SUM(E44:I44)</f>
        <v>6.562691930741588</v>
      </c>
    </row>
    <row r="45" spans="1:10" s="63" customFormat="1" ht="15" customHeight="1">
      <c r="A45" s="58" t="s">
        <v>51</v>
      </c>
      <c r="B45" s="25" t="s">
        <v>36</v>
      </c>
      <c r="C45" s="26"/>
      <c r="D45" s="59"/>
      <c r="E45" s="60"/>
      <c r="F45" s="28"/>
      <c r="G45" s="28"/>
      <c r="H45" s="28"/>
      <c r="I45" s="61"/>
      <c r="J45" s="62"/>
    </row>
    <row r="46" spans="1:10" s="63" customFormat="1" ht="15" customHeight="1">
      <c r="A46" s="31" t="s">
        <v>71</v>
      </c>
      <c r="B46" s="32" t="s">
        <v>37</v>
      </c>
      <c r="C46" s="111" t="s">
        <v>24</v>
      </c>
      <c r="D46" s="65">
        <v>0.2</v>
      </c>
      <c r="E46" s="112">
        <v>336.7</v>
      </c>
      <c r="F46" s="66">
        <v>245.7</v>
      </c>
      <c r="G46" s="66">
        <v>355.7</v>
      </c>
      <c r="H46" s="67">
        <v>220.5</v>
      </c>
      <c r="I46" s="113">
        <v>319.5</v>
      </c>
      <c r="J46" s="38">
        <f>SUM(E46:I46)</f>
        <v>1478.1</v>
      </c>
    </row>
    <row r="47" spans="1:10" s="63" customFormat="1" ht="15" customHeight="1">
      <c r="A47" s="31" t="s">
        <v>72</v>
      </c>
      <c r="B47" s="32" t="s">
        <v>38</v>
      </c>
      <c r="C47" s="33" t="s">
        <v>24</v>
      </c>
      <c r="D47" s="65">
        <v>0.35</v>
      </c>
      <c r="E47" s="112">
        <v>84</v>
      </c>
      <c r="F47" s="66">
        <v>92</v>
      </c>
      <c r="G47" s="66">
        <v>94.7</v>
      </c>
      <c r="H47" s="67">
        <v>67.8</v>
      </c>
      <c r="I47" s="113">
        <v>127.3</v>
      </c>
      <c r="J47" s="38">
        <f>SUM(E47:I47)</f>
        <v>465.8</v>
      </c>
    </row>
    <row r="48" spans="1:10" s="63" customFormat="1" ht="15" customHeight="1">
      <c r="A48" s="31" t="s">
        <v>73</v>
      </c>
      <c r="B48" s="32" t="s">
        <v>39</v>
      </c>
      <c r="C48" s="33" t="s">
        <v>24</v>
      </c>
      <c r="D48" s="65">
        <v>0.45</v>
      </c>
      <c r="E48" s="112">
        <v>524</v>
      </c>
      <c r="F48" s="66">
        <v>368.8</v>
      </c>
      <c r="G48" s="66">
        <v>447.1</v>
      </c>
      <c r="H48" s="67">
        <v>765.3</v>
      </c>
      <c r="I48" s="68">
        <v>530.1</v>
      </c>
      <c r="J48" s="38">
        <f>SUM(E48:I48)</f>
        <v>2635.2999999999997</v>
      </c>
    </row>
    <row r="49" spans="1:10" s="63" customFormat="1" ht="15" customHeight="1">
      <c r="A49" s="95" t="s">
        <v>74</v>
      </c>
      <c r="B49" s="114" t="s">
        <v>41</v>
      </c>
      <c r="C49" s="29" t="s">
        <v>28</v>
      </c>
      <c r="D49" s="27"/>
      <c r="E49" s="115">
        <f>D46*E46+D47*E47+D48*E48</f>
        <v>332.54</v>
      </c>
      <c r="F49" s="116">
        <f>D46*F46+D47*F47+D48*F48</f>
        <v>247.3</v>
      </c>
      <c r="G49" s="117">
        <f>D46*G46+D47*G47+D48*G48</f>
        <v>305.48</v>
      </c>
      <c r="H49" s="117">
        <f>D46*H46+D47*H47+D48*H48</f>
        <v>412.215</v>
      </c>
      <c r="I49" s="118">
        <f>D46*I46+D47*I47+D48*I48</f>
        <v>347</v>
      </c>
      <c r="J49" s="110">
        <f>SUM(E49:I49)</f>
        <v>1644.535</v>
      </c>
    </row>
    <row r="50" spans="1:10" s="63" customFormat="1" ht="15.75" customHeight="1" thickBot="1">
      <c r="A50" s="75" t="s">
        <v>75</v>
      </c>
      <c r="B50" s="114" t="s">
        <v>42</v>
      </c>
      <c r="C50" s="52" t="s">
        <v>20</v>
      </c>
      <c r="D50" s="119"/>
      <c r="E50" s="120">
        <f>E49/F49</f>
        <v>1.3446825717751718</v>
      </c>
      <c r="F50" s="93">
        <v>1</v>
      </c>
      <c r="G50" s="93">
        <f>G49/F49</f>
        <v>1.235260816821674</v>
      </c>
      <c r="H50" s="93">
        <f>H49/F49</f>
        <v>1.666862110796603</v>
      </c>
      <c r="I50" s="121">
        <f>I49/F49</f>
        <v>1.403154063890012</v>
      </c>
      <c r="J50" s="74">
        <f>SUM(D50:I50)</f>
        <v>6.649959563283462</v>
      </c>
    </row>
    <row r="51" spans="1:10" s="63" customFormat="1" ht="13.5" customHeight="1" thickBot="1">
      <c r="A51" s="58" t="s">
        <v>52</v>
      </c>
      <c r="B51" s="122" t="s">
        <v>55</v>
      </c>
      <c r="C51" s="47" t="s">
        <v>20</v>
      </c>
      <c r="D51" s="59"/>
      <c r="E51" s="123">
        <f>E38+E44+E50</f>
        <v>3.6153434505514923</v>
      </c>
      <c r="F51" s="124">
        <f>F38+F44+F50</f>
        <v>3.523358379614505</v>
      </c>
      <c r="G51" s="124">
        <f>G38+G44+G50</f>
        <v>3.360965093569594</v>
      </c>
      <c r="H51" s="124">
        <f>H38+H44+H50</f>
        <v>4.45668913357115</v>
      </c>
      <c r="I51" s="124">
        <f>I38+I44+I50</f>
        <v>4.170439357313841</v>
      </c>
      <c r="J51" s="125">
        <f>SUM(E51:I51)</f>
        <v>19.12679541462058</v>
      </c>
    </row>
    <row r="52" spans="1:10" s="63" customFormat="1" ht="15" customHeight="1" thickBot="1">
      <c r="A52" s="147" t="s">
        <v>76</v>
      </c>
      <c r="B52" s="148" t="s">
        <v>79</v>
      </c>
      <c r="C52" s="149" t="s">
        <v>0</v>
      </c>
      <c r="D52" s="150"/>
      <c r="E52" s="151">
        <f>E51/J51*100</f>
        <v>18.901982126017373</v>
      </c>
      <c r="F52" s="152">
        <v>18.42</v>
      </c>
      <c r="G52" s="152">
        <f>G51/J51*100</f>
        <v>17.57202406734827</v>
      </c>
      <c r="H52" s="152">
        <f>H51/J51*100</f>
        <v>23.300762291651026</v>
      </c>
      <c r="I52" s="153">
        <f>I51/J51*100</f>
        <v>21.804171932146794</v>
      </c>
      <c r="J52" s="154">
        <f>SUM(E52:I52)</f>
        <v>99.99894041716345</v>
      </c>
    </row>
    <row r="53" spans="1:10" s="63" customFormat="1" ht="15" customHeight="1" thickBot="1">
      <c r="A53" s="155" t="s">
        <v>77</v>
      </c>
      <c r="B53" s="156" t="s">
        <v>78</v>
      </c>
      <c r="C53" s="157" t="s">
        <v>56</v>
      </c>
      <c r="D53" s="158"/>
      <c r="E53" s="159">
        <f>E52/100*$C$7</f>
        <v>10834.427134811898</v>
      </c>
      <c r="F53" s="160">
        <f>F52/100*$C$7</f>
        <v>10558.159800000001</v>
      </c>
      <c r="G53" s="160">
        <f>G52/100*$C$7</f>
        <v>10072.108475163353</v>
      </c>
      <c r="H53" s="160">
        <f>H52/100*$C$7</f>
        <v>13355.763937951451</v>
      </c>
      <c r="I53" s="161">
        <f>I52/100*$C$7</f>
        <v>12497.93330978722</v>
      </c>
      <c r="J53" s="162">
        <f>SUM(E53:I53)</f>
        <v>57318.39265771393</v>
      </c>
    </row>
    <row r="54" spans="1:11" s="63" customFormat="1" ht="12.75" customHeight="1">
      <c r="A54" s="128" t="s">
        <v>82</v>
      </c>
      <c r="B54" s="129"/>
      <c r="C54" s="129"/>
      <c r="D54" s="52"/>
      <c r="E54" s="129"/>
      <c r="F54" s="54"/>
      <c r="G54" s="54"/>
      <c r="H54" s="54"/>
      <c r="I54" s="130"/>
      <c r="J54" s="130"/>
      <c r="K54" s="131"/>
    </row>
    <row r="55" spans="1:15" s="63" customFormat="1" ht="12.75" customHeight="1">
      <c r="A55" s="132" t="s">
        <v>43</v>
      </c>
      <c r="B55" s="133" t="s">
        <v>83</v>
      </c>
      <c r="C55" s="129"/>
      <c r="D55" s="52"/>
      <c r="E55" s="129"/>
      <c r="F55" s="54"/>
      <c r="G55" s="54"/>
      <c r="H55" s="54"/>
      <c r="I55" s="130"/>
      <c r="J55" s="130"/>
      <c r="K55" s="131"/>
      <c r="O55" s="134"/>
    </row>
    <row r="56" spans="1:15" s="63" customFormat="1" ht="12.75" customHeight="1">
      <c r="A56" s="132"/>
      <c r="B56" s="202" t="s">
        <v>98</v>
      </c>
      <c r="C56" s="129"/>
      <c r="D56" s="52"/>
      <c r="E56" s="129"/>
      <c r="F56" s="54"/>
      <c r="G56" s="54"/>
      <c r="H56" s="54"/>
      <c r="I56" s="130"/>
      <c r="J56" s="130"/>
      <c r="K56" s="131"/>
      <c r="O56" s="134"/>
    </row>
    <row r="57" spans="1:15" s="63" customFormat="1" ht="12.75" customHeight="1">
      <c r="A57" s="132"/>
      <c r="B57" s="133"/>
      <c r="C57" s="129"/>
      <c r="D57" s="52"/>
      <c r="E57" s="129"/>
      <c r="F57" s="54"/>
      <c r="G57" s="54"/>
      <c r="H57" s="54"/>
      <c r="I57" s="130"/>
      <c r="J57" s="130"/>
      <c r="K57" s="131"/>
      <c r="O57" s="134"/>
    </row>
    <row r="59" ht="12.75">
      <c r="G59" s="1"/>
    </row>
    <row r="60" spans="1:10" ht="15" customHeight="1">
      <c r="A60" s="193"/>
      <c r="B60" s="194"/>
      <c r="C60" s="194"/>
      <c r="D60" s="194"/>
      <c r="E60" s="194"/>
      <c r="F60" s="55"/>
      <c r="G60" s="55"/>
      <c r="H60" s="3"/>
      <c r="I60" s="3"/>
      <c r="J60" s="195"/>
    </row>
    <row r="61" spans="1:11" ht="6.75" customHeight="1">
      <c r="A61" s="3"/>
      <c r="B61" s="194"/>
      <c r="C61" s="194"/>
      <c r="D61" s="3"/>
      <c r="E61" s="194"/>
      <c r="F61" s="194"/>
      <c r="G61" s="194"/>
      <c r="H61" s="194"/>
      <c r="I61" s="194"/>
      <c r="J61" s="194"/>
      <c r="K61" s="5"/>
    </row>
    <row r="62" spans="1:10" ht="30" customHeight="1">
      <c r="A62" s="196"/>
      <c r="B62" s="196"/>
      <c r="C62" s="196"/>
      <c r="D62" s="196"/>
      <c r="E62" s="197"/>
      <c r="F62" s="197"/>
      <c r="G62" s="197"/>
      <c r="H62" s="197"/>
      <c r="I62" s="197"/>
      <c r="J62" s="197"/>
    </row>
    <row r="63" spans="1:10" ht="15" customHeight="1">
      <c r="A63" s="226"/>
      <c r="B63" s="226"/>
      <c r="C63" s="226"/>
      <c r="D63" s="226"/>
      <c r="E63" s="199"/>
      <c r="F63" s="199"/>
      <c r="G63" s="199"/>
      <c r="H63" s="199"/>
      <c r="I63" s="199"/>
      <c r="J63" s="79"/>
    </row>
    <row r="64" spans="1:11" ht="15" customHeight="1">
      <c r="A64" s="198"/>
      <c r="B64" s="198"/>
      <c r="C64" s="198"/>
      <c r="D64" s="198"/>
      <c r="E64" s="199"/>
      <c r="F64" s="199"/>
      <c r="G64" s="199"/>
      <c r="H64" s="199"/>
      <c r="I64" s="199"/>
      <c r="J64" s="79"/>
      <c r="K64" s="2"/>
    </row>
    <row r="65" spans="1:10" ht="15" customHeight="1">
      <c r="A65" s="226"/>
      <c r="B65" s="226"/>
      <c r="C65" s="226"/>
      <c r="D65" s="226"/>
      <c r="E65" s="199"/>
      <c r="F65" s="199"/>
      <c r="G65" s="199"/>
      <c r="H65" s="199"/>
      <c r="I65" s="199"/>
      <c r="J65" s="79"/>
    </row>
    <row r="66" spans="1:13" ht="15" customHeight="1">
      <c r="A66" s="200"/>
      <c r="B66" s="198"/>
      <c r="C66" s="198"/>
      <c r="D66" s="198"/>
      <c r="E66" s="78"/>
      <c r="F66" s="78"/>
      <c r="G66" s="78"/>
      <c r="H66" s="78"/>
      <c r="I66" s="78"/>
      <c r="J66" s="201"/>
      <c r="M66" s="7"/>
    </row>
    <row r="67" spans="1:10" ht="15" customHeight="1">
      <c r="A67" s="220"/>
      <c r="B67" s="220"/>
      <c r="C67" s="220"/>
      <c r="D67" s="220"/>
      <c r="E67" s="199"/>
      <c r="F67" s="199"/>
      <c r="G67" s="199"/>
      <c r="H67" s="199"/>
      <c r="I67" s="199"/>
      <c r="J67" s="79"/>
    </row>
    <row r="68" spans="1:10" ht="15" customHeight="1">
      <c r="A68" s="221"/>
      <c r="B68" s="221"/>
      <c r="C68" s="221"/>
      <c r="D68" s="221"/>
      <c r="E68" s="203"/>
      <c r="F68" s="203"/>
      <c r="G68" s="203"/>
      <c r="H68" s="203"/>
      <c r="I68" s="203"/>
      <c r="J68" s="204"/>
    </row>
    <row r="69" spans="1:10" ht="15" customHeight="1">
      <c r="A69" s="222"/>
      <c r="B69" s="222"/>
      <c r="C69" s="222"/>
      <c r="D69" s="222"/>
      <c r="E69" s="203"/>
      <c r="F69" s="203"/>
      <c r="G69" s="203"/>
      <c r="H69" s="203"/>
      <c r="I69" s="203"/>
      <c r="J69" s="204"/>
    </row>
    <row r="70" spans="1:11" ht="13.5" customHeight="1">
      <c r="A70" s="205"/>
      <c r="B70" s="206"/>
      <c r="C70" s="206"/>
      <c r="D70" s="135"/>
      <c r="E70" s="135"/>
      <c r="F70" s="136"/>
      <c r="G70" s="136"/>
      <c r="H70" s="136"/>
      <c r="I70" s="136"/>
      <c r="J70" s="136"/>
      <c r="K70" s="136"/>
    </row>
    <row r="71" spans="1:11" ht="12.75" customHeight="1">
      <c r="A71" s="143"/>
      <c r="B71" s="143"/>
      <c r="C71" s="143"/>
      <c r="D71" s="143"/>
      <c r="E71" s="78"/>
      <c r="F71" s="78"/>
      <c r="G71" s="78"/>
      <c r="H71" s="78"/>
      <c r="I71" s="78"/>
      <c r="J71" s="79"/>
      <c r="K71" s="137"/>
    </row>
    <row r="72" spans="1:11" ht="12.75" customHeight="1">
      <c r="A72" s="143"/>
      <c r="B72" s="143"/>
      <c r="C72" s="143"/>
      <c r="D72" s="143"/>
      <c r="E72" s="78"/>
      <c r="F72" s="78"/>
      <c r="G72" s="78"/>
      <c r="H72" s="78"/>
      <c r="I72" s="78"/>
      <c r="J72" s="143"/>
      <c r="K72" s="137"/>
    </row>
    <row r="73" spans="1:11" ht="12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37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>
      <c r="A75" s="193"/>
      <c r="B75" s="3"/>
      <c r="C75" s="3"/>
      <c r="D75" s="3"/>
      <c r="E75" s="3"/>
      <c r="F75" s="3"/>
      <c r="G75" s="3"/>
      <c r="H75" s="3"/>
      <c r="I75" s="3"/>
      <c r="J75" s="3"/>
    </row>
    <row r="76" spans="1:11" ht="10.5" customHeight="1">
      <c r="A76" s="3"/>
      <c r="B76" s="207"/>
      <c r="C76" s="207"/>
      <c r="D76" s="207"/>
      <c r="E76" s="207"/>
      <c r="F76" s="207"/>
      <c r="G76" s="207"/>
      <c r="H76" s="207"/>
      <c r="I76" s="207"/>
      <c r="J76" s="207"/>
      <c r="K76" s="138"/>
    </row>
    <row r="77" spans="1:10" ht="24" customHeight="1">
      <c r="A77" s="208"/>
      <c r="B77" s="208"/>
      <c r="C77" s="208"/>
      <c r="D77" s="208"/>
      <c r="E77" s="197"/>
      <c r="F77" s="197"/>
      <c r="G77" s="197"/>
      <c r="H77" s="197"/>
      <c r="I77" s="197"/>
      <c r="J77" s="197"/>
    </row>
    <row r="78" spans="1:10" ht="21" customHeight="1">
      <c r="A78" s="233"/>
      <c r="B78" s="234"/>
      <c r="C78" s="234"/>
      <c r="D78" s="209"/>
      <c r="E78" s="210"/>
      <c r="F78" s="210"/>
      <c r="G78" s="210"/>
      <c r="H78" s="210"/>
      <c r="I78" s="210"/>
      <c r="J78" s="211"/>
    </row>
    <row r="79" spans="1:10" ht="18.75" customHeight="1">
      <c r="A79" s="234"/>
      <c r="B79" s="234"/>
      <c r="C79" s="234"/>
      <c r="D79" s="209"/>
      <c r="E79" s="212"/>
      <c r="F79" s="212"/>
      <c r="G79" s="212"/>
      <c r="H79" s="212"/>
      <c r="I79" s="212"/>
      <c r="J79" s="213"/>
    </row>
    <row r="80" spans="1:10" ht="18.75" customHeight="1">
      <c r="A80" s="233"/>
      <c r="B80" s="234"/>
      <c r="C80" s="234"/>
      <c r="D80" s="209"/>
      <c r="E80" s="203"/>
      <c r="F80" s="203"/>
      <c r="G80" s="203"/>
      <c r="H80" s="203"/>
      <c r="I80" s="203"/>
      <c r="J80" s="204"/>
    </row>
    <row r="81" spans="1:10" ht="20.25" customHeight="1">
      <c r="A81" s="234"/>
      <c r="B81" s="234"/>
      <c r="C81" s="234"/>
      <c r="D81" s="209"/>
      <c r="E81" s="212"/>
      <c r="F81" s="212"/>
      <c r="G81" s="212"/>
      <c r="H81" s="212"/>
      <c r="I81" s="212"/>
      <c r="J81" s="213"/>
    </row>
    <row r="82" spans="1:10" ht="19.5" customHeight="1">
      <c r="A82" s="233"/>
      <c r="B82" s="234"/>
      <c r="C82" s="234"/>
      <c r="D82" s="209"/>
      <c r="E82" s="203"/>
      <c r="F82" s="203"/>
      <c r="G82" s="203"/>
      <c r="H82" s="203"/>
      <c r="I82" s="203"/>
      <c r="J82" s="204"/>
    </row>
    <row r="83" spans="1:10" ht="18.75" customHeight="1">
      <c r="A83" s="234"/>
      <c r="B83" s="234"/>
      <c r="C83" s="234"/>
      <c r="D83" s="209"/>
      <c r="E83" s="212"/>
      <c r="F83" s="212"/>
      <c r="G83" s="212"/>
      <c r="H83" s="212"/>
      <c r="I83" s="212"/>
      <c r="J83" s="21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38"/>
      <c r="B88" s="239"/>
      <c r="C88" s="239"/>
      <c r="D88" s="239"/>
      <c r="E88" s="239"/>
      <c r="F88" s="239"/>
      <c r="G88" s="239"/>
      <c r="H88" s="239"/>
      <c r="I88" s="239"/>
      <c r="J88" s="239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14"/>
      <c r="B93" s="214"/>
      <c r="C93" s="231"/>
      <c r="D93" s="231"/>
      <c r="E93" s="231"/>
      <c r="F93" s="231"/>
      <c r="G93" s="3"/>
      <c r="H93" s="3"/>
      <c r="I93" s="3"/>
      <c r="J93" s="3"/>
    </row>
    <row r="94" spans="1:10" ht="12.75">
      <c r="A94" s="3"/>
      <c r="B94" s="215"/>
      <c r="C94" s="232"/>
      <c r="D94" s="232"/>
      <c r="E94" s="232"/>
      <c r="F94" s="232"/>
      <c r="G94" s="3"/>
      <c r="H94" s="3"/>
      <c r="I94" s="3"/>
      <c r="J94" s="3"/>
    </row>
    <row r="95" spans="1:10" ht="12.75">
      <c r="A95" s="216"/>
      <c r="B95" s="217"/>
      <c r="C95" s="236"/>
      <c r="D95" s="236"/>
      <c r="E95" s="236"/>
      <c r="F95" s="236"/>
      <c r="G95" s="3"/>
      <c r="H95" s="3"/>
      <c r="I95" s="3"/>
      <c r="J95" s="3"/>
    </row>
    <row r="96" spans="1:10" ht="12.75">
      <c r="A96" s="216"/>
      <c r="B96" s="217"/>
      <c r="C96" s="236"/>
      <c r="D96" s="236"/>
      <c r="E96" s="236"/>
      <c r="F96" s="236"/>
      <c r="G96" s="3"/>
      <c r="H96" s="3"/>
      <c r="I96" s="3"/>
      <c r="J96" s="3"/>
    </row>
    <row r="97" spans="1:10" ht="12.75">
      <c r="A97" s="216"/>
      <c r="B97" s="217"/>
      <c r="C97" s="235"/>
      <c r="D97" s="235"/>
      <c r="E97" s="235"/>
      <c r="F97" s="235"/>
      <c r="G97" s="3"/>
      <c r="H97" s="3"/>
      <c r="I97" s="3"/>
      <c r="J97" s="3"/>
    </row>
    <row r="98" spans="1:10" ht="12.75">
      <c r="A98" s="216"/>
      <c r="B98" s="217"/>
      <c r="C98" s="235"/>
      <c r="D98" s="235"/>
      <c r="E98" s="235"/>
      <c r="F98" s="235"/>
      <c r="G98" s="3"/>
      <c r="H98" s="3"/>
      <c r="I98" s="3"/>
      <c r="J98" s="3"/>
    </row>
    <row r="99" spans="1:10" ht="12.75">
      <c r="A99" s="216"/>
      <c r="B99" s="217"/>
      <c r="C99" s="235"/>
      <c r="D99" s="235"/>
      <c r="E99" s="235"/>
      <c r="F99" s="235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217"/>
      <c r="F100" s="217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</sheetData>
  <mergeCells count="31">
    <mergeCell ref="A6:B6"/>
    <mergeCell ref="A88:J88"/>
    <mergeCell ref="C99:D99"/>
    <mergeCell ref="E94:F94"/>
    <mergeCell ref="E95:F95"/>
    <mergeCell ref="E96:F96"/>
    <mergeCell ref="E97:F97"/>
    <mergeCell ref="E98:F98"/>
    <mergeCell ref="E99:F99"/>
    <mergeCell ref="C95:D95"/>
    <mergeCell ref="C6:D6"/>
    <mergeCell ref="C97:D97"/>
    <mergeCell ref="C98:D98"/>
    <mergeCell ref="C96:D96"/>
    <mergeCell ref="C93:D93"/>
    <mergeCell ref="E93:F93"/>
    <mergeCell ref="C94:D94"/>
    <mergeCell ref="A65:D65"/>
    <mergeCell ref="A80:C81"/>
    <mergeCell ref="A82:C83"/>
    <mergeCell ref="A78:C79"/>
    <mergeCell ref="A1:J1"/>
    <mergeCell ref="A67:D67"/>
    <mergeCell ref="A68:D68"/>
    <mergeCell ref="A69:D69"/>
    <mergeCell ref="C7:D7"/>
    <mergeCell ref="A11:D11"/>
    <mergeCell ref="A63:D63"/>
    <mergeCell ref="E4:F4"/>
    <mergeCell ref="C4:D4"/>
    <mergeCell ref="C5:D5"/>
  </mergeCells>
  <printOptions/>
  <pageMargins left="0.75" right="0.75" top="1" bottom="1" header="0.4921259845" footer="0.4921259845"/>
  <pageSetup firstPageNumber="77" useFirstPageNumber="1" horizontalDpi="600" verticalDpi="600" orientation="portrait" paperSize="9" scale="83" r:id="rId2"/>
  <headerFooter alignWithMargins="0">
    <oddHeader>&amp;RZK-03-2006-44, př. 2
počet stran: 1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schallnerova</cp:lastModifiedBy>
  <cp:lastPrinted>2006-05-03T13:02:56Z</cp:lastPrinted>
  <dcterms:created xsi:type="dcterms:W3CDTF">2005-09-12T08:30:24Z</dcterms:created>
  <dcterms:modified xsi:type="dcterms:W3CDTF">2006-05-03T13:50:35Z</dcterms:modified>
  <cp:category/>
  <cp:version/>
  <cp:contentType/>
  <cp:contentStatus/>
</cp:coreProperties>
</file>