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7665" windowHeight="571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EU 1" sheetId="10" r:id="rId10"/>
    <sheet name="EU 2" sheetId="11" r:id="rId11"/>
    <sheet name="EU 3" sheetId="12" r:id="rId12"/>
    <sheet name="EU 4" sheetId="13" r:id="rId13"/>
    <sheet name="EU 5" sheetId="14" r:id="rId14"/>
    <sheet name="EU 6" sheetId="15" r:id="rId15"/>
    <sheet name="EU 7" sheetId="16" r:id="rId16"/>
    <sheet name="EU 8" sheetId="17" r:id="rId17"/>
    <sheet name="EU 9" sheetId="18" r:id="rId18"/>
    <sheet name="EU 10" sheetId="19" r:id="rId19"/>
    <sheet name="Cash-flow" sheetId="20" r:id="rId20"/>
    <sheet name="UŽITÍ" sheetId="21" r:id="rId21"/>
    <sheet name="KB" sheetId="22" r:id="rId22"/>
    <sheet name="ČS" sheetId="23" r:id="rId23"/>
    <sheet name="KI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Print_Area" localSheetId="19">'Cash-flow'!$A$1:$M$30</definedName>
    <definedName name="_xlnm.Print_Area" localSheetId="3">'čerpání KÚ'!$A$1:$F$90</definedName>
    <definedName name="_xlnm.Print_Area" localSheetId="4">'čerpání zastupitelstva'!$A$1:$F$85</definedName>
    <definedName name="_xlnm.Print_Area" localSheetId="9">'EU 1'!$A$1:$E$26</definedName>
    <definedName name="_xlnm.Print_Area" localSheetId="18">'EU 10'!$A$1:$E$52</definedName>
    <definedName name="_xlnm.Print_Area" localSheetId="11">'EU 3'!$A$1:$F$44</definedName>
    <definedName name="_xlnm.Print_Area" localSheetId="12">'EU 4'!$A$1:$E$44</definedName>
    <definedName name="_xlnm.Print_Area" localSheetId="13">'EU 5'!$A$1:$E$44</definedName>
    <definedName name="_xlnm.Print_Area" localSheetId="14">'EU 6'!$A$1:$F$47</definedName>
    <definedName name="_xlnm.Print_Area" localSheetId="15">'EU 7'!$A$1:$E$44</definedName>
    <definedName name="_xlnm.Print_Area" localSheetId="16">'EU 8'!$A$1:$E$46</definedName>
    <definedName name="_xlnm.Print_Area" localSheetId="17">'EU 9'!$A$1:$E$42</definedName>
    <definedName name="_xlnm.Print_Area" localSheetId="7">'FOND VYS GP'!$A$1:$L$160</definedName>
    <definedName name="_xlnm.Print_Area" localSheetId="6">'FOND VYSOČINY'!$A$1:$E$29</definedName>
    <definedName name="_xlnm.Print_Area" localSheetId="23">'KI'!$A$1:$D$56</definedName>
    <definedName name="_xlnm.Print_Area" localSheetId="0">'PLNĚNÍ PŘÍJMŮ'!$A$1:$E$71</definedName>
    <definedName name="_xlnm.Print_Area" localSheetId="5">'SOCIÁLNÍ FOND'!$A$1:$E$46</definedName>
    <definedName name="_xlnm.Print_Area" localSheetId="20">'UŽITÍ'!$A$1:$E$40</definedName>
    <definedName name="_xlnm.Print_Area" localSheetId="2">'VÝDAJE - kapitoly'!$A$1:$G$484</definedName>
  </definedNames>
  <calcPr fullCalcOnLoad="1"/>
</workbook>
</file>

<file path=xl/sharedStrings.xml><?xml version="1.0" encoding="utf-8"?>
<sst xmlns="http://schemas.openxmlformats.org/spreadsheetml/2006/main" count="2138" uniqueCount="883">
  <si>
    <t>a) Zastupitelstvem schválené a dosud nerealizované převody týkající se období 2006 - 2008 na zvláštní účty</t>
  </si>
  <si>
    <t>Vázané zdroje  na projekty EU celkem</t>
  </si>
  <si>
    <t>Ostatní vázané zdroje FSR</t>
  </si>
  <si>
    <t>Schválené a dosud nerealizované převody na zvláštní účty:</t>
  </si>
  <si>
    <t>+120 000 000</t>
  </si>
  <si>
    <t>+100 000 000</t>
  </si>
  <si>
    <t>Předpokládané vratky půjček od nemocnic JI, HB</t>
  </si>
  <si>
    <t>+25 939 000</t>
  </si>
  <si>
    <t>z toho :</t>
  </si>
  <si>
    <t>Kofinancování individuálních projektů  4.2.2 SROP</t>
  </si>
  <si>
    <t xml:space="preserve">11 b) Zpráva o stavu portfolia v období 1 - 2/2006 </t>
  </si>
  <si>
    <t xml:space="preserve">11 c) Zpráva o stavu portfolia v období 1 - 2/2006 </t>
  </si>
  <si>
    <t xml:space="preserve">11 a) Zpráva o stavu portfolia v období 1 - 2/2006 </t>
  </si>
  <si>
    <t xml:space="preserve">      1 - 2/2006</t>
  </si>
  <si>
    <t>úsek č. 1 Jihlava - Příseka km 0,000 - 4,276</t>
  </si>
  <si>
    <t>IP Rekonstrukce silnice II/405 v úseku Jihlava - Třebíč, II. etapa,</t>
  </si>
  <si>
    <t>SU 236 75</t>
  </si>
  <si>
    <t>SU 236 80</t>
  </si>
  <si>
    <t>IP Adaptabilní školy - počáteční vzdělávání</t>
  </si>
  <si>
    <t>Dotace MŠMT - financování IP</t>
  </si>
  <si>
    <t>IP Adaptabilní školy - další vzdělávání</t>
  </si>
  <si>
    <t>SU 236 78</t>
  </si>
  <si>
    <t>SU 236 77</t>
  </si>
  <si>
    <t>Dotace z MŠMT - financování IP</t>
  </si>
  <si>
    <t>IP Vzdělávání zadavatele a poskytovatelů v oblasti standardů</t>
  </si>
  <si>
    <t>kvality sociálních služeb v rezidenčních službách v kraji Vysočina</t>
  </si>
  <si>
    <t>SU 236 76</t>
  </si>
  <si>
    <t>Dotace MPSV - financování IP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</si>
  <si>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</si>
  <si>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</si>
  <si>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</si>
  <si>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</si>
  <si>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</si>
  <si>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</si>
  <si>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</si>
  <si>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</si>
  <si>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</si>
  <si>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daň z příjmů PO</t>
  </si>
  <si>
    <t>DPH</t>
  </si>
  <si>
    <t>Orj</t>
  </si>
  <si>
    <t>Paragraf</t>
  </si>
  <si>
    <t>Název</t>
  </si>
  <si>
    <t>20</t>
  </si>
  <si>
    <t>KAPITOLA ŠKOLSTVÍ</t>
  </si>
  <si>
    <t>30</t>
  </si>
  <si>
    <t>Speciální předškolní zařízení</t>
  </si>
  <si>
    <t>Speciální základní školy</t>
  </si>
  <si>
    <t>Internátní speciální základní školy</t>
  </si>
  <si>
    <t>Gymnázia</t>
  </si>
  <si>
    <t>Střední odborné školy</t>
  </si>
  <si>
    <t>Střední odborná učiliště a učiliště</t>
  </si>
  <si>
    <t>Speciální střední odborná učiliště a učiliště</t>
  </si>
  <si>
    <t>Ubytovací zařízení středních škol a učilišť</t>
  </si>
  <si>
    <t>Školní statky, školní hospodářství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</si>
  <si>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</si>
  <si>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</si>
  <si>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</si>
  <si>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</si>
  <si>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</si>
  <si>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</si>
  <si>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Záležitosti vzdělávání</t>
  </si>
  <si>
    <t>Běžné výdaje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</si>
  <si>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</si>
  <si>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</si>
  <si>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</si>
  <si>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</si>
  <si>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</si>
  <si>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</si>
  <si>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</si>
  <si>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</si>
  <si>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</si>
  <si>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</si>
  <si>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</si>
  <si>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</si>
  <si>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</si>
  <si>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</si>
  <si>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</si>
  <si>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</si>
  <si>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</si>
  <si>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</si>
  <si>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</si>
  <si>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</si>
  <si>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</si>
  <si>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</si>
  <si>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</si>
  <si>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</si>
  <si>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</si>
  <si>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</si>
  <si>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</si>
  <si>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</si>
  <si>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</si>
  <si>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</si>
  <si>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</si>
  <si>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</si>
  <si>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Převod do sociálního fondu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</si>
  <si>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</si>
  <si>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</si>
  <si>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</si>
  <si>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</si>
  <si>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</si>
  <si>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</si>
  <si>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</si>
  <si>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</si>
  <si>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</si>
  <si>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</si>
  <si>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Předškolní zařízení</t>
  </si>
  <si>
    <t>Školní stravování při středním vzdělávání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</si>
  <si>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</si>
  <si>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</si>
  <si>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</si>
  <si>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</si>
  <si>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</si>
  <si>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</si>
  <si>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</si>
  <si>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</si>
  <si>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</si>
  <si>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</si>
  <si>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</si>
  <si>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</si>
  <si>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</si>
  <si>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</si>
  <si>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</si>
  <si>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</si>
  <si>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</si>
  <si>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</si>
  <si>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</si>
  <si>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</si>
  <si>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</si>
  <si>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</si>
  <si>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</si>
  <si>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</si>
  <si>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</si>
  <si>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</si>
  <si>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Dotace soukromým školám (UZ 33155)</t>
  </si>
  <si>
    <t>Rozpočet</t>
  </si>
  <si>
    <t>Příjmy z prodeje pozemků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</si>
  <si>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</si>
  <si>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</si>
  <si>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</si>
  <si>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</si>
  <si>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</si>
  <si>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</si>
  <si>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</si>
  <si>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</si>
  <si>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</si>
  <si>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</si>
  <si>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</si>
  <si>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</si>
  <si>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</si>
  <si>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</si>
  <si>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</si>
  <si>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</si>
  <si>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</si>
  <si>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</si>
  <si>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</si>
  <si>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</si>
  <si>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</si>
  <si>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</si>
  <si>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</si>
  <si>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</si>
  <si>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</si>
  <si>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</si>
  <si>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</si>
  <si>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</si>
  <si>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</si>
  <si>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</si>
  <si>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</si>
  <si>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</si>
  <si>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</si>
  <si>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</si>
  <si>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</si>
  <si>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</si>
  <si>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</si>
  <si>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</si>
  <si>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</si>
  <si>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</si>
  <si>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</si>
  <si>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</si>
  <si>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</si>
  <si>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</si>
  <si>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</si>
  <si>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</si>
  <si>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</si>
  <si>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</si>
  <si>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</si>
  <si>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</si>
  <si>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</si>
  <si>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</si>
  <si>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</si>
  <si>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</si>
  <si>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</si>
  <si>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</si>
  <si>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</si>
  <si>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</si>
  <si>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</si>
  <si>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</si>
  <si>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</si>
  <si>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</si>
  <si>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</si>
  <si>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</si>
  <si>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</si>
  <si>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</si>
  <si>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</si>
  <si>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</si>
  <si>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</si>
  <si>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</si>
  <si>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</si>
  <si>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</si>
  <si>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</si>
  <si>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</si>
  <si>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</si>
  <si>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</si>
  <si>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</si>
  <si>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</si>
  <si>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</si>
  <si>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</si>
  <si>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</si>
  <si>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</si>
  <si>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</si>
  <si>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</si>
  <si>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Nákup paliv a energie j.n.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</si>
  <si>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</si>
  <si>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</si>
  <si>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</si>
  <si>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</si>
  <si>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</si>
  <si>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</si>
  <si>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</si>
  <si>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</si>
  <si>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</si>
  <si>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</si>
  <si>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</si>
  <si>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</si>
  <si>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</si>
  <si>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</si>
  <si>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</si>
  <si>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</si>
  <si>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</si>
  <si>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</si>
  <si>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su 223- 232</t>
  </si>
  <si>
    <t>pol 5000-5999</t>
  </si>
  <si>
    <t>org 1704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</si>
  <si>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</si>
  <si>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</si>
  <si>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</si>
  <si>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</si>
  <si>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</si>
  <si>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</si>
  <si>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</si>
  <si>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</si>
  <si>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</si>
  <si>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</si>
  <si>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</si>
  <si>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</si>
  <si>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</si>
  <si>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</si>
  <si>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</si>
  <si>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</si>
  <si>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</si>
  <si>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</si>
  <si>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</si>
  <si>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</si>
  <si>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</si>
  <si>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</si>
  <si>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</si>
  <si>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</si>
  <si>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</si>
  <si>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</si>
  <si>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</si>
  <si>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</si>
  <si>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>Odvody za nespl. povin. zam. zdrav. postiž.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</si>
  <si>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</si>
  <si>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</si>
  <si>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</si>
  <si>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</si>
  <si>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</si>
  <si>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</si>
  <si>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</si>
  <si>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</si>
  <si>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</si>
  <si>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</si>
  <si>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</si>
  <si>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 xml:space="preserve">Ostatní činnosti j.n. - nespecifikovaná rezerva  </t>
  </si>
  <si>
    <t xml:space="preserve">Ostatní činnosti j.n. - péče o lidské zdroje a majetek kraje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</si>
  <si>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</si>
  <si>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</si>
  <si>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</si>
  <si>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</si>
  <si>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Celkem seskupení položek 41xx                                       -neinvestiční přijaté dotace</t>
  </si>
  <si>
    <t>Celkem třída 3 - kapitálové příjmy</t>
  </si>
  <si>
    <t>,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</si>
  <si>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</si>
  <si>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</si>
  <si>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</si>
  <si>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</si>
  <si>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</si>
  <si>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 xml:space="preserve"> VÝDAJE CELKEM</t>
  </si>
  <si>
    <t>Krajský úřad - příděl</t>
  </si>
  <si>
    <t>Zastupitelé (uvolnění) - příděl</t>
  </si>
  <si>
    <t>( tis. Kč)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</si>
  <si>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</si>
  <si>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</si>
  <si>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</si>
  <si>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</si>
  <si>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91</t>
  </si>
  <si>
    <t>Kapitoly celkem</t>
  </si>
  <si>
    <t>Investice v sociálních věcech</t>
  </si>
  <si>
    <t>% z upr.rozpoč.</t>
  </si>
  <si>
    <t>rozpočet na 4.čtvrtletí bude narozpočtován</t>
  </si>
  <si>
    <t>v prosinci !!</t>
  </si>
  <si>
    <t xml:space="preserve">Technická zhodnocení a opravy v sociálních organizacích </t>
  </si>
  <si>
    <t>Technická zhodnocení a opravy ve zdravotnictví</t>
  </si>
  <si>
    <t>ZDROJE CELKEM</t>
  </si>
  <si>
    <t xml:space="preserve">VÝDAJE </t>
  </si>
  <si>
    <t xml:space="preserve">PŘÍJMY </t>
  </si>
  <si>
    <t>Přijaté dotace ze SR - souhrnný dotační vztah        (pol.4112)</t>
  </si>
  <si>
    <t>ROK 2005</t>
  </si>
  <si>
    <t>Ostatní čerpání dle statutu SF</t>
  </si>
  <si>
    <t>Kapitola informatika</t>
  </si>
  <si>
    <t>Kapitola Sekretariátu Regionální rady NUTS II</t>
  </si>
  <si>
    <t>KAPITOLA INFORMATIKA</t>
  </si>
  <si>
    <t>51</t>
  </si>
  <si>
    <t>Investice ve zdravotnictví</t>
  </si>
  <si>
    <t>Převod z Fondu strategických rezerv</t>
  </si>
  <si>
    <t xml:space="preserve">10) ČERPÁNÍ REZERVY, NEROZDĚLENÝCH POLOŽEK V OBDOBÍ </t>
  </si>
  <si>
    <t>ZHODNOCENÍ KB</t>
  </si>
  <si>
    <t>Vázané prostředky na grantové programy</t>
  </si>
  <si>
    <t>ZHODNOCENÍ KB a ČS</t>
  </si>
  <si>
    <t>SALDO PŘÍJMŮ A VÝDAJŮ</t>
  </si>
  <si>
    <t>Výdaje § 3636</t>
  </si>
  <si>
    <t>Čerpání (Kč):</t>
  </si>
  <si>
    <t>Výdaje (Kč):</t>
  </si>
  <si>
    <t xml:space="preserve">Projekt </t>
  </si>
  <si>
    <t>Projekt</t>
  </si>
  <si>
    <t>Celkový rozpočet kraje Vysočina na projekt</t>
  </si>
  <si>
    <t>Podíl kraje (%)</t>
  </si>
  <si>
    <t>Podíl kraje (tis. Kč)</t>
  </si>
  <si>
    <t>ROWANet</t>
  </si>
  <si>
    <t>ICHNOS</t>
  </si>
  <si>
    <t xml:space="preserve">Ostatní činnosti j.n. - strategické a koncepční materiály kraje  </t>
  </si>
  <si>
    <t>Ostatní neinvesiční výdaje j.n.</t>
  </si>
  <si>
    <t>KAPITOLA SEKRETARIÁTU REG. RADY NUTS II</t>
  </si>
  <si>
    <t>Poplatky za odběr podzemních vod</t>
  </si>
  <si>
    <t>Příjmy z pronájmu movitých věcí</t>
  </si>
  <si>
    <t>Příjmy z pronájmu ost.nemov. a jejich částí</t>
  </si>
  <si>
    <t>Bezpečnost silničního provozu</t>
  </si>
  <si>
    <t>Podpora sociální integrace v kraji Vysočina 2004-2006 (bez zálohového financování)</t>
  </si>
  <si>
    <t>SU 236 72</t>
  </si>
  <si>
    <t>SU 236 71</t>
  </si>
  <si>
    <t>SU 236 70</t>
  </si>
  <si>
    <t>SU 236 69</t>
  </si>
  <si>
    <t>SU 236 68</t>
  </si>
  <si>
    <t>SU 236 67</t>
  </si>
  <si>
    <t>SU 236 66</t>
  </si>
  <si>
    <t>SU 236 60</t>
  </si>
  <si>
    <t>SU 236 61</t>
  </si>
  <si>
    <t>Výdaje § 2212</t>
  </si>
  <si>
    <t xml:space="preserve">Dotace MPSV-Rozvoj kapacit dalšího prof. vzděl. </t>
  </si>
  <si>
    <t>Stroje, přístroje a zařízení</t>
  </si>
  <si>
    <t>IP ROWANET</t>
  </si>
  <si>
    <t>IP Budování rozvojového partnerství</t>
  </si>
  <si>
    <t>IP Technická asistence programu SROP</t>
  </si>
  <si>
    <t>INTERREG IIIA Česká republika - Rakousko v kraji Vysočina</t>
  </si>
  <si>
    <t xml:space="preserve">IP  Realizace informační kampaně pro Iniciativu Společenství </t>
  </si>
  <si>
    <t>IP  ICHNOS</t>
  </si>
  <si>
    <t>GS  Rozvoj kapacit dalšího profesního vzdělávání</t>
  </si>
  <si>
    <t xml:space="preserve">IP  II/411, II/152, III/15226 Moravské Budějovice -  </t>
  </si>
  <si>
    <t>okružní křižovatka</t>
  </si>
  <si>
    <t>IP  Oprava mostu evid. číslo 35114- 4 v Přibyslavicích</t>
  </si>
  <si>
    <t>9) Zvláštní účty projektů spolufinancovaných  EU</t>
  </si>
  <si>
    <t>SU 236 74</t>
  </si>
  <si>
    <t>Severojižní propojení kraje Vysočina</t>
  </si>
  <si>
    <t>GS   Podpora sociální integrace v kraji Vysočina 2004 - 2006</t>
  </si>
  <si>
    <t>IP Terénní mapování sítě jezdeckých stezek a koňských stanic</t>
  </si>
  <si>
    <t>v kraji Vysočina</t>
  </si>
  <si>
    <t xml:space="preserve">   </t>
  </si>
  <si>
    <t>SU 236 79</t>
  </si>
  <si>
    <t>Výdaje § 6399</t>
  </si>
  <si>
    <t>IP Kofinancování v opatření 4.2.2. SROP</t>
  </si>
  <si>
    <t>IP Severojižní propojení kraje Vysočina</t>
  </si>
  <si>
    <t>Ostat. neinv. dot. ze SR - přímé výdaje ve školství  (pol. 4116)</t>
  </si>
  <si>
    <t>Speciální střední odborná učiliště a učilišt.</t>
  </si>
  <si>
    <t>ok</t>
  </si>
  <si>
    <t>XX</t>
  </si>
  <si>
    <t xml:space="preserve">SCHVÁLENÝ   ROZPOČET   ROK   2006    </t>
  </si>
  <si>
    <t>SCHVÁLENÝ   ROZPOČET   ROK   2006</t>
  </si>
  <si>
    <t>p) SROP - JIHLAVA - PŘÍSEKA  1 - 2/2006</t>
  </si>
  <si>
    <t>Zůstatek z roku 2005</t>
  </si>
  <si>
    <t>n) ADAPT. ŠK. - DALŠÍ VZDĚLÁVÁNÍ  1 - 2/2006</t>
  </si>
  <si>
    <t>Zůstatek k 28. 2. 2006</t>
  </si>
  <si>
    <t>o) OPATŘENÍ 2.1. OPRLZ  1 - 2/2006</t>
  </si>
  <si>
    <t>l) SEVEROJIŽNÍ  PROPOJENÍ  1 - 2/2006</t>
  </si>
  <si>
    <t>m) ADAPT. ŠK. - POČÁTEČNÍ VZDĚLÁVÁNÍ  1 - 2/2006</t>
  </si>
  <si>
    <t>j) INTERREG  IIIA  -  jezdectví  1 - 2/2006</t>
  </si>
  <si>
    <t>k) KOFINANCOVÁNÍ  IP V OPATŘENÍ 4.2.2. SROP  1 - 2/2006</t>
  </si>
  <si>
    <t>h) INTERREG  IIIA  -  MORAVSKÉ  BUDĚJOVICE  1 - 2/2006</t>
  </si>
  <si>
    <t>i)  SROP  - PŘIBYSLAVICE  1 - 2/2006</t>
  </si>
  <si>
    <t>f) ROZVOJ  LIDSKÝCH  ZDROJU  1 - 2/2006</t>
  </si>
  <si>
    <t>g) SOCIÁLNÍ  INTEGRACE  1 - 2/2006</t>
  </si>
  <si>
    <t xml:space="preserve">d) INTERREG III A - TECHNICKÁ ASISTENCE  1 - 2/2006 </t>
  </si>
  <si>
    <t xml:space="preserve">e) INTERREG III C - ICHNOS 1 - 2/2006    </t>
  </si>
  <si>
    <t xml:space="preserve">b) BUDOVÁNÍ PARTNERSTVÍ 1 - 2/2006 </t>
  </si>
  <si>
    <t xml:space="preserve">c) ROWANET 1 - 2/2006    </t>
  </si>
  <si>
    <t xml:space="preserve">a) TECHNICKÁ POMOC SROP  1 - 2/2006    </t>
  </si>
  <si>
    <r>
      <t xml:space="preserve">8) FOND STRATEGICKÝCH REZERV V OBDOBÍ 1 - 2/2006   </t>
    </r>
    <r>
      <rPr>
        <b/>
        <sz val="10"/>
        <rFont val="Arial CE"/>
        <family val="2"/>
      </rPr>
      <t>(Kč)</t>
    </r>
  </si>
  <si>
    <r>
      <t xml:space="preserve">7 a) FOND VYSOČINY V OBDOBÍ 1 - 2/2006    </t>
    </r>
    <r>
      <rPr>
        <b/>
        <sz val="10"/>
        <rFont val="Arial CE"/>
        <family val="2"/>
      </rPr>
      <t>(Kč)</t>
    </r>
  </si>
  <si>
    <r>
      <t xml:space="preserve">6) SOCIÁLNÍ FOND V OBDOBÍ 1 - 2/2006    </t>
    </r>
    <r>
      <rPr>
        <b/>
        <sz val="10"/>
        <rFont val="Arial CE"/>
        <family val="2"/>
      </rPr>
      <t>(Kč)</t>
    </r>
  </si>
  <si>
    <t>Disponibilní zdroje SF k 28. 2. 2006</t>
  </si>
  <si>
    <t>Disponibilní zdroje FV k 28. 2. 2006</t>
  </si>
  <si>
    <t>5) ČERPÁNÍ VÝDAJŮ NA KAPITOLE ZASTUPITELSTVO V 1 - 2/2006</t>
  </si>
  <si>
    <t>4) ČERPÁNÍ VÝDAJŮ NA KAPITOLE KRAJSKÝ ÚŘAD V 1 - 2/2006</t>
  </si>
  <si>
    <t>ROK 2006</t>
  </si>
  <si>
    <r>
      <t xml:space="preserve">SROVNÁNÍ VÝVOJE DAŃOVÝCH PŘÍJMŮ V ROCE 2005 A 2006   (bez daně placené krajem)           </t>
    </r>
    <r>
      <rPr>
        <b/>
        <sz val="10"/>
        <rFont val="Arial CE"/>
        <family val="2"/>
      </rPr>
      <t>(tis.Kč)</t>
    </r>
  </si>
  <si>
    <t>1) PLNĚNÍ PŘÍJMŮ A VÝDAJŮ ROZPOČTU KRAJE V OBDOBÍ 1 - 2/2006</t>
  </si>
  <si>
    <t xml:space="preserve">1) PLNĚNÍ PŘÍJMŮ ROZPOČTU V OBDOBÍ 1 - 2/2006 </t>
  </si>
  <si>
    <t>Neinvestiční přijaté dotace od mezinárodních institicí(pol.4152)</t>
  </si>
  <si>
    <t>Vypracování rešerše hydrogeologické prozkoumanosti kraje</t>
  </si>
  <si>
    <t>Aktualizace Programu ke zlepšení kvality ovzduší kraje</t>
  </si>
  <si>
    <t>Studie proveditelnosti monitirovacího inf. systému  na D1</t>
  </si>
  <si>
    <t>Oprava utomobilu DOL Počátky - pojistná událost (spoluúčast)</t>
  </si>
  <si>
    <t>Oblastní galerie Vysočiny v Jihlavě - sbírka hmatového modelování</t>
  </si>
  <si>
    <t>GY V.Makovského NMnM - materiálové výdaje na trénink</t>
  </si>
  <si>
    <t>Ostatní finanční operace (fin. vypořádání se SR za rok 2005)</t>
  </si>
  <si>
    <t>FINANCOVÁNÍ (-)** převod do FSR</t>
  </si>
  <si>
    <t>FINANCOVÁNÍ (+)* převod z FSR</t>
  </si>
  <si>
    <t>* částka 24 195 tis. Kč (dle schváleného rozpočtu kraje roku 2006) obsahuje 19 195 tis. Kč na výstavbu biatlonového areálu v Novém Městě</t>
  </si>
  <si>
    <t>8000</t>
  </si>
  <si>
    <t>8001</t>
  </si>
  <si>
    <t>8002</t>
  </si>
  <si>
    <t>8003</t>
  </si>
  <si>
    <t>8004</t>
  </si>
  <si>
    <t>8005</t>
  </si>
  <si>
    <t>Investiční výdaje spojené s majetkem kraje - výkupy (budovy, haly, stavby, pozemky)</t>
  </si>
  <si>
    <t>Dotace žadatelům na zpracování projektové dokumentace pro další kola výzev do GS v roce 2006</t>
  </si>
  <si>
    <t>Dotace obcím a mikroregionům v rámci Programu obnovy venkova</t>
  </si>
  <si>
    <t xml:space="preserve">Členský příspěvek kraje pro EMPA a Národní síť zdravých měst a regionů, příspěvek Asociaci krajů </t>
  </si>
  <si>
    <t>14</t>
  </si>
  <si>
    <t>Příspěvek Hasičskému záchrannému sboru kraje Vysočina (repase, vybavení)</t>
  </si>
  <si>
    <t>Dotace na projekt Čisté povodí Svratky a projektovou dokumentaci opatření k ochraně před povodněmi</t>
  </si>
  <si>
    <t>Rozpis mimořádných (nerozpočtovaných) příjmů</t>
  </si>
  <si>
    <t>Celkem mimořádné příjmy</t>
  </si>
  <si>
    <t>Přijaté nekapitálové příspěvky a náhrady</t>
  </si>
  <si>
    <t>Příjmy z prodeje krát. a drob. dlouh. majetku           (pol.2310)</t>
  </si>
  <si>
    <t xml:space="preserve">Příjmy z prodeje ostat. hmot. dlouh. majetku           (pol.3113) </t>
  </si>
  <si>
    <t>Neinvestiční přijaté dotace z všeob.pokl.správy SR  (pol.4111)</t>
  </si>
  <si>
    <t>Splátky půjčených prostředků od příspěvkových organizací</t>
  </si>
  <si>
    <t>Nerozpočtované příjmy</t>
  </si>
  <si>
    <t>Neinvestiční převody z Národního fondu                 (pol. 4118)</t>
  </si>
  <si>
    <t xml:space="preserve">Ostatní nedaňové příjmy j.n.                                   (pol.2329)  </t>
  </si>
  <si>
    <t>Realizované kurzové zisky                                     (pol.2143)</t>
  </si>
  <si>
    <t>Přijaté sankční platby                                            (pol 2210)</t>
  </si>
  <si>
    <r>
      <t xml:space="preserve">Ostatní přijaté vratky transferů (vratky st. dotací od obcí)         </t>
    </r>
    <r>
      <rPr>
        <sz val="10"/>
        <rFont val="Arial CE"/>
        <family val="2"/>
      </rPr>
      <t xml:space="preserve"> (po.2229)</t>
    </r>
  </si>
  <si>
    <t>SU 236 73</t>
  </si>
  <si>
    <t>Převod do fondů EU</t>
  </si>
  <si>
    <t>Zdroje roku 2006 (Kč):</t>
  </si>
  <si>
    <t>XXXX</t>
  </si>
  <si>
    <t>Nové Město na Moravě - Biatlonový areál</t>
  </si>
  <si>
    <t>Přímé náklady na vzdělávání (UZ 33353)</t>
  </si>
  <si>
    <t>Finanční vypořádání za rok 2005</t>
  </si>
  <si>
    <t>3) ČERPÁNÍ VÝDAJŮ ROZPOČTU PODLE KAPITOL V OBDOBÍ 1 - 2/2006</t>
  </si>
  <si>
    <t>Celkové výdaje projektu z rozpočtu kraje</t>
  </si>
  <si>
    <t xml:space="preserve">Celkové příjmy projektu do rozpočtu kraje </t>
  </si>
  <si>
    <t>Přiděleno na zvláštní účet z FSR (tis. Kč)</t>
  </si>
  <si>
    <t>Skutečné výdaje 2005</t>
  </si>
  <si>
    <t>Předpoklad 2006</t>
  </si>
  <si>
    <t>Předpoklad 2007</t>
  </si>
  <si>
    <t>Předpoklad další období</t>
  </si>
  <si>
    <t xml:space="preserve">Skutečné příjmy 2005 (dotace+isprofin+úroky) </t>
  </si>
  <si>
    <t>Předpoklad 2006 (přijaté dotace)</t>
  </si>
  <si>
    <t>Předpoklad 2007(přijaté dotace)</t>
  </si>
  <si>
    <t>Technická asistence SROP: Aktivity spojené s řízením SROP</t>
  </si>
  <si>
    <t>Technická asistence SROP: Ostatní výdaje technické pomoci SROP</t>
  </si>
  <si>
    <t>Adaptabilní školy - Počáteční vzdělávání</t>
  </si>
  <si>
    <t>Ostatní příjmy (provize ze smluv))</t>
  </si>
  <si>
    <t>Dotace na drobné vodohospodářské akce</t>
  </si>
  <si>
    <t>Zvláštní účet vod</t>
  </si>
  <si>
    <t>z toho 1031</t>
  </si>
  <si>
    <t>Příspěvky na lesní hospodářství</t>
  </si>
  <si>
    <t>z toho 1032</t>
  </si>
  <si>
    <t>z toho 1037</t>
  </si>
  <si>
    <t>z toho 1039</t>
  </si>
  <si>
    <t>Ostatní zemědělská činnost - režijní výdaje</t>
  </si>
  <si>
    <t>Ostatní záležitosti vodního hospodářství - režijní výdaje</t>
  </si>
  <si>
    <t>Aktivní politika zaměstnanosti</t>
  </si>
  <si>
    <t>ÚZ</t>
  </si>
  <si>
    <t>Přímé náklady  - sportovní gymnázia</t>
  </si>
  <si>
    <t>Vybavení škol výpočetní technikou</t>
  </si>
  <si>
    <t>Podpora soutěží a olympiád</t>
  </si>
  <si>
    <t>Vzdělávací programy EU</t>
  </si>
  <si>
    <t xml:space="preserve">Podpora neziskového sektoru </t>
  </si>
  <si>
    <t>Podpora sportu</t>
  </si>
  <si>
    <t>Dotace obcím</t>
  </si>
  <si>
    <t>Ostatní činnosti ve školství</t>
  </si>
  <si>
    <t>Správa interních sítí, databází a informační technologie</t>
  </si>
  <si>
    <t>Ostatní výdaje na regionální rozvoj - režijní výdaje</t>
  </si>
  <si>
    <t>Prostředky na zahraniční prezentaci kraje, obchodní mise, tištěné materiály</t>
  </si>
  <si>
    <t>Stavební úpravy kraje - Seifertova 24, 26</t>
  </si>
  <si>
    <t>Výdaje - rozpis přílohy KR1</t>
  </si>
  <si>
    <t>Osobní a věcné výdaje krajského úřadu - příloha RK1</t>
  </si>
  <si>
    <t>ZASTUPITELSTVO KRAJE</t>
  </si>
  <si>
    <t xml:space="preserve">KULTURNÍ, SPOLEČENSKÉ A SPORTOVNÍ AKCE </t>
  </si>
  <si>
    <t xml:space="preserve">Akce VIP - kulturní, společenské a sportovní akce </t>
  </si>
  <si>
    <t>Činnost složek integrovaného zachranného systému</t>
  </si>
  <si>
    <t>Systémová dotace na ochranu obecního majetku</t>
  </si>
  <si>
    <t>OSTATNÍ VÝDAJE</t>
  </si>
  <si>
    <t>Režijní výdaje na zajištění provozu sekretariátu Regionální rady NUTS II</t>
  </si>
  <si>
    <t>Ostatní výdaje</t>
  </si>
  <si>
    <t>DOTACE CELKEM</t>
  </si>
  <si>
    <t>CELKEM AKCE VIP</t>
  </si>
  <si>
    <t>Výdaje na pořízení movitých věcí pro příspěvkové organizace kraje - příloha SV1</t>
  </si>
  <si>
    <t xml:space="preserve">Nákup mech. a elektr. polohovatelných lůžek a antidekubitních matrací pro příspěvkové organizace kraje - příloha SV1 </t>
  </si>
  <si>
    <t>Sociální ústavní pro dospělé</t>
  </si>
  <si>
    <t>Sociální ústavy pro zdravotně postiženou mládež včetně diagnostických ústavů</t>
  </si>
  <si>
    <t>Ostatní záležitosti sociálních věcí a politiky zaměstnanosti - režijní výdaje</t>
  </si>
  <si>
    <t>Sociální péče a pomoc rodině a manželství</t>
  </si>
  <si>
    <t>Pečovatelská služba</t>
  </si>
  <si>
    <t>Ostatní sociální péče a pomoc zdravotně postiženým (kromě ústavní)</t>
  </si>
  <si>
    <t>Sociální pomoc dětem a mládeži</t>
  </si>
  <si>
    <t>Zvláštní zařízení pro výkon pěstounské péče</t>
  </si>
  <si>
    <t>Domovy - penzióny pro matky s dětmi</t>
  </si>
  <si>
    <t>Sociální pomoc osobám v hmotné nouzi a občanům sociálně nepřizpůsobeným</t>
  </si>
  <si>
    <t>Centra sociální pomoci</t>
  </si>
  <si>
    <t xml:space="preserve">Ostatní sociální péče a pomoc ostatním skupinám obyvatelstva </t>
  </si>
  <si>
    <t>PŘÍSPĚVKY NA PROVOZ</t>
  </si>
  <si>
    <t>Silnice - režijní výdaje</t>
  </si>
  <si>
    <t>Silnice - příspěvky na provoz SUS</t>
  </si>
  <si>
    <t>Dotace Obci Červená Řečice na odstranění povodňových škod</t>
  </si>
  <si>
    <t>Dotace Obci Želiv na odstranění povodňových škod</t>
  </si>
  <si>
    <t>Dotace Městu Jihlava - Vysoká škola polytechnická Jihlava</t>
  </si>
  <si>
    <t>Na dokončení akce SÚS ZR - sklad posypové materiálu</t>
  </si>
  <si>
    <t>Dotace KS ČSTV pro KVS na podporu Krajského centra mládeže</t>
  </si>
  <si>
    <t>Osobní a věcné výdaje zastupitelstva - příloha Z1</t>
  </si>
  <si>
    <t>Dotace obcím na požární ochranu, dotace sborům dobrovolných hasičů</t>
  </si>
  <si>
    <t>Příspěvky na provoz zřizovaným příspěvkovýn organizacím kraje</t>
  </si>
  <si>
    <t xml:space="preserve">Domovy důchodců </t>
  </si>
  <si>
    <t>Dotace obcím a DSO na úhradu nákladů na přezkoumání hospodaření rok 2005</t>
  </si>
  <si>
    <t>Činnost orgánů krizového řízení kraje na územní úrovni</t>
  </si>
  <si>
    <t>Úhrada ztrát z poskytování slevy žákovského jízdného (silniční a železniční )</t>
  </si>
  <si>
    <t>Územní plánování - režijní výdaje</t>
  </si>
  <si>
    <t>Dotace obcím na pomoc při pořizování ÚPD obcí</t>
  </si>
  <si>
    <t>Ostatní nakládání s odpady</t>
  </si>
  <si>
    <t>Ostatní ekologické záležitosti a programy</t>
  </si>
  <si>
    <t>Chráněné části přírody</t>
  </si>
  <si>
    <t>Ostatní správa ve zdravotnictví - režijní výdaje</t>
  </si>
  <si>
    <t xml:space="preserve">Ostatní speciální zdravotnická péče - příspěvek pro okresní centra NOR </t>
  </si>
  <si>
    <t>Ostatní nemocnice</t>
  </si>
  <si>
    <t>Ostatní ústavní péče</t>
  </si>
  <si>
    <t>Zdravotnická záchranná služba</t>
  </si>
  <si>
    <t>Další vzdělávání pracovníků ve zdravotnictví - osvětové akce</t>
  </si>
  <si>
    <t>Činnost památkových ústavů, hradů a zámků - hrad Kámen</t>
  </si>
  <si>
    <t>Dotace vlastníkům kulturních památek</t>
  </si>
  <si>
    <t>Zachování a obnova kulturních památek - UNESCO</t>
  </si>
  <si>
    <t>Výstavní činnost v kultuře - příloha K1</t>
  </si>
  <si>
    <t>Činnost muzeí a galerií</t>
  </si>
  <si>
    <t>Dotace obcím z daňových příjmů kraje</t>
  </si>
  <si>
    <t>Dotace na pořízení movitého majetku - příloha Š4</t>
  </si>
  <si>
    <t>3231</t>
  </si>
  <si>
    <t>3114</t>
  </si>
  <si>
    <t>3299</t>
  </si>
  <si>
    <t>Ostatní činnost - režijní výdaje</t>
  </si>
  <si>
    <t>3421</t>
  </si>
  <si>
    <t>3419</t>
  </si>
  <si>
    <t>Celkem účelové státní dotace</t>
  </si>
  <si>
    <t>Celkem ostatní činnosti ve školství</t>
  </si>
  <si>
    <t>Celkem dotace obcím</t>
  </si>
  <si>
    <t>Celkem ostatní výdaje</t>
  </si>
  <si>
    <t>Divadelní činnost - Horácké divadlo Jihlava</t>
  </si>
  <si>
    <t>Činnosti knihovnické- Krajská knihovna JI</t>
  </si>
  <si>
    <t>Činnost ve zdravotnictví</t>
  </si>
  <si>
    <t>Systém sběru a třídění odpadu 2006</t>
  </si>
  <si>
    <t>Vratky nevyčerpaných příspěvků z grant. prog.</t>
  </si>
  <si>
    <t>II/411, II/152, III/15226 Moravské Budějovice - okružní křižovatka</t>
  </si>
  <si>
    <t>Rekonstrukce mostu ev. č. 35114-4 v Přibyslavicích a rekonstrukce silnice III/35114</t>
  </si>
  <si>
    <t>Rekonstrukce silnice II /405 v úseku Jihlava - Třebíč, úsek č. 1 Jihlava - Příseka, km 0,000 - 4,276</t>
  </si>
  <si>
    <t>Ostatní záležitosti lesního hospodářství - režijní výdaje</t>
  </si>
  <si>
    <t>103X</t>
  </si>
  <si>
    <t>Pěstební činnost</t>
  </si>
  <si>
    <t>Podpora ostatních produkčních činností</t>
  </si>
  <si>
    <t>Celospolečenské funkce lesů</t>
  </si>
  <si>
    <t>Ostatní záležitosti lesního hospodářství</t>
  </si>
  <si>
    <t xml:space="preserve">Ostatní státní účelové dotace </t>
  </si>
  <si>
    <r>
      <t>Rozvoj talentů(</t>
    </r>
    <r>
      <rPr>
        <sz val="8"/>
        <rFont val="Arial CE"/>
        <family val="0"/>
      </rPr>
      <t>cena hejtmana, stipendium Vysoč.</t>
    </r>
    <r>
      <rPr>
        <sz val="10"/>
        <rFont val="Arial CE"/>
        <family val="2"/>
      </rPr>
      <t>)</t>
    </r>
  </si>
  <si>
    <t>Dotace obcím na podporu převodu zřizovatelských kompetencí</t>
  </si>
  <si>
    <t>Podpora k vytváření souborů učebních a kompenzačních pomůcek</t>
  </si>
  <si>
    <t>Dotace na pořízení a opravy učebních pomůcek ZUŠ</t>
  </si>
  <si>
    <t>Prostředky na podporu kulturních akcí</t>
  </si>
  <si>
    <t>Zachování  a obnova kulturních památek  - režijní výdaje</t>
  </si>
  <si>
    <t>Dotace obcím a ostatním vlastníkům kulturních památek</t>
  </si>
  <si>
    <t>Celkem příspěvky na provoz</t>
  </si>
  <si>
    <t>Celkem dotace</t>
  </si>
  <si>
    <t>Investiční dotace muzeím a galeriím</t>
  </si>
  <si>
    <t>Výdaje na zajištění provozu protialkoholní záchytné stanice v Jihlavě</t>
  </si>
  <si>
    <t>z toho 3513</t>
  </si>
  <si>
    <t>Lékařská služba první pomoci</t>
  </si>
  <si>
    <t>z toho 3721</t>
  </si>
  <si>
    <t>Zneškodňování léčiv</t>
  </si>
  <si>
    <t>z toho 3549</t>
  </si>
  <si>
    <t>Kalmetizace</t>
  </si>
  <si>
    <t>z toho 3599</t>
  </si>
  <si>
    <t>Laická přednemocniční první pomoc</t>
  </si>
  <si>
    <t>z toho 3522</t>
  </si>
  <si>
    <t>Realizace systému jakosti nemocnic</t>
  </si>
  <si>
    <t>Ostatní režijní výdaje ve zdravotnictví</t>
  </si>
  <si>
    <t>Dotace nemocnicím - kryto příjmy z pronájmu nemovitého a movitého majetku</t>
  </si>
  <si>
    <t xml:space="preserve">Rezerva na částečné oddlužení nemocnic a na investiční dotace </t>
  </si>
  <si>
    <t>Ostatní činnosti k ochraně ovzduší</t>
  </si>
  <si>
    <t xml:space="preserve">Ekologická výchova a osvěta </t>
  </si>
  <si>
    <t>Výdaje na územní plán VÚC kraje Vysočina</t>
  </si>
  <si>
    <t>Úhrada ztrát na provoz veřejné železniční dopravy</t>
  </si>
  <si>
    <t>Úhrada ztrát na provoz veřejné silniční dopravy</t>
  </si>
  <si>
    <t>22XX</t>
  </si>
  <si>
    <t>Celkem</t>
  </si>
  <si>
    <t xml:space="preserve">Ostatní výdaje - dotace obcím a ostatním zřizovatelům sociální služeb, výdaje kraje na pěstounskou péči </t>
  </si>
  <si>
    <t xml:space="preserve">BĚŽNÉ VÝDAJE CELKEM </t>
  </si>
  <si>
    <t>Výdaje - příloha Z1</t>
  </si>
  <si>
    <t xml:space="preserve">Prostředky na tuzemskou prezentaci kraje </t>
  </si>
  <si>
    <t>ČERPÁNÍ  FONDU VYSOČINY DLE GRANTOVÝCH PROGRAMŮ           (Kč)     01- 02/2006</t>
  </si>
  <si>
    <t>Číslo prog.</t>
  </si>
  <si>
    <t>Název grantového programu</t>
  </si>
  <si>
    <t>Rozděl.výše podpor</t>
  </si>
  <si>
    <t>Vyčerpáno v roce 2002</t>
  </si>
  <si>
    <t>Vyčerpáno v roce 2003</t>
  </si>
  <si>
    <t>Vyčerpáno v roce 2004</t>
  </si>
  <si>
    <t>Vyčerpáno v roce 2005</t>
  </si>
  <si>
    <t>Vyčerpáno v roce 2006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</si>
  <si>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</si>
  <si>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</si>
  <si>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</si>
  <si>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</si>
  <si>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</si>
  <si>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</si>
  <si>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</si>
  <si>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</si>
  <si>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</si>
  <si>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</si>
  <si>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</si>
  <si>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</si>
  <si>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</si>
  <si>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</si>
  <si>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</si>
  <si>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</si>
  <si>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</si>
  <si>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</si>
  <si>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</si>
  <si>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</si>
  <si>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</si>
  <si>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</si>
  <si>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</si>
  <si>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</si>
  <si>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</si>
  <si>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</si>
  <si>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</si>
  <si>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</si>
  <si>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</si>
  <si>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</si>
  <si>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</si>
  <si>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</si>
  <si>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</si>
  <si>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</si>
  <si>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</si>
  <si>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</si>
  <si>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</si>
  <si>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</si>
  <si>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Síťování firem na vysočině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</si>
  <si>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</si>
  <si>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</si>
  <si>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</si>
  <si>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</si>
  <si>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</si>
  <si>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</si>
  <si>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</si>
  <si>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Modernizace ubytovacích zaříz.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</si>
  <si>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</si>
  <si>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</si>
  <si>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</si>
  <si>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</si>
  <si>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</si>
  <si>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</si>
  <si>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</si>
  <si>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</si>
  <si>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</si>
  <si>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</si>
  <si>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</si>
  <si>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</si>
  <si>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</si>
  <si>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</si>
  <si>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</si>
  <si>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</si>
  <si>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</si>
  <si>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</si>
  <si>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</si>
  <si>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</si>
  <si>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</si>
  <si>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</si>
  <si>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</si>
  <si>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</si>
  <si>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</si>
  <si>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</si>
  <si>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</si>
  <si>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</si>
  <si>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</si>
  <si>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</si>
  <si>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</si>
  <si>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</si>
  <si>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</si>
  <si>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</si>
  <si>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</si>
  <si>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</si>
  <si>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</si>
  <si>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r>
      <t xml:space="preserve">Rozvoj malých podnikatelů </t>
    </r>
    <r>
      <rPr>
        <b/>
        <sz val="10"/>
        <rFont val="Arial CE"/>
        <family val="2"/>
      </rPr>
      <t xml:space="preserve"> </t>
    </r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</si>
  <si>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</si>
  <si>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</si>
  <si>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</si>
  <si>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</si>
  <si>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</si>
  <si>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</si>
  <si>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</si>
  <si>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</si>
  <si>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</si>
  <si>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</si>
  <si>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</si>
  <si>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</si>
  <si>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</si>
  <si>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</si>
  <si>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Ciz.jaz.-brána k nov.pozn.2004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</si>
  <si>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</si>
  <si>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</si>
  <si>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</si>
  <si>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</si>
  <si>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</si>
  <si>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</si>
  <si>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</si>
  <si>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</si>
  <si>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</si>
  <si>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infrastrukt.cest.r.2005</t>
  </si>
  <si>
    <t>Modernizace ubytovac.zaříz.2005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</si>
  <si>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</si>
  <si>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</si>
  <si>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</si>
  <si>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</si>
  <si>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</si>
  <si>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</si>
  <si>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</si>
  <si>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</si>
  <si>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</si>
  <si>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</si>
  <si>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</si>
  <si>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</si>
  <si>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</si>
  <si>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</si>
  <si>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</si>
  <si>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Sport pro všechny 2006</t>
  </si>
  <si>
    <t>Volný čas</t>
  </si>
  <si>
    <t>Webové stránky měst a obcí - III</t>
  </si>
  <si>
    <t>Bezpečnost ICT</t>
  </si>
  <si>
    <t>Leader Vysočiny</t>
  </si>
  <si>
    <t>Krajina Vysočiny - nerozděleno</t>
  </si>
  <si>
    <t>Regionální kultura V</t>
  </si>
  <si>
    <t>Veřejně přístupný internet II</t>
  </si>
  <si>
    <t xml:space="preserve">GIS V  </t>
  </si>
  <si>
    <t>Nevyužívané památky - nerozděleno</t>
  </si>
  <si>
    <t>Granty vyhlášené v roce 2006</t>
  </si>
  <si>
    <t>Systém sběru a třídění odpadu-ner.</t>
  </si>
  <si>
    <t>Sportoviště 2006 - nerozděleno</t>
  </si>
  <si>
    <t>Tábory 2006 - nerozděleno</t>
  </si>
  <si>
    <t>Jednorázové akce 2006 - nerozděleno</t>
  </si>
  <si>
    <t xml:space="preserve">CELKEM   </t>
  </si>
  <si>
    <t>PŘJMY DLE GRANTOVÝCH PROGRAMŮ  A ÚROKY</t>
  </si>
  <si>
    <t>. Program čís.</t>
  </si>
  <si>
    <t>Příjmy v roce 2006 z let min.</t>
  </si>
  <si>
    <t>Program profesního vzděl.dospělých</t>
  </si>
  <si>
    <t>Ostatní příjmy</t>
  </si>
  <si>
    <t>Příjem z Fondu strategických rezerv</t>
  </si>
  <si>
    <t>Příjmy z rozpočtu kraje</t>
  </si>
  <si>
    <t>ÚROKY</t>
  </si>
  <si>
    <t>CELKEM PŘÍJMY</t>
  </si>
  <si>
    <t>VÝDAJE CELKEM</t>
  </si>
  <si>
    <t>Činnosti knihovnické (reg. funkce knihoven)</t>
  </si>
  <si>
    <t xml:space="preserve">*Ochrana druhů stanovišť </t>
  </si>
  <si>
    <t>**Protiradonová opatření</t>
  </si>
  <si>
    <t>***Monitoring k zajišťování úrovně radioaktivního záření</t>
  </si>
  <si>
    <t>*,**,*** - rozpočtové opatření bude prováděno k 30. 6. 2006 a 31. 12. 2006 dle schválených zásad</t>
  </si>
  <si>
    <t>Prostředky s účelovým určením na dokončení sítě výukových CNC pracovišť na podporu projektu Adaptibilní školy-příloha Š 4</t>
  </si>
  <si>
    <t>Terénní mapování sitě jezdeckých stezek a koňských stanic v kraji Vysočina</t>
  </si>
  <si>
    <t>1. Monitoring a hodnocení</t>
  </si>
  <si>
    <t>2. Kontroly a kontrolní systémy</t>
  </si>
  <si>
    <t xml:space="preserve">3. Info, publicita, studie a odborné publikace </t>
  </si>
  <si>
    <t>4. Řízení a implementace</t>
  </si>
  <si>
    <t>Zůstatek těchto 4 projektů byl převeden na stávající 2 projekty Technické asistence SROP.</t>
  </si>
  <si>
    <t>V roce 2005 byly ukončeny tyto 4 projekty Technické asistence SROP (celkové přijmy v roce 2005 byly 11 tis. Kč a celkové výdaje 105 tis. Kč) :</t>
  </si>
  <si>
    <t>Poznámka :</t>
  </si>
  <si>
    <t>Realizace informační kampaně pro Iniciativu Společenství INTERREG IIIA Česká republika - Rakousko v kraji Vysočina</t>
  </si>
  <si>
    <t>Budování rozvojového partnerství</t>
  </si>
  <si>
    <t xml:space="preserve">Rozvoj kapacit dalšího profesního vzdělávání - OP RLZ </t>
  </si>
  <si>
    <t>Adaptabilní školy - Další vzdělávání</t>
  </si>
  <si>
    <t>Vzdělávání zadavatele a poskytovatelů v oblasti standardů kvality soc. služeb v rezidenčních službách v kraji Vysočina  - OP RLZ</t>
  </si>
  <si>
    <t>TA  SROP - Aktivity spojené s řízením SROP</t>
  </si>
  <si>
    <t>TA SROP- Ostatní výdaje technické pomoci SROP</t>
  </si>
  <si>
    <t>r) SROP - HB 1 - 2/2006</t>
  </si>
  <si>
    <t xml:space="preserve">IP III/03821 Havlíčkův Brod, Lidická - Havířská, 2. stavba  </t>
  </si>
  <si>
    <t>s) II/152 Jaroměřice nad Rokytnou 1 - 2/2006</t>
  </si>
  <si>
    <t>IP Rekonstrukce mostu ev. č. 152 - 018 v Jaroměřicích</t>
  </si>
  <si>
    <r>
      <t xml:space="preserve">Příjmy z fin. vypořádání minulých let mezi krajem a obcemi        </t>
    </r>
    <r>
      <rPr>
        <sz val="10"/>
        <rFont val="Arial CE"/>
        <family val="0"/>
      </rPr>
      <t>(pol.2223)</t>
    </r>
  </si>
  <si>
    <t>počet stran : 40</t>
  </si>
  <si>
    <t>Stav na bankovním účtu k 28.2. 2006</t>
  </si>
  <si>
    <t>Terénní mapování sítě jezdeckých stezek a koňských stanic</t>
  </si>
  <si>
    <t>II/411, II/152, III/15226 Moravské Budějovice - okr. křižovatka</t>
  </si>
  <si>
    <t>Oprava mostu ev. číslo 35114-4 v Přibyslavicích</t>
  </si>
  <si>
    <t>Oprava silnice III/35114 a III/03821 Havlíčkův Brod, Lidická - Havířská, 2. stavba</t>
  </si>
  <si>
    <t>Podpora sociální integrace v kraji Vysočina 2004-2006 (administrace)</t>
  </si>
  <si>
    <t>Kofinancování IP v opatření 4.2.2 SROP - podpora místní infrastruktury cestovního ruchu</t>
  </si>
  <si>
    <t>Rekonstrukce silnice II/405 v úseku Jihlava - Třebíč, II. etapa, úsek číslo 1 Jihlava - Příseka km 0,000 - 4,276</t>
  </si>
  <si>
    <t>Rekonstrukce silnice II/150 Pavlíkov - Vilémovice</t>
  </si>
  <si>
    <t>Rekonstrukce mostu ev. č. 152 - 018 v Jaroměřicích</t>
  </si>
  <si>
    <t>II/106 Jihlava - Velké Meziříčí, rekonstrukce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</si>
  <si>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</si>
  <si>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</si>
  <si>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</si>
  <si>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Průběžné poskytování finančních prostředků - půjčky na projekty EU (podpora sociální integrace)</t>
  </si>
  <si>
    <t>Rekonstrukce silnice II/405 v úseku Jihlava - Třebíč, II. etapa, úsek číslo 1 Jihlava - Příseka km 0,000 - 4,276 - závazek k profinancování projektu</t>
  </si>
  <si>
    <t xml:space="preserve">Přeložka silnice II/352 Jihlava - Heroltice - závazek k předfinancování </t>
  </si>
  <si>
    <t>Kulturní dědictví Vysočiny - spolufinancování ve výši 5 % z celkových oprávněných výdajů projektu</t>
  </si>
  <si>
    <t>Centrum maternofetální medicíny - Nemocnice Jihlava - příslib poskytnutí návratných finančních prostředků</t>
  </si>
  <si>
    <t>Schválený převod z rozpočtu kraje na rok 2006</t>
  </si>
  <si>
    <t>Zdroje fondu celkem</t>
  </si>
  <si>
    <t>v Kč</t>
  </si>
  <si>
    <t>Disponibilní zdroje FSR k 28. 2. 2006</t>
  </si>
  <si>
    <t xml:space="preserve">Vázané prostředky na stavební úpravy sídla kraje </t>
  </si>
  <si>
    <t>cca  575 264 000</t>
  </si>
  <si>
    <t>Podpora drobných podnikatelů v ekonomicky slabých regionech kraje Vysočina</t>
  </si>
  <si>
    <t>b) Zastupitelstvem schválené a dosud nerealizované převody do rozpočtu kraje a Fondu Vysočiny :</t>
  </si>
  <si>
    <t>Převod do Fondu Vysočiny</t>
  </si>
  <si>
    <t xml:space="preserve">c) Zastupitelstvem kraje pouze schválený přislíb financování : </t>
  </si>
  <si>
    <t>Převod do rozpočtu (kapitola Kultura na projekt Muzea Vysočiny Jihlava)</t>
  </si>
  <si>
    <t>Převod do rozpočtu (kapitola Školství na biatlonový areál v Novém Městě n. M.)</t>
  </si>
  <si>
    <t xml:space="preserve">t) Ekonomický plán aktivních projektů EU - rozpočet, cash-flow </t>
  </si>
  <si>
    <t>Dotace Obci Dolní Cerekev - sanace skládky</t>
  </si>
  <si>
    <t xml:space="preserve">    projektů kofinancovaných EU :</t>
  </si>
  <si>
    <t>+40 000 000</t>
  </si>
  <si>
    <t>ZPRÁVA O STAVU A VÝVOJI PORTFOLIA</t>
  </si>
  <si>
    <t>Kraj Vysočina</t>
  </si>
  <si>
    <t>Zhodnocení od počátku roku</t>
  </si>
  <si>
    <t>Zhodnocení za poslední měsíc</t>
  </si>
  <si>
    <t>Nástroj</t>
  </si>
  <si>
    <t>Tržní cena v Kč</t>
  </si>
  <si>
    <t>Zastoupení v portfoliu</t>
  </si>
  <si>
    <t>Celková hodnota portfolia</t>
  </si>
  <si>
    <t>Dluhopisové fondy</t>
  </si>
  <si>
    <t>Dluhopisy</t>
  </si>
  <si>
    <t>Fondy peněžního trhu</t>
  </si>
  <si>
    <t>Investiční běžný účet</t>
  </si>
  <si>
    <t>Údaje za měsíc</t>
  </si>
  <si>
    <t>Zpracováno dne:</t>
  </si>
  <si>
    <t>Etalonem je srovnatelný výnos z 3měsíčního depozita na mezibankovním trhu</t>
  </si>
  <si>
    <t>Údaje za rok 2006</t>
  </si>
  <si>
    <t>Aktuální hodnota portfolia ke dni 28.2.2006</t>
  </si>
  <si>
    <t>Struktura portfolia ke dni 28.2.2006</t>
  </si>
  <si>
    <t>Zhodnocení po odečtení odměny</t>
  </si>
  <si>
    <t>Odhad celkové odměny za rok 2006</t>
  </si>
  <si>
    <t>Zhodnocení od 22.1.2004 do 28.2.2006</t>
  </si>
  <si>
    <t>na Moravě a 5 000 tis. Kč na pořízení sídla kraje</t>
  </si>
  <si>
    <t>** částka 100 000 tis. Kč (dle schváleného rozpočtu kraje roku 2006) představuje převod do FSR na příp. financování projektů EU</t>
  </si>
  <si>
    <r>
      <t xml:space="preserve">2) VÝVOJ DAŇOVÝCH PŘÍJMŮ V OBDOBÍ  1. 1. - 28. 2. 2006                                                                 </t>
    </r>
    <r>
      <rPr>
        <b/>
        <sz val="12"/>
        <rFont val="Arial CE"/>
        <family val="2"/>
      </rPr>
      <t xml:space="preserve"> (tis.Kč)</t>
    </r>
  </si>
  <si>
    <t>Správa externích sítí a databází, spoluúčast na projektech</t>
  </si>
  <si>
    <t>Poznámka: rozpočtová opatření budou promítnuta  v upraveném rozpočtu od března 2006.</t>
  </si>
  <si>
    <t>Buy/Sell</t>
  </si>
  <si>
    <t>Obligace</t>
  </si>
  <si>
    <t>Peněžní prostředky</t>
  </si>
  <si>
    <t>Celková odměna za rok 2006</t>
  </si>
  <si>
    <t>Údaje za dobu spolupráce (po odečtení odměny)</t>
  </si>
  <si>
    <t>4,99% p.a.</t>
  </si>
  <si>
    <t>4,73% p.a.</t>
  </si>
  <si>
    <t>5,62% p.a.</t>
  </si>
  <si>
    <t>KEY INVESTMENTS</t>
  </si>
  <si>
    <t>Aktuální hodnota portfolia ke dni 28. 2. 2006</t>
  </si>
  <si>
    <t>Zhodnocení od 29.9.2005 do 28. 2. 2006</t>
  </si>
  <si>
    <t>Struktura portfolia ke dni 28. 2. 2006</t>
  </si>
  <si>
    <t>2,53% p.a.</t>
  </si>
  <si>
    <t>2,45% p.a.</t>
  </si>
  <si>
    <t>2,74% p.a.</t>
  </si>
  <si>
    <t>Poskytnuté zálohy vnitřním organ. jednotkám</t>
  </si>
  <si>
    <t xml:space="preserve">III/03821 Havlíčkův Brod, Lidická - Havířská, 2. stavba </t>
  </si>
  <si>
    <t>ZK-02-2006-92, př. 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</si>
</sst>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</numFmts>
  <fonts count="7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.75"/>
      <name val="Arial CE"/>
      <family val="2"/>
    </font>
    <font>
      <b/>
      <sz val="11.75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b/>
      <sz val="16"/>
      <name val="Arial CE"/>
      <family val="2"/>
    </font>
    <font>
      <sz val="10"/>
      <color indexed="8"/>
      <name val="Arial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5"/>
      <name val="Arial CE"/>
      <family val="0"/>
    </font>
    <font>
      <sz val="1"/>
      <name val="Arial"/>
      <family val="0"/>
    </font>
    <font>
      <sz val="1.5"/>
      <name val="Arial"/>
      <family val="0"/>
    </font>
    <font>
      <sz val="12"/>
      <name val="Arial CE"/>
      <family val="2"/>
    </font>
    <font>
      <b/>
      <i/>
      <sz val="14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sz val="1.5"/>
      <name val="Arial CE"/>
      <family val="0"/>
    </font>
    <font>
      <b/>
      <sz val="11"/>
      <name val="Arial"/>
      <family val="2"/>
    </font>
    <font>
      <sz val="1.75"/>
      <name val="Arial"/>
      <family val="0"/>
    </font>
    <font>
      <sz val="2"/>
      <name val="Arial"/>
      <family val="0"/>
    </font>
    <font>
      <sz val="2.5"/>
      <name val="Arial CE"/>
      <family val="0"/>
    </font>
    <font>
      <b/>
      <sz val="3.25"/>
      <name val="Arial"/>
      <family val="2"/>
    </font>
    <font>
      <b/>
      <sz val="4.75"/>
      <name val="Arial"/>
      <family val="2"/>
    </font>
    <font>
      <b/>
      <sz val="2.25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4"/>
      <name val="Arial"/>
      <family val="0"/>
    </font>
    <font>
      <sz val="8.25"/>
      <name val="Arial"/>
      <family val="0"/>
    </font>
    <font>
      <b/>
      <sz val="10"/>
      <color indexed="53"/>
      <name val="Arial CE"/>
      <family val="2"/>
    </font>
    <font>
      <b/>
      <sz val="9.25"/>
      <name val="Arial Black"/>
      <family val="2"/>
    </font>
    <font>
      <b/>
      <sz val="6.75"/>
      <name val="Arial"/>
      <family val="2"/>
    </font>
    <font>
      <b/>
      <sz val="8"/>
      <name val="Arial"/>
      <family val="2"/>
    </font>
    <font>
      <b/>
      <sz val="11.25"/>
      <name val="Arial"/>
      <family val="0"/>
    </font>
    <font>
      <sz val="9.2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/>
    </xf>
    <xf numFmtId="49" fontId="0" fillId="0" borderId="6" xfId="0" applyNumberFormat="1" applyFill="1" applyBorder="1" applyAlignment="1">
      <alignment horizontal="center" vertical="top"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5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3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4" fillId="4" borderId="0" xfId="0" applyNumberFormat="1" applyFont="1" applyFill="1" applyAlignment="1">
      <alignment/>
    </xf>
    <xf numFmtId="3" fontId="14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165" fontId="0" fillId="0" borderId="1" xfId="0" applyNumberFormat="1" applyBorder="1" applyAlignment="1">
      <alignment shrinkToFit="1"/>
    </xf>
    <xf numFmtId="3" fontId="26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6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vertical="center" wrapText="1"/>
    </xf>
    <xf numFmtId="3" fontId="13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3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6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3" fontId="36" fillId="4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4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3" fillId="4" borderId="9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6" fillId="4" borderId="0" xfId="0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4" fillId="4" borderId="0" xfId="0" applyFont="1" applyFill="1" applyAlignment="1">
      <alignment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32" fillId="0" borderId="1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35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0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/>
    </xf>
    <xf numFmtId="165" fontId="35" fillId="0" borderId="1" xfId="0" applyNumberFormat="1" applyFont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Border="1" applyAlignment="1">
      <alignment/>
    </xf>
    <xf numFmtId="166" fontId="38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45" fillId="0" borderId="0" xfId="0" applyFont="1" applyAlignment="1">
      <alignment/>
    </xf>
    <xf numFmtId="0" fontId="0" fillId="7" borderId="1" xfId="0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7" borderId="1" xfId="0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/>
    </xf>
    <xf numFmtId="3" fontId="2" fillId="7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/>
    </xf>
    <xf numFmtId="4" fontId="40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5" fillId="4" borderId="1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3" fillId="4" borderId="1" xfId="0" applyNumberFormat="1" applyFont="1" applyFill="1" applyBorder="1" applyAlignment="1">
      <alignment/>
    </xf>
    <xf numFmtId="3" fontId="35" fillId="4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wrapText="1"/>
    </xf>
    <xf numFmtId="0" fontId="15" fillId="4" borderId="1" xfId="0" applyFont="1" applyFill="1" applyBorder="1" applyAlignment="1">
      <alignment vertical="center"/>
    </xf>
    <xf numFmtId="3" fontId="33" fillId="4" borderId="1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13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1" xfId="0" applyFont="1" applyFill="1" applyBorder="1" applyAlignment="1">
      <alignment vertical="top" wrapText="1"/>
    </xf>
    <xf numFmtId="3" fontId="5" fillId="4" borderId="1" xfId="0" applyNumberFormat="1" applyFont="1" applyFill="1" applyBorder="1" applyAlignment="1">
      <alignment/>
    </xf>
    <xf numFmtId="14" fontId="0" fillId="0" borderId="1" xfId="0" applyNumberForma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34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2" fillId="4" borderId="1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24" fillId="4" borderId="0" xfId="0" applyFont="1" applyFill="1" applyAlignment="1">
      <alignment/>
    </xf>
    <xf numFmtId="4" fontId="39" fillId="4" borderId="0" xfId="0" applyNumberFormat="1" applyFont="1" applyFill="1" applyAlignment="1">
      <alignment/>
    </xf>
    <xf numFmtId="3" fontId="44" fillId="0" borderId="0" xfId="0" applyNumberFormat="1" applyFont="1" applyAlignment="1">
      <alignment/>
    </xf>
    <xf numFmtId="165" fontId="2" fillId="0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top"/>
    </xf>
    <xf numFmtId="3" fontId="2" fillId="8" borderId="1" xfId="0" applyNumberFormat="1" applyFont="1" applyFill="1" applyBorder="1" applyAlignment="1">
      <alignment/>
    </xf>
    <xf numFmtId="0" fontId="0" fillId="8" borderId="1" xfId="0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3" xfId="0" applyNumberFormat="1" applyFont="1" applyFill="1" applyBorder="1" applyAlignment="1">
      <alignment/>
    </xf>
    <xf numFmtId="3" fontId="0" fillId="8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6" fillId="0" borderId="5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165" fontId="35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right" vertical="center"/>
    </xf>
    <xf numFmtId="165" fontId="0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vertical="center" wrapText="1"/>
    </xf>
    <xf numFmtId="0" fontId="6" fillId="4" borderId="3" xfId="0" applyFont="1" applyFill="1" applyBorder="1" applyAlignment="1">
      <alignment/>
    </xf>
    <xf numFmtId="3" fontId="6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0" fontId="58" fillId="0" borderId="3" xfId="0" applyFont="1" applyFill="1" applyBorder="1" applyAlignment="1">
      <alignment/>
    </xf>
    <xf numFmtId="0" fontId="58" fillId="0" borderId="1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3" fontId="59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3" fontId="32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5" fillId="4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 vertical="top" wrapText="1"/>
    </xf>
    <xf numFmtId="3" fontId="60" fillId="0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/>
    </xf>
    <xf numFmtId="3" fontId="6" fillId="4" borderId="6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2" fillId="2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/>
    </xf>
    <xf numFmtId="0" fontId="61" fillId="0" borderId="0" xfId="0" applyFont="1" applyAlignment="1">
      <alignment/>
    </xf>
    <xf numFmtId="0" fontId="2" fillId="4" borderId="8" xfId="0" applyFont="1" applyFill="1" applyBorder="1" applyAlignment="1">
      <alignment/>
    </xf>
    <xf numFmtId="0" fontId="39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9" fontId="17" fillId="0" borderId="0" xfId="0" applyNumberFormat="1" applyFont="1" applyAlignment="1">
      <alignment horizontal="right"/>
    </xf>
    <xf numFmtId="192" fontId="2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39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Alignment="1">
      <alignment/>
    </xf>
    <xf numFmtId="49" fontId="17" fillId="0" borderId="1" xfId="0" applyNumberFormat="1" applyFont="1" applyBorder="1" applyAlignment="1">
      <alignment horizontal="right"/>
    </xf>
    <xf numFmtId="3" fontId="13" fillId="0" borderId="1" xfId="0" applyNumberFormat="1" applyFont="1" applyFill="1" applyBorder="1" applyAlignment="1">
      <alignment/>
    </xf>
    <xf numFmtId="0" fontId="62" fillId="0" borderId="1" xfId="0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8" fontId="2" fillId="0" borderId="1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8" fontId="2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/>
    </xf>
    <xf numFmtId="8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7" fontId="35" fillId="0" borderId="10" xfId="0" applyNumberFormat="1" applyFont="1" applyBorder="1" applyAlignment="1">
      <alignment horizontal="right"/>
    </xf>
    <xf numFmtId="49" fontId="2" fillId="0" borderId="3" xfId="0" applyNumberFormat="1" applyFont="1" applyFill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3" xfId="0" applyFont="1" applyBorder="1" applyAlignment="1">
      <alignment/>
    </xf>
    <xf numFmtId="173" fontId="0" fillId="0" borderId="1" xfId="0" applyNumberFormat="1" applyFill="1" applyBorder="1" applyAlignment="1">
      <alignment horizontal="right"/>
    </xf>
    <xf numFmtId="10" fontId="0" fillId="0" borderId="1" xfId="20" applyNumberFormat="1" applyBorder="1" applyAlignment="1">
      <alignment horizontal="center"/>
    </xf>
    <xf numFmtId="173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9" fillId="0" borderId="1" xfId="0" applyFont="1" applyFill="1" applyBorder="1" applyAlignment="1">
      <alignment horizontal="center" vertical="center"/>
    </xf>
    <xf numFmtId="192" fontId="0" fillId="0" borderId="1" xfId="0" applyNumberFormat="1" applyBorder="1" applyAlignment="1">
      <alignment/>
    </xf>
    <xf numFmtId="192" fontId="2" fillId="0" borderId="1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173" fontId="0" fillId="0" borderId="1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0" fontId="65" fillId="0" borderId="1" xfId="0" applyFont="1" applyBorder="1" applyAlignment="1">
      <alignment/>
    </xf>
    <xf numFmtId="44" fontId="35" fillId="0" borderId="1" xfId="0" applyNumberFormat="1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right"/>
    </xf>
    <xf numFmtId="10" fontId="2" fillId="0" borderId="3" xfId="20" applyNumberFormat="1" applyFont="1" applyFill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44" fontId="2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73" fontId="2" fillId="0" borderId="3" xfId="0" applyNumberFormat="1" applyFont="1" applyBorder="1" applyAlignment="1">
      <alignment horizontal="right"/>
    </xf>
    <xf numFmtId="192" fontId="0" fillId="0" borderId="1" xfId="0" applyNumberFormat="1" applyFont="1" applyBorder="1" applyAlignment="1">
      <alignment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2" fillId="2" borderId="3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0" fillId="0" borderId="0" xfId="0" applyFill="1" applyAlignment="1">
      <alignment horizontal="center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49" fontId="14" fillId="0" borderId="2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5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 horizontal="left"/>
    </xf>
    <xf numFmtId="49" fontId="0" fillId="0" borderId="8" xfId="0" applyNumberFormat="1" applyFill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3" fontId="39" fillId="2" borderId="11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3" fontId="2" fillId="7" borderId="4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7" borderId="4" xfId="0" applyNumberFormat="1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1" fillId="0" borderId="0" xfId="0" applyFont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externalLink" Target="externalLinks/externalLink12.xml" /><Relationship Id="rId39" Type="http://schemas.openxmlformats.org/officeDocument/2006/relationships/externalLink" Target="externalLinks/externalLink13.xml" /><Relationship Id="rId40" Type="http://schemas.openxmlformats.org/officeDocument/2006/relationships/externalLink" Target="externalLinks/externalLink14.xml" /><Relationship Id="rId41" Type="http://schemas.openxmlformats.org/officeDocument/2006/relationships/externalLink" Target="externalLinks/externalLink15.xml" /><Relationship Id="rId42" Type="http://schemas.openxmlformats.org/officeDocument/2006/relationships/externalLink" Target="externalLinks/externalLink16.xml" /><Relationship Id="rId43" Type="http://schemas.openxmlformats.org/officeDocument/2006/relationships/externalLink" Target="externalLinks/externalLink17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>
        <c:manualLayout>
          <c:xMode val="factor"/>
          <c:yMode val="factor"/>
          <c:x val="-0.006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5"/>
          <c:w val="0.875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daně!$B$51:$M$51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daně!$B$51:$M$51</c:f>
              <c:strCache/>
            </c:strRef>
          </c:cat>
          <c:val>
            <c:numRef>
              <c:f>daně!$B$57:$M$57</c:f>
              <c:numCache/>
            </c:numRef>
          </c:val>
        </c:ser>
        <c:axId val="25613241"/>
        <c:axId val="29192578"/>
      </c:barChart>
      <c:catAx>
        <c:axId val="2561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192578"/>
        <c:crosses val="autoZero"/>
        <c:auto val="1"/>
        <c:lblOffset val="100"/>
        <c:noMultiLvlLbl val="0"/>
      </c:catAx>
      <c:valAx>
        <c:axId val="29192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13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5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24001505"/>
        <c:axId val="14686954"/>
      </c:lineChart>
      <c:catAx>
        <c:axId val="24001505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686954"/>
        <c:crosses val="autoZero"/>
        <c:auto val="1"/>
        <c:lblOffset val="0"/>
        <c:noMultiLvlLbl val="0"/>
      </c:catAx>
      <c:valAx>
        <c:axId val="14686954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001505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'[15]List1'!$C$22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'[15]List1'!$B$23:$B$26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'[15]List1'!$C$23:$C$26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65073723"/>
        <c:axId val="48792596"/>
      </c:lineChart>
      <c:catAx>
        <c:axId val="65073723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92596"/>
        <c:crosses val="autoZero"/>
        <c:auto val="1"/>
        <c:lblOffset val="0"/>
        <c:noMultiLvlLbl val="0"/>
      </c:catAx>
      <c:valAx>
        <c:axId val="48792596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073723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'[15]List1'!$C$22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'[15]List1'!$B$23:$B$26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'[15]List1'!$C$23:$C$26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36480181"/>
        <c:axId val="59886174"/>
      </c:lineChart>
      <c:catAx>
        <c:axId val="36480181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886174"/>
        <c:crosses val="autoZero"/>
        <c:auto val="1"/>
        <c:lblOffset val="0"/>
        <c:noMultiLvlLbl val="0"/>
      </c:catAx>
      <c:valAx>
        <c:axId val="59886174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480181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'[14]List1'!$C$22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'[14]List1'!$B$23:$B$26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'[14]List1'!$C$23:$C$26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'[12]KrVys'!$E$11:$F$11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104655"/>
        <c:axId val="18941896"/>
      </c:lineChart>
      <c:catAx>
        <c:axId val="2104655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41896"/>
        <c:crosses val="autoZero"/>
        <c:auto val="1"/>
        <c:lblOffset val="0"/>
        <c:tickLblSkip val="3"/>
        <c:noMultiLvlLbl val="0"/>
      </c:catAx>
      <c:valAx>
        <c:axId val="18941896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4655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'[13]List1'!$C$22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'[13]List1'!$B$23:$B$26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'[13]List1'!$C$23:$C$26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'[12]KrVys'!$E$11:$F$11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6259337"/>
        <c:axId val="57898578"/>
      </c:lineChart>
      <c:catAx>
        <c:axId val="3625933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898578"/>
        <c:crosses val="autoZero"/>
        <c:auto val="1"/>
        <c:lblOffset val="0"/>
        <c:tickLblSkip val="3"/>
        <c:noMultiLvlLbl val="0"/>
      </c:catAx>
      <c:valAx>
        <c:axId val="57898578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25933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'[11]List1'!$C$22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'[11]List1'!$C$23:$C$26</c:f>
              <c:numCache>
                <c:ptCount val="4"/>
                <c:pt idx="0">
                  <c:v>23199543.23</c:v>
                </c:pt>
                <c:pt idx="1">
                  <c:v>0</c:v>
                </c:pt>
                <c:pt idx="2">
                  <c:v>13716300</c:v>
                </c:pt>
                <c:pt idx="3">
                  <c:v>3160519.16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175"/>
          <c:w val="0.8817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61406611"/>
        <c:axId val="15788588"/>
      </c:barChart>
      <c:catAx>
        <c:axId val="61406611"/>
        <c:scaling>
          <c:orientation val="minMax"/>
        </c:scaling>
        <c:axPos val="b"/>
        <c:delete val="1"/>
        <c:majorTickMark val="out"/>
        <c:minorTickMark val="none"/>
        <c:tickLblPos val="nextTo"/>
        <c:crossAx val="15788588"/>
        <c:crossesAt val="0"/>
        <c:auto val="1"/>
        <c:lblOffset val="100"/>
        <c:noMultiLvlLbl val="0"/>
      </c:catAx>
      <c:valAx>
        <c:axId val="1578858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06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'[7]KrVys'!$B$11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'[7]KrVys'!$E$11:$F$11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1325155"/>
        <c:axId val="59273212"/>
      </c:lineChart>
      <c:catAx>
        <c:axId val="51325155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273212"/>
        <c:crosses val="autoZero"/>
        <c:auto val="1"/>
        <c:lblOffset val="0"/>
        <c:noMultiLvlLbl val="0"/>
      </c:catAx>
      <c:valAx>
        <c:axId val="59273212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25155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'[10]List1'!$C$22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'[10]List1'!$C$23:$C$26</c:f>
              <c:numCache>
                <c:ptCount val="4"/>
                <c:pt idx="0">
                  <c:v>26009867.36</c:v>
                </c:pt>
                <c:pt idx="1">
                  <c:v>2000030</c:v>
                </c:pt>
                <c:pt idx="2">
                  <c:v>11668800</c:v>
                </c:pt>
                <c:pt idx="3">
                  <c:v>60880.23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'[7]KrVys'!$B$11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'[7]KrVys'!$E$11:$F$11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3696861"/>
        <c:axId val="36400838"/>
      </c:lineChart>
      <c:catAx>
        <c:axId val="63696861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400838"/>
        <c:crosses val="autoZero"/>
        <c:auto val="1"/>
        <c:lblOffset val="0"/>
        <c:noMultiLvlLbl val="0"/>
      </c:catAx>
      <c:valAx>
        <c:axId val="36400838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696861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'[8]List1'!$C$22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'[8]List1'!$C$23:$C$26</c:f>
              <c:numCache>
                <c:ptCount val="4"/>
                <c:pt idx="0">
                  <c:v>26055488.86</c:v>
                </c:pt>
                <c:pt idx="1">
                  <c:v>2006396.67</c:v>
                </c:pt>
                <c:pt idx="2">
                  <c:v>11678745</c:v>
                </c:pt>
                <c:pt idx="3">
                  <c:v>60967.16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'[7]KrVys'!$B$11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'[7]KrVys'!$E$11:$F$11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9172087"/>
        <c:axId val="62786736"/>
      </c:lineChart>
      <c:catAx>
        <c:axId val="5917208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786736"/>
        <c:crosses val="autoZero"/>
        <c:auto val="1"/>
        <c:lblOffset val="0"/>
        <c:noMultiLvlLbl val="0"/>
      </c:catAx>
      <c:valAx>
        <c:axId val="62786736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17208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ČS!#REF!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ČS!#REF!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'[7]KrVys'!$B$11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'[7]KrVys'!$E$11:$F$11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'[7]KrVys'!$B$47:$B$76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'[7]KrVys'!$E$47:$E$76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8209713"/>
        <c:axId val="52560826"/>
      </c:lineChart>
      <c:catAx>
        <c:axId val="28209713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560826"/>
        <c:crosses val="autoZero"/>
        <c:auto val="1"/>
        <c:lblOffset val="0"/>
        <c:noMultiLvlLbl val="0"/>
      </c:catAx>
      <c:valAx>
        <c:axId val="52560826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09713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3285387"/>
        <c:axId val="29568484"/>
      </c:lineChart>
      <c:catAx>
        <c:axId val="328538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68484"/>
        <c:crosses val="autoZero"/>
        <c:auto val="1"/>
        <c:lblOffset val="0"/>
        <c:noMultiLvlLbl val="0"/>
      </c:catAx>
      <c:valAx>
        <c:axId val="29568484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538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'[6]List1'!$C$22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'[6]List1'!$C$23:$C$26</c:f>
              <c:numCache>
                <c:ptCount val="4"/>
                <c:pt idx="0">
                  <c:v>26112496.36</c:v>
                </c:pt>
                <c:pt idx="1">
                  <c:v>2009875.56</c:v>
                </c:pt>
                <c:pt idx="2">
                  <c:v>11693110</c:v>
                </c:pt>
                <c:pt idx="3">
                  <c:v>61053.87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'[5]KrVys'!$B$11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</c:numCache>
            </c:numRef>
          </c:cat>
          <c:val>
            <c:numRef>
              <c:f>'[5]KrVys'!$E$47:$E$76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</c:numCache>
            </c:numRef>
          </c:val>
          <c:smooth val="0"/>
        </c:ser>
        <c:axId val="64789765"/>
        <c:axId val="46236974"/>
      </c:lineChart>
      <c:catAx>
        <c:axId val="64789765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236974"/>
        <c:crosses val="autoZero"/>
        <c:auto val="1"/>
        <c:lblOffset val="0"/>
        <c:noMultiLvlLbl val="0"/>
      </c:catAx>
      <c:valAx>
        <c:axId val="46236974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789765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7879565"/>
        <c:axId val="3807222"/>
      </c:lineChart>
      <c:catAx>
        <c:axId val="787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07222"/>
        <c:crosses val="autoZero"/>
        <c:auto val="1"/>
        <c:lblOffset val="100"/>
        <c:noMultiLvlLbl val="0"/>
      </c:catAx>
      <c:valAx>
        <c:axId val="3807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879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25"/>
          <c:y val="0.23"/>
          <c:w val="0.35325"/>
          <c:h val="0.503"/>
        </c:manualLayout>
      </c:layout>
      <c:pie3DChart>
        <c:varyColors val="1"/>
        <c:ser>
          <c:idx val="0"/>
          <c:order val="0"/>
          <c:tx>
            <c:strRef>
              <c:f>'[4]List1'!$C$22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'[4]List1'!$C$23:$C$26</c:f>
              <c:numCache>
                <c:ptCount val="4"/>
                <c:pt idx="0">
                  <c:v>26236969.34</c:v>
                </c:pt>
                <c:pt idx="1">
                  <c:v>2016096.67</c:v>
                </c:pt>
                <c:pt idx="2">
                  <c:v>11725155</c:v>
                </c:pt>
                <c:pt idx="3">
                  <c:v>61224.46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75"/>
        </c:manualLayout>
      </c:layout>
      <c:lineChart>
        <c:grouping val="standard"/>
        <c:varyColors val="0"/>
        <c:ser>
          <c:idx val="1"/>
          <c:order val="0"/>
          <c:tx>
            <c:strRef>
              <c:f>'[2]KrVys'!$B$11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  <c:pt idx="25">
                  <c:v>38748</c:v>
                </c:pt>
                <c:pt idx="26">
                  <c:v>38776</c:v>
                </c:pt>
              </c:numCache>
            </c:numRef>
          </c:cat>
          <c:val>
            <c:numRef>
              <c:f>'[2]KrVys'!$D$47:$D$76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1.052147589357785</c:v>
                </c:pt>
                <c:pt idx="24">
                  <c:v>1.0541407374637384</c:v>
                </c:pt>
                <c:pt idx="25">
                  <c:v>1.0566439938536902</c:v>
                </c:pt>
                <c:pt idx="26">
                  <c:v>1.0584472732952248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38686</c:v>
                </c:pt>
                <c:pt idx="24">
                  <c:v>38717</c:v>
                </c:pt>
                <c:pt idx="25">
                  <c:v>38748</c:v>
                </c:pt>
                <c:pt idx="26">
                  <c:v>38776</c:v>
                </c:pt>
              </c:numCache>
            </c:numRef>
          </c:cat>
          <c:val>
            <c:numRef>
              <c:f>'[2]KrVys'!$E$47:$E$76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1.0395954168148542</c:v>
                </c:pt>
                <c:pt idx="24">
                  <c:v>1.0414584287659188</c:v>
                </c:pt>
                <c:pt idx="25">
                  <c:v>1.0432893982830123</c:v>
                </c:pt>
                <c:pt idx="26">
                  <c:v>1.044834038257895</c:v>
                </c:pt>
              </c:numCache>
            </c:numRef>
          </c:val>
          <c:smooth val="0"/>
        </c:ser>
        <c:axId val="13479583"/>
        <c:axId val="54207384"/>
      </c:lineChart>
      <c:catAx>
        <c:axId val="13479583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07384"/>
        <c:crosses val="autoZero"/>
        <c:auto val="1"/>
        <c:lblOffset val="0"/>
        <c:noMultiLvlLbl val="0"/>
      </c:catAx>
      <c:valAx>
        <c:axId val="54207384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479583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1435"/>
          <c:w val="0.231"/>
          <c:h val="0.139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'[9]List1'!$F$20:$F$22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'[9]List1'!$G$20:$G$22</c:f>
              <c:numCache>
                <c:ptCount val="3"/>
                <c:pt idx="0">
                  <c:v>0.2593</c:v>
                </c:pt>
                <c:pt idx="1">
                  <c:v>0.7043</c:v>
                </c:pt>
                <c:pt idx="2">
                  <c:v>0.0364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1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Struktura portfolia ke dni 28.2.2006
</a:t>
            </a:r>
          </a:p>
        </c:rich>
      </c:tx>
      <c:layout>
        <c:manualLayout>
          <c:xMode val="factor"/>
          <c:yMode val="factor"/>
          <c:x val="0.00225"/>
          <c:y val="-0.01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35"/>
          <c:y val="0.30325"/>
          <c:w val="0.39025"/>
          <c:h val="0.53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28,3%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71,51%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0.283</c:v>
                </c:pt>
                <c:pt idx="1">
                  <c:v>0.7151</c:v>
                </c:pt>
                <c:pt idx="2">
                  <c:v>0.0019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"/>
          <c:y val="0.594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75" b="1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6"/>
          <c:w val="0.958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'[1]List1'!$F$41:$K$41</c:f>
              <c:strCache>
                <c:ptCount val="6"/>
                <c:pt idx="0">
                  <c:v>30.9.2005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28.2.2006</c:v>
                </c:pt>
              </c:strCache>
            </c:strRef>
          </c:cat>
          <c:val>
            <c:numRef>
              <c:f>'[1]List1'!$F$42:$K$42</c:f>
              <c:numCache>
                <c:ptCount val="6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'[1]List1'!$F$41:$K$41</c:f>
              <c:strCache>
                <c:ptCount val="6"/>
                <c:pt idx="0">
                  <c:v>30.9.2005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28.2.2006</c:v>
                </c:pt>
              </c:strCache>
            </c:strRef>
          </c:cat>
          <c:val>
            <c:numRef>
              <c:f>'[1]List1'!$F$43:$K$43</c:f>
              <c:numCache>
                <c:ptCount val="6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</c:numCache>
            </c:numRef>
          </c:val>
          <c:smooth val="0"/>
        </c:ser>
        <c:marker val="1"/>
        <c:axId val="18104409"/>
        <c:axId val="28721954"/>
      </c:lineChart>
      <c:catAx>
        <c:axId val="181044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721954"/>
        <c:crosses val="autoZero"/>
        <c:auto val="1"/>
        <c:lblOffset val="100"/>
        <c:noMultiLvlLbl val="0"/>
      </c:catAx>
      <c:valAx>
        <c:axId val="28721954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104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25"/>
          <c:y val="0.18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zastupitelstva'!$A$53:$A$56</c:f>
              <c:strCache/>
            </c:strRef>
          </c:cat>
          <c:val>
            <c:numRef>
              <c:f>'čerpání zastupitelstva'!$E$53:$E$56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'[14]List1'!$C$22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'[14]List1'!$B$23:$B$26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'[14]List1'!$C$23:$C$26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'[12]KrVys'!$E$11:$F$11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'[12]KrVys'!$E$47:$E$76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4264999"/>
        <c:axId val="39949536"/>
      </c:lineChart>
      <c:catAx>
        <c:axId val="34264999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949536"/>
        <c:crosses val="autoZero"/>
        <c:auto val="1"/>
        <c:lblOffset val="0"/>
        <c:tickLblSkip val="3"/>
        <c:noMultiLvlLbl val="0"/>
      </c:catAx>
      <c:valAx>
        <c:axId val="39949536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64999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'[16]List1'!$B$18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'[16]List1'!$A$19:$A$22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'[16]List1'!$B$19:$B$22</c:f>
              <c:numCache>
                <c:ptCount val="4"/>
                <c:pt idx="0">
                  <c:v>22492758.04</c:v>
                </c:pt>
                <c:pt idx="1">
                  <c:v>3063025.48</c:v>
                </c:pt>
                <c:pt idx="2">
                  <c:v>14502056.64</c:v>
                </c:pt>
                <c:pt idx="3">
                  <c:v>416640.22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'[17]List1'!$C$22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'[17]List1'!$B$23:$B$26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'[17]List1'!$C$23:$C$26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Relationship Id="rId12" Type="http://schemas.openxmlformats.org/officeDocument/2006/relationships/chart" Target="/xl/charts/chart19.xml" /><Relationship Id="rId13" Type="http://schemas.openxmlformats.org/officeDocument/2006/relationships/chart" Target="/xl/charts/chart20.xml" /><Relationship Id="rId14" Type="http://schemas.openxmlformats.org/officeDocument/2006/relationships/chart" Target="/xl/charts/chart21.xml" /><Relationship Id="rId15" Type="http://schemas.openxmlformats.org/officeDocument/2006/relationships/chart" Target="/xl/charts/chart22.xml" /><Relationship Id="rId16" Type="http://schemas.openxmlformats.org/officeDocument/2006/relationships/chart" Target="/xl/charts/chart23.xml" /><Relationship Id="rId17" Type="http://schemas.openxmlformats.org/officeDocument/2006/relationships/chart" Target="/xl/charts/chart24.xml" /><Relationship Id="rId18" Type="http://schemas.openxmlformats.org/officeDocument/2006/relationships/chart" Target="/xl/charts/chart25.xml" /><Relationship Id="rId19" Type="http://schemas.openxmlformats.org/officeDocument/2006/relationships/chart" Target="/xl/charts/chart26.xml" /><Relationship Id="rId20" Type="http://schemas.openxmlformats.org/officeDocument/2006/relationships/chart" Target="/xl/charts/chart27.xml" /><Relationship Id="rId21" Type="http://schemas.openxmlformats.org/officeDocument/2006/relationships/chart" Target="/xl/charts/chart28.xml" /><Relationship Id="rId22" Type="http://schemas.openxmlformats.org/officeDocument/2006/relationships/chart" Target="/xl/charts/chart29.xml" /><Relationship Id="rId23" Type="http://schemas.openxmlformats.org/officeDocument/2006/relationships/chart" Target="/xl/charts/chart30.xml" /><Relationship Id="rId24" Type="http://schemas.openxmlformats.org/officeDocument/2006/relationships/image" Target="../media/image2.png" /><Relationship Id="rId25" Type="http://schemas.openxmlformats.org/officeDocument/2006/relationships/chart" Target="/xl/charts/chart3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85725</xdr:rowOff>
    </xdr:from>
    <xdr:to>
      <xdr:col>6</xdr:col>
      <xdr:colOff>457200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0" y="10153650"/>
        <a:ext cx="5419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60</xdr:row>
      <xdr:rowOff>85725</xdr:rowOff>
    </xdr:from>
    <xdr:to>
      <xdr:col>15</xdr:col>
      <xdr:colOff>390525</xdr:colOff>
      <xdr:row>90</xdr:row>
      <xdr:rowOff>0</xdr:rowOff>
    </xdr:to>
    <xdr:graphicFrame>
      <xdr:nvGraphicFramePr>
        <xdr:cNvPr id="2" name="Chart 2"/>
        <xdr:cNvGraphicFramePr/>
      </xdr:nvGraphicFramePr>
      <xdr:xfrm>
        <a:off x="5419725" y="10153650"/>
        <a:ext cx="53435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12</xdr:row>
      <xdr:rowOff>47625</xdr:rowOff>
    </xdr:from>
    <xdr:to>
      <xdr:col>15</xdr:col>
      <xdr:colOff>600075</xdr:colOff>
      <xdr:row>36</xdr:row>
      <xdr:rowOff>123825</xdr:rowOff>
    </xdr:to>
    <xdr:graphicFrame>
      <xdr:nvGraphicFramePr>
        <xdr:cNvPr id="3" name="Chart 3"/>
        <xdr:cNvGraphicFramePr/>
      </xdr:nvGraphicFramePr>
      <xdr:xfrm>
        <a:off x="9525" y="2152650"/>
        <a:ext cx="109632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28575</xdr:rowOff>
    </xdr:from>
    <xdr:to>
      <xdr:col>7</xdr:col>
      <xdr:colOff>0</xdr:colOff>
      <xdr:row>90</xdr:row>
      <xdr:rowOff>28575</xdr:rowOff>
    </xdr:to>
    <xdr:graphicFrame>
      <xdr:nvGraphicFramePr>
        <xdr:cNvPr id="1" name="Chart 1"/>
        <xdr:cNvGraphicFramePr/>
      </xdr:nvGraphicFramePr>
      <xdr:xfrm>
        <a:off x="0" y="11344275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6</xdr:col>
      <xdr:colOff>0</xdr:colOff>
      <xdr:row>84</xdr:row>
      <xdr:rowOff>104775</xdr:rowOff>
    </xdr:to>
    <xdr:graphicFrame>
      <xdr:nvGraphicFramePr>
        <xdr:cNvPr id="1" name="Chart 1"/>
        <xdr:cNvGraphicFramePr/>
      </xdr:nvGraphicFramePr>
      <xdr:xfrm>
        <a:off x="0" y="10344150"/>
        <a:ext cx="6972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47625</xdr:rowOff>
    </xdr:from>
    <xdr:to>
      <xdr:col>3</xdr:col>
      <xdr:colOff>561975</xdr:colOff>
      <xdr:row>60</xdr:row>
      <xdr:rowOff>19050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6225"/>
          <a:ext cx="6724650" cy="9591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7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9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0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2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3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1666875</xdr:colOff>
      <xdr:row>0</xdr:row>
      <xdr:rowOff>0</xdr:rowOff>
    </xdr:to>
    <xdr:graphicFrame>
      <xdr:nvGraphicFramePr>
        <xdr:cNvPr id="14" name="Chart 27"/>
        <xdr:cNvGraphicFramePr/>
      </xdr:nvGraphicFramePr>
      <xdr:xfrm>
        <a:off x="0" y="0"/>
        <a:ext cx="16668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1666875</xdr:colOff>
      <xdr:row>0</xdr:row>
      <xdr:rowOff>0</xdr:rowOff>
    </xdr:to>
    <xdr:graphicFrame>
      <xdr:nvGraphicFramePr>
        <xdr:cNvPr id="15" name="Chart 29"/>
        <xdr:cNvGraphicFramePr/>
      </xdr:nvGraphicFramePr>
      <xdr:xfrm>
        <a:off x="0" y="0"/>
        <a:ext cx="16668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6" name="Chart 30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7" name="Chart 32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8" name="Chart 33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9" name="Chart 35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20" name="Chart 38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1666875</xdr:colOff>
      <xdr:row>1</xdr:row>
      <xdr:rowOff>0</xdr:rowOff>
    </xdr:to>
    <xdr:graphicFrame>
      <xdr:nvGraphicFramePr>
        <xdr:cNvPr id="21" name="Chart 39"/>
        <xdr:cNvGraphicFramePr/>
      </xdr:nvGraphicFramePr>
      <xdr:xfrm>
        <a:off x="9525" y="228600"/>
        <a:ext cx="61436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2</xdr:col>
      <xdr:colOff>1666875</xdr:colOff>
      <xdr:row>1</xdr:row>
      <xdr:rowOff>0</xdr:rowOff>
    </xdr:to>
    <xdr:graphicFrame>
      <xdr:nvGraphicFramePr>
        <xdr:cNvPr id="22" name="Chart 41"/>
        <xdr:cNvGraphicFramePr/>
      </xdr:nvGraphicFramePr>
      <xdr:xfrm>
        <a:off x="0" y="228600"/>
        <a:ext cx="61531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9525</xdr:colOff>
      <xdr:row>28</xdr:row>
      <xdr:rowOff>133350</xdr:rowOff>
    </xdr:from>
    <xdr:to>
      <xdr:col>2</xdr:col>
      <xdr:colOff>1666875</xdr:colOff>
      <xdr:row>39</xdr:row>
      <xdr:rowOff>19050</xdr:rowOff>
    </xdr:to>
    <xdr:graphicFrame>
      <xdr:nvGraphicFramePr>
        <xdr:cNvPr id="23" name="Chart 42"/>
        <xdr:cNvGraphicFramePr/>
      </xdr:nvGraphicFramePr>
      <xdr:xfrm>
        <a:off x="9525" y="4619625"/>
        <a:ext cx="6143625" cy="16668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 editAs="oneCell">
    <xdr:from>
      <xdr:col>2</xdr:col>
      <xdr:colOff>438150</xdr:colOff>
      <xdr:row>3</xdr:row>
      <xdr:rowOff>9525</xdr:rowOff>
    </xdr:from>
    <xdr:to>
      <xdr:col>2</xdr:col>
      <xdr:colOff>1666875</xdr:colOff>
      <xdr:row>4</xdr:row>
      <xdr:rowOff>247650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24425" y="4095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40</xdr:row>
      <xdr:rowOff>28575</xdr:rowOff>
    </xdr:from>
    <xdr:to>
      <xdr:col>2</xdr:col>
      <xdr:colOff>1657350</xdr:colOff>
      <xdr:row>54</xdr:row>
      <xdr:rowOff>104775</xdr:rowOff>
    </xdr:to>
    <xdr:graphicFrame>
      <xdr:nvGraphicFramePr>
        <xdr:cNvPr id="25" name="Chart 44"/>
        <xdr:cNvGraphicFramePr/>
      </xdr:nvGraphicFramePr>
      <xdr:xfrm>
        <a:off x="9525" y="6457950"/>
        <a:ext cx="6134100" cy="2343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1323975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32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590550</xdr:colOff>
      <xdr:row>27</xdr:row>
      <xdr:rowOff>114300</xdr:rowOff>
    </xdr:from>
    <xdr:to>
      <xdr:col>3</xdr:col>
      <xdr:colOff>1009650</xdr:colOff>
      <xdr:row>39</xdr:row>
      <xdr:rowOff>66675</xdr:rowOff>
    </xdr:to>
    <xdr:graphicFrame>
      <xdr:nvGraphicFramePr>
        <xdr:cNvPr id="2" name="Chart 6"/>
        <xdr:cNvGraphicFramePr/>
      </xdr:nvGraphicFramePr>
      <xdr:xfrm>
        <a:off x="590550" y="4495800"/>
        <a:ext cx="500062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161925</xdr:colOff>
      <xdr:row>39</xdr:row>
      <xdr:rowOff>133350</xdr:rowOff>
    </xdr:from>
    <xdr:to>
      <xdr:col>3</xdr:col>
      <xdr:colOff>1600200</xdr:colOff>
      <xdr:row>55</xdr:row>
      <xdr:rowOff>66675</xdr:rowOff>
    </xdr:to>
    <xdr:graphicFrame>
      <xdr:nvGraphicFramePr>
        <xdr:cNvPr id="3" name="Chart 7"/>
        <xdr:cNvGraphicFramePr/>
      </xdr:nvGraphicFramePr>
      <xdr:xfrm>
        <a:off x="161925" y="6457950"/>
        <a:ext cx="60198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Vysocina2006_02nn%20(2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010\ClientsAM\DIETZ_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8%20(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%20(3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znicenkova\Plocha\M&#283;s&#237;&#269;n&#237;%20report%20Kraj%20Vyso&#269;ina%20-%202005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010\ClientsAM\DIETZ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AM\DIETZ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6-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lientsAM\DIETZ_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12%20(5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AM\DIETZ_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ReportVysocina2005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0.283</v>
          </cell>
        </row>
        <row r="17">
          <cell r="G17" t="str">
            <v>Obligace</v>
          </cell>
          <cell r="H17">
            <v>0.7151</v>
          </cell>
        </row>
        <row r="18">
          <cell r="G18" t="str">
            <v>Peněžní prostředky</v>
          </cell>
          <cell r="H18">
            <v>0.0019</v>
          </cell>
        </row>
        <row r="41">
          <cell r="F41">
            <v>38625</v>
          </cell>
          <cell r="G41" t="str">
            <v>31.10.2005</v>
          </cell>
          <cell r="H41" t="str">
            <v>30.11.2005</v>
          </cell>
          <cell r="I41" t="str">
            <v>31.12.2005</v>
          </cell>
          <cell r="J41" t="str">
            <v>31.1.2006</v>
          </cell>
          <cell r="K41">
            <v>38776</v>
          </cell>
        </row>
        <row r="42">
          <cell r="E42" t="str">
            <v>3M PRIBID</v>
          </cell>
          <cell r="F42">
            <v>1</v>
          </cell>
          <cell r="G42">
            <v>1.0017583333333333</v>
          </cell>
          <cell r="H42">
            <v>1.0035166666666666</v>
          </cell>
          <cell r="I42">
            <v>1.0052416666666666</v>
          </cell>
          <cell r="J42">
            <v>1.00685</v>
          </cell>
          <cell r="K42">
            <v>1.0084583333333335</v>
          </cell>
        </row>
        <row r="43">
          <cell r="E43" t="str">
            <v>hodnota portfolia</v>
          </cell>
          <cell r="F43">
            <v>1</v>
          </cell>
          <cell r="G43">
            <v>1.00505</v>
          </cell>
          <cell r="H43">
            <v>1.010325</v>
          </cell>
          <cell r="I43">
            <v>1.0148499999999998</v>
          </cell>
          <cell r="J43">
            <v>1.019283333333333</v>
          </cell>
          <cell r="K43">
            <v>1.023383333333333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26009867.36</v>
          </cell>
        </row>
        <row r="24">
          <cell r="B24" t="str">
            <v>Dluhopisy</v>
          </cell>
          <cell r="C24">
            <v>2000030</v>
          </cell>
        </row>
        <row r="25">
          <cell r="B25" t="str">
            <v>Fondy peněžního trhu</v>
          </cell>
          <cell r="C25">
            <v>11668800</v>
          </cell>
        </row>
        <row r="26">
          <cell r="B26" t="str">
            <v>Investiční běžný účet</v>
          </cell>
          <cell r="C26">
            <v>60880.23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23199543.23</v>
          </cell>
        </row>
        <row r="24">
          <cell r="B24" t="str">
            <v>Dluhopisy</v>
          </cell>
          <cell r="C24">
            <v>0</v>
          </cell>
        </row>
        <row r="25">
          <cell r="B25" t="str">
            <v>Fondy peněžního trhu</v>
          </cell>
          <cell r="C25">
            <v>13716300</v>
          </cell>
        </row>
        <row r="26">
          <cell r="B26" t="str">
            <v>Investiční běžný účet</v>
          </cell>
          <cell r="C26">
            <v>3160519.16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limko"/>
      <sheetName val="Kralupy"/>
      <sheetName val="KVL"/>
      <sheetName val="KrVys"/>
      <sheetName val="Lesy ČR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Prisko"/>
      <sheetName val="Quattro"/>
      <sheetName val="Březno"/>
      <sheetName val="Vojkovice"/>
      <sheetName val="Povrly 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Jihlava"/>
      <sheetName val="Březno2"/>
    </sheetNames>
    <sheetDataSet>
      <sheetData sheetId="15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23153567.34</v>
          </cell>
        </row>
        <row r="24">
          <cell r="B24" t="str">
            <v>Dluhopisy</v>
          </cell>
          <cell r="C24">
            <v>3109374.25</v>
          </cell>
        </row>
        <row r="25">
          <cell r="B25" t="str">
            <v>Fondy peněžního trhu</v>
          </cell>
          <cell r="C25">
            <v>13708500</v>
          </cell>
        </row>
        <row r="26">
          <cell r="B26" t="str">
            <v>Investiční běžný účet</v>
          </cell>
          <cell r="C26">
            <v>49290.67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23153567.34</v>
          </cell>
        </row>
        <row r="24">
          <cell r="B24" t="str">
            <v>Dluhopisy</v>
          </cell>
          <cell r="C24">
            <v>3109374.25</v>
          </cell>
        </row>
        <row r="25">
          <cell r="B25" t="str">
            <v>Fondy peněžního trhu</v>
          </cell>
          <cell r="C25">
            <v>13708500</v>
          </cell>
        </row>
        <row r="26">
          <cell r="B26" t="str">
            <v>Investiční běžný účet</v>
          </cell>
          <cell r="C26">
            <v>49290.67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B18" t="str">
            <v>Tržní cena v Kč</v>
          </cell>
        </row>
        <row r="19">
          <cell r="A19" t="str">
            <v>Dluhopisové fondy</v>
          </cell>
          <cell r="B19">
            <v>22492758.04</v>
          </cell>
        </row>
        <row r="20">
          <cell r="A20" t="str">
            <v>Dluhopisy</v>
          </cell>
          <cell r="B20">
            <v>3063025.48</v>
          </cell>
        </row>
        <row r="21">
          <cell r="A21" t="str">
            <v>Fondy peněžního trhu</v>
          </cell>
          <cell r="B21">
            <v>14502056.64</v>
          </cell>
        </row>
        <row r="22">
          <cell r="A22" t="str">
            <v>Investiční běžný účet</v>
          </cell>
          <cell r="B22">
            <v>416640.22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FEIFER"/>
      <sheetName val="GIST"/>
      <sheetName val="Jihlava"/>
      <sheetName val="KIMEX"/>
      <sheetName val="Klimko"/>
      <sheetName val="Kralupy"/>
      <sheetName val="KVL"/>
      <sheetName val="KrVys"/>
      <sheetName val="Lázně Bech"/>
      <sheetName val="Lesy ČR"/>
      <sheetName val="Litoměřice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NCh77"/>
      <sheetName val="NLet"/>
      <sheetName val="NpR"/>
      <sheetName val="NOZ"/>
      <sheetName val="PurkN"/>
      <sheetName val="OSPO"/>
      <sheetName val="Prisko"/>
      <sheetName val="Quattro"/>
      <sheetName val="Velké Březno"/>
      <sheetName val="Obec Brťov"/>
      <sheetName val="Březno"/>
      <sheetName val="Vojkovice"/>
      <sheetName val="Povrly "/>
      <sheetName val="SBD JH "/>
      <sheetName val="SGM"/>
      <sheetName val="Teraso"/>
      <sheetName val="ServPoj"/>
      <sheetName val="Profimet"/>
      <sheetName val="OS Kovo Triodyn"/>
      <sheetName val="Pha6"/>
      <sheetName val="VŠFS"/>
      <sheetName val="Váhala"/>
      <sheetName val="Klatovy"/>
      <sheetName val="Trávníky"/>
      <sheetName val="ObalR"/>
      <sheetName val="Mazánek"/>
      <sheetName val="Peška"/>
      <sheetName val="Kallíšek"/>
      <sheetName val="Vokatý V."/>
    </sheetNames>
    <sheetDataSet>
      <sheetData sheetId="18">
        <row r="11">
          <cell r="B11" t="str">
            <v>Portfolio</v>
          </cell>
          <cell r="E11" t="str">
            <v>Etalon (3M PRIBID)</v>
          </cell>
        </row>
        <row r="14">
          <cell r="C14">
            <v>39971230.16</v>
          </cell>
        </row>
        <row r="15">
          <cell r="C15">
            <v>40039445.47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  <row r="68">
          <cell r="B68">
            <v>38625</v>
          </cell>
          <cell r="D68">
            <v>1.0590839917558275</v>
          </cell>
          <cell r="E68">
            <v>1.036299377358901</v>
          </cell>
        </row>
        <row r="69">
          <cell r="B69">
            <v>38656</v>
          </cell>
          <cell r="D69">
            <v>1.0504876225415885</v>
          </cell>
          <cell r="E69">
            <v>1.0377956233092247</v>
          </cell>
        </row>
        <row r="70">
          <cell r="B70">
            <v>38686</v>
          </cell>
          <cell r="D70">
            <v>1.052147589357785</v>
          </cell>
          <cell r="E70">
            <v>1.0395954168148542</v>
          </cell>
        </row>
        <row r="71">
          <cell r="B71">
            <v>38717</v>
          </cell>
          <cell r="D71">
            <v>1.0541407374637384</v>
          </cell>
          <cell r="E71">
            <v>1.0414584287659188</v>
          </cell>
        </row>
        <row r="72">
          <cell r="B72">
            <v>38748</v>
          </cell>
          <cell r="D72">
            <v>1.0566439938536902</v>
          </cell>
          <cell r="E72">
            <v>1.0432893982830123</v>
          </cell>
        </row>
        <row r="73">
          <cell r="B73">
            <v>38776</v>
          </cell>
          <cell r="D73">
            <v>1.0584472732952248</v>
          </cell>
          <cell r="E73">
            <v>1.044834038257895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FEIFER"/>
      <sheetName val="GIST"/>
      <sheetName val="Jihlava"/>
      <sheetName val="KIMEX"/>
      <sheetName val="Klimko"/>
      <sheetName val="Kralupy"/>
      <sheetName val="KVL"/>
      <sheetName val="KrVys"/>
      <sheetName val="Lázně Bech"/>
      <sheetName val="Lesy ČR"/>
      <sheetName val="Litoměřice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NCh77"/>
      <sheetName val="NLet"/>
      <sheetName val="NpR"/>
      <sheetName val="NOZ"/>
      <sheetName val="PurkN"/>
      <sheetName val="OSPO"/>
      <sheetName val="Prisko"/>
      <sheetName val="Quattro"/>
      <sheetName val="Velké Březno"/>
      <sheetName val="Obec Brťov"/>
      <sheetName val="Březno"/>
      <sheetName val="Vojkovice"/>
      <sheetName val="Povrly "/>
      <sheetName val="SBD JH "/>
      <sheetName val="SGM"/>
      <sheetName val="Teraso"/>
      <sheetName val="ServPoj"/>
      <sheetName val="Profimet"/>
      <sheetName val="OS Kovo Triodyn"/>
      <sheetName val="Pha6"/>
      <sheetName val="VŠFS"/>
      <sheetName val="Váhala"/>
      <sheetName val="Klatovy"/>
      <sheetName val="Trávníky"/>
      <sheetName val="ObalR"/>
      <sheetName val="Mazánek"/>
      <sheetName val="Peška"/>
      <sheetName val="Kallíšek"/>
      <sheetName val="Vokatý V."/>
    </sheetNames>
    <sheetDataSet>
      <sheetData sheetId="18">
        <row r="41">
          <cell r="D41">
            <v>4550.547858658474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26236969.34</v>
          </cell>
        </row>
        <row r="24">
          <cell r="B24" t="str">
            <v>Dluhopisy</v>
          </cell>
          <cell r="C24">
            <v>2016096.67</v>
          </cell>
        </row>
        <row r="25">
          <cell r="B25" t="str">
            <v>Fondy peněžního trhu</v>
          </cell>
          <cell r="C25">
            <v>11725155</v>
          </cell>
        </row>
        <row r="26">
          <cell r="B26" t="str">
            <v>Investiční běžný účet</v>
          </cell>
          <cell r="C26">
            <v>61224.46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VL"/>
      <sheetName val="KrVys"/>
      <sheetName val="Lesy ČR"/>
      <sheetName val="LS Planá"/>
      <sheetName val="NBO"/>
      <sheetName val="NCSCab"/>
      <sheetName val="NČS"/>
      <sheetName val="N BM"/>
      <sheetName val="NHas"/>
      <sheetName val="N Javor"/>
      <sheetName val="N Nadání"/>
      <sheetName val="NOB"/>
      <sheetName val="NRZ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Quattro"/>
      <sheetName val="Březno"/>
      <sheetName val="Povrly"/>
      <sheetName val="Vojkovice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Jihlava"/>
      <sheetName val="Klimko"/>
      <sheetName val="Kralupy"/>
      <sheetName val="Lázně Bech"/>
      <sheetName val="Litoměřice"/>
      <sheetName val="LS Přimda"/>
      <sheetName val="N Leoše J"/>
      <sheetName val="NRZ (2)"/>
      <sheetName val="Prisko"/>
      <sheetName val="Velké Březno"/>
      <sheetName val="Obec Brťov"/>
      <sheetName val="Povrly "/>
      <sheetName val="SGM"/>
      <sheetName val="Teraso"/>
      <sheetName val="Kallíšek"/>
    </sheetNames>
    <sheetDataSet>
      <sheetData sheetId="13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  <row r="68">
          <cell r="B68">
            <v>38625</v>
          </cell>
          <cell r="D68">
            <v>1.0590839917558275</v>
          </cell>
          <cell r="E68">
            <v>1.036299377358901</v>
          </cell>
        </row>
        <row r="69">
          <cell r="B69">
            <v>38656</v>
          </cell>
          <cell r="D69">
            <v>1.0504876225415885</v>
          </cell>
          <cell r="E69">
            <v>1.0377956233092247</v>
          </cell>
        </row>
        <row r="70">
          <cell r="B70">
            <v>38686</v>
          </cell>
          <cell r="D70">
            <v>1.052147589357785</v>
          </cell>
          <cell r="E70">
            <v>1.0395954168148542</v>
          </cell>
        </row>
        <row r="71">
          <cell r="B71">
            <v>38717</v>
          </cell>
          <cell r="D71">
            <v>1.0541407374637384</v>
          </cell>
          <cell r="E71">
            <v>1.0414584287659188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26112496.36</v>
          </cell>
        </row>
        <row r="24">
          <cell r="B24" t="str">
            <v>Dluhopisy</v>
          </cell>
          <cell r="C24">
            <v>2009875.56</v>
          </cell>
        </row>
        <row r="25">
          <cell r="B25" t="str">
            <v>Fondy peněžního trhu</v>
          </cell>
          <cell r="C25">
            <v>11693110</v>
          </cell>
        </row>
        <row r="26">
          <cell r="B26" t="str">
            <v>Investiční běžný účet</v>
          </cell>
          <cell r="C26">
            <v>61053.87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Jihlava"/>
      <sheetName val="KIMEX"/>
      <sheetName val="Klimko"/>
      <sheetName val="Kralupy"/>
      <sheetName val="KVL"/>
      <sheetName val="KrVys"/>
      <sheetName val="Lesy ČR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Prisko"/>
      <sheetName val="Quattro"/>
      <sheetName val="Březno"/>
      <sheetName val="Březno2"/>
      <sheetName val="Vojkovice"/>
      <sheetName val="Povrly 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Lázně Bech"/>
      <sheetName val="Velké Březno"/>
      <sheetName val="SGM"/>
      <sheetName val="Teraso"/>
      <sheetName val="Kallíšek"/>
    </sheetNames>
    <sheetDataSet>
      <sheetData sheetId="16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  <row r="68">
          <cell r="B68">
            <v>38625</v>
          </cell>
          <cell r="D68">
            <v>1.0590839917558275</v>
          </cell>
          <cell r="E68">
            <v>1.036299377358901</v>
          </cell>
        </row>
        <row r="69">
          <cell r="B69">
            <v>38656</v>
          </cell>
          <cell r="D69">
            <v>1.0504876225415885</v>
          </cell>
          <cell r="E69">
            <v>1.0377956233092247</v>
          </cell>
        </row>
        <row r="70">
          <cell r="B70">
            <v>38686</v>
          </cell>
          <cell r="D70">
            <v>1.052147589357785</v>
          </cell>
          <cell r="E70">
            <v>1.0395954168148542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26055488.86</v>
          </cell>
        </row>
        <row r="24">
          <cell r="B24" t="str">
            <v>Dluhopisy</v>
          </cell>
          <cell r="C24">
            <v>2006396.67</v>
          </cell>
        </row>
        <row r="25">
          <cell r="B25" t="str">
            <v>Fondy peněžního trhu</v>
          </cell>
          <cell r="C25">
            <v>11678745</v>
          </cell>
        </row>
        <row r="26">
          <cell r="B26" t="str">
            <v>Investiční běžný účet</v>
          </cell>
          <cell r="C26">
            <v>60967.16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0">
          <cell r="F20" t="str">
            <v>Buy/Sell</v>
          </cell>
          <cell r="G20">
            <v>0.2593</v>
          </cell>
        </row>
        <row r="21">
          <cell r="F21" t="str">
            <v>Obligace</v>
          </cell>
          <cell r="G21">
            <v>0.7043</v>
          </cell>
        </row>
        <row r="22">
          <cell r="F22" t="str">
            <v>Peněžní prostředky</v>
          </cell>
          <cell r="G22">
            <v>0.0364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51.7539062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3.00390625" style="0" customWidth="1"/>
    <col min="6" max="6" width="21.125" style="0" hidden="1" customWidth="1"/>
    <col min="8" max="9" width="0" style="0" hidden="1" customWidth="1"/>
  </cols>
  <sheetData>
    <row r="1" spans="4:5" ht="15">
      <c r="D1" s="652" t="s">
        <v>882</v>
      </c>
      <c r="E1" s="563"/>
    </row>
    <row r="2" spans="4:5" ht="15">
      <c r="D2" s="652" t="s">
        <v>803</v>
      </c>
      <c r="E2" s="563"/>
    </row>
    <row r="3" spans="4:7" ht="15">
      <c r="D3" s="653"/>
      <c r="E3" s="653"/>
      <c r="F3" s="654"/>
      <c r="G3" s="654"/>
    </row>
    <row r="4" spans="1:9" ht="18">
      <c r="A4" s="655" t="s">
        <v>413</v>
      </c>
      <c r="B4" s="655"/>
      <c r="C4" s="655"/>
      <c r="D4" s="655"/>
      <c r="E4" s="655"/>
      <c r="I4" t="s">
        <v>152</v>
      </c>
    </row>
    <row r="6" ht="12.75">
      <c r="A6" s="64" t="s">
        <v>127</v>
      </c>
    </row>
    <row r="7" ht="12.75">
      <c r="A7" s="64"/>
    </row>
    <row r="8" spans="1:5" ht="25.5" customHeight="1">
      <c r="A8" s="21"/>
      <c r="B8" s="50" t="s">
        <v>130</v>
      </c>
      <c r="C8" s="59" t="s">
        <v>131</v>
      </c>
      <c r="D8" s="5" t="s">
        <v>30</v>
      </c>
      <c r="E8" s="51" t="s">
        <v>132</v>
      </c>
    </row>
    <row r="9" spans="1:9" ht="12.75">
      <c r="A9" s="23" t="s">
        <v>314</v>
      </c>
      <c r="B9" s="435">
        <f>B71</f>
        <v>6989365</v>
      </c>
      <c r="C9" s="576">
        <f>C71</f>
        <v>6989365</v>
      </c>
      <c r="D9" s="390">
        <f>D71</f>
        <v>1640568</v>
      </c>
      <c r="E9" s="62">
        <f aca="true" t="shared" si="0" ref="E9:E14">+D9/C9*100</f>
        <v>23.4723469156354</v>
      </c>
      <c r="I9" s="15"/>
    </row>
    <row r="10" spans="1:7" ht="12.75">
      <c r="A10" s="23" t="s">
        <v>424</v>
      </c>
      <c r="B10" s="235">
        <v>24195</v>
      </c>
      <c r="C10" s="235">
        <v>24195</v>
      </c>
      <c r="D10" s="390">
        <v>0</v>
      </c>
      <c r="E10" s="62">
        <f t="shared" si="0"/>
        <v>0</v>
      </c>
      <c r="G10" s="266"/>
    </row>
    <row r="11" spans="1:7" s="2" customFormat="1" ht="12.75">
      <c r="A11" s="118" t="s">
        <v>312</v>
      </c>
      <c r="B11" s="254">
        <f>SUM(B9:B10)</f>
        <v>7013560</v>
      </c>
      <c r="C11" s="254">
        <f>SUM(C9:C10)</f>
        <v>7013560</v>
      </c>
      <c r="D11" s="254">
        <f>D9+D10</f>
        <v>1640568</v>
      </c>
      <c r="E11" s="120">
        <f t="shared" si="0"/>
        <v>23.39137328261254</v>
      </c>
      <c r="G11" s="320"/>
    </row>
    <row r="12" spans="1:5" ht="12.75">
      <c r="A12" s="23" t="s">
        <v>313</v>
      </c>
      <c r="B12" s="235">
        <f>'VÝDAJE - kapitoly'!D26</f>
        <v>6913560</v>
      </c>
      <c r="C12" s="28">
        <v>6913560</v>
      </c>
      <c r="D12" s="235">
        <v>999899</v>
      </c>
      <c r="E12" s="62">
        <f t="shared" si="0"/>
        <v>14.46286717696816</v>
      </c>
    </row>
    <row r="13" spans="1:5" ht="12.75">
      <c r="A13" s="23" t="s">
        <v>423</v>
      </c>
      <c r="B13" s="235">
        <v>100000</v>
      </c>
      <c r="C13" s="28">
        <v>100000</v>
      </c>
      <c r="D13" s="235">
        <v>0</v>
      </c>
      <c r="E13" s="62">
        <f t="shared" si="0"/>
        <v>0</v>
      </c>
    </row>
    <row r="14" spans="1:5" ht="12.75">
      <c r="A14" s="118" t="s">
        <v>279</v>
      </c>
      <c r="B14" s="119">
        <f>SUM(B12:B13)</f>
        <v>7013560</v>
      </c>
      <c r="C14" s="119">
        <f>SUM(C12:C13)</f>
        <v>7013560</v>
      </c>
      <c r="D14" s="119">
        <f>SUM(D12:D13)</f>
        <v>999899</v>
      </c>
      <c r="E14" s="252">
        <f t="shared" si="0"/>
        <v>14.25665425261921</v>
      </c>
    </row>
    <row r="15" spans="1:5" s="2" customFormat="1" ht="12.75">
      <c r="A15" s="34" t="s">
        <v>328</v>
      </c>
      <c r="B15" s="28">
        <v>0</v>
      </c>
      <c r="C15" s="28">
        <v>0</v>
      </c>
      <c r="D15" s="28">
        <f>D11-D14</f>
        <v>640669</v>
      </c>
      <c r="E15" s="346">
        <v>0</v>
      </c>
    </row>
    <row r="16" spans="1:5" ht="12.75">
      <c r="A16" s="377" t="s">
        <v>425</v>
      </c>
      <c r="B16" s="378"/>
      <c r="C16" s="379"/>
      <c r="D16" s="379"/>
      <c r="E16" s="380"/>
    </row>
    <row r="17" spans="1:5" ht="12.75">
      <c r="A17" s="381" t="s">
        <v>860</v>
      </c>
      <c r="B17" s="383"/>
      <c r="C17" s="384"/>
      <c r="D17" s="384"/>
      <c r="E17" s="380"/>
    </row>
    <row r="18" spans="1:5" ht="12.75">
      <c r="A18" s="381" t="s">
        <v>861</v>
      </c>
      <c r="B18" s="126"/>
      <c r="C18" s="382"/>
      <c r="D18" s="382"/>
      <c r="E18" s="380"/>
    </row>
    <row r="19" spans="1:10" ht="12.75">
      <c r="A19" s="381"/>
      <c r="B19" s="383"/>
      <c r="C19" s="384"/>
      <c r="D19" s="384"/>
      <c r="E19" s="385"/>
      <c r="G19" s="130"/>
      <c r="J19" s="2"/>
    </row>
    <row r="20" spans="1:5" ht="18">
      <c r="A20" s="418" t="s">
        <v>414</v>
      </c>
      <c r="B20" s="104"/>
      <c r="C20" s="105"/>
      <c r="D20" s="29"/>
      <c r="E20" s="99" t="s">
        <v>110</v>
      </c>
    </row>
    <row r="21" spans="1:4" ht="12.75">
      <c r="A21" s="64" t="s">
        <v>108</v>
      </c>
      <c r="B21" s="29"/>
      <c r="C21" s="83"/>
      <c r="D21" s="29"/>
    </row>
    <row r="22" spans="2:4" ht="12.75">
      <c r="B22" s="29"/>
      <c r="C22" s="83"/>
      <c r="D22" s="29"/>
    </row>
    <row r="23" spans="1:6" ht="26.25" customHeight="1">
      <c r="A23" s="5" t="s">
        <v>28</v>
      </c>
      <c r="B23" s="50" t="s">
        <v>130</v>
      </c>
      <c r="C23" s="59" t="s">
        <v>131</v>
      </c>
      <c r="D23" s="5" t="s">
        <v>30</v>
      </c>
      <c r="E23" s="51" t="s">
        <v>132</v>
      </c>
      <c r="F23" t="s">
        <v>235</v>
      </c>
    </row>
    <row r="24" spans="1:5" ht="12.75">
      <c r="A24" s="103" t="s">
        <v>104</v>
      </c>
      <c r="B24" s="370">
        <v>655330</v>
      </c>
      <c r="C24" s="370">
        <v>655330</v>
      </c>
      <c r="D24" s="404">
        <v>135297</v>
      </c>
      <c r="E24" s="32">
        <f aca="true" t="shared" si="1" ref="E24:E49">+D24/C24*100</f>
        <v>20.645628919780872</v>
      </c>
    </row>
    <row r="25" spans="1:5" ht="12.75">
      <c r="A25" s="102" t="s">
        <v>35</v>
      </c>
      <c r="B25" s="370">
        <v>104580</v>
      </c>
      <c r="C25" s="370">
        <v>104580</v>
      </c>
      <c r="D25" s="404">
        <v>7908</v>
      </c>
      <c r="E25" s="32">
        <f t="shared" si="1"/>
        <v>7.561675272518646</v>
      </c>
    </row>
    <row r="26" spans="1:5" ht="12.75">
      <c r="A26" s="102" t="s">
        <v>36</v>
      </c>
      <c r="B26" s="370">
        <v>41830</v>
      </c>
      <c r="C26" s="370">
        <v>41830</v>
      </c>
      <c r="D26" s="404">
        <v>8249</v>
      </c>
      <c r="E26" s="32">
        <f t="shared" si="1"/>
        <v>19.720296437963185</v>
      </c>
    </row>
    <row r="27" spans="1:5" ht="12.75">
      <c r="A27" s="102" t="s">
        <v>37</v>
      </c>
      <c r="B27" s="370">
        <v>773850</v>
      </c>
      <c r="C27" s="370">
        <v>773850</v>
      </c>
      <c r="D27" s="404">
        <v>89675</v>
      </c>
      <c r="E27" s="32">
        <f t="shared" si="1"/>
        <v>11.588163080700394</v>
      </c>
    </row>
    <row r="28" spans="1:5" ht="12.75">
      <c r="A28" s="102" t="s">
        <v>38</v>
      </c>
      <c r="B28" s="370">
        <v>1380390</v>
      </c>
      <c r="C28" s="370">
        <v>1380390</v>
      </c>
      <c r="D28" s="404">
        <v>335155</v>
      </c>
      <c r="E28" s="32">
        <f t="shared" si="1"/>
        <v>24.27973253935482</v>
      </c>
    </row>
    <row r="29" spans="1:6" ht="12.75">
      <c r="A29" s="253" t="s">
        <v>31</v>
      </c>
      <c r="B29" s="370">
        <v>1200</v>
      </c>
      <c r="C29" s="370">
        <v>1200</v>
      </c>
      <c r="D29" s="404">
        <v>116</v>
      </c>
      <c r="E29" s="32">
        <f t="shared" si="1"/>
        <v>9.666666666666666</v>
      </c>
      <c r="F29" t="s">
        <v>232</v>
      </c>
    </row>
    <row r="30" spans="1:5" ht="12.75">
      <c r="A30" s="118" t="s">
        <v>286</v>
      </c>
      <c r="B30" s="119">
        <f>SUM(B24:B29)</f>
        <v>2957180</v>
      </c>
      <c r="C30" s="119">
        <f>SUM(C24:C29)</f>
        <v>2957180</v>
      </c>
      <c r="D30" s="333">
        <f>SUM(D24:D29)</f>
        <v>576400</v>
      </c>
      <c r="E30" s="252">
        <f t="shared" si="1"/>
        <v>19.491542618305278</v>
      </c>
    </row>
    <row r="31" spans="1:11" ht="12.75">
      <c r="A31" s="118"/>
      <c r="B31" s="119"/>
      <c r="C31" s="119"/>
      <c r="D31" s="119"/>
      <c r="E31" s="32"/>
      <c r="K31" t="s">
        <v>152</v>
      </c>
    </row>
    <row r="32" spans="1:7" ht="12.75">
      <c r="A32" s="34" t="s">
        <v>280</v>
      </c>
      <c r="B32" s="28">
        <v>1100</v>
      </c>
      <c r="C32" s="28">
        <v>1100</v>
      </c>
      <c r="D32" s="372">
        <v>1631</v>
      </c>
      <c r="E32" s="32">
        <f t="shared" si="1"/>
        <v>148.27272727272728</v>
      </c>
      <c r="G32" s="291"/>
    </row>
    <row r="33" spans="1:5" ht="12.75">
      <c r="A33" s="34" t="s">
        <v>274</v>
      </c>
      <c r="B33" s="28">
        <v>8000</v>
      </c>
      <c r="C33" s="28">
        <v>8000</v>
      </c>
      <c r="D33" s="372">
        <v>1300</v>
      </c>
      <c r="E33" s="32">
        <f t="shared" si="1"/>
        <v>16.25</v>
      </c>
    </row>
    <row r="34" spans="1:6" ht="12.75" customHeight="1">
      <c r="A34" s="23" t="s">
        <v>32</v>
      </c>
      <c r="B34" s="28">
        <v>43400</v>
      </c>
      <c r="C34" s="28">
        <v>43400</v>
      </c>
      <c r="D34" s="372">
        <v>105</v>
      </c>
      <c r="E34" s="32">
        <f t="shared" si="1"/>
        <v>0.24193548387096775</v>
      </c>
      <c r="F34" t="s">
        <v>233</v>
      </c>
    </row>
    <row r="35" spans="1:7" ht="11.25" customHeight="1">
      <c r="A35" s="23" t="s">
        <v>344</v>
      </c>
      <c r="B35" s="28">
        <v>38300</v>
      </c>
      <c r="C35" s="28">
        <v>38300</v>
      </c>
      <c r="D35" s="372">
        <v>1477</v>
      </c>
      <c r="E35" s="32">
        <f t="shared" si="1"/>
        <v>3.8563968668407314</v>
      </c>
      <c r="G35" s="291"/>
    </row>
    <row r="36" spans="1:7" ht="12" customHeight="1">
      <c r="A36" s="23" t="s">
        <v>343</v>
      </c>
      <c r="B36" s="28">
        <v>141700</v>
      </c>
      <c r="C36" s="28">
        <v>141700</v>
      </c>
      <c r="D36" s="262">
        <v>3085</v>
      </c>
      <c r="E36" s="32">
        <f t="shared" si="1"/>
        <v>2.177134791813691</v>
      </c>
      <c r="G36" s="291"/>
    </row>
    <row r="37" spans="1:9" ht="12.75">
      <c r="A37" s="23" t="s">
        <v>342</v>
      </c>
      <c r="B37" s="28">
        <v>12000</v>
      </c>
      <c r="C37" s="28">
        <v>12000</v>
      </c>
      <c r="D37" s="262">
        <v>2409</v>
      </c>
      <c r="E37" s="32">
        <f t="shared" si="1"/>
        <v>20.075000000000003</v>
      </c>
      <c r="H37">
        <v>2143</v>
      </c>
      <c r="I37">
        <v>2</v>
      </c>
    </row>
    <row r="38" spans="1:5" ht="12.75">
      <c r="A38" s="23" t="s">
        <v>445</v>
      </c>
      <c r="B38" s="28">
        <v>1000</v>
      </c>
      <c r="C38" s="28">
        <v>1000</v>
      </c>
      <c r="D38" s="372">
        <v>660</v>
      </c>
      <c r="E38" s="32">
        <f t="shared" si="1"/>
        <v>66</v>
      </c>
    </row>
    <row r="39" spans="1:9" ht="12.75">
      <c r="A39" s="23" t="s">
        <v>441</v>
      </c>
      <c r="B39" s="28">
        <v>1500</v>
      </c>
      <c r="C39" s="28">
        <v>1500</v>
      </c>
      <c r="D39" s="372">
        <v>699</v>
      </c>
      <c r="E39" s="32">
        <f t="shared" si="1"/>
        <v>46.6</v>
      </c>
      <c r="H39">
        <v>2329</v>
      </c>
      <c r="I39">
        <v>1022</v>
      </c>
    </row>
    <row r="40" spans="1:5" ht="12.75">
      <c r="A40" s="23" t="s">
        <v>446</v>
      </c>
      <c r="B40" s="28">
        <v>0</v>
      </c>
      <c r="C40" s="28">
        <v>0</v>
      </c>
      <c r="D40" s="372">
        <f>D60</f>
        <v>36335</v>
      </c>
      <c r="E40" s="438" t="s">
        <v>275</v>
      </c>
    </row>
    <row r="41" spans="1:5" ht="12.75">
      <c r="A41" s="118" t="s">
        <v>287</v>
      </c>
      <c r="B41" s="119">
        <f>SUM(B32:B40)</f>
        <v>247000</v>
      </c>
      <c r="C41" s="119">
        <f>SUM(C32:C40)</f>
        <v>247000</v>
      </c>
      <c r="D41" s="333">
        <f>SUM(D32:D40)</f>
        <v>47701</v>
      </c>
      <c r="E41" s="437">
        <f t="shared" si="1"/>
        <v>19.312145748987856</v>
      </c>
    </row>
    <row r="42" spans="1:10" ht="12.75">
      <c r="A42" s="118"/>
      <c r="B42" s="119"/>
      <c r="C42" s="119"/>
      <c r="D42" s="333"/>
      <c r="E42" s="131"/>
      <c r="J42" s="130"/>
    </row>
    <row r="43" spans="1:10" ht="12.75">
      <c r="A43" s="433" t="s">
        <v>444</v>
      </c>
      <c r="B43" s="434">
        <v>0</v>
      </c>
      <c r="C43" s="434">
        <v>0</v>
      </c>
      <c r="D43" s="435">
        <v>2212</v>
      </c>
      <c r="E43" s="436" t="s">
        <v>275</v>
      </c>
      <c r="J43" s="130"/>
    </row>
    <row r="44" spans="1:5" ht="12.75">
      <c r="A44" s="23" t="s">
        <v>315</v>
      </c>
      <c r="B44" s="28">
        <v>349797</v>
      </c>
      <c r="C44" s="28">
        <v>349797</v>
      </c>
      <c r="D44" s="390">
        <v>58348</v>
      </c>
      <c r="E44" s="32">
        <f t="shared" si="1"/>
        <v>16.680531851330915</v>
      </c>
    </row>
    <row r="45" spans="1:5" ht="12.75">
      <c r="A45" s="34" t="s">
        <v>380</v>
      </c>
      <c r="B45" s="28">
        <v>3428885</v>
      </c>
      <c r="C45" s="28">
        <v>3428885</v>
      </c>
      <c r="D45" s="390">
        <v>945167</v>
      </c>
      <c r="E45" s="32">
        <f t="shared" si="1"/>
        <v>27.564849798112213</v>
      </c>
    </row>
    <row r="46" spans="1:5" ht="12.75">
      <c r="A46" s="34" t="s">
        <v>447</v>
      </c>
      <c r="B46" s="28">
        <v>0</v>
      </c>
      <c r="C46" s="28">
        <v>0</v>
      </c>
      <c r="D46" s="390">
        <v>8794</v>
      </c>
      <c r="E46" s="32" t="s">
        <v>275</v>
      </c>
    </row>
    <row r="47" spans="1:5" ht="12.75">
      <c r="A47" s="34" t="s">
        <v>415</v>
      </c>
      <c r="B47" s="28">
        <v>1500</v>
      </c>
      <c r="C47" s="28">
        <v>1500</v>
      </c>
      <c r="D47" s="390">
        <v>0</v>
      </c>
      <c r="E47" s="32">
        <f t="shared" si="1"/>
        <v>0</v>
      </c>
    </row>
    <row r="48" spans="1:5" ht="25.5">
      <c r="A48" s="255" t="s">
        <v>288</v>
      </c>
      <c r="B48" s="254">
        <f>SUM(B44:B47)</f>
        <v>3780182</v>
      </c>
      <c r="C48" s="254">
        <f>SUM(C44:C47)</f>
        <v>3780182</v>
      </c>
      <c r="D48" s="254">
        <f>SUM(D43:D47)</f>
        <v>1014521</v>
      </c>
      <c r="E48" s="252">
        <f t="shared" si="1"/>
        <v>26.83788769958695</v>
      </c>
    </row>
    <row r="49" spans="1:5" ht="12.75">
      <c r="A49" s="3" t="s">
        <v>33</v>
      </c>
      <c r="B49" s="9">
        <f>B30+B41+B48</f>
        <v>6984362</v>
      </c>
      <c r="C49" s="9">
        <f>C30+C41+C48</f>
        <v>6984362</v>
      </c>
      <c r="D49" s="9">
        <f>D30+D41+D48</f>
        <v>1638622</v>
      </c>
      <c r="E49" s="27">
        <f t="shared" si="1"/>
        <v>23.46129825458646</v>
      </c>
    </row>
    <row r="50" spans="1:5" s="29" customFormat="1" ht="14.25">
      <c r="A50" s="267"/>
      <c r="B50" s="268"/>
      <c r="C50" s="268"/>
      <c r="D50" s="355"/>
      <c r="E50" s="269"/>
    </row>
    <row r="51" spans="1:5" s="29" customFormat="1" ht="12.75">
      <c r="A51" s="275" t="s">
        <v>439</v>
      </c>
      <c r="B51" s="18"/>
      <c r="C51" s="18"/>
      <c r="D51" s="276"/>
      <c r="E51" s="277"/>
    </row>
    <row r="52" spans="1:5" s="29" customFormat="1" ht="12.75">
      <c r="A52" s="275"/>
      <c r="B52" s="18"/>
      <c r="C52" s="18"/>
      <c r="D52" s="276"/>
      <c r="E52" s="277"/>
    </row>
    <row r="53" spans="1:5" s="29" customFormat="1" ht="12.75">
      <c r="A53" s="23" t="s">
        <v>449</v>
      </c>
      <c r="B53" s="28">
        <v>0</v>
      </c>
      <c r="C53" s="28">
        <v>0</v>
      </c>
      <c r="D53" s="262">
        <v>26</v>
      </c>
      <c r="E53" s="32" t="s">
        <v>275</v>
      </c>
    </row>
    <row r="54" spans="1:5" s="29" customFormat="1" ht="12.75">
      <c r="A54" s="23" t="s">
        <v>450</v>
      </c>
      <c r="B54" s="28">
        <v>0</v>
      </c>
      <c r="C54" s="28">
        <v>0</v>
      </c>
      <c r="D54" s="262">
        <v>146</v>
      </c>
      <c r="E54" s="32" t="s">
        <v>275</v>
      </c>
    </row>
    <row r="55" spans="1:5" s="29" customFormat="1" ht="12.75">
      <c r="A55" s="562" t="s">
        <v>802</v>
      </c>
      <c r="B55" s="28">
        <v>0</v>
      </c>
      <c r="C55" s="28">
        <v>0</v>
      </c>
      <c r="D55" s="262">
        <v>691</v>
      </c>
      <c r="E55" s="32" t="s">
        <v>275</v>
      </c>
    </row>
    <row r="56" spans="1:5" s="29" customFormat="1" ht="12.75">
      <c r="A56" s="344" t="s">
        <v>451</v>
      </c>
      <c r="B56" s="28">
        <v>0</v>
      </c>
      <c r="C56" s="28">
        <v>0</v>
      </c>
      <c r="D56" s="262">
        <v>32768</v>
      </c>
      <c r="E56" s="32" t="s">
        <v>275</v>
      </c>
    </row>
    <row r="57" spans="1:7" s="29" customFormat="1" ht="12.75">
      <c r="A57" s="23" t="s">
        <v>448</v>
      </c>
      <c r="B57" s="28">
        <v>0</v>
      </c>
      <c r="C57" s="28">
        <v>0</v>
      </c>
      <c r="D57" s="262">
        <v>2687</v>
      </c>
      <c r="E57" s="432" t="s">
        <v>275</v>
      </c>
      <c r="G57" s="130"/>
    </row>
    <row r="58" spans="1:7" s="29" customFormat="1" ht="12.75">
      <c r="A58" s="23" t="s">
        <v>442</v>
      </c>
      <c r="B58" s="28">
        <v>0</v>
      </c>
      <c r="C58" s="28">
        <v>0</v>
      </c>
      <c r="D58" s="262">
        <v>12</v>
      </c>
      <c r="E58" s="432" t="s">
        <v>275</v>
      </c>
      <c r="G58" s="130"/>
    </row>
    <row r="59" spans="1:7" s="29" customFormat="1" ht="12.75">
      <c r="A59" s="23" t="s">
        <v>443</v>
      </c>
      <c r="B59" s="28">
        <v>0</v>
      </c>
      <c r="C59" s="28">
        <v>0</v>
      </c>
      <c r="D59" s="262">
        <v>5</v>
      </c>
      <c r="E59" s="32" t="s">
        <v>275</v>
      </c>
      <c r="G59" s="130"/>
    </row>
    <row r="60" spans="1:5" s="29" customFormat="1" ht="12.75">
      <c r="A60" s="3" t="s">
        <v>440</v>
      </c>
      <c r="B60" s="9">
        <v>0</v>
      </c>
      <c r="C60" s="9">
        <f>SUM(C53:C59)</f>
        <v>0</v>
      </c>
      <c r="D60" s="9">
        <f>SUM(D53:D59)</f>
        <v>36335</v>
      </c>
      <c r="E60" s="10" t="s">
        <v>275</v>
      </c>
    </row>
    <row r="61" spans="1:5" s="29" customFormat="1" ht="14.25">
      <c r="A61" s="267"/>
      <c r="B61" s="268"/>
      <c r="C61" s="268"/>
      <c r="D61" s="355"/>
      <c r="E61" s="269"/>
    </row>
    <row r="62" spans="1:4" ht="12.75">
      <c r="A62" s="64" t="s">
        <v>109</v>
      </c>
      <c r="B62" s="29"/>
      <c r="C62" s="83"/>
      <c r="D62" s="29"/>
    </row>
    <row r="63" spans="2:4" ht="12.75">
      <c r="B63" s="29"/>
      <c r="C63" s="83"/>
      <c r="D63" s="29"/>
    </row>
    <row r="64" spans="1:5" ht="25.5" customHeight="1">
      <c r="A64" s="5" t="s">
        <v>28</v>
      </c>
      <c r="B64" s="50" t="s">
        <v>130</v>
      </c>
      <c r="C64" s="59" t="s">
        <v>131</v>
      </c>
      <c r="D64" s="5" t="s">
        <v>30</v>
      </c>
      <c r="E64" s="51" t="s">
        <v>132</v>
      </c>
    </row>
    <row r="65" spans="1:5" ht="12.75">
      <c r="A65" s="23" t="s">
        <v>135</v>
      </c>
      <c r="B65" s="235">
        <v>2000</v>
      </c>
      <c r="C65" s="26">
        <v>2000</v>
      </c>
      <c r="D65" s="262">
        <v>1946</v>
      </c>
      <c r="E65" s="32">
        <f>+D65/C65*100</f>
        <v>97.3</v>
      </c>
    </row>
    <row r="66" spans="1:6" ht="12.75">
      <c r="A66" s="23" t="s">
        <v>136</v>
      </c>
      <c r="B66" s="235">
        <v>3003</v>
      </c>
      <c r="C66" s="26">
        <v>3003</v>
      </c>
      <c r="D66" s="262">
        <v>0</v>
      </c>
      <c r="E66" s="32">
        <f>+D66/C66*100</f>
        <v>0</v>
      </c>
      <c r="F66" t="s">
        <v>234</v>
      </c>
    </row>
    <row r="67" spans="1:5" ht="12.75">
      <c r="A67" s="118" t="s">
        <v>289</v>
      </c>
      <c r="B67" s="254">
        <f>SUM(B65:B66)</f>
        <v>5003</v>
      </c>
      <c r="C67" s="254">
        <f>SUM(C65:C66)</f>
        <v>5003</v>
      </c>
      <c r="D67" s="391">
        <f>SUM(D65:D66)</f>
        <v>1946</v>
      </c>
      <c r="E67" s="120">
        <f>+D67/C67*100</f>
        <v>38.89666200279832</v>
      </c>
    </row>
    <row r="68" spans="1:5" ht="12.75">
      <c r="A68" s="118"/>
      <c r="B68" s="254"/>
      <c r="C68" s="119"/>
      <c r="D68" s="333"/>
      <c r="E68" s="120"/>
    </row>
    <row r="69" spans="1:5" ht="12.75">
      <c r="A69" s="3" t="s">
        <v>34</v>
      </c>
      <c r="B69" s="9">
        <f>B67</f>
        <v>5003</v>
      </c>
      <c r="C69" s="9">
        <f>C67</f>
        <v>5003</v>
      </c>
      <c r="D69" s="9">
        <f>D67</f>
        <v>1946</v>
      </c>
      <c r="E69" s="27">
        <f>+D69/C69*100</f>
        <v>38.89666200279832</v>
      </c>
    </row>
    <row r="70" spans="1:5" ht="12.75">
      <c r="A70" s="275"/>
      <c r="B70" s="276"/>
      <c r="C70" s="276"/>
      <c r="D70" s="276"/>
      <c r="E70" s="277"/>
    </row>
    <row r="71" spans="1:5" ht="12.75">
      <c r="A71" s="3" t="s">
        <v>111</v>
      </c>
      <c r="B71" s="9">
        <f>B49+B69</f>
        <v>6989365</v>
      </c>
      <c r="C71" s="9">
        <f>C49+C69</f>
        <v>6989365</v>
      </c>
      <c r="D71" s="9">
        <f>D49+D69</f>
        <v>1640568</v>
      </c>
      <c r="E71" s="10">
        <f>+D71/C71*100</f>
        <v>23.4723469156354</v>
      </c>
    </row>
    <row r="72" ht="12.75">
      <c r="J72" t="s">
        <v>152</v>
      </c>
    </row>
    <row r="73" ht="12.75">
      <c r="A73" s="64"/>
    </row>
    <row r="83" spans="1:2" ht="12.75">
      <c r="A83" s="100"/>
      <c r="B83" s="100"/>
    </row>
    <row r="84" spans="1:2" ht="12.75">
      <c r="A84" s="100"/>
      <c r="B84" s="100"/>
    </row>
    <row r="85" spans="1:2" ht="12.75">
      <c r="A85" s="100"/>
      <c r="B85" s="100"/>
    </row>
    <row r="86" spans="1:2" ht="12.75">
      <c r="A86" s="100"/>
      <c r="B86" s="100"/>
    </row>
    <row r="87" spans="1:2" ht="12.75">
      <c r="A87" s="100"/>
      <c r="B87" s="100"/>
    </row>
    <row r="88" spans="1:5" ht="12.75">
      <c r="A88" s="656"/>
      <c r="B88" s="656"/>
      <c r="C88" s="656"/>
      <c r="D88" s="656"/>
      <c r="E88" s="656"/>
    </row>
    <row r="89" spans="1:5" ht="12.75">
      <c r="A89" s="100"/>
      <c r="B89" s="250"/>
      <c r="C89" s="251"/>
      <c r="D89" s="250"/>
      <c r="E89" s="250"/>
    </row>
    <row r="90" spans="1:5" ht="12.75">
      <c r="A90" s="100"/>
      <c r="B90" s="250"/>
      <c r="C90" s="251"/>
      <c r="D90" s="250"/>
      <c r="E90" s="250"/>
    </row>
  </sheetData>
  <mergeCells count="3">
    <mergeCell ref="D3:G3"/>
    <mergeCell ref="A4:E4"/>
    <mergeCell ref="A88:E88"/>
  </mergeCells>
  <printOptions/>
  <pageMargins left="0.75" right="0.75" top="1" bottom="1" header="0.4921259845" footer="0.4921259845"/>
  <pageSetup horizontalDpi="600" verticalDpi="600" orientation="portrait" paperSize="9" scale="89" r:id="rId1"/>
  <headerFooter alignWithMargins="0">
    <oddFooter>&amp;C&amp;P</oddFooter>
  </headerFooter>
  <rowBreaks count="1" manualBreakCount="1">
    <brk id="49" max="4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H18" sqref="H18"/>
    </sheetView>
  </sheetViews>
  <sheetFormatPr defaultColWidth="9.00390625" defaultRowHeight="12.75"/>
  <cols>
    <col min="1" max="1" width="35.37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369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403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/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265" t="s">
        <v>361</v>
      </c>
      <c r="B5" s="265"/>
      <c r="C5" s="265"/>
      <c r="D5" s="265"/>
      <c r="E5" s="265"/>
      <c r="F5" s="265"/>
      <c r="G5" s="265"/>
      <c r="H5" s="24"/>
      <c r="Q5" s="77"/>
      <c r="R5" s="77"/>
    </row>
    <row r="6" spans="1:2" ht="15.75">
      <c r="A6" s="1"/>
      <c r="B6" s="1"/>
    </row>
    <row r="7" spans="1:5" ht="15.75">
      <c r="A7" s="1" t="s">
        <v>387</v>
      </c>
      <c r="B7" s="1"/>
      <c r="D7" s="318">
        <v>1407024.09</v>
      </c>
      <c r="E7" s="2" t="s">
        <v>99</v>
      </c>
    </row>
    <row r="8" spans="1:2" ht="15.75">
      <c r="A8" s="1"/>
      <c r="B8" s="1"/>
    </row>
    <row r="9" spans="1:8" ht="15.75">
      <c r="A9" s="1" t="s">
        <v>454</v>
      </c>
      <c r="B9" s="1"/>
      <c r="H9" s="2"/>
    </row>
    <row r="10" spans="1:6" ht="24.75" customHeight="1">
      <c r="A10" s="80" t="s">
        <v>354</v>
      </c>
      <c r="B10" s="52" t="s">
        <v>130</v>
      </c>
      <c r="C10" s="6" t="s">
        <v>131</v>
      </c>
      <c r="D10" s="5" t="s">
        <v>30</v>
      </c>
      <c r="E10" s="51" t="s">
        <v>132</v>
      </c>
      <c r="F10" t="s">
        <v>255</v>
      </c>
    </row>
    <row r="11" spans="1:5" ht="12.75" customHeight="1">
      <c r="A11" s="330" t="s">
        <v>323</v>
      </c>
      <c r="B11" s="263">
        <v>0</v>
      </c>
      <c r="C11" s="329">
        <v>0</v>
      </c>
      <c r="D11" s="262">
        <v>0</v>
      </c>
      <c r="E11" s="417" t="s">
        <v>275</v>
      </c>
    </row>
    <row r="12" spans="1:5" ht="12.75">
      <c r="A12" s="3" t="s">
        <v>293</v>
      </c>
      <c r="B12" s="9">
        <f>SUM(B11)</f>
        <v>0</v>
      </c>
      <c r="C12" s="9">
        <f>SUM(C11)</f>
        <v>0</v>
      </c>
      <c r="D12" s="9">
        <f>SUM(D11)</f>
        <v>0</v>
      </c>
      <c r="E12" s="27" t="s">
        <v>275</v>
      </c>
    </row>
    <row r="13" spans="1:5" s="261" customFormat="1" ht="12.75">
      <c r="A13" s="256"/>
      <c r="B13" s="257"/>
      <c r="C13" s="257"/>
      <c r="D13" s="257"/>
      <c r="E13" s="258"/>
    </row>
    <row r="14" spans="1:5" ht="12.75">
      <c r="A14" s="256"/>
      <c r="B14" s="257"/>
      <c r="C14" s="257"/>
      <c r="D14" s="257"/>
      <c r="E14" s="258"/>
    </row>
    <row r="15" spans="1:5" ht="12.75">
      <c r="A15" s="256"/>
      <c r="B15" s="257"/>
      <c r="C15" s="257"/>
      <c r="D15" s="257"/>
      <c r="E15" s="258"/>
    </row>
    <row r="16" ht="17.25" customHeight="1"/>
    <row r="17" spans="1:2" ht="15.75">
      <c r="A17" s="1" t="s">
        <v>331</v>
      </c>
      <c r="B17" s="1"/>
    </row>
    <row r="18" spans="1:18" ht="25.5">
      <c r="A18" s="3" t="s">
        <v>332</v>
      </c>
      <c r="B18" s="52" t="s">
        <v>130</v>
      </c>
      <c r="C18" s="6" t="s">
        <v>131</v>
      </c>
      <c r="D18" s="259" t="s">
        <v>30</v>
      </c>
      <c r="E18" s="51" t="s">
        <v>132</v>
      </c>
      <c r="F18" s="11" t="s">
        <v>254</v>
      </c>
      <c r="G18" s="12"/>
      <c r="H18" s="12"/>
      <c r="Q18" s="11"/>
      <c r="R18" s="12"/>
    </row>
    <row r="19" spans="1:18" ht="13.5" customHeight="1">
      <c r="A19" s="561" t="s">
        <v>796</v>
      </c>
      <c r="B19" s="28">
        <v>0</v>
      </c>
      <c r="C19" s="337">
        <v>0</v>
      </c>
      <c r="D19" s="335">
        <v>0</v>
      </c>
      <c r="E19" s="359" t="s">
        <v>275</v>
      </c>
      <c r="F19" s="11"/>
      <c r="G19" s="12"/>
      <c r="H19" s="12"/>
      <c r="Q19" s="11"/>
      <c r="R19" s="12"/>
    </row>
    <row r="20" spans="1:18" ht="12.75" customHeight="1">
      <c r="A20" s="560" t="s">
        <v>797</v>
      </c>
      <c r="B20" s="28">
        <v>0</v>
      </c>
      <c r="C20" s="337">
        <v>0</v>
      </c>
      <c r="D20" s="335">
        <v>83751</v>
      </c>
      <c r="E20" s="359" t="s">
        <v>275</v>
      </c>
      <c r="F20" s="25" t="s">
        <v>253</v>
      </c>
      <c r="G20" s="58"/>
      <c r="H20" s="58"/>
      <c r="Q20" s="25"/>
      <c r="R20" s="58"/>
    </row>
    <row r="21" spans="1:18" ht="12.75">
      <c r="A21" s="3" t="s">
        <v>294</v>
      </c>
      <c r="B21" s="9">
        <f>SUM(B19:B20)</f>
        <v>0</v>
      </c>
      <c r="C21" s="9">
        <f>SUM(C19:C20)</f>
        <v>0</v>
      </c>
      <c r="D21" s="9">
        <f>SUM(D19:D20)</f>
        <v>83751</v>
      </c>
      <c r="E21" s="10" t="s">
        <v>275</v>
      </c>
      <c r="F21" s="18"/>
      <c r="G21" s="31"/>
      <c r="H21" s="31"/>
      <c r="Q21" s="18"/>
      <c r="R21" s="31"/>
    </row>
    <row r="26" spans="1:5" ht="15.75">
      <c r="A26" s="1" t="s">
        <v>389</v>
      </c>
      <c r="D26" s="318">
        <v>1323272.69</v>
      </c>
      <c r="E26" s="319" t="s">
        <v>99</v>
      </c>
    </row>
    <row r="27" ht="18.75">
      <c r="A27" s="166"/>
    </row>
    <row r="28" ht="18.75">
      <c r="A28" s="166"/>
    </row>
    <row r="29" ht="18.75">
      <c r="A29" s="168"/>
    </row>
    <row r="30" ht="18.75">
      <c r="A30" s="168"/>
    </row>
    <row r="31" ht="15.75">
      <c r="A31" s="170"/>
    </row>
    <row r="32" ht="18.75">
      <c r="A32" s="168"/>
    </row>
    <row r="33" ht="18.75">
      <c r="A33" s="168"/>
    </row>
    <row r="34" ht="18.75">
      <c r="A34" s="168"/>
    </row>
    <row r="35" ht="18.75">
      <c r="A35" s="172"/>
    </row>
    <row r="36" ht="18.75">
      <c r="A36" s="172"/>
    </row>
    <row r="37" ht="18.75">
      <c r="A37" s="172"/>
    </row>
    <row r="38" ht="18.75">
      <c r="A38" s="168"/>
    </row>
    <row r="39" ht="18.75">
      <c r="A39" s="168"/>
    </row>
    <row r="40" ht="15.75">
      <c r="A40" s="171"/>
    </row>
    <row r="41" ht="18.75">
      <c r="A41" s="169"/>
    </row>
    <row r="42" ht="18.75">
      <c r="A42" s="169"/>
    </row>
    <row r="43" ht="18.75">
      <c r="A43" s="169"/>
    </row>
    <row r="44" ht="18.75">
      <c r="A44" s="167"/>
    </row>
    <row r="45" ht="18.75">
      <c r="A45" s="169"/>
    </row>
    <row r="46" ht="18.75">
      <c r="A46" s="169"/>
    </row>
    <row r="47" ht="18.75">
      <c r="A47" s="169"/>
    </row>
    <row r="48" ht="15.75">
      <c r="A48" s="170"/>
    </row>
    <row r="49" ht="18.75">
      <c r="A49" s="169"/>
    </row>
    <row r="50" ht="15.75">
      <c r="A50" s="171"/>
    </row>
    <row r="51" ht="18.75">
      <c r="A51" s="167"/>
    </row>
    <row r="52" ht="15.75">
      <c r="A52" s="170"/>
    </row>
    <row r="53" ht="15.75">
      <c r="A53" s="171"/>
    </row>
    <row r="54" ht="15.75">
      <c r="A54" s="171"/>
    </row>
    <row r="55" ht="18.75">
      <c r="A55" s="169"/>
    </row>
    <row r="56" spans="1:2" ht="18.75">
      <c r="A56" s="169"/>
      <c r="B56" s="167"/>
    </row>
    <row r="57" ht="18.75">
      <c r="A57" s="169"/>
    </row>
  </sheetData>
  <printOptions/>
  <pageMargins left="0.75" right="0.75" top="1" bottom="1" header="0.4921259845" footer="0.4921259845"/>
  <pageSetup firstPageNumber="26" useFirstPageNumber="1" horizontalDpi="600" verticalDpi="600" orientation="portrait" paperSize="9" scale="94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H18" sqref="H1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401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360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/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1" t="s">
        <v>387</v>
      </c>
      <c r="B5" s="265"/>
      <c r="C5" s="265"/>
      <c r="D5" s="318">
        <v>2229130.02</v>
      </c>
      <c r="E5" s="319" t="s">
        <v>99</v>
      </c>
      <c r="F5" s="265"/>
      <c r="G5" s="265"/>
      <c r="H5" s="24"/>
      <c r="Q5" s="77"/>
      <c r="R5" s="77"/>
    </row>
    <row r="6" spans="1:2" ht="15.75">
      <c r="A6" s="1"/>
      <c r="B6" s="1"/>
    </row>
    <row r="7" spans="1:8" ht="15.75">
      <c r="A7" s="1" t="s">
        <v>454</v>
      </c>
      <c r="B7" s="1"/>
      <c r="H7" s="2"/>
    </row>
    <row r="8" spans="1:6" ht="26.25" customHeight="1">
      <c r="A8" s="80" t="s">
        <v>355</v>
      </c>
      <c r="B8" s="52" t="s">
        <v>130</v>
      </c>
      <c r="C8" s="6" t="s">
        <v>131</v>
      </c>
      <c r="D8" s="5" t="s">
        <v>30</v>
      </c>
      <c r="E8" s="51" t="s">
        <v>132</v>
      </c>
      <c r="F8" t="s">
        <v>255</v>
      </c>
    </row>
    <row r="9" spans="1:5" ht="12.75" customHeight="1">
      <c r="A9" s="330" t="s">
        <v>323</v>
      </c>
      <c r="B9" s="314">
        <v>0</v>
      </c>
      <c r="C9" s="314">
        <v>0</v>
      </c>
      <c r="D9" s="314">
        <v>3000000</v>
      </c>
      <c r="E9" s="347" t="s">
        <v>275</v>
      </c>
    </row>
    <row r="10" spans="1:5" ht="12.75">
      <c r="A10" s="3" t="s">
        <v>293</v>
      </c>
      <c r="B10" s="9">
        <v>0</v>
      </c>
      <c r="C10" s="9">
        <v>0</v>
      </c>
      <c r="D10" s="9">
        <f>SUM(D9)</f>
        <v>3000000</v>
      </c>
      <c r="E10" s="27" t="s">
        <v>275</v>
      </c>
    </row>
    <row r="11" spans="1:5" s="261" customFormat="1" ht="12.75">
      <c r="A11" s="256"/>
      <c r="B11" s="257"/>
      <c r="C11" s="257"/>
      <c r="D11" s="257"/>
      <c r="E11" s="258"/>
    </row>
    <row r="12" ht="17.25" customHeight="1"/>
    <row r="13" spans="1:2" ht="15.75">
      <c r="A13" s="1" t="s">
        <v>331</v>
      </c>
      <c r="B13" s="1"/>
    </row>
    <row r="14" spans="1:18" ht="25.5">
      <c r="A14" s="3"/>
      <c r="B14" s="52" t="s">
        <v>130</v>
      </c>
      <c r="C14" s="6" t="s">
        <v>131</v>
      </c>
      <c r="D14" s="259"/>
      <c r="E14" s="51" t="s">
        <v>132</v>
      </c>
      <c r="F14" s="11" t="s">
        <v>254</v>
      </c>
      <c r="G14" s="12"/>
      <c r="H14" s="12"/>
      <c r="Q14" s="11"/>
      <c r="R14" s="12"/>
    </row>
    <row r="15" spans="1:18" ht="12.75">
      <c r="A15" s="334" t="s">
        <v>329</v>
      </c>
      <c r="B15" s="263">
        <v>0</v>
      </c>
      <c r="C15" s="314">
        <v>0</v>
      </c>
      <c r="D15" s="314">
        <v>1895438</v>
      </c>
      <c r="E15" s="191" t="s">
        <v>275</v>
      </c>
      <c r="F15" s="11"/>
      <c r="G15" s="12"/>
      <c r="H15" s="12"/>
      <c r="Q15" s="11"/>
      <c r="R15" s="12"/>
    </row>
    <row r="16" spans="1:18" ht="12.75">
      <c r="A16" s="3" t="s">
        <v>294</v>
      </c>
      <c r="B16" s="9">
        <f>SUM(B15)</f>
        <v>0</v>
      </c>
      <c r="C16" s="9">
        <f>SUM(C15)</f>
        <v>0</v>
      </c>
      <c r="D16" s="9">
        <f>SUM(D15)</f>
        <v>1895438</v>
      </c>
      <c r="E16" s="10" t="s">
        <v>275</v>
      </c>
      <c r="F16" s="18"/>
      <c r="G16" s="31"/>
      <c r="H16" s="31"/>
      <c r="Q16" s="18"/>
      <c r="R16" s="31"/>
    </row>
    <row r="19" spans="1:9" ht="15.75">
      <c r="A19" s="1" t="s">
        <v>389</v>
      </c>
      <c r="D19" s="318">
        <v>3333691.97</v>
      </c>
      <c r="E19" s="319" t="s">
        <v>99</v>
      </c>
      <c r="I19" s="328"/>
    </row>
    <row r="20" ht="18.75">
      <c r="A20" s="166"/>
    </row>
    <row r="21" ht="18.75">
      <c r="A21" s="166"/>
    </row>
    <row r="22" ht="18.75">
      <c r="A22" s="166"/>
    </row>
    <row r="23" ht="18.75">
      <c r="A23" s="168"/>
    </row>
    <row r="24" spans="1:18" ht="18">
      <c r="A24" s="265" t="s">
        <v>402</v>
      </c>
      <c r="B24" s="265"/>
      <c r="C24" s="265"/>
      <c r="D24" s="265"/>
      <c r="E24" s="265"/>
      <c r="F24" s="265"/>
      <c r="G24" s="265"/>
      <c r="H24" s="24"/>
      <c r="Q24" s="77"/>
      <c r="R24" s="77"/>
    </row>
    <row r="25" spans="1:18" ht="18">
      <c r="A25" s="265"/>
      <c r="B25" s="265"/>
      <c r="C25" s="265"/>
      <c r="D25" s="265"/>
      <c r="E25" s="265"/>
      <c r="F25" s="265"/>
      <c r="G25" s="265"/>
      <c r="H25" s="24"/>
      <c r="Q25" s="77"/>
      <c r="R25" s="77"/>
    </row>
    <row r="26" spans="1:18" ht="18">
      <c r="A26" s="265" t="s">
        <v>359</v>
      </c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/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1" t="s">
        <v>387</v>
      </c>
      <c r="B28" s="265"/>
      <c r="C28" s="265"/>
      <c r="D28" s="318">
        <v>12319489.55</v>
      </c>
      <c r="E28" s="319" t="s">
        <v>99</v>
      </c>
      <c r="F28" s="265"/>
      <c r="G28" s="265"/>
      <c r="H28" s="24"/>
      <c r="Q28" s="77"/>
      <c r="R28" s="77"/>
    </row>
    <row r="29" spans="1:2" ht="15.75">
      <c r="A29" s="1"/>
      <c r="B29" s="1"/>
    </row>
    <row r="30" spans="1:8" ht="15.75">
      <c r="A30" s="1" t="s">
        <v>454</v>
      </c>
      <c r="B30" s="1"/>
      <c r="H30" s="2"/>
    </row>
    <row r="31" spans="1:6" ht="25.5" customHeight="1">
      <c r="A31" s="80" t="s">
        <v>351</v>
      </c>
      <c r="B31" s="52" t="s">
        <v>130</v>
      </c>
      <c r="C31" s="6" t="s">
        <v>131</v>
      </c>
      <c r="D31" s="5" t="s">
        <v>30</v>
      </c>
      <c r="E31" s="51" t="s">
        <v>132</v>
      </c>
      <c r="F31" t="s">
        <v>255</v>
      </c>
    </row>
    <row r="32" spans="1:5" ht="12.75" customHeight="1">
      <c r="A32" s="330" t="s">
        <v>323</v>
      </c>
      <c r="B32" s="314">
        <v>0</v>
      </c>
      <c r="C32" s="314">
        <v>0</v>
      </c>
      <c r="D32" s="314">
        <v>0</v>
      </c>
      <c r="E32" s="347" t="s">
        <v>275</v>
      </c>
    </row>
    <row r="33" spans="1:5" ht="12.75">
      <c r="A33" s="3" t="s">
        <v>293</v>
      </c>
      <c r="B33" s="9">
        <f>SUM(B32)</f>
        <v>0</v>
      </c>
      <c r="C33" s="9">
        <f>SUM(C32)</f>
        <v>0</v>
      </c>
      <c r="D33" s="9">
        <f>SUM(D32)</f>
        <v>0</v>
      </c>
      <c r="E33" s="27" t="s">
        <v>275</v>
      </c>
    </row>
    <row r="34" spans="1:5" s="261" customFormat="1" ht="12.75">
      <c r="A34" s="256"/>
      <c r="B34" s="257"/>
      <c r="C34" s="257"/>
      <c r="D34" s="257"/>
      <c r="E34" s="258"/>
    </row>
    <row r="35" spans="1:5" ht="12.75">
      <c r="A35" s="256"/>
      <c r="B35" s="257"/>
      <c r="C35" s="257"/>
      <c r="D35" s="257"/>
      <c r="E35" s="258"/>
    </row>
    <row r="36" ht="17.25" customHeight="1"/>
    <row r="37" spans="1:2" ht="15.75">
      <c r="A37" s="1" t="s">
        <v>331</v>
      </c>
      <c r="B37" s="1"/>
    </row>
    <row r="38" spans="1:18" ht="25.5">
      <c r="A38" s="3"/>
      <c r="B38" s="52" t="s">
        <v>130</v>
      </c>
      <c r="C38" s="6" t="s">
        <v>131</v>
      </c>
      <c r="D38" s="259" t="s">
        <v>30</v>
      </c>
      <c r="E38" s="51" t="s">
        <v>132</v>
      </c>
      <c r="F38" s="11" t="s">
        <v>254</v>
      </c>
      <c r="G38" s="12"/>
      <c r="H38" s="12"/>
      <c r="I38" s="2"/>
      <c r="Q38" s="11"/>
      <c r="R38" s="12"/>
    </row>
    <row r="39" spans="1:18" ht="12.75">
      <c r="A39" s="334" t="s">
        <v>329</v>
      </c>
      <c r="B39" s="263">
        <v>0</v>
      </c>
      <c r="C39" s="314">
        <v>0</v>
      </c>
      <c r="D39" s="335">
        <v>5730710</v>
      </c>
      <c r="E39" s="347" t="s">
        <v>275</v>
      </c>
      <c r="F39" s="11"/>
      <c r="G39" s="12"/>
      <c r="H39" s="12"/>
      <c r="Q39" s="11"/>
      <c r="R39" s="12"/>
    </row>
    <row r="40" spans="1:18" ht="12.75">
      <c r="A40" s="3" t="s">
        <v>294</v>
      </c>
      <c r="B40" s="9">
        <v>0</v>
      </c>
      <c r="C40" s="9">
        <f>SUM(C39)</f>
        <v>0</v>
      </c>
      <c r="D40" s="9">
        <f>SUM(D39)</f>
        <v>5730710</v>
      </c>
      <c r="E40" s="27" t="s">
        <v>275</v>
      </c>
      <c r="F40" s="18"/>
      <c r="G40" s="31"/>
      <c r="H40" s="31"/>
      <c r="Q40" s="18"/>
      <c r="R40" s="31"/>
    </row>
    <row r="43" spans="1:9" ht="15.75">
      <c r="A43" s="1" t="s">
        <v>389</v>
      </c>
      <c r="D43" s="318">
        <v>6588779.35</v>
      </c>
      <c r="E43" s="319" t="s">
        <v>99</v>
      </c>
      <c r="I43" s="328"/>
    </row>
    <row r="44" ht="15.75">
      <c r="A44" s="170"/>
    </row>
    <row r="45" ht="18.75">
      <c r="A45" s="169"/>
    </row>
    <row r="46" ht="15.75">
      <c r="A46" s="171"/>
    </row>
    <row r="47" ht="18.75">
      <c r="A47" s="167"/>
    </row>
    <row r="48" ht="15.75">
      <c r="A48" s="170"/>
    </row>
    <row r="49" ht="15.75">
      <c r="A49" s="171"/>
    </row>
    <row r="50" ht="15.75">
      <c r="A50" s="171"/>
    </row>
    <row r="51" ht="18.75">
      <c r="A51" s="169"/>
    </row>
    <row r="52" spans="1:2" ht="18.75">
      <c r="A52" s="169"/>
      <c r="B52" s="167"/>
    </row>
    <row r="53" ht="18.75">
      <c r="A53" s="169"/>
    </row>
  </sheetData>
  <printOptions/>
  <pageMargins left="0.75" right="0.75" top="1" bottom="1" header="0.4921259845" footer="0.4921259845"/>
  <pageSetup firstPageNumber="27" useFirstPageNumber="1" horizontalDpi="600" verticalDpi="600" orientation="portrait" paperSize="9" scale="9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I33" sqref="I33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399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363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 t="s">
        <v>362</v>
      </c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265"/>
      <c r="B5" s="265"/>
      <c r="C5" s="265"/>
      <c r="D5" s="265"/>
      <c r="E5" s="265"/>
      <c r="F5" s="265"/>
      <c r="G5" s="265"/>
      <c r="H5" s="24"/>
      <c r="Q5" s="77"/>
      <c r="R5" s="77"/>
    </row>
    <row r="6" spans="1:18" ht="18">
      <c r="A6" s="1" t="s">
        <v>387</v>
      </c>
      <c r="B6" s="265"/>
      <c r="C6" s="265"/>
      <c r="D6" s="318">
        <v>88056.03</v>
      </c>
      <c r="E6" s="319" t="s">
        <v>99</v>
      </c>
      <c r="F6" s="265"/>
      <c r="G6" s="265"/>
      <c r="H6" s="24"/>
      <c r="Q6" s="77"/>
      <c r="R6" s="77"/>
    </row>
    <row r="7" spans="1:2" ht="15.75">
      <c r="A7" s="1"/>
      <c r="B7" s="1"/>
    </row>
    <row r="8" spans="1:8" ht="15.75">
      <c r="A8" s="1" t="s">
        <v>454</v>
      </c>
      <c r="B8" s="1"/>
      <c r="H8" s="2"/>
    </row>
    <row r="9" spans="1:6" ht="25.5" customHeight="1">
      <c r="A9" s="80" t="s">
        <v>350</v>
      </c>
      <c r="B9" s="52" t="s">
        <v>130</v>
      </c>
      <c r="C9" s="6" t="s">
        <v>131</v>
      </c>
      <c r="D9" s="5" t="s">
        <v>30</v>
      </c>
      <c r="E9" s="51" t="s">
        <v>132</v>
      </c>
      <c r="F9" t="s">
        <v>255</v>
      </c>
    </row>
    <row r="10" spans="1:5" ht="12.75" customHeight="1">
      <c r="A10" s="330" t="s">
        <v>323</v>
      </c>
      <c r="B10" s="314">
        <v>0</v>
      </c>
      <c r="C10" s="314">
        <v>0</v>
      </c>
      <c r="D10" s="314">
        <v>0</v>
      </c>
      <c r="E10" s="347" t="s">
        <v>275</v>
      </c>
    </row>
    <row r="11" spans="1:5" ht="12.75">
      <c r="A11" s="3" t="s">
        <v>293</v>
      </c>
      <c r="B11" s="9">
        <v>0</v>
      </c>
      <c r="C11" s="9">
        <v>0</v>
      </c>
      <c r="D11" s="9">
        <f>SUM(D10)</f>
        <v>0</v>
      </c>
      <c r="E11" s="27" t="s">
        <v>275</v>
      </c>
    </row>
    <row r="12" spans="1:5" s="261" customFormat="1" ht="12.75">
      <c r="A12" s="256"/>
      <c r="B12" s="257"/>
      <c r="C12" s="257"/>
      <c r="D12" s="257"/>
      <c r="E12" s="258"/>
    </row>
    <row r="13" spans="1:5" ht="12.75">
      <c r="A13" s="256"/>
      <c r="B13" s="257"/>
      <c r="C13" s="257"/>
      <c r="D13" s="257"/>
      <c r="E13" s="258"/>
    </row>
    <row r="14" ht="17.25" customHeight="1"/>
    <row r="15" spans="1:2" ht="15.75">
      <c r="A15" s="1" t="s">
        <v>331</v>
      </c>
      <c r="B15" s="1"/>
    </row>
    <row r="16" spans="1:18" ht="25.5">
      <c r="A16" s="3"/>
      <c r="B16" s="52" t="s">
        <v>130</v>
      </c>
      <c r="C16" s="6" t="s">
        <v>131</v>
      </c>
      <c r="D16" s="259" t="s">
        <v>30</v>
      </c>
      <c r="E16" s="51" t="s">
        <v>132</v>
      </c>
      <c r="F16" s="11" t="s">
        <v>254</v>
      </c>
      <c r="G16" s="12"/>
      <c r="H16" s="12"/>
      <c r="Q16" s="11"/>
      <c r="R16" s="12"/>
    </row>
    <row r="17" spans="1:18" ht="12.75">
      <c r="A17" s="334" t="s">
        <v>329</v>
      </c>
      <c r="B17" s="263">
        <v>0</v>
      </c>
      <c r="C17" s="314">
        <v>0</v>
      </c>
      <c r="D17" s="335">
        <v>0</v>
      </c>
      <c r="E17" s="347" t="s">
        <v>275</v>
      </c>
      <c r="F17" s="11"/>
      <c r="G17" s="12"/>
      <c r="H17" s="12"/>
      <c r="Q17" s="11"/>
      <c r="R17" s="12"/>
    </row>
    <row r="18" spans="1:18" ht="12.75">
      <c r="A18" s="3" t="s">
        <v>294</v>
      </c>
      <c r="B18" s="9">
        <v>0</v>
      </c>
      <c r="C18" s="9">
        <f>SUM(C17)</f>
        <v>0</v>
      </c>
      <c r="D18" s="9">
        <f>SUM(D17)</f>
        <v>0</v>
      </c>
      <c r="E18" s="27" t="s">
        <v>275</v>
      </c>
      <c r="F18" s="18"/>
      <c r="G18" s="31"/>
      <c r="H18" s="31"/>
      <c r="Q18" s="18"/>
      <c r="R18" s="31"/>
    </row>
    <row r="20" ht="15.75">
      <c r="A20" s="1"/>
    </row>
    <row r="21" spans="1:9" ht="15.75">
      <c r="A21" s="1" t="s">
        <v>389</v>
      </c>
      <c r="D21" s="318">
        <v>88056.03</v>
      </c>
      <c r="E21" s="319" t="s">
        <v>99</v>
      </c>
      <c r="I21" s="328"/>
    </row>
    <row r="22" ht="18.75">
      <c r="A22" s="166"/>
    </row>
    <row r="23" ht="18.75">
      <c r="A23" s="166"/>
    </row>
    <row r="24" ht="18.75">
      <c r="A24" s="166"/>
    </row>
    <row r="25" ht="18.75">
      <c r="A25" s="168"/>
    </row>
    <row r="26" spans="1:18" ht="18">
      <c r="A26" s="265" t="s">
        <v>400</v>
      </c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/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 t="s">
        <v>364</v>
      </c>
      <c r="B28" s="265"/>
      <c r="C28" s="265"/>
      <c r="D28" s="265"/>
      <c r="E28" s="265"/>
      <c r="F28" s="265"/>
      <c r="G28" s="265"/>
      <c r="H28" s="24"/>
      <c r="Q28" s="77"/>
      <c r="R28" s="77"/>
    </row>
    <row r="29" spans="1:5" ht="15.75">
      <c r="A29" s="1"/>
      <c r="B29" s="1"/>
      <c r="D29" s="425"/>
      <c r="E29" s="319"/>
    </row>
    <row r="30" spans="1:5" ht="15.75">
      <c r="A30" s="1" t="s">
        <v>387</v>
      </c>
      <c r="B30" s="1"/>
      <c r="D30" s="425">
        <v>2310427.93</v>
      </c>
      <c r="E30" s="319" t="s">
        <v>99</v>
      </c>
    </row>
    <row r="31" spans="1:2" ht="15.75">
      <c r="A31" s="1"/>
      <c r="B31" s="1"/>
    </row>
    <row r="32" spans="1:8" ht="15.75">
      <c r="A32" s="1" t="s">
        <v>454</v>
      </c>
      <c r="B32" s="1"/>
      <c r="H32" s="2"/>
    </row>
    <row r="33" spans="1:6" ht="25.5" customHeight="1">
      <c r="A33" s="80" t="s">
        <v>349</v>
      </c>
      <c r="B33" s="52" t="s">
        <v>130</v>
      </c>
      <c r="C33" s="6" t="s">
        <v>131</v>
      </c>
      <c r="D33" s="5" t="s">
        <v>30</v>
      </c>
      <c r="E33" s="51" t="s">
        <v>132</v>
      </c>
      <c r="F33" t="s">
        <v>255</v>
      </c>
    </row>
    <row r="34" spans="1:5" ht="12.75" customHeight="1">
      <c r="A34" s="330" t="s">
        <v>323</v>
      </c>
      <c r="B34" s="314">
        <v>0</v>
      </c>
      <c r="C34" s="314">
        <v>0</v>
      </c>
      <c r="D34" s="314">
        <v>0</v>
      </c>
      <c r="E34" s="347" t="s">
        <v>275</v>
      </c>
    </row>
    <row r="35" spans="1:7" ht="12.75">
      <c r="A35" s="3" t="s">
        <v>293</v>
      </c>
      <c r="B35" s="9">
        <v>0</v>
      </c>
      <c r="C35" s="9">
        <f>SUM(C34:C34)</f>
        <v>0</v>
      </c>
      <c r="D35" s="9">
        <f>SUM(D34:D34)</f>
        <v>0</v>
      </c>
      <c r="E35" s="376" t="s">
        <v>275</v>
      </c>
      <c r="G35" s="130"/>
    </row>
    <row r="36" spans="1:8" s="261" customFormat="1" ht="12.75">
      <c r="A36" s="256"/>
      <c r="B36" s="257"/>
      <c r="C36" s="257">
        <f>SUM(C34:C34)</f>
        <v>0</v>
      </c>
      <c r="D36" s="257"/>
      <c r="E36" s="258"/>
      <c r="H36" s="424"/>
    </row>
    <row r="37" ht="17.25" customHeight="1"/>
    <row r="38" spans="1:2" ht="15.75">
      <c r="A38" s="1" t="s">
        <v>331</v>
      </c>
      <c r="B38" s="1"/>
    </row>
    <row r="39" spans="1:18" ht="25.5">
      <c r="A39" s="3"/>
      <c r="B39" s="52" t="s">
        <v>130</v>
      </c>
      <c r="C39" s="6" t="s">
        <v>131</v>
      </c>
      <c r="D39" s="259" t="s">
        <v>30</v>
      </c>
      <c r="E39" s="51" t="s">
        <v>132</v>
      </c>
      <c r="F39" s="11" t="s">
        <v>254</v>
      </c>
      <c r="G39" s="12"/>
      <c r="H39" s="12"/>
      <c r="Q39" s="11"/>
      <c r="R39" s="12"/>
    </row>
    <row r="40" spans="1:18" ht="12.75">
      <c r="A40" s="334" t="s">
        <v>329</v>
      </c>
      <c r="B40" s="263">
        <v>0</v>
      </c>
      <c r="C40" s="314">
        <v>0</v>
      </c>
      <c r="D40" s="314">
        <v>111399</v>
      </c>
      <c r="E40" s="347" t="s">
        <v>275</v>
      </c>
      <c r="F40" s="11"/>
      <c r="G40" s="12"/>
      <c r="H40" s="12"/>
      <c r="Q40" s="11"/>
      <c r="R40" s="12"/>
    </row>
    <row r="41" spans="1:18" ht="12.75">
      <c r="A41" s="3" t="s">
        <v>294</v>
      </c>
      <c r="B41" s="9">
        <v>0</v>
      </c>
      <c r="C41" s="9">
        <f>SUM(C40)</f>
        <v>0</v>
      </c>
      <c r="D41" s="9">
        <f>SUM(D40)</f>
        <v>111399</v>
      </c>
      <c r="E41" s="376" t="s">
        <v>275</v>
      </c>
      <c r="F41" s="18"/>
      <c r="G41" s="31"/>
      <c r="H41" s="31"/>
      <c r="Q41" s="18"/>
      <c r="R41" s="31"/>
    </row>
    <row r="44" spans="1:9" ht="15.75">
      <c r="A44" s="1" t="s">
        <v>389</v>
      </c>
      <c r="D44" s="425">
        <v>2199028.93</v>
      </c>
      <c r="E44" s="319" t="s">
        <v>99</v>
      </c>
      <c r="I44" s="328"/>
    </row>
    <row r="45" ht="15.75">
      <c r="A45" s="170"/>
    </row>
    <row r="46" ht="18.75">
      <c r="A46" s="169"/>
    </row>
    <row r="47" ht="15.75">
      <c r="A47" s="171"/>
    </row>
    <row r="48" ht="18.75">
      <c r="A48" s="167"/>
    </row>
    <row r="49" ht="15.75">
      <c r="A49" s="170"/>
    </row>
    <row r="50" ht="15.75">
      <c r="A50" s="171"/>
    </row>
    <row r="51" ht="15.75">
      <c r="A51" s="171"/>
    </row>
    <row r="52" ht="18.75">
      <c r="A52" s="169"/>
    </row>
    <row r="53" spans="1:2" ht="18.75">
      <c r="A53" s="169"/>
      <c r="B53" s="167"/>
    </row>
    <row r="54" ht="18.75">
      <c r="A54" s="169"/>
    </row>
  </sheetData>
  <printOptions/>
  <pageMargins left="0.75" right="0.75" top="1" bottom="1" header="0.4921259845" footer="0.4921259845"/>
  <pageSetup firstPageNumber="28" useFirstPageNumber="1" horizontalDpi="600" verticalDpi="600" orientation="portrait" paperSize="9" scale="94" r:id="rId1"/>
  <headerFooter alignWithMargins="0">
    <oddFooter>&amp;C&amp;P</oddFooter>
  </headerFooter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I28" sqref="I2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397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365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/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1" t="s">
        <v>387</v>
      </c>
      <c r="B5" s="265"/>
      <c r="C5" s="265"/>
      <c r="D5" s="318">
        <v>13108336.66</v>
      </c>
      <c r="E5" s="319" t="s">
        <v>99</v>
      </c>
      <c r="F5" s="265"/>
      <c r="G5" s="265"/>
      <c r="H5" s="24"/>
      <c r="Q5" s="77"/>
      <c r="R5" s="77"/>
    </row>
    <row r="6" spans="1:2" ht="15.75">
      <c r="A6" s="1"/>
      <c r="B6" s="1"/>
    </row>
    <row r="7" spans="1:8" ht="15.75">
      <c r="A7" s="1" t="s">
        <v>454</v>
      </c>
      <c r="B7" s="1"/>
      <c r="H7" s="2"/>
    </row>
    <row r="8" spans="1:6" ht="25.5" customHeight="1">
      <c r="A8" s="80" t="s">
        <v>353</v>
      </c>
      <c r="B8" s="52" t="s">
        <v>130</v>
      </c>
      <c r="C8" s="6" t="s">
        <v>131</v>
      </c>
      <c r="D8" s="5" t="s">
        <v>30</v>
      </c>
      <c r="E8" s="51" t="s">
        <v>132</v>
      </c>
      <c r="F8" t="s">
        <v>255</v>
      </c>
    </row>
    <row r="9" spans="1:5" ht="12.75" customHeight="1">
      <c r="A9" s="393" t="s">
        <v>357</v>
      </c>
      <c r="B9" s="314">
        <v>0</v>
      </c>
      <c r="C9" s="314">
        <v>0</v>
      </c>
      <c r="D9" s="314">
        <v>0</v>
      </c>
      <c r="E9" s="191" t="s">
        <v>275</v>
      </c>
    </row>
    <row r="10" spans="1:5" ht="12.75">
      <c r="A10" s="3" t="s">
        <v>293</v>
      </c>
      <c r="B10" s="9">
        <v>0</v>
      </c>
      <c r="C10" s="9">
        <f>SUM(C9)</f>
        <v>0</v>
      </c>
      <c r="D10" s="9">
        <f>SUM(D9)</f>
        <v>0</v>
      </c>
      <c r="E10" s="27" t="s">
        <v>275</v>
      </c>
    </row>
    <row r="11" spans="1:5" s="261" customFormat="1" ht="12.75">
      <c r="A11" s="256"/>
      <c r="B11" s="257"/>
      <c r="C11" s="257">
        <f>SUM(C9:C10)</f>
        <v>0</v>
      </c>
      <c r="D11" s="257"/>
      <c r="E11" s="258"/>
    </row>
    <row r="12" spans="1:5" ht="12.75">
      <c r="A12" s="256"/>
      <c r="B12" s="257"/>
      <c r="C12" s="257"/>
      <c r="D12" s="257"/>
      <c r="E12" s="258"/>
    </row>
    <row r="13" ht="17.25" customHeight="1"/>
    <row r="14" spans="1:2" ht="15.75">
      <c r="A14" s="1" t="s">
        <v>331</v>
      </c>
      <c r="B14" s="1"/>
    </row>
    <row r="15" spans="1:18" ht="25.5">
      <c r="A15" s="3"/>
      <c r="B15" s="52" t="s">
        <v>130</v>
      </c>
      <c r="C15" s="6" t="s">
        <v>131</v>
      </c>
      <c r="D15" s="259" t="s">
        <v>30</v>
      </c>
      <c r="E15" s="51" t="s">
        <v>132</v>
      </c>
      <c r="F15" s="11" t="s">
        <v>254</v>
      </c>
      <c r="G15" s="12"/>
      <c r="H15" s="12"/>
      <c r="Q15" s="11"/>
      <c r="R15" s="12"/>
    </row>
    <row r="16" spans="1:18" ht="12.75">
      <c r="A16" s="334" t="s">
        <v>329</v>
      </c>
      <c r="B16" s="263">
        <v>0</v>
      </c>
      <c r="C16" s="314">
        <v>0</v>
      </c>
      <c r="D16" s="335">
        <v>2168484</v>
      </c>
      <c r="E16" s="191" t="s">
        <v>275</v>
      </c>
      <c r="F16" s="11"/>
      <c r="G16" s="12"/>
      <c r="H16" s="12"/>
      <c r="Q16" s="11"/>
      <c r="R16" s="12"/>
    </row>
    <row r="17" spans="1:18" ht="12.75">
      <c r="A17" s="3" t="s">
        <v>294</v>
      </c>
      <c r="B17" s="9">
        <v>0</v>
      </c>
      <c r="C17" s="9">
        <v>0</v>
      </c>
      <c r="D17" s="9">
        <f>SUM(D16)</f>
        <v>2168484</v>
      </c>
      <c r="E17" s="27" t="s">
        <v>275</v>
      </c>
      <c r="F17" s="18"/>
      <c r="G17" s="31"/>
      <c r="H17" s="31"/>
      <c r="Q17" s="18"/>
      <c r="R17" s="31"/>
    </row>
    <row r="20" spans="1:9" ht="15.75">
      <c r="A20" s="1" t="s">
        <v>389</v>
      </c>
      <c r="D20" s="318">
        <v>10939853.06</v>
      </c>
      <c r="E20" s="319" t="s">
        <v>99</v>
      </c>
      <c r="I20" s="328"/>
    </row>
    <row r="21" ht="18.75">
      <c r="A21" s="166"/>
    </row>
    <row r="22" ht="18.75">
      <c r="A22" s="166"/>
    </row>
    <row r="23" ht="18.75">
      <c r="A23" s="166"/>
    </row>
    <row r="24" ht="18.75">
      <c r="A24" s="168"/>
    </row>
    <row r="25" spans="1:18" ht="18">
      <c r="A25" s="265" t="s">
        <v>398</v>
      </c>
      <c r="B25" s="265"/>
      <c r="C25" s="265"/>
      <c r="D25" s="265"/>
      <c r="E25" s="265"/>
      <c r="F25" s="265"/>
      <c r="G25" s="265"/>
      <c r="H25" s="24"/>
      <c r="Q25" s="77"/>
      <c r="R25" s="77"/>
    </row>
    <row r="26" spans="1:18" ht="18">
      <c r="A26" s="265"/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 t="s">
        <v>372</v>
      </c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/>
      <c r="B28" s="265"/>
      <c r="C28" s="265"/>
      <c r="D28" s="265"/>
      <c r="E28" s="265"/>
      <c r="F28" s="265"/>
      <c r="G28" s="265"/>
      <c r="H28" s="24"/>
      <c r="Q28" s="77"/>
      <c r="R28" s="77"/>
    </row>
    <row r="29" spans="1:18" ht="18">
      <c r="A29" s="1" t="s">
        <v>387</v>
      </c>
      <c r="B29" s="265"/>
      <c r="C29" s="265"/>
      <c r="D29" s="318">
        <v>214978.37</v>
      </c>
      <c r="E29" s="319" t="s">
        <v>99</v>
      </c>
      <c r="F29" s="265"/>
      <c r="G29" s="265"/>
      <c r="H29" s="24"/>
      <c r="Q29" s="77"/>
      <c r="R29" s="77"/>
    </row>
    <row r="30" spans="1:2" ht="15.75">
      <c r="A30" s="1"/>
      <c r="B30" s="1"/>
    </row>
    <row r="31" spans="1:8" ht="15.75">
      <c r="A31" s="1" t="s">
        <v>454</v>
      </c>
      <c r="B31" s="1"/>
      <c r="H31" s="2"/>
    </row>
    <row r="32" spans="1:6" ht="25.5" customHeight="1">
      <c r="A32" s="80" t="s">
        <v>352</v>
      </c>
      <c r="B32" s="52" t="s">
        <v>130</v>
      </c>
      <c r="C32" s="6" t="s">
        <v>131</v>
      </c>
      <c r="D32" s="5" t="s">
        <v>30</v>
      </c>
      <c r="E32" s="51" t="s">
        <v>132</v>
      </c>
      <c r="F32" t="s">
        <v>255</v>
      </c>
    </row>
    <row r="33" spans="1:5" ht="12.75" customHeight="1">
      <c r="A33" s="330" t="s">
        <v>323</v>
      </c>
      <c r="B33" s="314">
        <v>0</v>
      </c>
      <c r="C33" s="314">
        <v>0</v>
      </c>
      <c r="D33" s="314">
        <v>0</v>
      </c>
      <c r="E33" s="347" t="s">
        <v>275</v>
      </c>
    </row>
    <row r="34" spans="1:5" ht="12.75">
      <c r="A34" s="3" t="s">
        <v>293</v>
      </c>
      <c r="B34" s="9">
        <v>0</v>
      </c>
      <c r="C34" s="9">
        <v>0</v>
      </c>
      <c r="D34" s="9">
        <f>SUM(D33)</f>
        <v>0</v>
      </c>
      <c r="E34" s="27" t="s">
        <v>275</v>
      </c>
    </row>
    <row r="35" spans="1:5" s="261" customFormat="1" ht="12.75">
      <c r="A35" s="256"/>
      <c r="B35" s="257"/>
      <c r="C35" s="257"/>
      <c r="D35" s="257"/>
      <c r="E35" s="258"/>
    </row>
    <row r="36" spans="1:5" ht="12.75">
      <c r="A36" s="256"/>
      <c r="B36" s="257"/>
      <c r="C36" s="257"/>
      <c r="D36" s="257"/>
      <c r="E36" s="258"/>
    </row>
    <row r="37" ht="17.25" customHeight="1"/>
    <row r="38" spans="1:2" ht="15.75">
      <c r="A38" s="1" t="s">
        <v>331</v>
      </c>
      <c r="B38" s="1"/>
    </row>
    <row r="39" spans="1:18" ht="25.5">
      <c r="A39" s="3"/>
      <c r="B39" s="52" t="s">
        <v>130</v>
      </c>
      <c r="C39" s="6" t="s">
        <v>131</v>
      </c>
      <c r="D39" s="259" t="s">
        <v>30</v>
      </c>
      <c r="E39" s="51" t="s">
        <v>132</v>
      </c>
      <c r="F39" s="11" t="s">
        <v>254</v>
      </c>
      <c r="G39" s="12"/>
      <c r="H39" s="12"/>
      <c r="Q39" s="11"/>
      <c r="R39" s="12"/>
    </row>
    <row r="40" spans="1:18" ht="12.75">
      <c r="A40" s="334" t="s">
        <v>329</v>
      </c>
      <c r="B40" s="263">
        <v>0</v>
      </c>
      <c r="C40" s="314">
        <v>0</v>
      </c>
      <c r="D40" s="314">
        <v>1800</v>
      </c>
      <c r="E40" s="347" t="s">
        <v>275</v>
      </c>
      <c r="F40" s="11"/>
      <c r="G40" s="12"/>
      <c r="H40" s="12"/>
      <c r="Q40" s="11"/>
      <c r="R40" s="12"/>
    </row>
    <row r="41" spans="1:18" ht="12.75">
      <c r="A41" s="3" t="s">
        <v>294</v>
      </c>
      <c r="B41" s="9">
        <v>0</v>
      </c>
      <c r="C41" s="9">
        <f>SUM(C40)</f>
        <v>0</v>
      </c>
      <c r="D41" s="9">
        <f>SUM(D40)</f>
        <v>1800</v>
      </c>
      <c r="E41" s="27" t="s">
        <v>275</v>
      </c>
      <c r="F41" s="18"/>
      <c r="G41" s="31"/>
      <c r="H41" s="31"/>
      <c r="Q41" s="18"/>
      <c r="R41" s="31"/>
    </row>
    <row r="43" ht="15.75">
      <c r="A43" s="1"/>
    </row>
    <row r="44" spans="1:9" ht="15.75">
      <c r="A44" s="1" t="s">
        <v>389</v>
      </c>
      <c r="D44" s="318">
        <v>213178.37</v>
      </c>
      <c r="E44" s="319" t="s">
        <v>99</v>
      </c>
      <c r="I44" s="328"/>
    </row>
    <row r="45" ht="15.75">
      <c r="A45" s="170"/>
    </row>
    <row r="46" ht="18.75">
      <c r="A46" s="169"/>
    </row>
    <row r="47" ht="15.75">
      <c r="A47" s="171"/>
    </row>
    <row r="48" ht="18.75">
      <c r="A48" s="167"/>
    </row>
    <row r="49" ht="15.75">
      <c r="A49" s="170"/>
    </row>
    <row r="50" ht="15.75">
      <c r="A50" s="171"/>
    </row>
    <row r="51" ht="15.75">
      <c r="A51" s="171"/>
    </row>
    <row r="52" ht="18.75">
      <c r="A52" s="169"/>
    </row>
    <row r="53" spans="1:2" ht="18.75">
      <c r="A53" s="169"/>
      <c r="B53" s="167"/>
    </row>
    <row r="54" ht="18.75">
      <c r="A54" s="169"/>
    </row>
  </sheetData>
  <printOptions/>
  <pageMargins left="0.75" right="0.75" top="1" bottom="1" header="0.4921259845" footer="0.4921259845"/>
  <pageSetup firstPageNumber="29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28">
      <selection activeCell="E26" sqref="E26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395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366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 t="s">
        <v>367</v>
      </c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265"/>
      <c r="B5" s="265"/>
      <c r="C5" s="265"/>
      <c r="D5" s="265"/>
      <c r="E5" s="265"/>
      <c r="F5" s="265"/>
      <c r="G5" s="265"/>
      <c r="H5" s="24"/>
      <c r="Q5" s="77"/>
      <c r="R5" s="77"/>
    </row>
    <row r="6" spans="1:18" ht="18">
      <c r="A6" s="1" t="s">
        <v>387</v>
      </c>
      <c r="B6" s="265"/>
      <c r="C6" s="265"/>
      <c r="D6" s="318">
        <v>129991.19</v>
      </c>
      <c r="E6" s="319" t="s">
        <v>99</v>
      </c>
      <c r="F6" s="265"/>
      <c r="G6" s="265"/>
      <c r="H6" s="24"/>
      <c r="Q6" s="77"/>
      <c r="R6" s="77"/>
    </row>
    <row r="7" spans="1:2" ht="15.75">
      <c r="A7" s="1"/>
      <c r="B7" s="1"/>
    </row>
    <row r="8" spans="1:8" ht="15.75">
      <c r="A8" s="1" t="s">
        <v>454</v>
      </c>
      <c r="B8" s="1"/>
      <c r="H8" s="2"/>
    </row>
    <row r="9" spans="1:6" ht="25.5" customHeight="1">
      <c r="A9" s="80" t="s">
        <v>348</v>
      </c>
      <c r="B9" s="52" t="s">
        <v>130</v>
      </c>
      <c r="C9" s="6" t="s">
        <v>131</v>
      </c>
      <c r="D9" s="5" t="s">
        <v>30</v>
      </c>
      <c r="E9" s="51" t="s">
        <v>132</v>
      </c>
      <c r="F9" t="s">
        <v>255</v>
      </c>
    </row>
    <row r="10" spans="1:5" ht="12.75" customHeight="1">
      <c r="A10" s="330" t="s">
        <v>323</v>
      </c>
      <c r="B10" s="314">
        <v>0</v>
      </c>
      <c r="C10" s="314">
        <v>0</v>
      </c>
      <c r="D10" s="314">
        <v>0</v>
      </c>
      <c r="E10" s="347" t="s">
        <v>275</v>
      </c>
    </row>
    <row r="11" spans="1:5" ht="12.75">
      <c r="A11" s="3" t="s">
        <v>293</v>
      </c>
      <c r="B11" s="9">
        <v>0</v>
      </c>
      <c r="C11" s="9">
        <v>0</v>
      </c>
      <c r="D11" s="9">
        <f>SUM(D10)</f>
        <v>0</v>
      </c>
      <c r="E11" s="27" t="s">
        <v>275</v>
      </c>
    </row>
    <row r="12" spans="1:5" s="261" customFormat="1" ht="12.75">
      <c r="A12" s="256"/>
      <c r="B12" s="257"/>
      <c r="C12" s="257"/>
      <c r="D12" s="257"/>
      <c r="E12" s="258"/>
    </row>
    <row r="13" spans="1:5" ht="12.75">
      <c r="A13" s="256"/>
      <c r="B13" s="257"/>
      <c r="C13" s="257"/>
      <c r="D13" s="257"/>
      <c r="E13" s="258"/>
    </row>
    <row r="14" ht="17.25" customHeight="1"/>
    <row r="15" spans="1:2" ht="15.75">
      <c r="A15" s="1" t="s">
        <v>331</v>
      </c>
      <c r="B15" s="1"/>
    </row>
    <row r="16" spans="1:18" ht="25.5">
      <c r="A16" s="3"/>
      <c r="B16" s="52" t="s">
        <v>130</v>
      </c>
      <c r="C16" s="6" t="s">
        <v>131</v>
      </c>
      <c r="D16" s="259" t="s">
        <v>30</v>
      </c>
      <c r="E16" s="51" t="s">
        <v>132</v>
      </c>
      <c r="F16" s="11" t="s">
        <v>254</v>
      </c>
      <c r="G16" s="12"/>
      <c r="H16" s="12"/>
      <c r="Q16" s="11"/>
      <c r="R16" s="12"/>
    </row>
    <row r="17" spans="1:18" ht="12.75">
      <c r="A17" s="334" t="s">
        <v>356</v>
      </c>
      <c r="B17" s="263">
        <v>0</v>
      </c>
      <c r="C17" s="314">
        <v>0</v>
      </c>
      <c r="D17" s="335">
        <v>0</v>
      </c>
      <c r="E17" s="347" t="s">
        <v>275</v>
      </c>
      <c r="F17" s="11"/>
      <c r="G17" s="12"/>
      <c r="H17" s="12"/>
      <c r="Q17" s="11"/>
      <c r="R17" s="12"/>
    </row>
    <row r="18" spans="1:18" ht="12.75">
      <c r="A18" s="3" t="s">
        <v>294</v>
      </c>
      <c r="B18" s="9">
        <v>0</v>
      </c>
      <c r="C18" s="9">
        <f>SUM(C17)</f>
        <v>0</v>
      </c>
      <c r="D18" s="9">
        <f>SUM(D17)</f>
        <v>0</v>
      </c>
      <c r="E18" s="27" t="s">
        <v>275</v>
      </c>
      <c r="F18" s="18"/>
      <c r="G18" s="31"/>
      <c r="H18" s="31"/>
      <c r="Q18" s="18"/>
      <c r="R18" s="31"/>
    </row>
    <row r="21" spans="1:9" ht="15.75">
      <c r="A21" s="1" t="s">
        <v>389</v>
      </c>
      <c r="D21" s="318">
        <v>129991.19</v>
      </c>
      <c r="E21" s="319" t="s">
        <v>99</v>
      </c>
      <c r="I21" s="328"/>
    </row>
    <row r="22" ht="18.75">
      <c r="A22" s="166"/>
    </row>
    <row r="23" ht="18.75">
      <c r="A23" s="166"/>
    </row>
    <row r="24" ht="18.75">
      <c r="A24" s="168"/>
    </row>
    <row r="25" spans="1:18" ht="18">
      <c r="A25" s="265" t="s">
        <v>396</v>
      </c>
      <c r="B25" s="265"/>
      <c r="C25" s="265"/>
      <c r="D25" s="265"/>
      <c r="E25" s="265"/>
      <c r="F25" s="265"/>
      <c r="G25" s="265"/>
      <c r="H25" s="24"/>
      <c r="Q25" s="77"/>
      <c r="R25" s="77"/>
    </row>
    <row r="26" spans="1:18" ht="18">
      <c r="A26" s="265"/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 t="s">
        <v>368</v>
      </c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/>
      <c r="B28" s="265"/>
      <c r="C28" s="265"/>
      <c r="D28" s="265"/>
      <c r="E28" s="265"/>
      <c r="F28" s="265"/>
      <c r="G28" s="265"/>
      <c r="H28" s="24"/>
      <c r="Q28" s="77"/>
      <c r="R28" s="77"/>
    </row>
    <row r="29" spans="1:18" ht="18">
      <c r="A29" s="1" t="s">
        <v>387</v>
      </c>
      <c r="B29" s="265"/>
      <c r="C29" s="265"/>
      <c r="D29" s="318">
        <v>13466.53</v>
      </c>
      <c r="E29" s="319" t="s">
        <v>99</v>
      </c>
      <c r="F29" s="265"/>
      <c r="G29" s="265"/>
      <c r="H29" s="24"/>
      <c r="Q29" s="77"/>
      <c r="R29" s="77"/>
    </row>
    <row r="30" spans="1:2" ht="15.75">
      <c r="A30" s="1"/>
      <c r="B30" s="1"/>
    </row>
    <row r="31" spans="1:8" ht="15.75">
      <c r="A31" s="1" t="s">
        <v>454</v>
      </c>
      <c r="B31" s="1"/>
      <c r="H31" s="2"/>
    </row>
    <row r="32" spans="1:6" ht="25.5" customHeight="1">
      <c r="A32" s="80" t="s">
        <v>347</v>
      </c>
      <c r="B32" s="52" t="s">
        <v>130</v>
      </c>
      <c r="C32" s="6" t="s">
        <v>131</v>
      </c>
      <c r="D32" s="5" t="s">
        <v>30</v>
      </c>
      <c r="E32" s="51" t="s">
        <v>132</v>
      </c>
      <c r="F32" t="s">
        <v>255</v>
      </c>
    </row>
    <row r="33" spans="1:5" ht="12.75" customHeight="1">
      <c r="A33" s="330" t="s">
        <v>323</v>
      </c>
      <c r="B33" s="314">
        <v>0</v>
      </c>
      <c r="C33" s="314">
        <v>0</v>
      </c>
      <c r="D33" s="314">
        <v>0</v>
      </c>
      <c r="E33" s="347" t="s">
        <v>275</v>
      </c>
    </row>
    <row r="34" spans="1:5" ht="12.75">
      <c r="A34" s="3" t="s">
        <v>293</v>
      </c>
      <c r="B34" s="9">
        <v>0</v>
      </c>
      <c r="C34" s="9">
        <v>0</v>
      </c>
      <c r="D34" s="9">
        <f>SUM(D33)</f>
        <v>0</v>
      </c>
      <c r="E34" s="27" t="s">
        <v>275</v>
      </c>
    </row>
    <row r="35" spans="1:5" s="261" customFormat="1" ht="12.75">
      <c r="A35" s="256"/>
      <c r="B35" s="257"/>
      <c r="C35" s="257"/>
      <c r="D35" s="257"/>
      <c r="E35" s="258"/>
    </row>
    <row r="36" spans="1:5" ht="12.75">
      <c r="A36" s="256"/>
      <c r="B36" s="257"/>
      <c r="C36" s="257"/>
      <c r="D36" s="257"/>
      <c r="E36" s="258"/>
    </row>
    <row r="37" ht="17.25" customHeight="1"/>
    <row r="38" spans="1:2" ht="15.75">
      <c r="A38" s="1" t="s">
        <v>331</v>
      </c>
      <c r="B38" s="1"/>
    </row>
    <row r="39" spans="1:18" ht="25.5">
      <c r="A39" s="3"/>
      <c r="B39" s="52" t="s">
        <v>130</v>
      </c>
      <c r="C39" s="6" t="s">
        <v>131</v>
      </c>
      <c r="D39" s="259" t="s">
        <v>30</v>
      </c>
      <c r="E39" s="51" t="s">
        <v>132</v>
      </c>
      <c r="F39" s="11" t="s">
        <v>254</v>
      </c>
      <c r="G39" s="12"/>
      <c r="H39" s="12"/>
      <c r="Q39" s="11"/>
      <c r="R39" s="12"/>
    </row>
    <row r="40" spans="1:18" ht="12.75">
      <c r="A40" s="334" t="s">
        <v>356</v>
      </c>
      <c r="B40" s="263">
        <v>0</v>
      </c>
      <c r="C40" s="314">
        <v>0</v>
      </c>
      <c r="D40" s="314">
        <v>0</v>
      </c>
      <c r="E40" s="347" t="s">
        <v>275</v>
      </c>
      <c r="F40" s="11"/>
      <c r="G40" s="12"/>
      <c r="H40" s="12"/>
      <c r="Q40" s="11"/>
      <c r="R40" s="12"/>
    </row>
    <row r="41" spans="1:18" ht="12.75">
      <c r="A41" s="3" t="s">
        <v>294</v>
      </c>
      <c r="B41" s="9">
        <v>0</v>
      </c>
      <c r="C41" s="9">
        <f>SUM(C40)</f>
        <v>0</v>
      </c>
      <c r="D41" s="9">
        <f>SUM(D40)</f>
        <v>0</v>
      </c>
      <c r="E41" s="27" t="s">
        <v>275</v>
      </c>
      <c r="F41" s="18"/>
      <c r="G41" s="31"/>
      <c r="H41" s="31"/>
      <c r="Q41" s="18"/>
      <c r="R41" s="31"/>
    </row>
    <row r="44" spans="1:9" ht="15.75">
      <c r="A44" s="1" t="s">
        <v>389</v>
      </c>
      <c r="D44" s="318">
        <v>13466.53</v>
      </c>
      <c r="E44" s="319" t="s">
        <v>99</v>
      </c>
      <c r="I44" s="328"/>
    </row>
    <row r="45" ht="15.75">
      <c r="A45" s="170"/>
    </row>
    <row r="46" ht="18.75">
      <c r="A46" s="169"/>
    </row>
    <row r="47" ht="15.75">
      <c r="A47" s="171"/>
    </row>
    <row r="48" ht="18.75">
      <c r="A48" s="167"/>
    </row>
    <row r="49" ht="15.75">
      <c r="A49" s="170"/>
    </row>
    <row r="50" ht="15.75">
      <c r="A50" s="171"/>
    </row>
    <row r="51" ht="15.75">
      <c r="A51" s="171"/>
    </row>
    <row r="52" ht="18.75">
      <c r="A52" s="169"/>
    </row>
    <row r="53" spans="1:2" ht="18.75">
      <c r="A53" s="169"/>
      <c r="B53" s="167"/>
    </row>
    <row r="54" ht="18.75">
      <c r="A54" s="169"/>
    </row>
  </sheetData>
  <printOptions/>
  <pageMargins left="0.75" right="0.75" top="1" bottom="1" header="0.4921259845" footer="0.4921259845"/>
  <pageSetup firstPageNumber="30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26">
      <selection activeCell="H31" sqref="H3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393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373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 t="s">
        <v>374</v>
      </c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265"/>
      <c r="B5" s="265"/>
      <c r="C5" s="265"/>
      <c r="D5" s="265"/>
      <c r="E5" s="265"/>
      <c r="F5" s="265"/>
      <c r="G5" s="265"/>
      <c r="H5" s="24"/>
      <c r="Q5" s="77"/>
      <c r="R5" s="77"/>
    </row>
    <row r="6" spans="1:18" ht="18">
      <c r="A6" s="1" t="s">
        <v>387</v>
      </c>
      <c r="B6" s="265"/>
      <c r="C6" s="265"/>
      <c r="D6" s="318">
        <v>493933.54</v>
      </c>
      <c r="E6" s="319" t="s">
        <v>99</v>
      </c>
      <c r="F6" s="265"/>
      <c r="G6" s="265"/>
      <c r="H6" s="24"/>
      <c r="Q6" s="77"/>
      <c r="R6" s="77"/>
    </row>
    <row r="7" spans="1:2" ht="15.75">
      <c r="A7" s="1"/>
      <c r="B7" s="1"/>
    </row>
    <row r="8" spans="1:8" ht="15.75">
      <c r="A8" s="1" t="s">
        <v>454</v>
      </c>
      <c r="B8" s="1"/>
      <c r="H8" s="2"/>
    </row>
    <row r="9" spans="1:6" ht="25.5" customHeight="1">
      <c r="A9" s="80" t="s">
        <v>370</v>
      </c>
      <c r="B9" s="52" t="s">
        <v>130</v>
      </c>
      <c r="C9" s="6" t="s">
        <v>131</v>
      </c>
      <c r="D9" s="5" t="s">
        <v>30</v>
      </c>
      <c r="E9" s="51" t="s">
        <v>132</v>
      </c>
      <c r="F9" t="s">
        <v>255</v>
      </c>
    </row>
    <row r="10" spans="1:5" ht="12.75" customHeight="1">
      <c r="A10" s="330" t="s">
        <v>323</v>
      </c>
      <c r="B10" s="314">
        <v>0</v>
      </c>
      <c r="C10" s="314">
        <v>0</v>
      </c>
      <c r="D10" s="314">
        <v>0</v>
      </c>
      <c r="E10" s="191" t="s">
        <v>275</v>
      </c>
    </row>
    <row r="11" spans="1:5" ht="12.75">
      <c r="A11" s="3" t="s">
        <v>293</v>
      </c>
      <c r="B11" s="9">
        <v>0</v>
      </c>
      <c r="C11" s="9">
        <v>0</v>
      </c>
      <c r="D11" s="9">
        <f>SUM(D10)</f>
        <v>0</v>
      </c>
      <c r="E11" s="27" t="s">
        <v>275</v>
      </c>
    </row>
    <row r="12" spans="1:5" s="261" customFormat="1" ht="12.75">
      <c r="A12" s="256"/>
      <c r="B12" s="257"/>
      <c r="C12" s="257"/>
      <c r="D12" s="257"/>
      <c r="E12" s="258"/>
    </row>
    <row r="13" spans="1:5" ht="12.75">
      <c r="A13" s="256"/>
      <c r="B13" s="257"/>
      <c r="C13" s="257"/>
      <c r="D13" s="257"/>
      <c r="E13" s="258"/>
    </row>
    <row r="14" spans="1:5" ht="12.75">
      <c r="A14" s="256"/>
      <c r="B14" s="257"/>
      <c r="C14" s="257"/>
      <c r="D14" s="257"/>
      <c r="E14" s="258"/>
    </row>
    <row r="15" ht="17.25" customHeight="1"/>
    <row r="16" spans="1:2" ht="15.75">
      <c r="A16" s="1" t="s">
        <v>331</v>
      </c>
      <c r="B16" s="1"/>
    </row>
    <row r="17" spans="1:18" ht="25.5">
      <c r="A17" s="3"/>
      <c r="B17" s="52" t="s">
        <v>130</v>
      </c>
      <c r="C17" s="6" t="s">
        <v>131</v>
      </c>
      <c r="D17" s="259" t="s">
        <v>30</v>
      </c>
      <c r="E17" s="51" t="s">
        <v>132</v>
      </c>
      <c r="F17" s="11" t="s">
        <v>254</v>
      </c>
      <c r="G17" s="12"/>
      <c r="H17" s="12"/>
      <c r="Q17" s="11"/>
      <c r="R17" s="12"/>
    </row>
    <row r="18" spans="1:18" ht="12.75">
      <c r="A18" s="334" t="s">
        <v>329</v>
      </c>
      <c r="B18" s="263">
        <v>0</v>
      </c>
      <c r="C18" s="314">
        <v>0</v>
      </c>
      <c r="D18" s="335">
        <v>18350</v>
      </c>
      <c r="E18" s="191" t="s">
        <v>275</v>
      </c>
      <c r="F18" s="11"/>
      <c r="G18" s="12"/>
      <c r="H18" s="12"/>
      <c r="Q18" s="11"/>
      <c r="R18" s="12"/>
    </row>
    <row r="19" spans="1:18" ht="12.75">
      <c r="A19" s="3" t="s">
        <v>294</v>
      </c>
      <c r="B19" s="9">
        <v>0</v>
      </c>
      <c r="C19" s="9">
        <f>SUM(C18)</f>
        <v>0</v>
      </c>
      <c r="D19" s="9">
        <f>SUM(D18)</f>
        <v>18350</v>
      </c>
      <c r="E19" s="27" t="s">
        <v>275</v>
      </c>
      <c r="F19" s="18"/>
      <c r="G19" s="31"/>
      <c r="H19" s="31"/>
      <c r="Q19" s="18"/>
      <c r="R19" s="31"/>
    </row>
    <row r="22" spans="1:9" ht="15.75">
      <c r="A22" s="1" t="s">
        <v>389</v>
      </c>
      <c r="D22" s="318">
        <v>475583.54</v>
      </c>
      <c r="E22" s="319" t="s">
        <v>99</v>
      </c>
      <c r="I22" s="328"/>
    </row>
    <row r="23" ht="18.75">
      <c r="A23" s="166"/>
    </row>
    <row r="24" ht="18.75">
      <c r="A24" s="166"/>
    </row>
    <row r="25" ht="18.75">
      <c r="A25" s="166"/>
    </row>
    <row r="26" ht="18.75">
      <c r="A26" s="166"/>
    </row>
    <row r="27" spans="1:18" ht="18">
      <c r="A27" s="265" t="s">
        <v>394</v>
      </c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/>
      <c r="B28" s="265"/>
      <c r="C28" s="265"/>
      <c r="D28" s="265"/>
      <c r="E28" s="265"/>
      <c r="F28" s="265"/>
      <c r="G28" s="265"/>
      <c r="H28" s="24"/>
      <c r="Q28" s="77"/>
      <c r="R28" s="77"/>
    </row>
    <row r="29" spans="1:18" ht="18">
      <c r="A29" s="265" t="s">
        <v>378</v>
      </c>
      <c r="B29" s="265"/>
      <c r="C29" s="265"/>
      <c r="D29" s="265"/>
      <c r="E29" s="265"/>
      <c r="F29" s="265"/>
      <c r="G29" s="265"/>
      <c r="H29" s="24"/>
      <c r="Q29" s="77"/>
      <c r="R29" s="77"/>
    </row>
    <row r="30" spans="1:18" ht="18">
      <c r="A30" s="265"/>
      <c r="B30" s="265"/>
      <c r="C30" s="265"/>
      <c r="D30" s="265"/>
      <c r="E30" s="265"/>
      <c r="F30" s="265"/>
      <c r="G30" s="265"/>
      <c r="H30" s="24"/>
      <c r="Q30" s="77"/>
      <c r="R30" s="77"/>
    </row>
    <row r="31" spans="1:18" ht="18">
      <c r="A31" s="1" t="s">
        <v>387</v>
      </c>
      <c r="B31" s="265"/>
      <c r="C31" s="265"/>
      <c r="D31" s="318">
        <v>398840.31</v>
      </c>
      <c r="E31" s="319" t="s">
        <v>99</v>
      </c>
      <c r="F31" s="265"/>
      <c r="G31" s="265"/>
      <c r="H31" s="24"/>
      <c r="Q31" s="77"/>
      <c r="R31" s="77"/>
    </row>
    <row r="32" spans="1:2" ht="15.75">
      <c r="A32" s="1"/>
      <c r="B32" s="1"/>
    </row>
    <row r="33" spans="1:8" ht="15.75">
      <c r="A33" s="1" t="s">
        <v>454</v>
      </c>
      <c r="B33" s="1"/>
      <c r="H33" s="2"/>
    </row>
    <row r="34" spans="1:6" ht="25.5" customHeight="1">
      <c r="A34" s="80" t="s">
        <v>376</v>
      </c>
      <c r="B34" s="52" t="s">
        <v>130</v>
      </c>
      <c r="C34" s="6" t="s">
        <v>131</v>
      </c>
      <c r="D34" s="5" t="s">
        <v>30</v>
      </c>
      <c r="E34" s="51" t="s">
        <v>132</v>
      </c>
      <c r="F34" t="s">
        <v>255</v>
      </c>
    </row>
    <row r="35" spans="1:5" ht="12.75" customHeight="1">
      <c r="A35" s="330" t="s">
        <v>323</v>
      </c>
      <c r="B35" s="314">
        <v>0</v>
      </c>
      <c r="C35" s="314">
        <v>0</v>
      </c>
      <c r="D35" s="314">
        <v>0</v>
      </c>
      <c r="E35" s="191" t="s">
        <v>275</v>
      </c>
    </row>
    <row r="36" spans="1:5" ht="12.75">
      <c r="A36" s="3" t="s">
        <v>293</v>
      </c>
      <c r="B36" s="9">
        <v>0</v>
      </c>
      <c r="C36" s="9">
        <v>0</v>
      </c>
      <c r="D36" s="9">
        <f>SUM(D35)</f>
        <v>0</v>
      </c>
      <c r="E36" s="27" t="s">
        <v>275</v>
      </c>
    </row>
    <row r="37" spans="1:5" s="261" customFormat="1" ht="12.75">
      <c r="A37" s="256"/>
      <c r="B37" s="257"/>
      <c r="C37" s="257"/>
      <c r="D37" s="257"/>
      <c r="E37" s="258"/>
    </row>
    <row r="38" spans="1:5" ht="12.75">
      <c r="A38" s="256"/>
      <c r="B38" s="257"/>
      <c r="C38" s="257"/>
      <c r="D38" s="257"/>
      <c r="E38" s="258"/>
    </row>
    <row r="39" spans="1:5" ht="12.75">
      <c r="A39" s="256"/>
      <c r="B39" s="257"/>
      <c r="C39" s="257"/>
      <c r="D39" s="257"/>
      <c r="E39" s="258"/>
    </row>
    <row r="40" ht="17.25" customHeight="1"/>
    <row r="41" spans="1:2" ht="15.75">
      <c r="A41" s="1" t="s">
        <v>331</v>
      </c>
      <c r="B41" s="1"/>
    </row>
    <row r="42" spans="1:18" ht="25.5">
      <c r="A42" s="3"/>
      <c r="B42" s="52" t="s">
        <v>130</v>
      </c>
      <c r="C42" s="6" t="s">
        <v>131</v>
      </c>
      <c r="D42" s="259" t="s">
        <v>30</v>
      </c>
      <c r="E42" s="51" t="s">
        <v>132</v>
      </c>
      <c r="F42" s="11" t="s">
        <v>254</v>
      </c>
      <c r="G42" s="12"/>
      <c r="H42" s="12" t="s">
        <v>375</v>
      </c>
      <c r="Q42" s="11"/>
      <c r="R42" s="12"/>
    </row>
    <row r="43" spans="1:18" ht="12.75">
      <c r="A43" s="334" t="s">
        <v>377</v>
      </c>
      <c r="B43" s="263">
        <v>0</v>
      </c>
      <c r="C43" s="314">
        <v>0</v>
      </c>
      <c r="D43" s="335">
        <v>0</v>
      </c>
      <c r="E43" s="191" t="s">
        <v>275</v>
      </c>
      <c r="F43" s="11"/>
      <c r="G43" s="12"/>
      <c r="H43" s="12"/>
      <c r="Q43" s="11"/>
      <c r="R43" s="12"/>
    </row>
    <row r="44" spans="1:18" ht="12.75">
      <c r="A44" s="3" t="s">
        <v>294</v>
      </c>
      <c r="B44" s="9">
        <v>0</v>
      </c>
      <c r="C44" s="9">
        <f>SUM(C43)</f>
        <v>0</v>
      </c>
      <c r="D44" s="9">
        <f>SUM(D43)</f>
        <v>0</v>
      </c>
      <c r="E44" s="358" t="s">
        <v>275</v>
      </c>
      <c r="F44" s="18"/>
      <c r="G44" s="31"/>
      <c r="H44" s="31"/>
      <c r="Q44" s="18"/>
      <c r="R44" s="31"/>
    </row>
    <row r="47" spans="1:9" ht="15.75">
      <c r="A47" s="1" t="s">
        <v>389</v>
      </c>
      <c r="D47" s="318">
        <v>398840.31</v>
      </c>
      <c r="E47" s="319" t="s">
        <v>99</v>
      </c>
      <c r="I47" s="328"/>
    </row>
  </sheetData>
  <printOptions/>
  <pageMargins left="0.75" right="0.75" top="1" bottom="1" header="0.4921259845" footer="0.4921259845"/>
  <pageSetup firstPageNumber="31" useFirstPageNumber="1" horizontalDpi="600" verticalDpi="600" orientation="portrait" paperSize="9" scale="94" r:id="rId1"/>
  <headerFooter alignWithMargins="0">
    <oddFooter>&amp;C&amp;P</oddFoot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H33" sqref="H33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391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379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/>
      <c r="B4" s="265"/>
      <c r="C4" s="265"/>
      <c r="D4" s="265"/>
      <c r="E4" s="265"/>
      <c r="F4" s="265"/>
      <c r="G4" s="265"/>
      <c r="H4" s="24"/>
      <c r="Q4" s="77"/>
      <c r="R4" s="77"/>
    </row>
    <row r="5" spans="1:18" ht="18">
      <c r="A5" s="1" t="s">
        <v>387</v>
      </c>
      <c r="B5" s="265"/>
      <c r="C5" s="265"/>
      <c r="D5" s="318">
        <v>47996.67</v>
      </c>
      <c r="E5" s="319" t="s">
        <v>99</v>
      </c>
      <c r="F5" s="265"/>
      <c r="G5" s="265"/>
      <c r="H5" s="24"/>
      <c r="Q5" s="77"/>
      <c r="R5" s="77"/>
    </row>
    <row r="6" spans="1:2" ht="15.75">
      <c r="A6" s="1"/>
      <c r="B6" s="1"/>
    </row>
    <row r="7" spans="1:8" ht="15.75">
      <c r="A7" s="1" t="s">
        <v>454</v>
      </c>
      <c r="B7" s="1"/>
      <c r="H7" s="2"/>
    </row>
    <row r="8" spans="1:6" ht="25.5" customHeight="1">
      <c r="A8" s="80" t="s">
        <v>17</v>
      </c>
      <c r="B8" s="52" t="s">
        <v>130</v>
      </c>
      <c r="C8" s="6" t="s">
        <v>131</v>
      </c>
      <c r="D8" s="5" t="s">
        <v>30</v>
      </c>
      <c r="E8" s="51" t="s">
        <v>132</v>
      </c>
      <c r="F8" t="s">
        <v>255</v>
      </c>
    </row>
    <row r="9" spans="1:5" ht="12.75" customHeight="1">
      <c r="A9" s="330" t="s">
        <v>323</v>
      </c>
      <c r="B9" s="314">
        <v>0</v>
      </c>
      <c r="C9" s="314">
        <v>0</v>
      </c>
      <c r="D9" s="314">
        <v>0</v>
      </c>
      <c r="E9" s="191" t="s">
        <v>275</v>
      </c>
    </row>
    <row r="10" spans="1:5" ht="12.75">
      <c r="A10" s="3" t="s">
        <v>293</v>
      </c>
      <c r="B10" s="9">
        <v>0</v>
      </c>
      <c r="C10" s="9">
        <v>0</v>
      </c>
      <c r="D10" s="9">
        <f>SUM(D9)</f>
        <v>0</v>
      </c>
      <c r="E10" s="27" t="s">
        <v>275</v>
      </c>
    </row>
    <row r="11" spans="1:5" s="261" customFormat="1" ht="12.75">
      <c r="A11" s="256"/>
      <c r="B11" s="257"/>
      <c r="C11" s="257"/>
      <c r="D11" s="257"/>
      <c r="E11" s="258"/>
    </row>
    <row r="12" spans="1:5" ht="12.75">
      <c r="A12" s="256"/>
      <c r="B12" s="257"/>
      <c r="C12" s="257"/>
      <c r="D12" s="257"/>
      <c r="E12" s="258"/>
    </row>
    <row r="13" spans="1:5" ht="12.75">
      <c r="A13" s="256"/>
      <c r="B13" s="257"/>
      <c r="C13" s="257"/>
      <c r="D13" s="257"/>
      <c r="E13" s="258"/>
    </row>
    <row r="14" ht="17.25" customHeight="1"/>
    <row r="15" spans="1:2" ht="15.75">
      <c r="A15" s="1" t="s">
        <v>331</v>
      </c>
      <c r="B15" s="1"/>
    </row>
    <row r="16" spans="1:18" ht="25.5">
      <c r="A16" s="3"/>
      <c r="B16" s="52" t="s">
        <v>130</v>
      </c>
      <c r="C16" s="6" t="s">
        <v>131</v>
      </c>
      <c r="D16" s="259" t="s">
        <v>30</v>
      </c>
      <c r="E16" s="51" t="s">
        <v>132</v>
      </c>
      <c r="F16" s="11" t="s">
        <v>254</v>
      </c>
      <c r="G16" s="12"/>
      <c r="H16" s="12"/>
      <c r="Q16" s="11"/>
      <c r="R16" s="12"/>
    </row>
    <row r="17" spans="1:18" ht="12.75">
      <c r="A17" s="334" t="s">
        <v>356</v>
      </c>
      <c r="B17" s="263">
        <v>0</v>
      </c>
      <c r="C17" s="314">
        <v>0</v>
      </c>
      <c r="D17" s="335">
        <v>0</v>
      </c>
      <c r="E17" s="191" t="s">
        <v>275</v>
      </c>
      <c r="F17" s="11"/>
      <c r="G17" s="12"/>
      <c r="H17" s="12"/>
      <c r="Q17" s="11"/>
      <c r="R17" s="12"/>
    </row>
    <row r="18" spans="1:18" ht="12.75">
      <c r="A18" s="3" t="s">
        <v>294</v>
      </c>
      <c r="B18" s="9">
        <v>0</v>
      </c>
      <c r="C18" s="9">
        <f>SUM(C17)</f>
        <v>0</v>
      </c>
      <c r="D18" s="9">
        <f>SUM(D17)</f>
        <v>0</v>
      </c>
      <c r="E18" s="27" t="s">
        <v>275</v>
      </c>
      <c r="F18" s="18"/>
      <c r="G18" s="31"/>
      <c r="H18" s="31"/>
      <c r="Q18" s="18"/>
      <c r="R18" s="31"/>
    </row>
    <row r="19" ht="12.75">
      <c r="D19" s="15"/>
    </row>
    <row r="21" spans="1:9" ht="15.75">
      <c r="A21" s="1" t="s">
        <v>389</v>
      </c>
      <c r="D21" s="318">
        <v>47996.67</v>
      </c>
      <c r="E21" s="319" t="s">
        <v>99</v>
      </c>
      <c r="I21" s="328"/>
    </row>
    <row r="22" spans="1:9" ht="15.75">
      <c r="A22" s="1"/>
      <c r="D22" s="318"/>
      <c r="E22" s="319"/>
      <c r="I22" s="328"/>
    </row>
    <row r="23" spans="1:9" ht="15.75">
      <c r="A23" s="1"/>
      <c r="D23" s="318"/>
      <c r="E23" s="319"/>
      <c r="I23" s="328"/>
    </row>
    <row r="24" spans="1:9" ht="15.75">
      <c r="A24" s="1"/>
      <c r="D24" s="318"/>
      <c r="E24" s="319"/>
      <c r="I24" s="328"/>
    </row>
    <row r="25" ht="18.75">
      <c r="A25" s="166"/>
    </row>
    <row r="26" spans="1:18" ht="18">
      <c r="A26" s="265" t="s">
        <v>392</v>
      </c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/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 t="s">
        <v>18</v>
      </c>
      <c r="B28" s="265"/>
      <c r="C28" s="265"/>
      <c r="D28" s="265"/>
      <c r="E28" s="265"/>
      <c r="F28" s="265"/>
      <c r="G28" s="265"/>
      <c r="H28" s="24"/>
      <c r="Q28" s="77"/>
      <c r="R28" s="77"/>
    </row>
    <row r="29" spans="1:18" ht="18">
      <c r="A29" s="265"/>
      <c r="B29" s="265"/>
      <c r="C29" s="265"/>
      <c r="D29" s="265"/>
      <c r="E29" s="265"/>
      <c r="F29" s="265"/>
      <c r="G29" s="265"/>
      <c r="H29" s="24"/>
      <c r="Q29" s="77"/>
      <c r="R29" s="77"/>
    </row>
    <row r="30" spans="1:18" ht="18">
      <c r="A30" s="1" t="s">
        <v>387</v>
      </c>
      <c r="B30" s="265"/>
      <c r="C30" s="265"/>
      <c r="D30" s="318">
        <v>2387458.37</v>
      </c>
      <c r="E30" s="319" t="s">
        <v>99</v>
      </c>
      <c r="F30" s="265"/>
      <c r="G30" s="265"/>
      <c r="H30" s="24"/>
      <c r="Q30" s="77"/>
      <c r="R30" s="77"/>
    </row>
    <row r="31" spans="1:2" ht="15.75">
      <c r="A31" s="1"/>
      <c r="B31" s="1"/>
    </row>
    <row r="32" spans="1:8" ht="15.75">
      <c r="A32" s="1" t="s">
        <v>454</v>
      </c>
      <c r="B32" s="1"/>
      <c r="H32" s="2"/>
    </row>
    <row r="33" spans="1:6" ht="25.5" customHeight="1">
      <c r="A33" s="80" t="s">
        <v>22</v>
      </c>
      <c r="B33" s="52" t="s">
        <v>130</v>
      </c>
      <c r="C33" s="6" t="s">
        <v>131</v>
      </c>
      <c r="D33" s="5" t="s">
        <v>30</v>
      </c>
      <c r="E33" s="51" t="s">
        <v>132</v>
      </c>
      <c r="F33" t="s">
        <v>255</v>
      </c>
    </row>
    <row r="34" spans="1:5" ht="12.75" customHeight="1">
      <c r="A34" s="330" t="s">
        <v>19</v>
      </c>
      <c r="B34" s="314">
        <v>0</v>
      </c>
      <c r="C34" s="314">
        <v>0</v>
      </c>
      <c r="D34" s="314">
        <v>0</v>
      </c>
      <c r="E34" s="191" t="s">
        <v>275</v>
      </c>
    </row>
    <row r="35" spans="1:5" ht="12.75">
      <c r="A35" s="3" t="s">
        <v>293</v>
      </c>
      <c r="B35" s="9">
        <v>0</v>
      </c>
      <c r="C35" s="9">
        <f>SUM(C34)</f>
        <v>0</v>
      </c>
      <c r="D35" s="9">
        <f>SUM(D34)</f>
        <v>0</v>
      </c>
      <c r="E35" s="27" t="s">
        <v>275</v>
      </c>
    </row>
    <row r="36" spans="1:5" ht="12.75">
      <c r="A36" s="256"/>
      <c r="B36" s="257"/>
      <c r="C36" s="257">
        <f>SUM(C34:C34)</f>
        <v>0</v>
      </c>
      <c r="D36" s="257"/>
      <c r="E36" s="258"/>
    </row>
    <row r="37" ht="17.25" customHeight="1"/>
    <row r="38" spans="1:2" ht="15.75">
      <c r="A38" s="1" t="s">
        <v>331</v>
      </c>
      <c r="B38" s="1"/>
    </row>
    <row r="39" spans="1:18" ht="25.5">
      <c r="A39" s="3"/>
      <c r="B39" s="52" t="s">
        <v>130</v>
      </c>
      <c r="C39" s="6" t="s">
        <v>131</v>
      </c>
      <c r="D39" s="259" t="s">
        <v>30</v>
      </c>
      <c r="E39" s="51" t="s">
        <v>132</v>
      </c>
      <c r="F39" s="11" t="s">
        <v>254</v>
      </c>
      <c r="G39" s="12"/>
      <c r="H39" s="12"/>
      <c r="Q39" s="11"/>
      <c r="R39" s="12"/>
    </row>
    <row r="40" spans="1:18" ht="12.75">
      <c r="A40" s="334" t="s">
        <v>356</v>
      </c>
      <c r="B40" s="263">
        <v>0</v>
      </c>
      <c r="C40" s="314">
        <v>0</v>
      </c>
      <c r="D40" s="335">
        <v>450000</v>
      </c>
      <c r="E40" s="191" t="s">
        <v>275</v>
      </c>
      <c r="F40" s="11"/>
      <c r="G40" s="12"/>
      <c r="H40" s="12"/>
      <c r="Q40" s="11"/>
      <c r="R40" s="12"/>
    </row>
    <row r="41" spans="1:18" ht="12.75">
      <c r="A41" s="3" t="s">
        <v>294</v>
      </c>
      <c r="B41" s="9">
        <v>0</v>
      </c>
      <c r="C41" s="9">
        <f>SUM(C40)</f>
        <v>0</v>
      </c>
      <c r="D41" s="9">
        <f>SUM(D40)</f>
        <v>450000</v>
      </c>
      <c r="E41" s="27" t="s">
        <v>275</v>
      </c>
      <c r="F41" s="18"/>
      <c r="G41" s="31"/>
      <c r="H41" s="31"/>
      <c r="Q41" s="18"/>
      <c r="R41" s="31"/>
    </row>
    <row r="42" ht="12.75">
      <c r="D42" s="15"/>
    </row>
    <row r="44" spans="1:9" ht="15.75">
      <c r="A44" s="1" t="s">
        <v>389</v>
      </c>
      <c r="D44" s="318">
        <v>1937458.37</v>
      </c>
      <c r="E44" s="319" t="s">
        <v>99</v>
      </c>
      <c r="I44" s="328"/>
    </row>
  </sheetData>
  <printOptions/>
  <pageMargins left="0.75" right="0.75" top="1" bottom="1" header="0.4921259845" footer="0.4921259845"/>
  <pageSetup firstPageNumber="32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J35" sqref="J35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388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20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/>
      <c r="B4" s="265"/>
      <c r="C4" s="265"/>
      <c r="D4" s="265"/>
      <c r="E4" s="265"/>
      <c r="F4" s="265"/>
      <c r="G4" s="265"/>
      <c r="H4" s="24"/>
      <c r="Q4" s="77"/>
      <c r="R4" s="77"/>
    </row>
    <row r="5" spans="1:18" ht="15.75" customHeight="1">
      <c r="A5" s="1" t="s">
        <v>387</v>
      </c>
      <c r="B5" s="1"/>
      <c r="D5" s="318">
        <v>2460700.43</v>
      </c>
      <c r="E5" s="2" t="s">
        <v>99</v>
      </c>
      <c r="F5" s="265"/>
      <c r="G5" s="265"/>
      <c r="H5" s="24"/>
      <c r="Q5" s="77"/>
      <c r="R5" s="77"/>
    </row>
    <row r="6" spans="1:2" ht="15.75">
      <c r="A6" s="1"/>
      <c r="B6" s="1"/>
    </row>
    <row r="7" spans="1:8" ht="15.75">
      <c r="A7" s="1" t="s">
        <v>454</v>
      </c>
      <c r="B7" s="1"/>
      <c r="H7" s="2"/>
    </row>
    <row r="8" spans="1:6" ht="25.5" customHeight="1">
      <c r="A8" s="80" t="s">
        <v>21</v>
      </c>
      <c r="B8" s="52" t="s">
        <v>130</v>
      </c>
      <c r="C8" s="6" t="s">
        <v>131</v>
      </c>
      <c r="D8" s="5" t="s">
        <v>30</v>
      </c>
      <c r="E8" s="51" t="s">
        <v>132</v>
      </c>
      <c r="F8" t="s">
        <v>255</v>
      </c>
    </row>
    <row r="9" spans="1:5" ht="12.75" customHeight="1">
      <c r="A9" s="330" t="s">
        <v>23</v>
      </c>
      <c r="B9" s="314">
        <v>0</v>
      </c>
      <c r="C9" s="314">
        <v>0</v>
      </c>
      <c r="D9" s="314">
        <v>0</v>
      </c>
      <c r="E9" s="191" t="s">
        <v>275</v>
      </c>
    </row>
    <row r="10" spans="1:5" ht="12.75">
      <c r="A10" s="3" t="s">
        <v>293</v>
      </c>
      <c r="B10" s="9">
        <v>0</v>
      </c>
      <c r="C10" s="9">
        <f>SUM(C9)</f>
        <v>0</v>
      </c>
      <c r="D10" s="9">
        <f>SUM(D9)</f>
        <v>0</v>
      </c>
      <c r="E10" s="27" t="s">
        <v>275</v>
      </c>
    </row>
    <row r="11" spans="1:5" s="261" customFormat="1" ht="12.75">
      <c r="A11" s="256"/>
      <c r="B11" s="257"/>
      <c r="C11" s="257"/>
      <c r="D11" s="257"/>
      <c r="E11" s="258"/>
    </row>
    <row r="12" spans="1:5" ht="12.75">
      <c r="A12" s="256"/>
      <c r="B12" s="257"/>
      <c r="C12" s="257"/>
      <c r="D12" s="257"/>
      <c r="E12" s="258"/>
    </row>
    <row r="13" spans="1:5" ht="12.75">
      <c r="A13" s="256"/>
      <c r="B13" s="257"/>
      <c r="C13" s="257"/>
      <c r="D13" s="257"/>
      <c r="E13" s="258"/>
    </row>
    <row r="14" ht="17.25" customHeight="1"/>
    <row r="15" spans="1:2" ht="15.75">
      <c r="A15" s="1" t="s">
        <v>331</v>
      </c>
      <c r="B15" s="1"/>
    </row>
    <row r="16" spans="1:18" ht="25.5">
      <c r="A16" s="3"/>
      <c r="B16" s="52" t="s">
        <v>130</v>
      </c>
      <c r="C16" s="6" t="s">
        <v>131</v>
      </c>
      <c r="D16" s="259" t="s">
        <v>30</v>
      </c>
      <c r="E16" s="51" t="s">
        <v>132</v>
      </c>
      <c r="F16" s="11" t="s">
        <v>254</v>
      </c>
      <c r="G16" s="12"/>
      <c r="H16" s="12"/>
      <c r="Q16" s="11"/>
      <c r="R16" s="12"/>
    </row>
    <row r="17" spans="1:18" ht="12.75">
      <c r="A17" s="334" t="s">
        <v>356</v>
      </c>
      <c r="B17" s="263">
        <v>0</v>
      </c>
      <c r="C17" s="314">
        <v>0</v>
      </c>
      <c r="D17" s="335">
        <v>550000</v>
      </c>
      <c r="E17" s="191" t="s">
        <v>275</v>
      </c>
      <c r="F17" s="11"/>
      <c r="G17" s="12"/>
      <c r="H17" s="12"/>
      <c r="Q17" s="11"/>
      <c r="R17" s="12"/>
    </row>
    <row r="18" spans="1:18" ht="12.75">
      <c r="A18" s="3" t="s">
        <v>294</v>
      </c>
      <c r="B18" s="9">
        <v>0</v>
      </c>
      <c r="C18" s="9">
        <f>SUM(C17)</f>
        <v>0</v>
      </c>
      <c r="D18" s="9">
        <f>SUM(D17)</f>
        <v>550000</v>
      </c>
      <c r="E18" s="27" t="s">
        <v>275</v>
      </c>
      <c r="F18" s="18"/>
      <c r="G18" s="31"/>
      <c r="H18" s="31"/>
      <c r="Q18" s="18"/>
      <c r="R18" s="31"/>
    </row>
    <row r="19" ht="12.75">
      <c r="D19" s="15"/>
    </row>
    <row r="21" spans="1:9" ht="15.75">
      <c r="A21" s="1" t="s">
        <v>389</v>
      </c>
      <c r="D21" s="318">
        <v>1910700.43</v>
      </c>
      <c r="E21" s="319" t="s">
        <v>99</v>
      </c>
      <c r="I21" s="328"/>
    </row>
    <row r="22" spans="1:9" ht="15.75">
      <c r="A22" s="1"/>
      <c r="D22" s="318"/>
      <c r="E22" s="319"/>
      <c r="I22" s="328"/>
    </row>
    <row r="23" spans="1:9" ht="15.75">
      <c r="A23" s="1"/>
      <c r="D23" s="318"/>
      <c r="E23" s="319"/>
      <c r="I23" s="328"/>
    </row>
    <row r="24" spans="1:9" ht="15.75">
      <c r="A24" s="1"/>
      <c r="D24" s="318"/>
      <c r="E24" s="319"/>
      <c r="I24" s="328"/>
    </row>
    <row r="25" ht="18.75">
      <c r="A25" s="166"/>
    </row>
    <row r="26" spans="1:18" ht="18">
      <c r="A26" s="265" t="s">
        <v>390</v>
      </c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/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 t="s">
        <v>24</v>
      </c>
      <c r="B28" s="265"/>
      <c r="C28" s="265"/>
      <c r="D28" s="265"/>
      <c r="E28" s="265"/>
      <c r="F28" s="265"/>
      <c r="G28" s="265"/>
      <c r="H28" s="24"/>
      <c r="Q28" s="77"/>
      <c r="R28" s="77"/>
    </row>
    <row r="29" spans="1:18" ht="18">
      <c r="A29" s="265" t="s">
        <v>25</v>
      </c>
      <c r="B29" s="265"/>
      <c r="C29" s="265"/>
      <c r="D29" s="265"/>
      <c r="E29" s="265"/>
      <c r="F29" s="265"/>
      <c r="G29" s="265"/>
      <c r="H29" s="24"/>
      <c r="Q29" s="77"/>
      <c r="R29" s="77"/>
    </row>
    <row r="30" spans="1:18" ht="18">
      <c r="A30" s="265"/>
      <c r="B30" s="265"/>
      <c r="C30" s="265"/>
      <c r="D30" s="265"/>
      <c r="E30" s="265"/>
      <c r="F30" s="265"/>
      <c r="G30" s="265"/>
      <c r="H30" s="24"/>
      <c r="Q30" s="77"/>
      <c r="R30" s="77"/>
    </row>
    <row r="31" spans="1:18" ht="18">
      <c r="A31" s="1" t="s">
        <v>387</v>
      </c>
      <c r="B31" s="265"/>
      <c r="C31" s="265"/>
      <c r="D31" s="318">
        <v>948017.85</v>
      </c>
      <c r="E31" s="319" t="s">
        <v>99</v>
      </c>
      <c r="F31" s="265"/>
      <c r="G31" s="265"/>
      <c r="H31" s="24"/>
      <c r="Q31" s="77"/>
      <c r="R31" s="77"/>
    </row>
    <row r="32" spans="1:2" ht="15.75">
      <c r="A32" s="1"/>
      <c r="B32" s="1"/>
    </row>
    <row r="33" spans="1:8" ht="15.75">
      <c r="A33" s="1" t="s">
        <v>454</v>
      </c>
      <c r="B33" s="1"/>
      <c r="H33" s="2"/>
    </row>
    <row r="34" spans="1:6" ht="25.5" customHeight="1">
      <c r="A34" s="80" t="s">
        <v>26</v>
      </c>
      <c r="B34" s="52" t="s">
        <v>130</v>
      </c>
      <c r="C34" s="6" t="s">
        <v>131</v>
      </c>
      <c r="D34" s="5" t="s">
        <v>30</v>
      </c>
      <c r="E34" s="51" t="s">
        <v>132</v>
      </c>
      <c r="F34" t="s">
        <v>255</v>
      </c>
    </row>
    <row r="35" spans="1:5" ht="12.75" customHeight="1">
      <c r="A35" s="330" t="s">
        <v>27</v>
      </c>
      <c r="B35" s="314">
        <v>0</v>
      </c>
      <c r="C35" s="314">
        <v>0</v>
      </c>
      <c r="D35" s="314">
        <v>0</v>
      </c>
      <c r="E35" s="191" t="s">
        <v>275</v>
      </c>
    </row>
    <row r="36" spans="1:5" ht="12.75">
      <c r="A36" s="3" t="s">
        <v>293</v>
      </c>
      <c r="B36" s="9">
        <v>0</v>
      </c>
      <c r="C36" s="9">
        <f>SUM(C35)</f>
        <v>0</v>
      </c>
      <c r="D36" s="9">
        <f>SUM(D35)</f>
        <v>0</v>
      </c>
      <c r="E36" s="27" t="s">
        <v>275</v>
      </c>
    </row>
    <row r="37" spans="1:5" ht="12.75">
      <c r="A37" s="256"/>
      <c r="B37" s="257"/>
      <c r="C37" s="257">
        <f>SUM(C35:C35)</f>
        <v>0</v>
      </c>
      <c r="D37" s="257"/>
      <c r="E37" s="258"/>
    </row>
    <row r="38" spans="1:5" ht="12.75">
      <c r="A38" s="256"/>
      <c r="B38" s="257"/>
      <c r="C38" s="257"/>
      <c r="D38" s="257"/>
      <c r="E38" s="258"/>
    </row>
    <row r="39" ht="17.25" customHeight="1"/>
    <row r="40" spans="1:2" ht="15.75">
      <c r="A40" s="1" t="s">
        <v>331</v>
      </c>
      <c r="B40" s="1"/>
    </row>
    <row r="41" spans="1:18" ht="25.5">
      <c r="A41" s="3"/>
      <c r="B41" s="52" t="s">
        <v>130</v>
      </c>
      <c r="C41" s="6" t="s">
        <v>131</v>
      </c>
      <c r="D41" s="259" t="s">
        <v>30</v>
      </c>
      <c r="E41" s="51" t="s">
        <v>132</v>
      </c>
      <c r="F41" s="11" t="s">
        <v>254</v>
      </c>
      <c r="G41" s="12"/>
      <c r="H41" s="12"/>
      <c r="Q41" s="11"/>
      <c r="R41" s="12"/>
    </row>
    <row r="42" spans="1:18" ht="12.75">
      <c r="A42" s="334" t="s">
        <v>356</v>
      </c>
      <c r="B42" s="263">
        <v>0</v>
      </c>
      <c r="C42" s="314">
        <v>0</v>
      </c>
      <c r="D42" s="335">
        <v>525650</v>
      </c>
      <c r="E42" s="191" t="s">
        <v>275</v>
      </c>
      <c r="F42" s="11"/>
      <c r="G42" s="12"/>
      <c r="H42" s="12"/>
      <c r="Q42" s="11"/>
      <c r="R42" s="12"/>
    </row>
    <row r="43" spans="1:18" ht="12.75">
      <c r="A43" s="3" t="s">
        <v>294</v>
      </c>
      <c r="B43" s="9">
        <v>0</v>
      </c>
      <c r="C43" s="9">
        <f>SUM(C42)</f>
        <v>0</v>
      </c>
      <c r="D43" s="9">
        <f>SUM(D42)</f>
        <v>525650</v>
      </c>
      <c r="E43" s="27" t="s">
        <v>275</v>
      </c>
      <c r="F43" s="18"/>
      <c r="G43" s="31"/>
      <c r="H43" s="31"/>
      <c r="Q43" s="18"/>
      <c r="R43" s="31"/>
    </row>
    <row r="44" ht="12.75">
      <c r="D44" s="15"/>
    </row>
    <row r="46" spans="1:9" ht="15.75">
      <c r="A46" s="1" t="s">
        <v>389</v>
      </c>
      <c r="D46" s="318">
        <v>422367.75</v>
      </c>
      <c r="E46" s="319" t="s">
        <v>99</v>
      </c>
      <c r="I46" s="328"/>
    </row>
  </sheetData>
  <printOptions/>
  <pageMargins left="0.75" right="0.75" top="1" bottom="1" header="0.4921259845" footer="0.4921259845"/>
  <pageSetup firstPageNumber="33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20">
      <selection activeCell="I14" sqref="I14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386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15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 t="s">
        <v>14</v>
      </c>
      <c r="B4" s="265"/>
      <c r="C4" s="265"/>
      <c r="D4" s="265"/>
      <c r="E4" s="265"/>
      <c r="F4" s="265"/>
      <c r="G4" s="265"/>
      <c r="H4" s="24"/>
      <c r="Q4" s="77"/>
      <c r="R4" s="77"/>
    </row>
    <row r="5" spans="1:18" ht="12.75" customHeight="1">
      <c r="A5" s="265"/>
      <c r="B5" s="265"/>
      <c r="C5" s="265"/>
      <c r="D5" s="265"/>
      <c r="E5" s="265"/>
      <c r="F5" s="265"/>
      <c r="G5" s="265"/>
      <c r="H5" s="24"/>
      <c r="Q5" s="77"/>
      <c r="R5" s="77"/>
    </row>
    <row r="6" spans="1:18" ht="15.75" customHeight="1">
      <c r="A6" s="1" t="s">
        <v>387</v>
      </c>
      <c r="B6" s="1"/>
      <c r="D6" s="318">
        <v>14106367.21</v>
      </c>
      <c r="E6" s="2" t="s">
        <v>99</v>
      </c>
      <c r="F6" s="265"/>
      <c r="G6" s="265"/>
      <c r="H6" s="24"/>
      <c r="Q6" s="77"/>
      <c r="R6" s="77"/>
    </row>
    <row r="7" spans="1:2" ht="15.75">
      <c r="A7" s="1"/>
      <c r="B7" s="1"/>
    </row>
    <row r="8" spans="1:8" ht="15.75">
      <c r="A8" s="1" t="s">
        <v>454</v>
      </c>
      <c r="B8" s="1"/>
      <c r="H8" s="2"/>
    </row>
    <row r="9" spans="1:6" ht="25.5" customHeight="1">
      <c r="A9" s="80" t="s">
        <v>16</v>
      </c>
      <c r="B9" s="52" t="s">
        <v>130</v>
      </c>
      <c r="C9" s="6" t="s">
        <v>131</v>
      </c>
      <c r="D9" s="5" t="s">
        <v>30</v>
      </c>
      <c r="E9" s="51" t="s">
        <v>132</v>
      </c>
      <c r="F9" t="s">
        <v>255</v>
      </c>
    </row>
    <row r="10" spans="1:5" ht="12.75" customHeight="1">
      <c r="A10" s="330" t="s">
        <v>323</v>
      </c>
      <c r="B10" s="314">
        <v>0</v>
      </c>
      <c r="C10" s="314">
        <v>0</v>
      </c>
      <c r="D10" s="314">
        <v>0</v>
      </c>
      <c r="E10" s="191" t="s">
        <v>275</v>
      </c>
    </row>
    <row r="11" spans="1:5" ht="12.75">
      <c r="A11" s="3" t="s">
        <v>293</v>
      </c>
      <c r="B11" s="9">
        <v>0</v>
      </c>
      <c r="C11" s="9">
        <f>SUM(C10)</f>
        <v>0</v>
      </c>
      <c r="D11" s="9">
        <f>SUM(D10)</f>
        <v>0</v>
      </c>
      <c r="E11" s="27" t="s">
        <v>275</v>
      </c>
    </row>
    <row r="12" spans="1:5" s="261" customFormat="1" ht="12.75">
      <c r="A12" s="256"/>
      <c r="B12" s="257"/>
      <c r="C12" s="257"/>
      <c r="D12" s="257"/>
      <c r="E12" s="258"/>
    </row>
    <row r="13" ht="17.25" customHeight="1"/>
    <row r="14" spans="1:2" ht="15.75">
      <c r="A14" s="1" t="s">
        <v>331</v>
      </c>
      <c r="B14" s="1"/>
    </row>
    <row r="15" spans="1:18" ht="25.5">
      <c r="A15" s="3"/>
      <c r="B15" s="52" t="s">
        <v>130</v>
      </c>
      <c r="C15" s="6" t="s">
        <v>131</v>
      </c>
      <c r="D15" s="259" t="s">
        <v>30</v>
      </c>
      <c r="E15" s="51" t="s">
        <v>132</v>
      </c>
      <c r="F15" s="11" t="s">
        <v>254</v>
      </c>
      <c r="G15" s="12"/>
      <c r="H15" s="12"/>
      <c r="Q15" s="11"/>
      <c r="R15" s="12"/>
    </row>
    <row r="16" spans="1:18" ht="12.75">
      <c r="A16" s="334" t="s">
        <v>356</v>
      </c>
      <c r="B16" s="263">
        <v>0</v>
      </c>
      <c r="C16" s="314">
        <v>0</v>
      </c>
      <c r="D16" s="335">
        <v>1073742</v>
      </c>
      <c r="E16" s="191" t="s">
        <v>275</v>
      </c>
      <c r="F16" s="11"/>
      <c r="G16" s="12"/>
      <c r="H16" s="12"/>
      <c r="Q16" s="11"/>
      <c r="R16" s="12"/>
    </row>
    <row r="17" spans="1:18" ht="12.75">
      <c r="A17" s="3" t="s">
        <v>294</v>
      </c>
      <c r="B17" s="9">
        <v>0</v>
      </c>
      <c r="C17" s="9">
        <f>SUM(C16)</f>
        <v>0</v>
      </c>
      <c r="D17" s="9">
        <f>SUM(D16)</f>
        <v>1073742</v>
      </c>
      <c r="E17" s="27" t="s">
        <v>275</v>
      </c>
      <c r="F17" s="18"/>
      <c r="G17" s="31"/>
      <c r="H17" s="31"/>
      <c r="Q17" s="18"/>
      <c r="R17" s="31"/>
    </row>
    <row r="18" ht="12.75">
      <c r="D18" s="15"/>
    </row>
    <row r="20" spans="1:9" ht="15.75">
      <c r="A20" s="1" t="s">
        <v>389</v>
      </c>
      <c r="D20" s="318">
        <v>13032625.21</v>
      </c>
      <c r="E20" s="319" t="s">
        <v>99</v>
      </c>
      <c r="I20" s="328"/>
    </row>
    <row r="21" spans="1:9" ht="15.75">
      <c r="A21" s="1"/>
      <c r="D21" s="318"/>
      <c r="E21" s="319"/>
      <c r="I21" s="328"/>
    </row>
    <row r="22" spans="1:9" ht="15.75">
      <c r="A22" s="1"/>
      <c r="D22" s="318"/>
      <c r="E22" s="319"/>
      <c r="I22" s="328"/>
    </row>
    <row r="23" spans="1:9" ht="15.75">
      <c r="A23" s="1"/>
      <c r="D23" s="318"/>
      <c r="E23" s="319"/>
      <c r="I23" s="328"/>
    </row>
    <row r="24" ht="18.75">
      <c r="A24" s="166"/>
    </row>
    <row r="25" spans="1:18" ht="18">
      <c r="A25" s="265" t="s">
        <v>798</v>
      </c>
      <c r="B25" s="265"/>
      <c r="C25" s="265"/>
      <c r="D25" s="265"/>
      <c r="E25" s="265"/>
      <c r="F25" s="265"/>
      <c r="G25" s="265"/>
      <c r="H25" s="24"/>
      <c r="Q25" s="77"/>
      <c r="R25" s="77"/>
    </row>
    <row r="26" spans="1:18" ht="18">
      <c r="A26" s="265"/>
      <c r="B26" s="265"/>
      <c r="C26" s="265"/>
      <c r="D26" s="265"/>
      <c r="E26" s="265"/>
      <c r="F26" s="265"/>
      <c r="G26" s="265"/>
      <c r="H26" s="24"/>
      <c r="Q26" s="77"/>
      <c r="R26" s="77"/>
    </row>
    <row r="27" spans="1:18" ht="18">
      <c r="A27" s="265" t="s">
        <v>799</v>
      </c>
      <c r="B27" s="265"/>
      <c r="C27" s="265"/>
      <c r="D27" s="265"/>
      <c r="E27" s="265"/>
      <c r="F27" s="265"/>
      <c r="G27" s="265"/>
      <c r="H27" s="24"/>
      <c r="Q27" s="77"/>
      <c r="R27" s="77"/>
    </row>
    <row r="28" spans="1:18" ht="18">
      <c r="A28" s="265"/>
      <c r="B28" s="265"/>
      <c r="C28" s="265"/>
      <c r="D28" s="265"/>
      <c r="E28" s="265"/>
      <c r="F28" s="265"/>
      <c r="G28" s="265"/>
      <c r="H28" s="24"/>
      <c r="Q28" s="77"/>
      <c r="R28" s="77"/>
    </row>
    <row r="29" spans="1:2" ht="15.75">
      <c r="A29" s="1"/>
      <c r="B29" s="1"/>
    </row>
    <row r="30" spans="1:8" ht="15.75">
      <c r="A30" s="1" t="s">
        <v>454</v>
      </c>
      <c r="B30" s="1"/>
      <c r="H30" s="2"/>
    </row>
    <row r="31" spans="1:6" ht="25.5" customHeight="1">
      <c r="A31" s="80" t="s">
        <v>452</v>
      </c>
      <c r="B31" s="52" t="s">
        <v>130</v>
      </c>
      <c r="C31" s="6" t="s">
        <v>131</v>
      </c>
      <c r="D31" s="5" t="s">
        <v>30</v>
      </c>
      <c r="E31" s="51" t="s">
        <v>132</v>
      </c>
      <c r="F31" t="s">
        <v>255</v>
      </c>
    </row>
    <row r="32" spans="1:5" ht="12.75" customHeight="1">
      <c r="A32" s="330" t="s">
        <v>323</v>
      </c>
      <c r="B32" s="314">
        <v>0</v>
      </c>
      <c r="C32" s="314">
        <v>0</v>
      </c>
      <c r="D32" s="314">
        <v>5000000</v>
      </c>
      <c r="E32" s="191" t="s">
        <v>275</v>
      </c>
    </row>
    <row r="33" spans="1:5" ht="12.75">
      <c r="A33" s="3" t="s">
        <v>293</v>
      </c>
      <c r="B33" s="9">
        <f>SUM(B32)</f>
        <v>0</v>
      </c>
      <c r="C33" s="9">
        <f>SUM(C32)</f>
        <v>0</v>
      </c>
      <c r="D33" s="9">
        <f>SUM(D32)</f>
        <v>5000000</v>
      </c>
      <c r="E33" s="27" t="s">
        <v>275</v>
      </c>
    </row>
    <row r="34" spans="1:5" s="261" customFormat="1" ht="12.75">
      <c r="A34" s="256"/>
      <c r="B34" s="257"/>
      <c r="C34" s="257"/>
      <c r="D34" s="257"/>
      <c r="E34" s="258"/>
    </row>
    <row r="35" ht="17.25" customHeight="1"/>
    <row r="36" spans="1:2" ht="15.75">
      <c r="A36" s="1" t="s">
        <v>331</v>
      </c>
      <c r="B36" s="1"/>
    </row>
    <row r="37" spans="1:18" ht="25.5">
      <c r="A37" s="3"/>
      <c r="B37" s="52" t="s">
        <v>130</v>
      </c>
      <c r="C37" s="6" t="s">
        <v>131</v>
      </c>
      <c r="D37" s="259" t="s">
        <v>30</v>
      </c>
      <c r="E37" s="51" t="s">
        <v>132</v>
      </c>
      <c r="F37" s="11" t="s">
        <v>254</v>
      </c>
      <c r="G37" s="12"/>
      <c r="H37" s="12"/>
      <c r="Q37" s="11"/>
      <c r="R37" s="12"/>
    </row>
    <row r="38" spans="1:18" ht="12.75">
      <c r="A38" s="334" t="s">
        <v>356</v>
      </c>
      <c r="B38" s="263">
        <v>0</v>
      </c>
      <c r="C38" s="314">
        <v>0</v>
      </c>
      <c r="D38" s="335">
        <v>1</v>
      </c>
      <c r="E38" s="191" t="s">
        <v>275</v>
      </c>
      <c r="F38" s="11"/>
      <c r="G38" s="12"/>
      <c r="H38" s="12"/>
      <c r="Q38" s="11"/>
      <c r="R38" s="12"/>
    </row>
    <row r="39" spans="1:18" ht="12.75">
      <c r="A39" s="3" t="s">
        <v>294</v>
      </c>
      <c r="B39" s="9">
        <f>SUM(B38)</f>
        <v>0</v>
      </c>
      <c r="C39" s="9">
        <f>SUM(C38)</f>
        <v>0</v>
      </c>
      <c r="D39" s="9">
        <f>SUM(D38)</f>
        <v>1</v>
      </c>
      <c r="E39" s="358" t="s">
        <v>275</v>
      </c>
      <c r="F39" s="18"/>
      <c r="G39" s="31"/>
      <c r="H39" s="31"/>
      <c r="Q39" s="18"/>
      <c r="R39" s="31"/>
    </row>
    <row r="40" ht="12.75">
      <c r="D40" s="15"/>
    </row>
    <row r="42" spans="1:9" ht="15.75">
      <c r="A42" s="1" t="s">
        <v>389</v>
      </c>
      <c r="D42" s="318">
        <v>4999000</v>
      </c>
      <c r="E42" s="319" t="s">
        <v>99</v>
      </c>
      <c r="I42" s="328"/>
    </row>
  </sheetData>
  <printOptions/>
  <pageMargins left="0.75" right="0.75" top="1" bottom="1" header="0.4921259845" footer="0.4921259845"/>
  <pageSetup firstPageNumber="34" useFirstPageNumber="1" horizontalDpi="600" verticalDpi="600" orientation="portrait" paperSize="9" scale="96" r:id="rId1"/>
  <headerFooter alignWithMargins="0">
    <oddFooter>&amp;C&amp;P</oddFoot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G3" sqref="G3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800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18" ht="18">
      <c r="A3" s="265" t="s">
        <v>801</v>
      </c>
      <c r="B3" s="265"/>
      <c r="C3" s="265"/>
      <c r="D3" s="265"/>
      <c r="E3" s="265"/>
      <c r="F3" s="265"/>
      <c r="G3" s="265"/>
      <c r="H3" s="24"/>
      <c r="Q3" s="77"/>
      <c r="R3" s="77"/>
    </row>
    <row r="4" spans="1:18" ht="18">
      <c r="A4" s="265"/>
      <c r="B4" s="265"/>
      <c r="C4" s="265"/>
      <c r="D4" s="265"/>
      <c r="E4" s="265"/>
      <c r="F4" s="265"/>
      <c r="G4" s="265"/>
      <c r="H4" s="24"/>
      <c r="Q4" s="77"/>
      <c r="R4" s="77"/>
    </row>
    <row r="5" spans="1:2" ht="15.75">
      <c r="A5" s="1"/>
      <c r="B5" s="1"/>
    </row>
    <row r="6" spans="1:8" ht="15.75">
      <c r="A6" s="1" t="s">
        <v>454</v>
      </c>
      <c r="B6" s="1"/>
      <c r="H6" s="2"/>
    </row>
    <row r="7" spans="1:6" ht="25.5" customHeight="1">
      <c r="A7" s="80" t="s">
        <v>16</v>
      </c>
      <c r="B7" s="52" t="s">
        <v>130</v>
      </c>
      <c r="C7" s="6" t="s">
        <v>131</v>
      </c>
      <c r="D7" s="5" t="s">
        <v>30</v>
      </c>
      <c r="E7" s="51" t="s">
        <v>132</v>
      </c>
      <c r="F7" t="s">
        <v>255</v>
      </c>
    </row>
    <row r="8" spans="1:5" ht="12.75" customHeight="1">
      <c r="A8" s="330" t="s">
        <v>323</v>
      </c>
      <c r="B8" s="314">
        <v>0</v>
      </c>
      <c r="C8" s="314">
        <v>0</v>
      </c>
      <c r="D8" s="314">
        <v>500000</v>
      </c>
      <c r="E8" s="191" t="s">
        <v>275</v>
      </c>
    </row>
    <row r="9" spans="1:5" ht="12.75">
      <c r="A9" s="3" t="s">
        <v>293</v>
      </c>
      <c r="B9" s="9">
        <f>SUM(B8)</f>
        <v>0</v>
      </c>
      <c r="C9" s="9">
        <f>SUM(C8)</f>
        <v>0</v>
      </c>
      <c r="D9" s="9">
        <f>SUM(D8)</f>
        <v>500000</v>
      </c>
      <c r="E9" s="27" t="s">
        <v>275</v>
      </c>
    </row>
    <row r="10" spans="1:5" s="261" customFormat="1" ht="12.75">
      <c r="A10" s="256"/>
      <c r="B10" s="257"/>
      <c r="C10" s="257"/>
      <c r="D10" s="257"/>
      <c r="E10" s="258"/>
    </row>
    <row r="11" ht="17.25" customHeight="1"/>
    <row r="12" spans="1:2" ht="15.75">
      <c r="A12" s="1" t="s">
        <v>331</v>
      </c>
      <c r="B12" s="1"/>
    </row>
    <row r="13" spans="1:18" ht="25.5">
      <c r="A13" s="3"/>
      <c r="B13" s="52" t="s">
        <v>130</v>
      </c>
      <c r="C13" s="6" t="s">
        <v>131</v>
      </c>
      <c r="D13" s="259" t="s">
        <v>30</v>
      </c>
      <c r="E13" s="51" t="s">
        <v>132</v>
      </c>
      <c r="F13" s="11" t="s">
        <v>254</v>
      </c>
      <c r="G13" s="12"/>
      <c r="H13" s="12"/>
      <c r="Q13" s="11"/>
      <c r="R13" s="12"/>
    </row>
    <row r="14" spans="1:18" ht="12.75">
      <c r="A14" s="334" t="s">
        <v>356</v>
      </c>
      <c r="B14" s="263">
        <v>0</v>
      </c>
      <c r="C14" s="314">
        <v>0</v>
      </c>
      <c r="D14" s="335">
        <v>117215</v>
      </c>
      <c r="E14" s="191" t="s">
        <v>275</v>
      </c>
      <c r="F14" s="11"/>
      <c r="G14" s="12"/>
      <c r="H14" s="12"/>
      <c r="Q14" s="11"/>
      <c r="R14" s="12"/>
    </row>
    <row r="15" spans="1:18" ht="12.75">
      <c r="A15" s="3" t="s">
        <v>294</v>
      </c>
      <c r="B15" s="9">
        <f>SUM(B14)</f>
        <v>0</v>
      </c>
      <c r="C15" s="9">
        <f>SUM(C14)</f>
        <v>0</v>
      </c>
      <c r="D15" s="9">
        <f>SUM(D14)</f>
        <v>117215</v>
      </c>
      <c r="E15" s="358" t="s">
        <v>275</v>
      </c>
      <c r="F15" s="18"/>
      <c r="G15" s="31"/>
      <c r="H15" s="31"/>
      <c r="Q15" s="18"/>
      <c r="R15" s="31"/>
    </row>
    <row r="16" ht="12.75">
      <c r="D16" s="15"/>
    </row>
    <row r="18" spans="1:9" ht="15.75">
      <c r="A18" s="1" t="s">
        <v>389</v>
      </c>
      <c r="D18" s="318">
        <v>382785</v>
      </c>
      <c r="E18" s="319" t="s">
        <v>99</v>
      </c>
      <c r="I18" s="328"/>
    </row>
    <row r="19" spans="1:9" ht="15.75">
      <c r="A19" s="1"/>
      <c r="D19" s="318"/>
      <c r="E19" s="319"/>
      <c r="I19" s="328"/>
    </row>
    <row r="20" ht="18.75">
      <c r="A20" s="166"/>
    </row>
    <row r="21" spans="1:9" ht="15.75">
      <c r="A21" s="1"/>
      <c r="D21" s="318"/>
      <c r="E21" s="319"/>
      <c r="I21" s="328"/>
    </row>
  </sheetData>
  <printOptions/>
  <pageMargins left="0.75" right="0.75" top="1" bottom="1" header="0.4921259845" footer="0.4921259845"/>
  <pageSetup firstPageNumber="35" useFirstPageNumber="1"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2" sqref="A2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6" width="8.75390625" style="0" customWidth="1"/>
  </cols>
  <sheetData>
    <row r="1" spans="1:16" ht="19.5" customHeight="1">
      <c r="A1" s="657" t="s">
        <v>862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</row>
    <row r="3" spans="1:16" ht="12.75">
      <c r="A3" s="45" t="s">
        <v>28</v>
      </c>
      <c r="B3" s="45" t="s">
        <v>114</v>
      </c>
      <c r="C3" s="45" t="s">
        <v>115</v>
      </c>
      <c r="D3" s="45" t="s">
        <v>116</v>
      </c>
      <c r="E3" s="45" t="s">
        <v>117</v>
      </c>
      <c r="F3" s="45" t="s">
        <v>118</v>
      </c>
      <c r="G3" s="45" t="s">
        <v>119</v>
      </c>
      <c r="H3" s="45" t="s">
        <v>120</v>
      </c>
      <c r="I3" s="45" t="s">
        <v>121</v>
      </c>
      <c r="J3" s="45" t="s">
        <v>122</v>
      </c>
      <c r="K3" s="45" t="s">
        <v>123</v>
      </c>
      <c r="L3" s="45" t="s">
        <v>124</v>
      </c>
      <c r="M3" s="45" t="s">
        <v>125</v>
      </c>
      <c r="N3" s="45" t="s">
        <v>90</v>
      </c>
      <c r="O3" s="45" t="s">
        <v>134</v>
      </c>
      <c r="P3" s="46" t="s">
        <v>29</v>
      </c>
    </row>
    <row r="4" spans="1:16" ht="12.75">
      <c r="A4" s="79" t="s">
        <v>104</v>
      </c>
      <c r="B4" s="47">
        <v>79635</v>
      </c>
      <c r="C4" s="47">
        <v>55661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270">
        <f>SUM(B4:M4)</f>
        <v>135296</v>
      </c>
      <c r="O4" s="47">
        <v>655330</v>
      </c>
      <c r="P4" s="30">
        <f aca="true" t="shared" si="0" ref="P4:P9">+N4/O4*100</f>
        <v>20.64547632490501</v>
      </c>
    </row>
    <row r="5" spans="1:16" ht="12.75">
      <c r="A5" s="81" t="s">
        <v>35</v>
      </c>
      <c r="B5" s="47">
        <v>6354</v>
      </c>
      <c r="C5" s="47">
        <v>1554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270">
        <f>SUM(B5:M5)</f>
        <v>7908</v>
      </c>
      <c r="O5" s="47">
        <v>104580</v>
      </c>
      <c r="P5" s="30">
        <f t="shared" si="0"/>
        <v>7.561675272518646</v>
      </c>
    </row>
    <row r="6" spans="1:16" ht="12.75">
      <c r="A6" s="81" t="s">
        <v>36</v>
      </c>
      <c r="B6" s="47">
        <v>4099</v>
      </c>
      <c r="C6" s="47">
        <v>4150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270">
        <f>SUM(B6:M6)</f>
        <v>8249</v>
      </c>
      <c r="O6" s="47">
        <v>41830</v>
      </c>
      <c r="P6" s="30">
        <f t="shared" si="0"/>
        <v>19.720296437963185</v>
      </c>
    </row>
    <row r="7" spans="1:16" ht="12.75">
      <c r="A7" s="81" t="s">
        <v>302</v>
      </c>
      <c r="B7" s="47">
        <v>84234</v>
      </c>
      <c r="C7" s="47">
        <v>5441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270">
        <f>SUM(B7:M7)</f>
        <v>89675</v>
      </c>
      <c r="O7" s="47">
        <v>773850</v>
      </c>
      <c r="P7" s="30">
        <f t="shared" si="0"/>
        <v>11.588163080700394</v>
      </c>
    </row>
    <row r="8" spans="1:16" ht="12.75">
      <c r="A8" s="81" t="s">
        <v>38</v>
      </c>
      <c r="B8" s="47">
        <v>127958</v>
      </c>
      <c r="C8" s="47">
        <v>207197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270">
        <f>SUM(B8:M8)</f>
        <v>335155</v>
      </c>
      <c r="O8" s="47">
        <v>1380390</v>
      </c>
      <c r="P8" s="30">
        <f t="shared" si="0"/>
        <v>24.27973253935482</v>
      </c>
    </row>
    <row r="9" spans="1:16" ht="12.75">
      <c r="A9" s="82" t="s">
        <v>126</v>
      </c>
      <c r="B9" s="48">
        <f aca="true" t="shared" si="1" ref="B9:O9">SUM(B4:B8)</f>
        <v>302280</v>
      </c>
      <c r="C9" s="48">
        <f t="shared" si="1"/>
        <v>274003</v>
      </c>
      <c r="D9" s="48">
        <f t="shared" si="1"/>
        <v>0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9">
        <f t="shared" si="1"/>
        <v>576283</v>
      </c>
      <c r="O9" s="49">
        <f t="shared" si="1"/>
        <v>2955980</v>
      </c>
      <c r="P9" s="35">
        <f t="shared" si="0"/>
        <v>19.49549726317499</v>
      </c>
    </row>
    <row r="10" spans="1:16" ht="12.75">
      <c r="A10" s="293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94"/>
      <c r="O10" s="294"/>
      <c r="P10" s="295"/>
    </row>
    <row r="11" spans="1:16" ht="12.75">
      <c r="A11" s="45" t="s">
        <v>28</v>
      </c>
      <c r="B11" s="45" t="s">
        <v>114</v>
      </c>
      <c r="C11" s="45" t="s">
        <v>115</v>
      </c>
      <c r="D11" s="45" t="s">
        <v>116</v>
      </c>
      <c r="E11" s="45" t="s">
        <v>117</v>
      </c>
      <c r="F11" s="45" t="s">
        <v>118</v>
      </c>
      <c r="G11" s="45" t="s">
        <v>119</v>
      </c>
      <c r="H11" s="45" t="s">
        <v>120</v>
      </c>
      <c r="I11" s="45" t="s">
        <v>121</v>
      </c>
      <c r="J11" s="45" t="s">
        <v>122</v>
      </c>
      <c r="K11" s="45" t="s">
        <v>123</v>
      </c>
      <c r="L11" s="45" t="s">
        <v>124</v>
      </c>
      <c r="M11" s="45" t="s">
        <v>125</v>
      </c>
      <c r="N11" s="45" t="s">
        <v>90</v>
      </c>
      <c r="O11" s="45" t="s">
        <v>134</v>
      </c>
      <c r="P11" s="46" t="s">
        <v>29</v>
      </c>
    </row>
    <row r="12" spans="1:16" ht="18.75" customHeight="1">
      <c r="A12" s="79" t="s">
        <v>303</v>
      </c>
      <c r="B12" s="47" t="s">
        <v>152</v>
      </c>
      <c r="C12" s="47" t="s">
        <v>152</v>
      </c>
      <c r="D12" s="47" t="s">
        <v>152</v>
      </c>
      <c r="E12" s="47" t="s">
        <v>152</v>
      </c>
      <c r="F12" s="47" t="s">
        <v>152</v>
      </c>
      <c r="G12" s="47"/>
      <c r="H12" s="47"/>
      <c r="I12" s="47"/>
      <c r="J12" s="47"/>
      <c r="K12" s="47"/>
      <c r="L12" s="47"/>
      <c r="M12" s="47"/>
      <c r="N12" s="270">
        <f>SUM(B12:M12)</f>
        <v>0</v>
      </c>
      <c r="O12" s="47">
        <v>0</v>
      </c>
      <c r="P12" s="30" t="s">
        <v>275</v>
      </c>
    </row>
    <row r="13" ht="22.5" customHeight="1"/>
    <row r="39" spans="1:16" ht="18">
      <c r="A39" s="658" t="s">
        <v>412</v>
      </c>
      <c r="B39" s="658"/>
      <c r="C39" s="658"/>
      <c r="D39" s="658"/>
      <c r="E39" s="658"/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</row>
    <row r="41" ht="12.75">
      <c r="A41" s="2" t="s">
        <v>411</v>
      </c>
    </row>
    <row r="42" spans="1:16" ht="12.75">
      <c r="A42" s="45" t="s">
        <v>28</v>
      </c>
      <c r="B42" s="45" t="s">
        <v>114</v>
      </c>
      <c r="C42" s="45" t="s">
        <v>115</v>
      </c>
      <c r="D42" s="45" t="s">
        <v>116</v>
      </c>
      <c r="E42" s="45" t="s">
        <v>117</v>
      </c>
      <c r="F42" s="45" t="s">
        <v>118</v>
      </c>
      <c r="G42" s="45" t="s">
        <v>119</v>
      </c>
      <c r="H42" s="45" t="s">
        <v>120</v>
      </c>
      <c r="I42" s="45" t="s">
        <v>121</v>
      </c>
      <c r="J42" s="45" t="s">
        <v>122</v>
      </c>
      <c r="K42" s="45" t="s">
        <v>123</v>
      </c>
      <c r="L42" s="45" t="s">
        <v>124</v>
      </c>
      <c r="M42" s="45" t="s">
        <v>125</v>
      </c>
      <c r="N42" s="45" t="s">
        <v>90</v>
      </c>
      <c r="O42" s="45" t="s">
        <v>134</v>
      </c>
      <c r="P42" s="46" t="s">
        <v>29</v>
      </c>
    </row>
    <row r="43" spans="1:16" ht="12.75">
      <c r="A43" s="79" t="s">
        <v>104</v>
      </c>
      <c r="B43" s="47">
        <v>79635</v>
      </c>
      <c r="C43" s="47">
        <v>55661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270">
        <f>SUM(B43:M43)</f>
        <v>135296</v>
      </c>
      <c r="O43" s="47">
        <v>655330</v>
      </c>
      <c r="P43" s="88">
        <f aca="true" t="shared" si="2" ref="P43:P48">N43/O43*100</f>
        <v>20.64547632490501</v>
      </c>
    </row>
    <row r="44" spans="1:16" ht="12.75">
      <c r="A44" s="81" t="s">
        <v>35</v>
      </c>
      <c r="B44" s="47">
        <v>6354</v>
      </c>
      <c r="C44" s="47">
        <v>1554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270">
        <f>SUM(B44:M44)</f>
        <v>7908</v>
      </c>
      <c r="O44" s="47">
        <v>104580</v>
      </c>
      <c r="P44" s="88">
        <f t="shared" si="2"/>
        <v>7.561675272518646</v>
      </c>
    </row>
    <row r="45" spans="1:16" ht="12.75">
      <c r="A45" s="81" t="s">
        <v>36</v>
      </c>
      <c r="B45" s="47">
        <v>4099</v>
      </c>
      <c r="C45" s="47">
        <v>4150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270">
        <f>SUM(B45:M45)</f>
        <v>8249</v>
      </c>
      <c r="O45" s="47">
        <v>41830</v>
      </c>
      <c r="P45" s="88">
        <f t="shared" si="2"/>
        <v>19.720296437963185</v>
      </c>
    </row>
    <row r="46" spans="1:16" ht="12.75">
      <c r="A46" s="81" t="s">
        <v>302</v>
      </c>
      <c r="B46" s="47">
        <v>84234</v>
      </c>
      <c r="C46" s="47">
        <v>5441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270">
        <f>SUM(B46:M46)</f>
        <v>89675</v>
      </c>
      <c r="O46" s="47">
        <v>773850</v>
      </c>
      <c r="P46" s="88">
        <f t="shared" si="2"/>
        <v>11.588163080700394</v>
      </c>
    </row>
    <row r="47" spans="1:16" ht="12.75">
      <c r="A47" s="81" t="s">
        <v>38</v>
      </c>
      <c r="B47" s="47">
        <v>127958</v>
      </c>
      <c r="C47" s="47">
        <v>207197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270">
        <f>SUM(B47:M47)</f>
        <v>335155</v>
      </c>
      <c r="O47" s="47">
        <v>1380390</v>
      </c>
      <c r="P47" s="88">
        <f>N47/O47*100</f>
        <v>24.27973253935482</v>
      </c>
    </row>
    <row r="48" spans="1:16" ht="12.75">
      <c r="A48" s="82" t="s">
        <v>126</v>
      </c>
      <c r="B48" s="48">
        <f aca="true" t="shared" si="3" ref="B48:O48">SUM(B43:B47)</f>
        <v>302280</v>
      </c>
      <c r="C48" s="48">
        <f t="shared" si="3"/>
        <v>274003</v>
      </c>
      <c r="D48" s="48">
        <f t="shared" si="3"/>
        <v>0</v>
      </c>
      <c r="E48" s="48">
        <f t="shared" si="3"/>
        <v>0</v>
      </c>
      <c r="F48" s="48">
        <f t="shared" si="3"/>
        <v>0</v>
      </c>
      <c r="G48" s="48">
        <f t="shared" si="3"/>
        <v>0</v>
      </c>
      <c r="H48" s="48">
        <f t="shared" si="3"/>
        <v>0</v>
      </c>
      <c r="I48" s="48">
        <f t="shared" si="3"/>
        <v>0</v>
      </c>
      <c r="J48" s="48">
        <f t="shared" si="3"/>
        <v>0</v>
      </c>
      <c r="K48" s="48">
        <f t="shared" si="3"/>
        <v>0</v>
      </c>
      <c r="L48" s="48">
        <f t="shared" si="3"/>
        <v>0</v>
      </c>
      <c r="M48" s="48">
        <f t="shared" si="3"/>
        <v>0</v>
      </c>
      <c r="N48" s="49">
        <f t="shared" si="3"/>
        <v>576283</v>
      </c>
      <c r="O48" s="49">
        <f t="shared" si="3"/>
        <v>2955980</v>
      </c>
      <c r="P48" s="89">
        <f t="shared" si="2"/>
        <v>19.49549726317499</v>
      </c>
    </row>
    <row r="49" spans="1:16" ht="12.75">
      <c r="A49" s="293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94"/>
      <c r="O49" s="294"/>
      <c r="P49" s="290"/>
    </row>
    <row r="50" spans="1:16" ht="12.75">
      <c r="A50" s="289" t="s">
        <v>316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94"/>
      <c r="P50" s="290"/>
    </row>
    <row r="51" spans="1:16" ht="12.75">
      <c r="A51" s="90" t="s">
        <v>28</v>
      </c>
      <c r="B51" s="90" t="s">
        <v>114</v>
      </c>
      <c r="C51" s="90" t="s">
        <v>115</v>
      </c>
      <c r="D51" s="90" t="s">
        <v>116</v>
      </c>
      <c r="E51" s="90" t="s">
        <v>117</v>
      </c>
      <c r="F51" s="90" t="s">
        <v>118</v>
      </c>
      <c r="G51" s="90" t="s">
        <v>119</v>
      </c>
      <c r="H51" s="90" t="s">
        <v>120</v>
      </c>
      <c r="I51" s="90" t="s">
        <v>121</v>
      </c>
      <c r="J51" s="90" t="s">
        <v>122</v>
      </c>
      <c r="K51" s="90" t="s">
        <v>123</v>
      </c>
      <c r="L51" s="90" t="s">
        <v>124</v>
      </c>
      <c r="M51" s="90" t="s">
        <v>125</v>
      </c>
      <c r="N51" s="90" t="s">
        <v>90</v>
      </c>
      <c r="O51" s="45" t="s">
        <v>134</v>
      </c>
      <c r="P51" s="46" t="s">
        <v>29</v>
      </c>
    </row>
    <row r="52" spans="1:16" ht="12.75">
      <c r="A52" s="91" t="s">
        <v>104</v>
      </c>
      <c r="B52" s="47">
        <v>57994</v>
      </c>
      <c r="C52" s="47">
        <v>52422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>
        <f aca="true" t="shared" si="4" ref="N52:N57">SUM(B52:M52)</f>
        <v>110416</v>
      </c>
      <c r="O52" s="47">
        <v>679084</v>
      </c>
      <c r="P52" s="88">
        <f aca="true" t="shared" si="5" ref="P52:P57">N52/O52*100</f>
        <v>16.25954962861737</v>
      </c>
    </row>
    <row r="53" spans="1:16" ht="12.75">
      <c r="A53" s="91" t="s">
        <v>35</v>
      </c>
      <c r="B53" s="47">
        <v>1265</v>
      </c>
      <c r="C53" s="47">
        <v>2033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>
        <f t="shared" si="4"/>
        <v>3298</v>
      </c>
      <c r="O53" s="47">
        <v>113181</v>
      </c>
      <c r="P53" s="88">
        <f t="shared" si="5"/>
        <v>2.913916646787005</v>
      </c>
    </row>
    <row r="54" spans="1:16" ht="12.75">
      <c r="A54" s="91" t="s">
        <v>36</v>
      </c>
      <c r="B54" s="47">
        <v>2012</v>
      </c>
      <c r="C54" s="47">
        <v>4073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>
        <f t="shared" si="4"/>
        <v>6085</v>
      </c>
      <c r="O54" s="47">
        <v>47884</v>
      </c>
      <c r="P54" s="88">
        <f t="shared" si="5"/>
        <v>12.707793835101494</v>
      </c>
    </row>
    <row r="55" spans="1:16" ht="12.75">
      <c r="A55" s="91" t="s">
        <v>302</v>
      </c>
      <c r="B55" s="47">
        <v>4096</v>
      </c>
      <c r="C55" s="47">
        <v>7927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>
        <f t="shared" si="4"/>
        <v>12023</v>
      </c>
      <c r="O55" s="47">
        <v>769506</v>
      </c>
      <c r="P55" s="88">
        <f t="shared" si="5"/>
        <v>1.5624309622017243</v>
      </c>
    </row>
    <row r="56" spans="1:16" ht="12.75">
      <c r="A56" s="91" t="s">
        <v>38</v>
      </c>
      <c r="B56" s="47">
        <v>42218</v>
      </c>
      <c r="C56" s="47">
        <v>160581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>
        <f t="shared" si="4"/>
        <v>202799</v>
      </c>
      <c r="O56" s="47">
        <v>1361279</v>
      </c>
      <c r="P56" s="88">
        <f t="shared" si="5"/>
        <v>14.897680784027376</v>
      </c>
    </row>
    <row r="57" spans="1:16" ht="12.75">
      <c r="A57" s="48" t="s">
        <v>126</v>
      </c>
      <c r="B57" s="48">
        <f aca="true" t="shared" si="6" ref="B57:G57">SUM(B52:B56)</f>
        <v>107585</v>
      </c>
      <c r="C57" s="48">
        <f t="shared" si="6"/>
        <v>227036</v>
      </c>
      <c r="D57" s="48">
        <f t="shared" si="6"/>
        <v>0</v>
      </c>
      <c r="E57" s="48">
        <f t="shared" si="6"/>
        <v>0</v>
      </c>
      <c r="F57" s="48">
        <f t="shared" si="6"/>
        <v>0</v>
      </c>
      <c r="G57" s="48">
        <f t="shared" si="6"/>
        <v>0</v>
      </c>
      <c r="H57" s="48">
        <f aca="true" t="shared" si="7" ref="H57:M57">SUM(H52:H56)</f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4"/>
        <v>334621</v>
      </c>
      <c r="O57" s="49">
        <f>SUM(O52:O56)</f>
        <v>2970934</v>
      </c>
      <c r="P57" s="89">
        <f t="shared" si="5"/>
        <v>11.263158319908824</v>
      </c>
    </row>
    <row r="58" spans="1:16" ht="12.75">
      <c r="A58" s="293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94"/>
      <c r="O58" s="294"/>
      <c r="P58" s="290"/>
    </row>
    <row r="59" spans="1:16" ht="12.75">
      <c r="A59" s="289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90"/>
    </row>
    <row r="60" spans="1:16" ht="12.75">
      <c r="A60" s="289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ht="12.75">
      <c r="F61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G4" sqref="G4"/>
    </sheetView>
  </sheetViews>
  <sheetFormatPr defaultColWidth="9.00390625" defaultRowHeight="12.75"/>
  <cols>
    <col min="1" max="1" width="34.125" style="0" customWidth="1"/>
    <col min="2" max="2" width="19.75390625" style="0" customWidth="1"/>
    <col min="3" max="3" width="11.625" style="0" customWidth="1"/>
    <col min="4" max="4" width="12.25390625" style="0" customWidth="1"/>
    <col min="5" max="5" width="13.875" style="0" customWidth="1"/>
    <col min="7" max="7" width="12.00390625" style="0" customWidth="1"/>
    <col min="8" max="8" width="12.125" style="0" customWidth="1"/>
    <col min="9" max="9" width="13.00390625" style="0" customWidth="1"/>
    <col min="10" max="10" width="15.25390625" style="0" customWidth="1"/>
    <col min="11" max="11" width="11.875" style="0" customWidth="1"/>
    <col min="12" max="12" width="12.25390625" style="0" customWidth="1"/>
    <col min="13" max="13" width="12.375" style="0" customWidth="1"/>
  </cols>
  <sheetData>
    <row r="1" spans="1:4" ht="18.75">
      <c r="A1" s="360" t="s">
        <v>835</v>
      </c>
      <c r="B1" s="360"/>
      <c r="C1" s="360"/>
      <c r="D1" s="360"/>
    </row>
    <row r="2" spans="6:13" ht="12.75">
      <c r="F2" s="744" t="s">
        <v>460</v>
      </c>
      <c r="G2" s="744"/>
      <c r="H2" s="744"/>
      <c r="I2" s="744"/>
      <c r="J2" s="744" t="s">
        <v>461</v>
      </c>
      <c r="K2" s="744"/>
      <c r="L2" s="744"/>
      <c r="M2" s="744"/>
    </row>
    <row r="3" spans="1:13" ht="41.25" customHeight="1">
      <c r="A3" s="555" t="s">
        <v>333</v>
      </c>
      <c r="B3" s="559" t="s">
        <v>334</v>
      </c>
      <c r="C3" s="559" t="s">
        <v>335</v>
      </c>
      <c r="D3" s="559" t="s">
        <v>336</v>
      </c>
      <c r="E3" s="559" t="s">
        <v>462</v>
      </c>
      <c r="F3" s="559" t="s">
        <v>463</v>
      </c>
      <c r="G3" s="559" t="s">
        <v>464</v>
      </c>
      <c r="H3" s="559" t="s">
        <v>465</v>
      </c>
      <c r="I3" s="559" t="s">
        <v>466</v>
      </c>
      <c r="J3" s="559" t="s">
        <v>467</v>
      </c>
      <c r="K3" s="559" t="s">
        <v>468</v>
      </c>
      <c r="L3" s="559" t="s">
        <v>469</v>
      </c>
      <c r="M3" s="559" t="s">
        <v>466</v>
      </c>
    </row>
    <row r="4" spans="1:15" ht="12.75">
      <c r="A4" s="361" t="s">
        <v>792</v>
      </c>
      <c r="B4" s="442">
        <v>28230</v>
      </c>
      <c r="C4" s="443">
        <v>12.5</v>
      </c>
      <c r="D4" s="442">
        <v>3529</v>
      </c>
      <c r="E4" s="362">
        <v>10000</v>
      </c>
      <c r="F4" s="365">
        <v>4810</v>
      </c>
      <c r="G4" s="444">
        <v>17189</v>
      </c>
      <c r="H4" s="444">
        <v>5630</v>
      </c>
      <c r="I4" s="444">
        <v>601</v>
      </c>
      <c r="J4" s="365">
        <v>39</v>
      </c>
      <c r="K4" s="444">
        <v>3237</v>
      </c>
      <c r="L4" s="444">
        <v>15819</v>
      </c>
      <c r="M4" s="444">
        <v>5606</v>
      </c>
      <c r="N4" s="15"/>
      <c r="O4" s="15"/>
    </row>
    <row r="5" spans="1:15" ht="12.75">
      <c r="A5" s="361" t="s">
        <v>337</v>
      </c>
      <c r="B5" s="442">
        <v>32292</v>
      </c>
      <c r="C5" s="443">
        <v>50.4</v>
      </c>
      <c r="D5" s="442">
        <v>16287</v>
      </c>
      <c r="E5" s="362">
        <v>34637</v>
      </c>
      <c r="F5" s="365">
        <v>25525</v>
      </c>
      <c r="G5" s="444">
        <v>6767</v>
      </c>
      <c r="H5" s="444">
        <v>0</v>
      </c>
      <c r="I5" s="444">
        <v>0</v>
      </c>
      <c r="J5" s="365">
        <v>3207</v>
      </c>
      <c r="K5" s="444">
        <v>12798</v>
      </c>
      <c r="L5" s="444">
        <v>0</v>
      </c>
      <c r="M5" s="444">
        <v>0</v>
      </c>
      <c r="N5" s="15"/>
      <c r="O5" s="15"/>
    </row>
    <row r="6" spans="1:15" ht="12.75">
      <c r="A6" s="361" t="s">
        <v>338</v>
      </c>
      <c r="B6" s="442">
        <v>7797</v>
      </c>
      <c r="C6" s="443">
        <v>12.5</v>
      </c>
      <c r="D6" s="442">
        <v>974</v>
      </c>
      <c r="E6" s="362">
        <v>3900</v>
      </c>
      <c r="F6" s="365">
        <v>1800</v>
      </c>
      <c r="G6" s="444">
        <v>5447</v>
      </c>
      <c r="H6" s="444">
        <v>550</v>
      </c>
      <c r="I6" s="444"/>
      <c r="J6" s="365">
        <v>210</v>
      </c>
      <c r="K6" s="444">
        <v>1817</v>
      </c>
      <c r="L6" s="444">
        <v>4796</v>
      </c>
      <c r="M6" s="444">
        <v>0</v>
      </c>
      <c r="N6" s="15"/>
      <c r="O6" s="15"/>
    </row>
    <row r="7" spans="1:15" ht="50.25" customHeight="1">
      <c r="A7" s="363" t="s">
        <v>791</v>
      </c>
      <c r="B7" s="445">
        <v>190</v>
      </c>
      <c r="C7" s="446">
        <v>25</v>
      </c>
      <c r="D7" s="445">
        <v>47</v>
      </c>
      <c r="E7" s="362">
        <v>190</v>
      </c>
      <c r="F7" s="365">
        <v>102</v>
      </c>
      <c r="G7" s="444">
        <v>88</v>
      </c>
      <c r="H7" s="444">
        <v>0</v>
      </c>
      <c r="I7" s="444">
        <v>0</v>
      </c>
      <c r="J7" s="365">
        <v>1</v>
      </c>
      <c r="K7" s="444">
        <v>142</v>
      </c>
      <c r="L7" s="444">
        <v>0</v>
      </c>
      <c r="M7" s="444">
        <v>0</v>
      </c>
      <c r="N7" s="15"/>
      <c r="O7" s="15"/>
    </row>
    <row r="8" spans="1:15" ht="27" customHeight="1">
      <c r="A8" s="363" t="s">
        <v>471</v>
      </c>
      <c r="B8" s="445">
        <v>1308</v>
      </c>
      <c r="C8" s="446">
        <v>0</v>
      </c>
      <c r="D8" s="445">
        <v>0</v>
      </c>
      <c r="E8" s="747">
        <v>1939</v>
      </c>
      <c r="F8" s="365">
        <v>74</v>
      </c>
      <c r="G8" s="444">
        <v>1234</v>
      </c>
      <c r="H8" s="444">
        <v>0</v>
      </c>
      <c r="I8" s="444">
        <v>0</v>
      </c>
      <c r="J8" s="745">
        <v>0</v>
      </c>
      <c r="K8" s="444">
        <v>1308</v>
      </c>
      <c r="L8" s="444">
        <v>0</v>
      </c>
      <c r="M8" s="444">
        <v>0</v>
      </c>
      <c r="N8" s="15"/>
      <c r="O8" s="15"/>
    </row>
    <row r="9" spans="1:15" ht="25.5" customHeight="1">
      <c r="A9" s="363" t="s">
        <v>470</v>
      </c>
      <c r="B9" s="445">
        <v>475</v>
      </c>
      <c r="C9" s="446">
        <v>0</v>
      </c>
      <c r="D9" s="445">
        <v>0</v>
      </c>
      <c r="E9" s="748"/>
      <c r="F9" s="365">
        <v>316</v>
      </c>
      <c r="G9" s="444">
        <v>159</v>
      </c>
      <c r="H9" s="444">
        <v>0</v>
      </c>
      <c r="I9" s="444">
        <v>0</v>
      </c>
      <c r="J9" s="746"/>
      <c r="K9" s="444">
        <v>475</v>
      </c>
      <c r="L9" s="444">
        <v>0</v>
      </c>
      <c r="M9" s="444">
        <v>0</v>
      </c>
      <c r="N9" s="15"/>
      <c r="O9" s="15"/>
    </row>
    <row r="10" spans="1:13" ht="27" customHeight="1">
      <c r="A10" s="392" t="s">
        <v>571</v>
      </c>
      <c r="B10" s="445">
        <v>13000</v>
      </c>
      <c r="C10" s="446">
        <v>25</v>
      </c>
      <c r="D10" s="445">
        <v>3250</v>
      </c>
      <c r="E10" s="362">
        <v>989</v>
      </c>
      <c r="F10" s="447">
        <v>859</v>
      </c>
      <c r="G10" s="444">
        <v>12141</v>
      </c>
      <c r="H10" s="444">
        <v>0</v>
      </c>
      <c r="I10" s="444">
        <v>0</v>
      </c>
      <c r="J10" s="447">
        <v>0</v>
      </c>
      <c r="K10" s="444">
        <v>0</v>
      </c>
      <c r="L10" s="444">
        <v>9750</v>
      </c>
      <c r="M10" s="444">
        <v>0</v>
      </c>
    </row>
    <row r="11" spans="1:13" ht="40.5" customHeight="1">
      <c r="A11" s="392" t="s">
        <v>572</v>
      </c>
      <c r="B11" s="445">
        <v>20000</v>
      </c>
      <c r="C11" s="446">
        <v>25</v>
      </c>
      <c r="D11" s="445">
        <v>5000</v>
      </c>
      <c r="E11" s="362">
        <v>200</v>
      </c>
      <c r="F11" s="447">
        <v>187</v>
      </c>
      <c r="G11" s="444">
        <v>19813</v>
      </c>
      <c r="H11" s="444">
        <v>0</v>
      </c>
      <c r="I11" s="444">
        <v>0</v>
      </c>
      <c r="J11" s="447">
        <v>0</v>
      </c>
      <c r="K11" s="444">
        <v>0</v>
      </c>
      <c r="L11" s="444">
        <v>15000</v>
      </c>
      <c r="M11" s="444">
        <v>0</v>
      </c>
    </row>
    <row r="12" spans="1:13" ht="36.75" customHeight="1">
      <c r="A12" s="392" t="s">
        <v>346</v>
      </c>
      <c r="B12" s="445">
        <v>97037</v>
      </c>
      <c r="C12" s="446">
        <v>7.09</v>
      </c>
      <c r="D12" s="445">
        <v>6899</v>
      </c>
      <c r="E12" s="362">
        <v>300</v>
      </c>
      <c r="F12" s="447">
        <v>86</v>
      </c>
      <c r="G12" s="444">
        <v>26895</v>
      </c>
      <c r="H12" s="444">
        <v>31503</v>
      </c>
      <c r="I12" s="444">
        <v>38553</v>
      </c>
      <c r="J12" s="447">
        <v>1</v>
      </c>
      <c r="K12" s="444">
        <v>20569</v>
      </c>
      <c r="L12" s="444">
        <v>29714</v>
      </c>
      <c r="M12" s="444">
        <v>39854</v>
      </c>
    </row>
    <row r="13" spans="1:13" ht="39" customHeight="1">
      <c r="A13" s="392" t="s">
        <v>783</v>
      </c>
      <c r="B13" s="445">
        <v>998</v>
      </c>
      <c r="C13" s="446">
        <v>20</v>
      </c>
      <c r="D13" s="445">
        <v>200</v>
      </c>
      <c r="E13" s="362">
        <v>678</v>
      </c>
      <c r="F13" s="447">
        <v>236</v>
      </c>
      <c r="G13" s="444">
        <v>762</v>
      </c>
      <c r="H13" s="444">
        <v>0</v>
      </c>
      <c r="I13" s="444">
        <v>0</v>
      </c>
      <c r="J13" s="447">
        <v>52</v>
      </c>
      <c r="K13" s="444">
        <v>0</v>
      </c>
      <c r="L13" s="444">
        <v>746</v>
      </c>
      <c r="M13" s="444">
        <v>0</v>
      </c>
    </row>
    <row r="14" spans="1:14" ht="18" customHeight="1">
      <c r="A14" s="392" t="s">
        <v>371</v>
      </c>
      <c r="B14" s="445">
        <v>11850</v>
      </c>
      <c r="C14" s="446">
        <v>25</v>
      </c>
      <c r="D14" s="445">
        <v>2962</v>
      </c>
      <c r="E14" s="362">
        <v>50</v>
      </c>
      <c r="F14" s="447">
        <v>2</v>
      </c>
      <c r="G14" s="444">
        <v>4000</v>
      </c>
      <c r="H14" s="444">
        <v>7848</v>
      </c>
      <c r="I14" s="444">
        <v>0</v>
      </c>
      <c r="J14" s="447">
        <v>0</v>
      </c>
      <c r="K14" s="444">
        <v>0</v>
      </c>
      <c r="L14" s="444">
        <v>0</v>
      </c>
      <c r="M14" s="444">
        <v>8888</v>
      </c>
      <c r="N14" s="15"/>
    </row>
    <row r="15" spans="1:14" ht="27" customHeight="1">
      <c r="A15" s="392" t="s">
        <v>9</v>
      </c>
      <c r="B15" s="445">
        <v>4616</v>
      </c>
      <c r="C15" s="446">
        <v>100</v>
      </c>
      <c r="D15" s="445">
        <v>4616</v>
      </c>
      <c r="E15" s="362">
        <v>398</v>
      </c>
      <c r="F15" s="447">
        <v>0</v>
      </c>
      <c r="G15" s="448">
        <v>2857</v>
      </c>
      <c r="H15" s="444">
        <v>1759</v>
      </c>
      <c r="I15" s="444">
        <v>0</v>
      </c>
      <c r="J15" s="447">
        <v>0</v>
      </c>
      <c r="K15" s="444">
        <v>0</v>
      </c>
      <c r="L15" s="444">
        <v>0</v>
      </c>
      <c r="M15" s="444">
        <v>0</v>
      </c>
      <c r="N15" s="15"/>
    </row>
    <row r="16" spans="1:14" ht="36.75" customHeight="1">
      <c r="A16" s="392" t="s">
        <v>573</v>
      </c>
      <c r="B16" s="445">
        <v>185000</v>
      </c>
      <c r="C16" s="446">
        <v>25</v>
      </c>
      <c r="D16" s="445">
        <v>46250</v>
      </c>
      <c r="E16" s="362">
        <v>15000</v>
      </c>
      <c r="F16" s="447">
        <v>5730</v>
      </c>
      <c r="G16" s="448">
        <v>179270</v>
      </c>
      <c r="H16" s="444">
        <v>0</v>
      </c>
      <c r="I16" s="444">
        <v>0</v>
      </c>
      <c r="J16" s="447">
        <v>8</v>
      </c>
      <c r="K16" s="444">
        <v>0</v>
      </c>
      <c r="L16" s="444">
        <v>138742</v>
      </c>
      <c r="M16" s="444">
        <v>0</v>
      </c>
      <c r="N16" s="15"/>
    </row>
    <row r="17" spans="1:14" ht="24.75" customHeight="1">
      <c r="A17" s="392" t="s">
        <v>793</v>
      </c>
      <c r="B17" s="445">
        <v>53452</v>
      </c>
      <c r="C17" s="446">
        <v>0</v>
      </c>
      <c r="D17" s="445">
        <v>0</v>
      </c>
      <c r="E17" s="362">
        <v>0</v>
      </c>
      <c r="F17" s="447">
        <v>404</v>
      </c>
      <c r="G17" s="448">
        <v>29745</v>
      </c>
      <c r="H17" s="444">
        <v>18799</v>
      </c>
      <c r="I17" s="444">
        <v>4504</v>
      </c>
      <c r="J17" s="447">
        <v>13514</v>
      </c>
      <c r="K17" s="444">
        <v>22680</v>
      </c>
      <c r="L17" s="444">
        <v>12754</v>
      </c>
      <c r="M17" s="444">
        <v>4504</v>
      </c>
      <c r="N17" s="15"/>
    </row>
    <row r="18" spans="1:14" ht="18" customHeight="1">
      <c r="A18" s="392" t="s">
        <v>472</v>
      </c>
      <c r="B18" s="445">
        <v>9625</v>
      </c>
      <c r="C18" s="446">
        <v>0</v>
      </c>
      <c r="D18" s="445">
        <v>0</v>
      </c>
      <c r="E18" s="362">
        <v>0</v>
      </c>
      <c r="F18" s="447">
        <v>0</v>
      </c>
      <c r="G18" s="448">
        <v>7638</v>
      </c>
      <c r="H18" s="444">
        <v>1987</v>
      </c>
      <c r="I18" s="444">
        <v>0</v>
      </c>
      <c r="J18" s="447">
        <v>2387</v>
      </c>
      <c r="K18" s="444">
        <v>5174</v>
      </c>
      <c r="L18" s="444">
        <v>1032</v>
      </c>
      <c r="M18" s="444">
        <v>1032</v>
      </c>
      <c r="N18" s="15"/>
    </row>
    <row r="19" spans="1:14" ht="17.25" customHeight="1">
      <c r="A19" s="392" t="s">
        <v>794</v>
      </c>
      <c r="B19" s="445">
        <v>9936</v>
      </c>
      <c r="C19" s="446">
        <v>0</v>
      </c>
      <c r="D19" s="445">
        <v>0</v>
      </c>
      <c r="E19" s="362">
        <v>0</v>
      </c>
      <c r="F19" s="447">
        <v>0</v>
      </c>
      <c r="G19" s="448">
        <v>7873</v>
      </c>
      <c r="H19" s="444">
        <v>2063</v>
      </c>
      <c r="I19" s="444">
        <v>0</v>
      </c>
      <c r="J19" s="447">
        <v>2462</v>
      </c>
      <c r="K19" s="444">
        <v>5316</v>
      </c>
      <c r="L19" s="444">
        <v>1079</v>
      </c>
      <c r="M19" s="444">
        <v>1079</v>
      </c>
      <c r="N19" s="15"/>
    </row>
    <row r="20" spans="1:14" ht="52.5" customHeight="1">
      <c r="A20" s="392" t="s">
        <v>795</v>
      </c>
      <c r="B20" s="445">
        <v>3791</v>
      </c>
      <c r="C20" s="446">
        <v>0</v>
      </c>
      <c r="D20" s="445">
        <v>0</v>
      </c>
      <c r="E20" s="362">
        <v>0</v>
      </c>
      <c r="F20" s="447">
        <v>0</v>
      </c>
      <c r="G20" s="448">
        <v>1895</v>
      </c>
      <c r="H20" s="444">
        <v>1896</v>
      </c>
      <c r="I20" s="444">
        <v>0</v>
      </c>
      <c r="J20" s="447">
        <v>948</v>
      </c>
      <c r="K20" s="444">
        <v>1421</v>
      </c>
      <c r="L20" s="444">
        <v>1422</v>
      </c>
      <c r="M20" s="444">
        <v>0</v>
      </c>
      <c r="N20" s="15"/>
    </row>
    <row r="21" spans="1:14" ht="26.25" customHeight="1">
      <c r="A21" s="392" t="s">
        <v>881</v>
      </c>
      <c r="B21" s="445"/>
      <c r="C21" s="446"/>
      <c r="D21" s="445"/>
      <c r="E21" s="362">
        <v>5000</v>
      </c>
      <c r="F21" s="447"/>
      <c r="G21" s="448"/>
      <c r="H21" s="444"/>
      <c r="I21" s="444"/>
      <c r="J21" s="447"/>
      <c r="K21" s="444"/>
      <c r="L21" s="444"/>
      <c r="M21" s="444"/>
      <c r="N21" s="15"/>
    </row>
    <row r="22" spans="1:14" ht="28.5" customHeight="1">
      <c r="A22" s="392" t="s">
        <v>813</v>
      </c>
      <c r="B22" s="445"/>
      <c r="C22" s="446"/>
      <c r="D22" s="445"/>
      <c r="E22" s="362">
        <v>500</v>
      </c>
      <c r="F22" s="447"/>
      <c r="G22" s="448"/>
      <c r="H22" s="444"/>
      <c r="I22" s="444"/>
      <c r="J22" s="447"/>
      <c r="K22" s="444"/>
      <c r="L22" s="444"/>
      <c r="M22" s="444"/>
      <c r="N22" s="15"/>
    </row>
    <row r="23" spans="1:14" ht="21" customHeight="1">
      <c r="A23" s="50" t="s">
        <v>90</v>
      </c>
      <c r="B23" s="9">
        <f>SUM(B4:B22)</f>
        <v>479597</v>
      </c>
      <c r="C23" s="364" t="s">
        <v>275</v>
      </c>
      <c r="D23" s="9">
        <f aca="true" t="shared" si="0" ref="D23:M23">SUM(D4:D22)</f>
        <v>90014</v>
      </c>
      <c r="E23" s="9">
        <f t="shared" si="0"/>
        <v>73781</v>
      </c>
      <c r="F23" s="9">
        <f t="shared" si="0"/>
        <v>40131</v>
      </c>
      <c r="G23" s="9">
        <f t="shared" si="0"/>
        <v>323773</v>
      </c>
      <c r="H23" s="9">
        <f t="shared" si="0"/>
        <v>72035</v>
      </c>
      <c r="I23" s="9">
        <f t="shared" si="0"/>
        <v>43658</v>
      </c>
      <c r="J23" s="9">
        <f t="shared" si="0"/>
        <v>22829</v>
      </c>
      <c r="K23" s="9">
        <f t="shared" si="0"/>
        <v>74937</v>
      </c>
      <c r="L23" s="9">
        <f t="shared" si="0"/>
        <v>230854</v>
      </c>
      <c r="M23" s="9">
        <f t="shared" si="0"/>
        <v>60963</v>
      </c>
      <c r="N23" s="15"/>
    </row>
    <row r="24" spans="1:8" ht="12.75">
      <c r="A24" s="558" t="s">
        <v>790</v>
      </c>
      <c r="B24" s="558"/>
      <c r="C24" s="558"/>
      <c r="D24" s="558"/>
      <c r="E24" s="558"/>
      <c r="F24" s="558"/>
      <c r="G24" s="558"/>
      <c r="H24" s="558"/>
    </row>
    <row r="25" spans="1:8" ht="12.75">
      <c r="A25" s="557" t="s">
        <v>789</v>
      </c>
      <c r="B25" s="558"/>
      <c r="C25" s="558"/>
      <c r="D25" s="558"/>
      <c r="E25" s="558"/>
      <c r="F25" s="558"/>
      <c r="G25" s="558"/>
      <c r="H25" s="558"/>
    </row>
    <row r="26" spans="1:8" ht="12.75">
      <c r="A26" s="556" t="s">
        <v>784</v>
      </c>
      <c r="B26" s="130"/>
      <c r="C26" s="130"/>
      <c r="D26" s="130"/>
      <c r="E26" s="130"/>
      <c r="F26" s="130"/>
      <c r="G26" s="130"/>
      <c r="H26" s="130"/>
    </row>
    <row r="27" spans="1:8" ht="12.75">
      <c r="A27" s="556" t="s">
        <v>785</v>
      </c>
      <c r="B27" s="130"/>
      <c r="C27" s="130"/>
      <c r="D27" s="130"/>
      <c r="E27" s="130"/>
      <c r="F27" s="130"/>
      <c r="G27" s="130"/>
      <c r="H27" s="130"/>
    </row>
    <row r="28" spans="1:8" ht="12.75">
      <c r="A28" s="557" t="s">
        <v>786</v>
      </c>
      <c r="B28" s="130"/>
      <c r="C28" s="130"/>
      <c r="D28" s="130"/>
      <c r="E28" s="130"/>
      <c r="F28" s="130"/>
      <c r="G28" s="130"/>
      <c r="H28" s="130"/>
    </row>
    <row r="29" ht="12.75">
      <c r="A29" t="s">
        <v>787</v>
      </c>
    </row>
    <row r="30" ht="12.75">
      <c r="A30" s="506" t="s">
        <v>788</v>
      </c>
    </row>
  </sheetData>
  <mergeCells count="4">
    <mergeCell ref="F2:I2"/>
    <mergeCell ref="J2:M2"/>
    <mergeCell ref="J8:J9"/>
    <mergeCell ref="E8:E9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64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W40"/>
  <sheetViews>
    <sheetView workbookViewId="0" topLeftCell="A12">
      <selection activeCell="H40" sqref="H40:H42"/>
    </sheetView>
  </sheetViews>
  <sheetFormatPr defaultColWidth="9.00390625" defaultRowHeight="12.75"/>
  <cols>
    <col min="1" max="1" width="10.375" style="0" customWidth="1"/>
    <col min="2" max="2" width="55.003906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29" customFormat="1" ht="18">
      <c r="A1" s="658" t="s">
        <v>324</v>
      </c>
      <c r="B1" s="658"/>
      <c r="C1" s="658"/>
      <c r="D1" s="658"/>
      <c r="E1" s="658"/>
      <c r="F1" s="654"/>
      <c r="G1" s="654"/>
      <c r="H1" s="29"/>
      <c r="I1" s="9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6.5" customHeight="1">
      <c r="A2" s="342" t="s">
        <v>13</v>
      </c>
      <c r="B2" s="29"/>
      <c r="C2" s="29"/>
      <c r="D2" s="29"/>
      <c r="E2" s="99"/>
      <c r="I2" s="24"/>
    </row>
    <row r="3" spans="1:9" ht="12.75" customHeight="1">
      <c r="A3" s="65"/>
      <c r="B3" s="29"/>
      <c r="C3" s="29"/>
      <c r="E3" s="99"/>
      <c r="I3" s="24"/>
    </row>
    <row r="4" s="29" customFormat="1" ht="12.75">
      <c r="A4" s="64" t="s">
        <v>76</v>
      </c>
    </row>
    <row r="5" ht="12.75">
      <c r="E5" s="64" t="s">
        <v>299</v>
      </c>
    </row>
    <row r="6" spans="1:5" ht="25.5">
      <c r="A6" s="92" t="s">
        <v>146</v>
      </c>
      <c r="B6" s="93" t="s">
        <v>147</v>
      </c>
      <c r="C6" s="93" t="s">
        <v>39</v>
      </c>
      <c r="D6" s="94" t="s">
        <v>148</v>
      </c>
      <c r="E6" s="95" t="s">
        <v>149</v>
      </c>
    </row>
    <row r="7" spans="1:5" ht="12.75">
      <c r="A7" s="92"/>
      <c r="B7" s="93" t="s">
        <v>384</v>
      </c>
      <c r="C7" s="482">
        <v>1700</v>
      </c>
      <c r="D7" s="300">
        <v>30000</v>
      </c>
      <c r="E7" s="97"/>
    </row>
    <row r="8" spans="1:5" ht="12.75">
      <c r="A8" s="96">
        <v>38727</v>
      </c>
      <c r="B8" s="4" t="s">
        <v>418</v>
      </c>
      <c r="C8" s="4">
        <v>1500</v>
      </c>
      <c r="D8" s="4">
        <v>-422.5</v>
      </c>
      <c r="E8" s="173">
        <v>29577.5</v>
      </c>
    </row>
    <row r="9" spans="1:5" ht="12.75">
      <c r="A9" s="96">
        <v>38734</v>
      </c>
      <c r="B9" s="4" t="s">
        <v>419</v>
      </c>
      <c r="C9" s="4">
        <v>5000</v>
      </c>
      <c r="D9" s="338">
        <v>-10</v>
      </c>
      <c r="E9" s="173">
        <v>29567.5</v>
      </c>
    </row>
    <row r="10" spans="1:5" ht="12.75">
      <c r="A10" s="96">
        <v>38741</v>
      </c>
      <c r="B10" s="4" t="s">
        <v>420</v>
      </c>
      <c r="C10" s="4">
        <v>4000</v>
      </c>
      <c r="D10" s="338">
        <v>-400</v>
      </c>
      <c r="E10" s="173">
        <v>29167.5</v>
      </c>
    </row>
    <row r="11" spans="1:5" ht="12.75">
      <c r="A11" s="96">
        <v>38755</v>
      </c>
      <c r="B11" s="4" t="s">
        <v>421</v>
      </c>
      <c r="C11" s="4">
        <v>3000</v>
      </c>
      <c r="D11" s="338">
        <v>-480</v>
      </c>
      <c r="E11" s="483">
        <v>28687.5</v>
      </c>
    </row>
    <row r="12" spans="1:5" ht="12.75">
      <c r="A12" s="96">
        <v>38769</v>
      </c>
      <c r="B12" s="23" t="s">
        <v>529</v>
      </c>
      <c r="C12" s="4">
        <v>8000</v>
      </c>
      <c r="D12" s="4">
        <v>-298.7</v>
      </c>
      <c r="E12" s="173">
        <v>28388.8</v>
      </c>
    </row>
    <row r="13" spans="1:5" ht="12.75">
      <c r="A13" s="249">
        <v>38769</v>
      </c>
      <c r="B13" s="4" t="s">
        <v>530</v>
      </c>
      <c r="C13" s="4">
        <v>3000</v>
      </c>
      <c r="D13" s="338">
        <v>-140</v>
      </c>
      <c r="E13" s="484">
        <v>28248.8</v>
      </c>
    </row>
    <row r="14" spans="1:5" ht="12.75">
      <c r="A14" s="96"/>
      <c r="B14" s="4"/>
      <c r="C14" s="4"/>
      <c r="D14" s="101"/>
      <c r="E14" s="322"/>
    </row>
    <row r="15" spans="1:5" ht="12.75">
      <c r="A15" s="174"/>
      <c r="B15" s="175"/>
      <c r="C15" s="13"/>
      <c r="D15" s="25"/>
      <c r="E15" s="176"/>
    </row>
    <row r="16" s="29" customFormat="1" ht="12.75">
      <c r="A16" s="64" t="s">
        <v>150</v>
      </c>
    </row>
    <row r="17" ht="12.75">
      <c r="E17" s="64" t="s">
        <v>299</v>
      </c>
    </row>
    <row r="18" spans="1:5" ht="25.5">
      <c r="A18" s="92" t="s">
        <v>146</v>
      </c>
      <c r="B18" s="93" t="s">
        <v>147</v>
      </c>
      <c r="C18" s="93" t="s">
        <v>39</v>
      </c>
      <c r="D18" s="94" t="s">
        <v>148</v>
      </c>
      <c r="E18" s="95" t="s">
        <v>149</v>
      </c>
    </row>
    <row r="19" spans="1:8" ht="12.75">
      <c r="A19" s="92"/>
      <c r="B19" s="93" t="s">
        <v>385</v>
      </c>
      <c r="C19" s="482">
        <v>1700</v>
      </c>
      <c r="D19" s="300">
        <v>10000</v>
      </c>
      <c r="E19" s="345" t="s">
        <v>152</v>
      </c>
      <c r="H19" s="2"/>
    </row>
    <row r="20" spans="1:8" ht="14.25" customHeight="1">
      <c r="A20" s="405">
        <v>38727</v>
      </c>
      <c r="B20" s="368" t="s">
        <v>416</v>
      </c>
      <c r="C20" s="4">
        <v>2000</v>
      </c>
      <c r="D20" s="369">
        <v>-533.1</v>
      </c>
      <c r="E20" s="406">
        <v>9466.9</v>
      </c>
      <c r="H20" s="2"/>
    </row>
    <row r="21" spans="1:8" ht="12.75">
      <c r="A21" s="405">
        <v>38755</v>
      </c>
      <c r="B21" s="368" t="s">
        <v>417</v>
      </c>
      <c r="C21" s="4">
        <v>6000</v>
      </c>
      <c r="D21" s="369">
        <v>-476</v>
      </c>
      <c r="E21" s="427">
        <v>8990.9</v>
      </c>
      <c r="H21" s="2"/>
    </row>
    <row r="22" spans="1:8" ht="12.75">
      <c r="A22" s="405"/>
      <c r="B22" s="368"/>
      <c r="C22" s="367"/>
      <c r="D22" s="369"/>
      <c r="E22" s="406"/>
      <c r="H22" s="2"/>
    </row>
    <row r="23" spans="1:8" ht="12.75">
      <c r="A23" s="405"/>
      <c r="B23" s="368"/>
      <c r="C23" s="367"/>
      <c r="D23" s="369"/>
      <c r="E23" s="406"/>
      <c r="H23" s="2"/>
    </row>
    <row r="24" spans="1:8" ht="12.75">
      <c r="A24" s="405"/>
      <c r="B24" s="368"/>
      <c r="C24" s="367"/>
      <c r="D24" s="369"/>
      <c r="E24" s="406"/>
      <c r="H24" s="2"/>
    </row>
    <row r="25" spans="1:8" ht="12.75">
      <c r="A25" s="405"/>
      <c r="B25" s="368"/>
      <c r="C25" s="367"/>
      <c r="D25" s="369"/>
      <c r="E25" s="406"/>
      <c r="H25" s="2"/>
    </row>
    <row r="26" spans="1:5" ht="12.75">
      <c r="A26" s="98"/>
      <c r="B26" s="87"/>
      <c r="C26" s="87"/>
      <c r="D26" s="162"/>
      <c r="E26" s="162"/>
    </row>
    <row r="28" s="29" customFormat="1" ht="12.75">
      <c r="A28" s="64" t="s">
        <v>151</v>
      </c>
    </row>
    <row r="29" ht="12.75">
      <c r="E29" s="64" t="s">
        <v>299</v>
      </c>
    </row>
    <row r="30" spans="1:5" ht="25.5">
      <c r="A30" s="92" t="s">
        <v>146</v>
      </c>
      <c r="B30" s="93" t="s">
        <v>147</v>
      </c>
      <c r="C30" s="93" t="s">
        <v>39</v>
      </c>
      <c r="D30" s="94" t="s">
        <v>148</v>
      </c>
      <c r="E30" s="95" t="s">
        <v>149</v>
      </c>
    </row>
    <row r="31" spans="1:7" ht="12.75">
      <c r="A31" s="92"/>
      <c r="B31" s="93" t="s">
        <v>385</v>
      </c>
      <c r="C31" s="482">
        <v>1700</v>
      </c>
      <c r="D31" s="300">
        <v>103150</v>
      </c>
      <c r="E31" s="97"/>
      <c r="G31" s="423"/>
    </row>
    <row r="32" spans="1:9" ht="12.75">
      <c r="A32" s="96">
        <v>38762</v>
      </c>
      <c r="B32" s="4" t="s">
        <v>526</v>
      </c>
      <c r="C32" s="4">
        <v>1500</v>
      </c>
      <c r="D32" s="210">
        <v>-37</v>
      </c>
      <c r="E32" s="173">
        <v>103113</v>
      </c>
      <c r="I32" s="274"/>
    </row>
    <row r="33" spans="1:5" ht="12.75">
      <c r="A33" s="96">
        <v>38762</v>
      </c>
      <c r="B33" s="87" t="s">
        <v>527</v>
      </c>
      <c r="C33" s="87">
        <v>1500</v>
      </c>
      <c r="D33" s="209">
        <v>-843</v>
      </c>
      <c r="E33" s="354">
        <v>102270</v>
      </c>
    </row>
    <row r="34" spans="1:5" ht="12.75">
      <c r="A34" s="96">
        <v>38762</v>
      </c>
      <c r="B34" s="87" t="s">
        <v>528</v>
      </c>
      <c r="C34" s="87">
        <v>3000</v>
      </c>
      <c r="D34" s="209">
        <v>-1000</v>
      </c>
      <c r="E34" s="481">
        <v>101270</v>
      </c>
    </row>
    <row r="35" spans="1:5" ht="12.75">
      <c r="A35" s="98"/>
      <c r="B35" s="87"/>
      <c r="C35" s="87"/>
      <c r="D35" s="209"/>
      <c r="E35" s="354"/>
    </row>
    <row r="36" spans="1:5" ht="12.75">
      <c r="A36" s="98"/>
      <c r="B36" s="87"/>
      <c r="C36" s="87"/>
      <c r="D36" s="209"/>
      <c r="E36" s="354"/>
    </row>
    <row r="37" spans="1:5" ht="12.75">
      <c r="A37" s="98"/>
      <c r="B37" s="87"/>
      <c r="C37" s="87"/>
      <c r="D37" s="209"/>
      <c r="E37" s="354"/>
    </row>
    <row r="38" spans="1:5" ht="12.75">
      <c r="A38" s="98"/>
      <c r="B38" s="87"/>
      <c r="C38" s="87"/>
      <c r="D38" s="209"/>
      <c r="E38" s="339"/>
    </row>
    <row r="40" ht="12.75">
      <c r="A40" s="250" t="s">
        <v>864</v>
      </c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scale="84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D1" sqref="D1"/>
    </sheetView>
  </sheetViews>
  <sheetFormatPr defaultColWidth="9.00390625" defaultRowHeight="12.75"/>
  <cols>
    <col min="1" max="1" width="36.875" style="0" customWidth="1"/>
    <col min="2" max="3" width="22.00390625" style="0" customWidth="1"/>
  </cols>
  <sheetData>
    <row r="1" ht="18">
      <c r="A1" s="213" t="s">
        <v>12</v>
      </c>
    </row>
    <row r="2" ht="18">
      <c r="A2" s="213"/>
    </row>
  </sheetData>
  <printOptions/>
  <pageMargins left="0.7874015748031497" right="0.7874015748031497" top="0.984251968503937" bottom="0.984251968503937" header="0.5118110236220472" footer="0.5118110236220472"/>
  <pageSetup firstPageNumber="38" useFirstPageNumber="1" horizontalDpi="600" verticalDpi="600" orientation="portrait" paperSize="9" scale="91" r:id="rId2"/>
  <headerFooter alignWithMargins="0">
    <oddFooter>&amp;C&amp;P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E18" sqref="E18"/>
    </sheetView>
  </sheetViews>
  <sheetFormatPr defaultColWidth="9.00390625" defaultRowHeight="12.75"/>
  <cols>
    <col min="1" max="1" width="36.875" style="0" customWidth="1"/>
    <col min="2" max="3" width="22.00390625" style="0" customWidth="1"/>
  </cols>
  <sheetData>
    <row r="1" ht="18">
      <c r="A1" s="213" t="s">
        <v>10</v>
      </c>
    </row>
    <row r="2" ht="0.75" customHeight="1"/>
    <row r="4" ht="18">
      <c r="A4" s="213" t="s">
        <v>839</v>
      </c>
    </row>
    <row r="5" ht="20.25">
      <c r="A5" s="579" t="s">
        <v>840</v>
      </c>
    </row>
    <row r="7" ht="18" hidden="1">
      <c r="C7" s="580">
        <v>38776</v>
      </c>
    </row>
    <row r="9" spans="1:3" ht="12.75">
      <c r="A9" s="4" t="s">
        <v>855</v>
      </c>
      <c r="B9" s="581">
        <v>40039445.47</v>
      </c>
      <c r="C9" s="582"/>
    </row>
    <row r="10" spans="1:3" ht="12.75">
      <c r="A10" s="583"/>
      <c r="B10" s="584"/>
      <c r="C10" s="585"/>
    </row>
    <row r="11" spans="1:3" ht="12.75">
      <c r="A11" s="586" t="s">
        <v>851</v>
      </c>
      <c r="B11" s="587"/>
      <c r="C11" s="588"/>
    </row>
    <row r="12" spans="1:3" ht="12.75">
      <c r="A12" s="4" t="s">
        <v>842</v>
      </c>
      <c r="B12" s="589">
        <f>+'[2]KrVys'!$C$15-'[2]KrVys'!$C$14</f>
        <v>68215.31000000238</v>
      </c>
      <c r="C12" s="590"/>
    </row>
    <row r="13" spans="1:3" ht="12.75">
      <c r="A13" s="583"/>
      <c r="B13" s="584"/>
      <c r="C13" s="591"/>
    </row>
    <row r="14" spans="1:3" ht="12.75">
      <c r="A14" s="586" t="s">
        <v>854</v>
      </c>
      <c r="B14" s="587"/>
      <c r="C14" s="592"/>
    </row>
    <row r="15" spans="1:3" ht="12.75">
      <c r="A15" s="4" t="s">
        <v>841</v>
      </c>
      <c r="B15" s="589">
        <v>162909.68</v>
      </c>
      <c r="C15" s="620" t="s">
        <v>877</v>
      </c>
    </row>
    <row r="16" spans="1:3" ht="12.75">
      <c r="A16" s="4" t="s">
        <v>858</v>
      </c>
      <c r="B16" s="581">
        <f>'[3]KrVys'!$D$41</f>
        <v>4550.547858658474</v>
      </c>
      <c r="C16" s="582"/>
    </row>
    <row r="17" spans="1:3" ht="12.75">
      <c r="A17" s="593" t="s">
        <v>857</v>
      </c>
      <c r="B17" s="581">
        <f>B15-B16</f>
        <v>158359.1321413415</v>
      </c>
      <c r="C17" s="621" t="s">
        <v>878</v>
      </c>
    </row>
    <row r="19" ht="12.75">
      <c r="A19" s="594" t="s">
        <v>869</v>
      </c>
    </row>
    <row r="20" spans="1:3" ht="12.75">
      <c r="A20" s="4" t="s">
        <v>859</v>
      </c>
      <c r="B20" s="581">
        <f>1711218.22+1125601.23+B15</f>
        <v>2999729.1300000004</v>
      </c>
      <c r="C20" s="622" t="s">
        <v>879</v>
      </c>
    </row>
    <row r="21" ht="12.75">
      <c r="A21" s="586"/>
    </row>
    <row r="22" spans="1:3" ht="15.75">
      <c r="A22" s="595" t="s">
        <v>856</v>
      </c>
      <c r="B22" s="596"/>
      <c r="C22" s="597"/>
    </row>
    <row r="23" spans="1:3" ht="12.75">
      <c r="A23" s="21" t="s">
        <v>843</v>
      </c>
      <c r="B23" s="21" t="s">
        <v>844</v>
      </c>
      <c r="C23" s="21" t="s">
        <v>845</v>
      </c>
    </row>
    <row r="24" spans="1:3" ht="12.75">
      <c r="A24" s="4" t="s">
        <v>847</v>
      </c>
      <c r="B24" s="598">
        <v>26236969.34</v>
      </c>
      <c r="C24" s="599">
        <v>0.6553</v>
      </c>
    </row>
    <row r="25" spans="1:3" ht="12.75">
      <c r="A25" s="4" t="s">
        <v>848</v>
      </c>
      <c r="B25" s="598">
        <v>2016096.67</v>
      </c>
      <c r="C25" s="599">
        <v>0.0504</v>
      </c>
    </row>
    <row r="26" spans="1:3" ht="12.75">
      <c r="A26" s="4" t="s">
        <v>849</v>
      </c>
      <c r="B26" s="598">
        <v>11725155</v>
      </c>
      <c r="C26" s="599">
        <v>0.2928</v>
      </c>
    </row>
    <row r="27" spans="1:3" ht="12.75">
      <c r="A27" s="4" t="s">
        <v>850</v>
      </c>
      <c r="B27" s="598">
        <v>61224.46</v>
      </c>
      <c r="C27" s="599">
        <v>0.0015</v>
      </c>
    </row>
    <row r="28" spans="1:3" ht="12.75">
      <c r="A28" s="21" t="s">
        <v>846</v>
      </c>
      <c r="B28" s="600">
        <f>SUM(B24:B27)</f>
        <v>40039445.47</v>
      </c>
      <c r="C28" s="601">
        <f>SUM(C24:C27)</f>
        <v>0.9999999999999999</v>
      </c>
    </row>
    <row r="56" ht="12.75">
      <c r="A56" s="250" t="s">
        <v>853</v>
      </c>
    </row>
    <row r="57" spans="2:3" ht="12.75">
      <c r="B57" s="422" t="s">
        <v>852</v>
      </c>
      <c r="C57" s="423">
        <v>38785</v>
      </c>
    </row>
  </sheetData>
  <printOptions/>
  <pageMargins left="0.7874015748031497" right="0.7874015748031497" top="0.984251968503937" bottom="0.984251968503937" header="0.5118110236220472" footer="0.5118110236220472"/>
  <pageSetup firstPageNumber="39" useFirstPageNumber="1" horizontalDpi="600" verticalDpi="600" orientation="portrait" paperSize="9" scale="96" r:id="rId2"/>
  <headerFooter alignWithMargins="0">
    <oddFooter>&amp;C&amp;P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B19">
      <selection activeCell="D33" sqref="D33"/>
    </sheetView>
  </sheetViews>
  <sheetFormatPr defaultColWidth="9.00390625" defaultRowHeight="12.75"/>
  <cols>
    <col min="1" max="1" width="0" style="0" hidden="1" customWidth="1"/>
    <col min="2" max="2" width="38.125" style="0" customWidth="1"/>
    <col min="3" max="3" width="22.00390625" style="0" customWidth="1"/>
    <col min="4" max="4" width="23.00390625" style="0" customWidth="1"/>
    <col min="5" max="5" width="15.75390625" style="0" bestFit="1" customWidth="1"/>
  </cols>
  <sheetData>
    <row r="1" ht="18">
      <c r="B1" s="213" t="s">
        <v>11</v>
      </c>
    </row>
    <row r="3" spans="2:4" ht="36">
      <c r="B3" s="619" t="s">
        <v>839</v>
      </c>
      <c r="C3" s="543"/>
      <c r="D3" s="618" t="s">
        <v>873</v>
      </c>
    </row>
    <row r="4" spans="2:4" ht="20.25">
      <c r="B4" s="749" t="s">
        <v>840</v>
      </c>
      <c r="C4" s="693"/>
      <c r="D4" s="693"/>
    </row>
    <row r="5" spans="2:4" ht="12.75" hidden="1">
      <c r="B5" s="654"/>
      <c r="C5" s="654"/>
      <c r="D5" s="654"/>
    </row>
    <row r="6" spans="1:4" ht="18" hidden="1">
      <c r="A6" s="250"/>
      <c r="B6" s="750">
        <v>38776</v>
      </c>
      <c r="C6" s="751"/>
      <c r="D6" s="751"/>
    </row>
    <row r="7" spans="1:4" ht="18" hidden="1">
      <c r="A7" s="250"/>
      <c r="C7" s="423"/>
      <c r="D7" s="580"/>
    </row>
    <row r="9" spans="2:4" ht="12.75">
      <c r="B9" s="4" t="s">
        <v>874</v>
      </c>
      <c r="C9" s="609">
        <v>40336168.77</v>
      </c>
      <c r="D9" s="610"/>
    </row>
    <row r="10" spans="2:4" ht="12.75">
      <c r="B10" s="583"/>
      <c r="C10" s="584"/>
      <c r="D10" s="585"/>
    </row>
    <row r="11" spans="2:4" ht="12.75">
      <c r="B11" s="586" t="s">
        <v>851</v>
      </c>
      <c r="C11" s="587"/>
      <c r="D11" s="588"/>
    </row>
    <row r="12" spans="2:4" ht="12.75">
      <c r="B12" s="611" t="s">
        <v>842</v>
      </c>
      <c r="C12" s="612">
        <v>156190.15</v>
      </c>
      <c r="D12" s="613"/>
    </row>
    <row r="13" spans="2:4" ht="12.75">
      <c r="B13" s="583"/>
      <c r="C13" s="584"/>
      <c r="D13" s="591"/>
    </row>
    <row r="14" spans="2:4" ht="12.75">
      <c r="B14" s="586" t="s">
        <v>854</v>
      </c>
      <c r="C14" s="587"/>
      <c r="D14" s="592"/>
    </row>
    <row r="15" spans="2:4" ht="12.75">
      <c r="B15" s="611" t="s">
        <v>841</v>
      </c>
      <c r="C15" s="614">
        <v>336168.77</v>
      </c>
      <c r="D15" s="615" t="s">
        <v>870</v>
      </c>
    </row>
    <row r="16" spans="2:4" ht="12.75">
      <c r="B16" s="4" t="s">
        <v>868</v>
      </c>
      <c r="C16" s="623">
        <v>21624.88</v>
      </c>
      <c r="D16" s="610"/>
    </row>
    <row r="17" spans="2:4" ht="12.75">
      <c r="B17" s="593" t="s">
        <v>857</v>
      </c>
      <c r="C17" s="614">
        <v>314543.89</v>
      </c>
      <c r="D17" s="613" t="s">
        <v>871</v>
      </c>
    </row>
    <row r="19" ht="12.75">
      <c r="B19" s="586" t="s">
        <v>869</v>
      </c>
    </row>
    <row r="20" spans="2:4" ht="12.75">
      <c r="B20" s="4" t="s">
        <v>875</v>
      </c>
      <c r="C20" s="614">
        <v>936099.64</v>
      </c>
      <c r="D20" s="616" t="s">
        <v>872</v>
      </c>
    </row>
    <row r="21" ht="12.75">
      <c r="B21" s="586"/>
    </row>
    <row r="22" spans="2:4" ht="15.75">
      <c r="B22" s="595" t="s">
        <v>876</v>
      </c>
      <c r="C22" s="596"/>
      <c r="D22" s="597"/>
    </row>
    <row r="23" spans="2:4" ht="12.75">
      <c r="B23" s="21" t="s">
        <v>843</v>
      </c>
      <c r="C23" s="21" t="s">
        <v>844</v>
      </c>
      <c r="D23" s="21" t="s">
        <v>845</v>
      </c>
    </row>
    <row r="24" spans="2:4" ht="12.75">
      <c r="B24" s="4" t="s">
        <v>865</v>
      </c>
      <c r="C24" s="614">
        <f>10015167.85+1397145</f>
        <v>11412312.85</v>
      </c>
      <c r="D24" s="599">
        <v>0.283</v>
      </c>
    </row>
    <row r="25" spans="2:4" ht="12.75">
      <c r="B25" s="4" t="s">
        <v>866</v>
      </c>
      <c r="C25" s="614">
        <v>28845965.71</v>
      </c>
      <c r="D25" s="599">
        <v>0.7151</v>
      </c>
    </row>
    <row r="26" spans="2:4" ht="12.75">
      <c r="B26" s="4" t="s">
        <v>867</v>
      </c>
      <c r="C26" s="614">
        <v>77890.21</v>
      </c>
      <c r="D26" s="599">
        <v>0.0019</v>
      </c>
    </row>
    <row r="27" spans="2:4" ht="12.75">
      <c r="B27" s="21" t="s">
        <v>846</v>
      </c>
      <c r="C27" s="617">
        <f>SUM(C24:C26)</f>
        <v>40336168.77</v>
      </c>
      <c r="D27" s="601">
        <f>SUM(D24:D26)</f>
        <v>1</v>
      </c>
    </row>
    <row r="55" ht="12.75">
      <c r="B55" s="250"/>
    </row>
    <row r="56" ht="12.75">
      <c r="B56" s="250"/>
    </row>
    <row r="57" spans="3:4" ht="12.75">
      <c r="C57" s="422"/>
      <c r="D57" s="423"/>
    </row>
  </sheetData>
  <mergeCells count="3">
    <mergeCell ref="B4:D4"/>
    <mergeCell ref="B5:D5"/>
    <mergeCell ref="B6:D6"/>
  </mergeCells>
  <printOptions/>
  <pageMargins left="0.75" right="0.75" top="1" bottom="1" header="0.4921259845" footer="0.4921259845"/>
  <pageSetup firstPageNumber="40" useFirstPageNumber="1" horizontalDpi="600" verticalDpi="600" orientation="portrait" paperSize="9" r:id="rId2"/>
  <headerFooter alignWithMargins="0">
    <oddFooter>&amp;C&amp;P</oddFooter>
  </headerFooter>
  <rowBreaks count="1" manualBreakCount="1">
    <brk id="65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4"/>
  <sheetViews>
    <sheetView workbookViewId="0" topLeftCell="A1">
      <selection activeCell="V216" sqref="V216"/>
    </sheetView>
  </sheetViews>
  <sheetFormatPr defaultColWidth="9.00390625" defaultRowHeight="12.75"/>
  <cols>
    <col min="1" max="1" width="4.625" style="29" customWidth="1"/>
    <col min="2" max="2" width="10.375" style="0" customWidth="1"/>
    <col min="3" max="3" width="36.625" style="0" customWidth="1"/>
    <col min="4" max="6" width="10.75390625" style="15" customWidth="1"/>
    <col min="7" max="7" width="13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16384" width="9.125" style="15" customWidth="1"/>
  </cols>
  <sheetData>
    <row r="1" spans="1:9" ht="18">
      <c r="A1" s="651" t="s">
        <v>459</v>
      </c>
      <c r="B1" s="651"/>
      <c r="C1" s="651"/>
      <c r="D1" s="651"/>
      <c r="E1" s="651"/>
      <c r="F1" s="651"/>
      <c r="G1" s="651"/>
      <c r="I1" s="8"/>
    </row>
    <row r="2" spans="1:9" ht="18">
      <c r="A2" s="402"/>
      <c r="B2" s="402"/>
      <c r="C2" s="402"/>
      <c r="D2" s="402"/>
      <c r="E2" s="402"/>
      <c r="F2" s="402"/>
      <c r="G2" s="402"/>
      <c r="I2" s="8"/>
    </row>
    <row r="3" ht="12.75" hidden="1">
      <c r="G3" s="24"/>
    </row>
    <row r="4" spans="1:7" ht="25.5" customHeight="1">
      <c r="A4" s="644" t="s">
        <v>91</v>
      </c>
      <c r="B4" s="645"/>
      <c r="C4" s="629"/>
      <c r="D4" s="52" t="s">
        <v>130</v>
      </c>
      <c r="E4" s="59" t="s">
        <v>131</v>
      </c>
      <c r="F4" s="5" t="s">
        <v>30</v>
      </c>
      <c r="G4" s="51" t="s">
        <v>132</v>
      </c>
    </row>
    <row r="5" spans="1:256" s="29" customFormat="1" ht="15">
      <c r="A5" s="671" t="s">
        <v>77</v>
      </c>
      <c r="B5" s="672"/>
      <c r="C5" s="673"/>
      <c r="D5" s="228">
        <v>95840</v>
      </c>
      <c r="E5" s="388">
        <v>95840</v>
      </c>
      <c r="F5" s="388">
        <f>F52</f>
        <v>1318</v>
      </c>
      <c r="G5" s="62">
        <f aca="true" t="shared" si="0" ref="G5:G26">F5/E5*100</f>
        <v>1.3752086811352253</v>
      </c>
      <c r="O5" s="83"/>
      <c r="P5" s="207"/>
      <c r="Q5" s="15"/>
      <c r="R5" s="15"/>
      <c r="S5" s="15"/>
      <c r="T5" s="15"/>
      <c r="U5" s="42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648" t="s">
        <v>78</v>
      </c>
      <c r="B6" s="649"/>
      <c r="C6" s="650"/>
      <c r="D6" s="228">
        <v>3774030</v>
      </c>
      <c r="E6" s="388">
        <v>3774030</v>
      </c>
      <c r="F6" s="388">
        <f>F145</f>
        <v>661124</v>
      </c>
      <c r="G6" s="62">
        <f t="shared" si="0"/>
        <v>17.517719784951368</v>
      </c>
      <c r="O6" s="83"/>
      <c r="P6" s="163"/>
      <c r="Q6" s="15"/>
      <c r="R6" s="163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671" t="s">
        <v>79</v>
      </c>
      <c r="B7" s="672"/>
      <c r="C7" s="673"/>
      <c r="D7" s="228">
        <v>120810</v>
      </c>
      <c r="E7" s="388">
        <v>120810</v>
      </c>
      <c r="F7" s="388">
        <f>F184</f>
        <v>16073</v>
      </c>
      <c r="G7" s="62">
        <f t="shared" si="0"/>
        <v>13.30436222167039</v>
      </c>
      <c r="O7" s="83"/>
      <c r="P7" s="207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671" t="s">
        <v>80</v>
      </c>
      <c r="B8" s="672"/>
      <c r="C8" s="673"/>
      <c r="D8" s="228">
        <v>437810</v>
      </c>
      <c r="E8" s="388">
        <v>437810</v>
      </c>
      <c r="F8" s="388">
        <f>F218</f>
        <v>31101</v>
      </c>
      <c r="G8" s="62">
        <f t="shared" si="0"/>
        <v>7.103766474041251</v>
      </c>
      <c r="I8" s="83"/>
      <c r="O8" s="83"/>
      <c r="P8" s="207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671" t="s">
        <v>81</v>
      </c>
      <c r="B9" s="672"/>
      <c r="C9" s="673"/>
      <c r="D9" s="228">
        <v>5330</v>
      </c>
      <c r="E9" s="388">
        <v>5330</v>
      </c>
      <c r="F9" s="388">
        <f>F235</f>
        <v>1075</v>
      </c>
      <c r="G9" s="62">
        <f t="shared" si="0"/>
        <v>20.16885553470919</v>
      </c>
      <c r="O9" s="83"/>
      <c r="P9" s="208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671" t="s">
        <v>82</v>
      </c>
      <c r="B10" s="672"/>
      <c r="C10" s="673"/>
      <c r="D10" s="228">
        <v>8230</v>
      </c>
      <c r="E10" s="388">
        <v>8230</v>
      </c>
      <c r="F10" s="388">
        <f>F253</f>
        <v>0</v>
      </c>
      <c r="G10" s="62">
        <f t="shared" si="0"/>
        <v>0</v>
      </c>
      <c r="O10" s="83"/>
      <c r="P10" s="163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671" t="s">
        <v>83</v>
      </c>
      <c r="B11" s="672"/>
      <c r="C11" s="673"/>
      <c r="D11" s="414">
        <v>1097210</v>
      </c>
      <c r="E11" s="388">
        <v>1097210</v>
      </c>
      <c r="F11" s="388">
        <f>F266</f>
        <v>177231</v>
      </c>
      <c r="G11" s="62">
        <f t="shared" si="0"/>
        <v>16.152878664977536</v>
      </c>
      <c r="O11" s="83"/>
      <c r="P11" s="163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671" t="s">
        <v>84</v>
      </c>
      <c r="B12" s="672"/>
      <c r="C12" s="673"/>
      <c r="D12" s="228">
        <v>350260</v>
      </c>
      <c r="E12" s="388">
        <v>350260</v>
      </c>
      <c r="F12" s="388">
        <f>F314</f>
        <v>66904</v>
      </c>
      <c r="G12" s="62">
        <f t="shared" si="0"/>
        <v>19.101239079540914</v>
      </c>
      <c r="O12" s="83"/>
      <c r="P12" s="163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671" t="s">
        <v>85</v>
      </c>
      <c r="B13" s="672"/>
      <c r="C13" s="673"/>
      <c r="D13" s="228">
        <v>15020</v>
      </c>
      <c r="E13" s="388">
        <v>15020</v>
      </c>
      <c r="F13" s="388">
        <f>F337</f>
        <v>10</v>
      </c>
      <c r="G13" s="62">
        <f t="shared" si="0"/>
        <v>0.06657789613848203</v>
      </c>
      <c r="O13" s="83"/>
      <c r="P13" s="163"/>
      <c r="Q13" s="15"/>
      <c r="R13" s="15"/>
      <c r="S13" s="15"/>
      <c r="T13" s="15"/>
      <c r="U13" s="15"/>
      <c r="V13" s="15" t="s">
        <v>152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671" t="s">
        <v>86</v>
      </c>
      <c r="B14" s="672"/>
      <c r="C14" s="673"/>
      <c r="D14" s="228">
        <v>37855</v>
      </c>
      <c r="E14" s="388">
        <v>37855</v>
      </c>
      <c r="F14" s="388">
        <f>F368</f>
        <v>3921</v>
      </c>
      <c r="G14" s="62">
        <f t="shared" si="0"/>
        <v>10.357944789327696</v>
      </c>
      <c r="O14" s="83"/>
      <c r="P14" s="163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671" t="s">
        <v>87</v>
      </c>
      <c r="B15" s="672"/>
      <c r="C15" s="673"/>
      <c r="D15" s="228">
        <v>218250</v>
      </c>
      <c r="E15" s="388">
        <v>218250</v>
      </c>
      <c r="F15" s="388">
        <f>F387</f>
        <v>32045</v>
      </c>
      <c r="G15" s="62">
        <f t="shared" si="0"/>
        <v>14.682703321878579</v>
      </c>
      <c r="O15" s="83"/>
      <c r="P15" s="163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648" t="s">
        <v>138</v>
      </c>
      <c r="B16" s="649"/>
      <c r="C16" s="650"/>
      <c r="D16" s="228">
        <v>502965</v>
      </c>
      <c r="E16" s="388">
        <v>502965</v>
      </c>
      <c r="F16" s="388">
        <f>F421</f>
        <v>4359</v>
      </c>
      <c r="G16" s="62">
        <f t="shared" si="0"/>
        <v>0.8666607020369211</v>
      </c>
      <c r="O16" s="83"/>
      <c r="P16" s="163"/>
      <c r="Q16" s="15"/>
      <c r="R16" s="15"/>
      <c r="S16" s="15"/>
      <c r="T16" s="15"/>
      <c r="V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671" t="s">
        <v>88</v>
      </c>
      <c r="B17" s="672"/>
      <c r="C17" s="673"/>
      <c r="D17" s="228">
        <v>80700</v>
      </c>
      <c r="E17" s="388">
        <v>80700</v>
      </c>
      <c r="F17" s="388">
        <f>F440</f>
        <v>944</v>
      </c>
      <c r="G17" s="62">
        <f>F17/E17*100</f>
        <v>1.1697645600991327</v>
      </c>
      <c r="O17" s="83"/>
      <c r="P17" s="163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24" t="s">
        <v>318</v>
      </c>
      <c r="B18" s="325"/>
      <c r="C18" s="326"/>
      <c r="D18" s="228">
        <v>26010</v>
      </c>
      <c r="E18" s="388">
        <v>26010</v>
      </c>
      <c r="F18" s="388">
        <f>F458</f>
        <v>2507</v>
      </c>
      <c r="G18" s="62">
        <f>F18/E18*100</f>
        <v>9.638600538254517</v>
      </c>
      <c r="O18" s="83"/>
      <c r="P18" s="163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648" t="s">
        <v>319</v>
      </c>
      <c r="B19" s="649"/>
      <c r="C19" s="650"/>
      <c r="D19" s="228">
        <v>90</v>
      </c>
      <c r="E19" s="388">
        <v>90</v>
      </c>
      <c r="F19" s="388">
        <f>F468</f>
        <v>2</v>
      </c>
      <c r="G19" s="62">
        <f>F19/E19*100</f>
        <v>2.2222222222222223</v>
      </c>
      <c r="O19" s="83"/>
      <c r="P19" s="15"/>
      <c r="Q19" s="16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296" t="s">
        <v>305</v>
      </c>
      <c r="B20" s="301"/>
      <c r="C20" s="297"/>
      <c r="D20" s="302">
        <f>SUM(D5:D19)</f>
        <v>6770410</v>
      </c>
      <c r="E20" s="386">
        <f>SUM(E5:E19)</f>
        <v>6770410</v>
      </c>
      <c r="F20" s="386">
        <f>SUM(F5:F19)</f>
        <v>998614</v>
      </c>
      <c r="G20" s="120">
        <f t="shared" si="0"/>
        <v>14.749682810937594</v>
      </c>
      <c r="O20" s="83"/>
      <c r="P20" s="15"/>
      <c r="Q20" s="163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671" t="s">
        <v>89</v>
      </c>
      <c r="B21" s="672"/>
      <c r="C21" s="673"/>
      <c r="D21" s="228">
        <f>D473+D474+D475</f>
        <v>143150</v>
      </c>
      <c r="E21" s="388">
        <f>E473+E474+E475</f>
        <v>143150</v>
      </c>
      <c r="F21" s="388" t="s">
        <v>275</v>
      </c>
      <c r="G21" s="62" t="s">
        <v>275</v>
      </c>
      <c r="O21" s="83"/>
      <c r="P21" s="163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678" t="s">
        <v>267</v>
      </c>
      <c r="B22" s="679"/>
      <c r="C22" s="680"/>
      <c r="D22" s="229">
        <v>103150</v>
      </c>
      <c r="E22" s="394">
        <v>103150</v>
      </c>
      <c r="F22" s="394" t="str">
        <f>F473</f>
        <v>*****</v>
      </c>
      <c r="G22" s="62" t="s">
        <v>275</v>
      </c>
      <c r="O22" s="8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678" t="s">
        <v>268</v>
      </c>
      <c r="B23" s="679"/>
      <c r="C23" s="680"/>
      <c r="D23" s="229">
        <f aca="true" t="shared" si="1" ref="D23:F24">D474</f>
        <v>30000</v>
      </c>
      <c r="E23" s="394">
        <v>30000</v>
      </c>
      <c r="F23" s="394" t="str">
        <f t="shared" si="1"/>
        <v>*****</v>
      </c>
      <c r="G23" s="62" t="s">
        <v>275</v>
      </c>
      <c r="O23" s="83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678" t="s">
        <v>269</v>
      </c>
      <c r="B24" s="679"/>
      <c r="C24" s="680"/>
      <c r="D24" s="229">
        <v>10000</v>
      </c>
      <c r="E24" s="394">
        <v>10000</v>
      </c>
      <c r="F24" s="394" t="str">
        <f t="shared" si="1"/>
        <v>*****</v>
      </c>
      <c r="G24" s="62" t="s">
        <v>275</v>
      </c>
      <c r="O24" s="83"/>
      <c r="P24" s="15"/>
      <c r="Q24" s="15"/>
      <c r="R24" s="163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630" t="s">
        <v>422</v>
      </c>
      <c r="B25" s="631"/>
      <c r="C25" s="632"/>
      <c r="D25" s="230">
        <v>0</v>
      </c>
      <c r="E25" s="408">
        <v>0</v>
      </c>
      <c r="F25" s="408">
        <f>F481</f>
        <v>1285</v>
      </c>
      <c r="G25" s="62" t="s">
        <v>275</v>
      </c>
      <c r="O25" s="8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9" customFormat="1" ht="12.75">
      <c r="A26" s="641" t="s">
        <v>90</v>
      </c>
      <c r="B26" s="642"/>
      <c r="C26" s="643"/>
      <c r="D26" s="119">
        <f>D20+D21</f>
        <v>6913560</v>
      </c>
      <c r="E26" s="119">
        <f>E20+E21+E25</f>
        <v>6913560</v>
      </c>
      <c r="F26" s="119">
        <f>F20+F25</f>
        <v>999899</v>
      </c>
      <c r="G26" s="120">
        <f t="shared" si="0"/>
        <v>14.46286717696816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2.75">
      <c r="G27" s="15"/>
    </row>
    <row r="28" spans="1:256" s="29" customFormat="1" ht="15.75">
      <c r="A28" s="73" t="s">
        <v>228</v>
      </c>
      <c r="D28" s="83"/>
      <c r="E28" s="83"/>
      <c r="F28" s="83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ht="12.75" customHeight="1">
      <c r="A29" s="73"/>
    </row>
    <row r="30" spans="1:5" ht="12.75">
      <c r="A30" s="647" t="s">
        <v>61</v>
      </c>
      <c r="B30" s="647"/>
      <c r="E30" s="83"/>
    </row>
    <row r="31" spans="1:2" ht="12.75">
      <c r="A31" s="74"/>
      <c r="B31" s="22"/>
    </row>
    <row r="32" spans="1:15" ht="25.5">
      <c r="A32" s="7" t="s">
        <v>39</v>
      </c>
      <c r="B32" s="7" t="s">
        <v>40</v>
      </c>
      <c r="C32" s="5" t="s">
        <v>41</v>
      </c>
      <c r="D32" s="52" t="s">
        <v>130</v>
      </c>
      <c r="E32" s="59" t="s">
        <v>131</v>
      </c>
      <c r="F32" s="5" t="s">
        <v>30</v>
      </c>
      <c r="G32" s="51" t="s">
        <v>132</v>
      </c>
      <c r="O32" s="83"/>
    </row>
    <row r="33" spans="1:15" ht="25.5">
      <c r="A33" s="158" t="s">
        <v>42</v>
      </c>
      <c r="B33" s="154">
        <v>2399</v>
      </c>
      <c r="C33" s="144" t="s">
        <v>482</v>
      </c>
      <c r="D33" s="188">
        <v>500</v>
      </c>
      <c r="E33" s="188">
        <v>500</v>
      </c>
      <c r="F33" s="413">
        <v>0</v>
      </c>
      <c r="G33" s="189">
        <f aca="true" t="shared" si="2" ref="G33:G41">F33/E33*100</f>
        <v>0</v>
      </c>
      <c r="O33" s="83"/>
    </row>
    <row r="34" spans="1:15" ht="25.5">
      <c r="A34" s="158" t="s">
        <v>42</v>
      </c>
      <c r="B34" s="154">
        <v>1039</v>
      </c>
      <c r="C34" s="144" t="s">
        <v>574</v>
      </c>
      <c r="D34" s="188">
        <v>360</v>
      </c>
      <c r="E34" s="188">
        <v>360</v>
      </c>
      <c r="F34" s="413">
        <v>0</v>
      </c>
      <c r="G34" s="189">
        <f t="shared" si="2"/>
        <v>0</v>
      </c>
      <c r="O34" s="83"/>
    </row>
    <row r="35" spans="1:15" ht="14.25" customHeight="1">
      <c r="A35" s="450" t="s">
        <v>42</v>
      </c>
      <c r="B35" s="451">
        <v>1019</v>
      </c>
      <c r="C35" s="452" t="s">
        <v>481</v>
      </c>
      <c r="D35" s="453">
        <v>180</v>
      </c>
      <c r="E35" s="453">
        <v>180</v>
      </c>
      <c r="F35" s="454">
        <v>0</v>
      </c>
      <c r="G35" s="455">
        <f t="shared" si="2"/>
        <v>0</v>
      </c>
      <c r="O35" s="83"/>
    </row>
    <row r="36" spans="1:15" ht="12.75" customHeight="1">
      <c r="A36" s="450" t="s">
        <v>42</v>
      </c>
      <c r="B36" s="492" t="s">
        <v>575</v>
      </c>
      <c r="C36" s="499" t="s">
        <v>477</v>
      </c>
      <c r="D36" s="454">
        <f>D37+D38+D39+D40</f>
        <v>35000</v>
      </c>
      <c r="E36" s="454">
        <f>E37+E38+E39+E40</f>
        <v>35000</v>
      </c>
      <c r="F36" s="454">
        <f>F37+F38+F39+F40</f>
        <v>1276</v>
      </c>
      <c r="G36" s="455">
        <f t="shared" si="2"/>
        <v>3.6457142857142855</v>
      </c>
      <c r="O36" s="83"/>
    </row>
    <row r="37" spans="1:15" ht="12.75">
      <c r="A37" s="428">
        <v>20</v>
      </c>
      <c r="B37" s="493" t="s">
        <v>476</v>
      </c>
      <c r="C37" s="495" t="s">
        <v>576</v>
      </c>
      <c r="D37" s="544">
        <v>19500</v>
      </c>
      <c r="E37" s="545">
        <v>19500</v>
      </c>
      <c r="F37" s="495">
        <v>947</v>
      </c>
      <c r="G37" s="578">
        <f t="shared" si="2"/>
        <v>4.856410256410256</v>
      </c>
      <c r="O37" s="83"/>
    </row>
    <row r="38" spans="1:15" ht="12.75">
      <c r="A38" s="428">
        <v>20</v>
      </c>
      <c r="B38" s="494" t="s">
        <v>478</v>
      </c>
      <c r="C38" s="496" t="s">
        <v>577</v>
      </c>
      <c r="D38" s="544">
        <v>3500</v>
      </c>
      <c r="E38" s="545">
        <v>3500</v>
      </c>
      <c r="F38" s="495">
        <v>232</v>
      </c>
      <c r="G38" s="578">
        <f t="shared" si="2"/>
        <v>6.628571428571428</v>
      </c>
      <c r="O38" s="83"/>
    </row>
    <row r="39" spans="1:256" s="29" customFormat="1" ht="12.75">
      <c r="A39" s="141" t="s">
        <v>42</v>
      </c>
      <c r="B39" s="494" t="s">
        <v>479</v>
      </c>
      <c r="C39" s="497" t="s">
        <v>578</v>
      </c>
      <c r="D39" s="546">
        <v>625</v>
      </c>
      <c r="E39" s="547">
        <v>625</v>
      </c>
      <c r="F39" s="551">
        <v>5</v>
      </c>
      <c r="G39" s="578">
        <f t="shared" si="2"/>
        <v>0.8</v>
      </c>
      <c r="O39" s="83" t="s">
        <v>239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141" t="s">
        <v>42</v>
      </c>
      <c r="B40" s="494" t="s">
        <v>480</v>
      </c>
      <c r="C40" s="498" t="s">
        <v>579</v>
      </c>
      <c r="D40" s="546">
        <v>11375</v>
      </c>
      <c r="E40" s="547">
        <v>11375</v>
      </c>
      <c r="F40" s="551">
        <v>92</v>
      </c>
      <c r="G40" s="578">
        <f t="shared" si="2"/>
        <v>0.8087912087912088</v>
      </c>
      <c r="O40" s="8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461"/>
      <c r="B41" s="457"/>
      <c r="C41" s="458" t="s">
        <v>276</v>
      </c>
      <c r="D41" s="459">
        <f>SUM(D33:D40)-D36</f>
        <v>36040</v>
      </c>
      <c r="E41" s="459">
        <f>SUM(E33:E40)-E36</f>
        <v>36040</v>
      </c>
      <c r="F41" s="552">
        <f>SUM(F33:F40)-F36</f>
        <v>1276</v>
      </c>
      <c r="G41" s="460">
        <f t="shared" si="2"/>
        <v>3.540510543840177</v>
      </c>
      <c r="O41" s="8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16"/>
      <c r="B42" s="68"/>
      <c r="C42" s="192"/>
      <c r="D42" s="193"/>
      <c r="E42" s="71"/>
      <c r="F42" s="194"/>
      <c r="G42" s="195"/>
      <c r="O42" s="83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647" t="s">
        <v>257</v>
      </c>
      <c r="B43" s="647"/>
      <c r="C43" s="647"/>
      <c r="D43" s="16"/>
      <c r="E43" s="68"/>
      <c r="F43" s="192"/>
      <c r="G43" s="193"/>
      <c r="H43" s="71"/>
      <c r="I43" s="194"/>
      <c r="J43" s="195"/>
      <c r="R43" s="83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12.75">
      <c r="A44" s="16"/>
      <c r="B44" s="68"/>
      <c r="C44" s="192"/>
      <c r="D44" s="193"/>
      <c r="E44" s="71"/>
      <c r="F44" s="407"/>
      <c r="G44" s="195"/>
      <c r="O44" s="8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9" customFormat="1" ht="27" customHeight="1">
      <c r="A45" s="7" t="s">
        <v>39</v>
      </c>
      <c r="B45" s="7" t="s">
        <v>40</v>
      </c>
      <c r="C45" s="5" t="s">
        <v>41</v>
      </c>
      <c r="D45" s="52" t="s">
        <v>130</v>
      </c>
      <c r="E45" s="59" t="s">
        <v>131</v>
      </c>
      <c r="F45" s="5" t="s">
        <v>30</v>
      </c>
      <c r="G45" s="51" t="s">
        <v>132</v>
      </c>
      <c r="O45" s="83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05" customFormat="1" ht="12.75">
      <c r="A46" s="158">
        <v>20</v>
      </c>
      <c r="B46" s="154">
        <v>2321</v>
      </c>
      <c r="C46" s="144" t="s">
        <v>474</v>
      </c>
      <c r="D46" s="188">
        <v>46700</v>
      </c>
      <c r="E46" s="188">
        <v>46700</v>
      </c>
      <c r="F46" s="413">
        <v>0</v>
      </c>
      <c r="G46" s="189">
        <f>F46/E46*100</f>
        <v>0</v>
      </c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6"/>
      <c r="FH46" s="206"/>
      <c r="FI46" s="206"/>
      <c r="FJ46" s="206"/>
      <c r="FK46" s="206"/>
      <c r="FL46" s="206"/>
      <c r="FM46" s="206"/>
      <c r="FN46" s="206"/>
      <c r="FO46" s="206"/>
      <c r="FP46" s="206"/>
      <c r="FQ46" s="206"/>
      <c r="FR46" s="206"/>
      <c r="FS46" s="206"/>
      <c r="FT46" s="206"/>
      <c r="FU46" s="206"/>
      <c r="FV46" s="206"/>
      <c r="FW46" s="206"/>
      <c r="FX46" s="206"/>
      <c r="FY46" s="206"/>
      <c r="FZ46" s="206"/>
      <c r="GA46" s="206"/>
      <c r="GB46" s="206"/>
      <c r="GC46" s="206"/>
      <c r="GD46" s="206"/>
      <c r="GE46" s="206"/>
      <c r="GF46" s="206"/>
      <c r="GG46" s="206"/>
      <c r="GH46" s="206"/>
      <c r="GI46" s="206"/>
      <c r="GJ46" s="206"/>
      <c r="GK46" s="206"/>
      <c r="GL46" s="206"/>
      <c r="GM46" s="206"/>
      <c r="GN46" s="206"/>
      <c r="GO46" s="206"/>
      <c r="GP46" s="206"/>
      <c r="GQ46" s="206"/>
      <c r="GR46" s="206"/>
      <c r="GS46" s="206"/>
      <c r="GT46" s="206"/>
      <c r="GU46" s="206"/>
      <c r="GV46" s="206"/>
      <c r="GW46" s="206"/>
      <c r="GX46" s="206"/>
      <c r="GY46" s="206"/>
      <c r="GZ46" s="206"/>
      <c r="HA46" s="206"/>
      <c r="HB46" s="206"/>
      <c r="HC46" s="206"/>
      <c r="HD46" s="206"/>
      <c r="HE46" s="206"/>
      <c r="HF46" s="206"/>
      <c r="HG46" s="206"/>
      <c r="HH46" s="206"/>
      <c r="HI46" s="206"/>
      <c r="HJ46" s="206"/>
      <c r="HK46" s="206"/>
      <c r="HL46" s="206"/>
      <c r="HM46" s="206"/>
      <c r="HN46" s="206"/>
      <c r="HO46" s="206"/>
      <c r="HP46" s="206"/>
      <c r="HQ46" s="206"/>
      <c r="HR46" s="206"/>
      <c r="HS46" s="206"/>
      <c r="HT46" s="206"/>
      <c r="HU46" s="206"/>
      <c r="HV46" s="206"/>
      <c r="HW46" s="206"/>
      <c r="HX46" s="206"/>
      <c r="HY46" s="206"/>
      <c r="HZ46" s="206"/>
      <c r="IA46" s="206"/>
      <c r="IB46" s="206"/>
      <c r="IC46" s="206"/>
      <c r="ID46" s="206"/>
      <c r="IE46" s="206"/>
      <c r="IF46" s="206"/>
      <c r="IG46" s="206"/>
      <c r="IH46" s="206"/>
      <c r="II46" s="206"/>
      <c r="IJ46" s="206"/>
      <c r="IK46" s="206"/>
      <c r="IL46" s="206"/>
      <c r="IM46" s="206"/>
      <c r="IN46" s="206"/>
      <c r="IO46" s="206"/>
      <c r="IP46" s="206"/>
      <c r="IQ46" s="206"/>
      <c r="IR46" s="206"/>
      <c r="IS46" s="206"/>
      <c r="IT46" s="206"/>
      <c r="IU46" s="206"/>
      <c r="IV46" s="206"/>
    </row>
    <row r="47" spans="1:256" s="205" customFormat="1" ht="38.25">
      <c r="A47" s="158" t="s">
        <v>42</v>
      </c>
      <c r="B47" s="154">
        <v>2339</v>
      </c>
      <c r="C47" s="144" t="s">
        <v>438</v>
      </c>
      <c r="D47" s="188">
        <v>3100</v>
      </c>
      <c r="E47" s="188">
        <v>3100</v>
      </c>
      <c r="F47" s="413">
        <v>0</v>
      </c>
      <c r="G47" s="189">
        <f>F47/E47*100</f>
        <v>0</v>
      </c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6"/>
      <c r="FH47" s="206"/>
      <c r="FI47" s="206"/>
      <c r="FJ47" s="206"/>
      <c r="FK47" s="206"/>
      <c r="FL47" s="206"/>
      <c r="FM47" s="206"/>
      <c r="FN47" s="206"/>
      <c r="FO47" s="206"/>
      <c r="FP47" s="206"/>
      <c r="FQ47" s="206"/>
      <c r="FR47" s="206"/>
      <c r="FS47" s="206"/>
      <c r="FT47" s="206"/>
      <c r="FU47" s="206"/>
      <c r="FV47" s="206"/>
      <c r="FW47" s="206"/>
      <c r="FX47" s="206"/>
      <c r="FY47" s="206"/>
      <c r="FZ47" s="206"/>
      <c r="GA47" s="206"/>
      <c r="GB47" s="206"/>
      <c r="GC47" s="206"/>
      <c r="GD47" s="206"/>
      <c r="GE47" s="206"/>
      <c r="GF47" s="206"/>
      <c r="GG47" s="206"/>
      <c r="GH47" s="206"/>
      <c r="GI47" s="206"/>
      <c r="GJ47" s="206"/>
      <c r="GK47" s="206"/>
      <c r="GL47" s="206"/>
      <c r="GM47" s="206"/>
      <c r="GN47" s="206"/>
      <c r="GO47" s="206"/>
      <c r="GP47" s="206"/>
      <c r="GQ47" s="206"/>
      <c r="GR47" s="206"/>
      <c r="GS47" s="206"/>
      <c r="GT47" s="206"/>
      <c r="GU47" s="206"/>
      <c r="GV47" s="206"/>
      <c r="GW47" s="206"/>
      <c r="GX47" s="206"/>
      <c r="GY47" s="206"/>
      <c r="GZ47" s="206"/>
      <c r="HA47" s="206"/>
      <c r="HB47" s="206"/>
      <c r="HC47" s="206"/>
      <c r="HD47" s="206"/>
      <c r="HE47" s="206"/>
      <c r="HF47" s="206"/>
      <c r="HG47" s="206"/>
      <c r="HH47" s="206"/>
      <c r="HI47" s="206"/>
      <c r="HJ47" s="206"/>
      <c r="HK47" s="206"/>
      <c r="HL47" s="206"/>
      <c r="HM47" s="206"/>
      <c r="HN47" s="206"/>
      <c r="HO47" s="206"/>
      <c r="HP47" s="206"/>
      <c r="HQ47" s="206"/>
      <c r="HR47" s="206"/>
      <c r="HS47" s="206"/>
      <c r="HT47" s="206"/>
      <c r="HU47" s="206"/>
      <c r="HV47" s="206"/>
      <c r="HW47" s="206"/>
      <c r="HX47" s="206"/>
      <c r="HY47" s="206"/>
      <c r="HZ47" s="206"/>
      <c r="IA47" s="206"/>
      <c r="IB47" s="206"/>
      <c r="IC47" s="206"/>
      <c r="ID47" s="206"/>
      <c r="IE47" s="206"/>
      <c r="IF47" s="206"/>
      <c r="IG47" s="206"/>
      <c r="IH47" s="206"/>
      <c r="II47" s="206"/>
      <c r="IJ47" s="206"/>
      <c r="IK47" s="206"/>
      <c r="IL47" s="206"/>
      <c r="IM47" s="206"/>
      <c r="IN47" s="206"/>
      <c r="IO47" s="206"/>
      <c r="IP47" s="206"/>
      <c r="IQ47" s="206"/>
      <c r="IR47" s="206"/>
      <c r="IS47" s="206"/>
      <c r="IT47" s="206"/>
      <c r="IU47" s="206"/>
      <c r="IV47" s="206"/>
    </row>
    <row r="48" spans="1:256" s="29" customFormat="1" ht="12.75">
      <c r="A48" s="141" t="s">
        <v>42</v>
      </c>
      <c r="B48" s="142">
        <v>2399</v>
      </c>
      <c r="C48" s="143" t="s">
        <v>475</v>
      </c>
      <c r="D48" s="312">
        <v>10000</v>
      </c>
      <c r="E48" s="178">
        <v>10000</v>
      </c>
      <c r="F48" s="331">
        <v>0</v>
      </c>
      <c r="G48" s="179">
        <f>F48/E48*100</f>
        <v>0</v>
      </c>
      <c r="O48" s="8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141" t="s">
        <v>42</v>
      </c>
      <c r="B49" s="142">
        <v>3799</v>
      </c>
      <c r="C49" s="577" t="s">
        <v>836</v>
      </c>
      <c r="D49" s="312">
        <v>0</v>
      </c>
      <c r="E49" s="178">
        <v>0</v>
      </c>
      <c r="F49" s="331">
        <v>42</v>
      </c>
      <c r="G49" s="179" t="s">
        <v>275</v>
      </c>
      <c r="O49" s="8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215"/>
      <c r="B50" s="232"/>
      <c r="C50" s="231" t="s">
        <v>277</v>
      </c>
      <c r="D50" s="216">
        <f>SUM(D46:D49)</f>
        <v>59800</v>
      </c>
      <c r="E50" s="216">
        <f>SUM(E46:E49)</f>
        <v>59800</v>
      </c>
      <c r="F50" s="389">
        <f>SUM(F46:F49)</f>
        <v>42</v>
      </c>
      <c r="G50" s="128">
        <f>F50/E50*100</f>
        <v>0.07023411371237458</v>
      </c>
      <c r="O50" s="8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16"/>
      <c r="B51" s="68"/>
      <c r="C51" s="219"/>
      <c r="D51" s="220"/>
      <c r="E51" s="221"/>
      <c r="F51" s="222"/>
      <c r="G51" s="223"/>
      <c r="O51" s="8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224"/>
      <c r="B52" s="234"/>
      <c r="C52" s="233" t="s">
        <v>278</v>
      </c>
      <c r="D52" s="225">
        <f>D41+D50</f>
        <v>95840</v>
      </c>
      <c r="E52" s="226">
        <f>E41+E50</f>
        <v>95840</v>
      </c>
      <c r="F52" s="227">
        <f>F41+F50</f>
        <v>1318</v>
      </c>
      <c r="G52" s="10">
        <f>F52/E52*100</f>
        <v>1.3752086811352253</v>
      </c>
      <c r="O52" s="83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9" customFormat="1" ht="12.75">
      <c r="A53" s="16"/>
      <c r="B53" s="68"/>
      <c r="C53" s="219"/>
      <c r="D53" s="220"/>
      <c r="E53" s="221"/>
      <c r="F53" s="222"/>
      <c r="G53" s="22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</row>
    <row r="54" spans="1:7" ht="15.75">
      <c r="A54" s="73" t="s">
        <v>43</v>
      </c>
      <c r="B54" s="29"/>
      <c r="C54" s="29"/>
      <c r="D54" s="83"/>
      <c r="E54" s="83"/>
      <c r="G54" s="29"/>
    </row>
    <row r="55" spans="1:256" s="129" customFormat="1" ht="15.75">
      <c r="A55" s="73"/>
      <c r="B55" s="29"/>
      <c r="C55" s="29"/>
      <c r="D55" s="83"/>
      <c r="E55" s="83"/>
      <c r="F55" s="83"/>
      <c r="G55" s="29"/>
      <c r="H55" s="29"/>
      <c r="I55" s="29"/>
      <c r="J55" s="29"/>
      <c r="K55" s="29"/>
      <c r="L55" s="29"/>
      <c r="M55" s="29"/>
      <c r="N55" s="29"/>
      <c r="O55" s="83" t="s">
        <v>236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29" customFormat="1" ht="12.75">
      <c r="A56" s="662" t="s">
        <v>61</v>
      </c>
      <c r="B56" s="662"/>
      <c r="C56" s="29"/>
      <c r="D56" s="83"/>
      <c r="E56" s="83"/>
      <c r="F56" s="83"/>
      <c r="G56" s="29"/>
      <c r="H56" s="29"/>
      <c r="I56" s="29"/>
      <c r="J56" s="29"/>
      <c r="K56" s="29"/>
      <c r="L56" s="29"/>
      <c r="M56" s="29"/>
      <c r="N56" s="29"/>
      <c r="O56" s="8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29" customFormat="1" ht="12.75">
      <c r="A57" s="75"/>
      <c r="B57" s="75"/>
      <c r="C57" s="29"/>
      <c r="D57" s="83"/>
      <c r="E57" s="83"/>
      <c r="F57" s="83"/>
      <c r="G57" s="29"/>
      <c r="H57" s="29"/>
      <c r="I57" s="29"/>
      <c r="J57" s="29"/>
      <c r="K57" s="29"/>
      <c r="L57" s="29"/>
      <c r="M57" s="29"/>
      <c r="N57" s="29"/>
      <c r="O57" s="8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29" customFormat="1" ht="12.75">
      <c r="A58" s="133" t="s">
        <v>128</v>
      </c>
      <c r="B58" s="29"/>
      <c r="C58" s="29"/>
      <c r="D58" s="83"/>
      <c r="E58" s="83"/>
      <c r="F58" s="83"/>
      <c r="G58" s="29"/>
      <c r="H58" s="29"/>
      <c r="I58" s="29"/>
      <c r="J58" s="29"/>
      <c r="K58" s="29"/>
      <c r="L58" s="29"/>
      <c r="M58" s="29"/>
      <c r="N58" s="29"/>
      <c r="O58" s="8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29" customFormat="1" ht="25.5">
      <c r="A59" s="7" t="s">
        <v>39</v>
      </c>
      <c r="B59" s="7" t="s">
        <v>40</v>
      </c>
      <c r="C59" s="5" t="s">
        <v>41</v>
      </c>
      <c r="D59" s="52" t="s">
        <v>130</v>
      </c>
      <c r="E59" s="59" t="s">
        <v>131</v>
      </c>
      <c r="F59" s="5" t="s">
        <v>30</v>
      </c>
      <c r="G59" s="51" t="s">
        <v>132</v>
      </c>
      <c r="H59" s="29"/>
      <c r="I59" s="29"/>
      <c r="J59" s="29"/>
      <c r="K59" s="29"/>
      <c r="L59" s="29"/>
      <c r="M59" s="29"/>
      <c r="N59" s="29"/>
      <c r="O59" s="8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29" customFormat="1" ht="12.75">
      <c r="A60" s="674" t="s">
        <v>44</v>
      </c>
      <c r="B60" s="44">
        <v>3114</v>
      </c>
      <c r="C60" s="34" t="s">
        <v>46</v>
      </c>
      <c r="D60" s="178">
        <v>11303</v>
      </c>
      <c r="E60" s="178">
        <v>11303</v>
      </c>
      <c r="F60" s="409">
        <v>1887</v>
      </c>
      <c r="G60" s="179">
        <f aca="true" t="shared" si="3" ref="G60:G72">F60/E60*100</f>
        <v>16.694682827567902</v>
      </c>
      <c r="H60" s="29"/>
      <c r="I60" s="29"/>
      <c r="J60" s="29"/>
      <c r="K60" s="29"/>
      <c r="L60" s="29"/>
      <c r="M60" s="29"/>
      <c r="N60" s="29"/>
      <c r="O60" s="8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29" customFormat="1" ht="12.75">
      <c r="A61" s="674"/>
      <c r="B61" s="44">
        <v>3116</v>
      </c>
      <c r="C61" s="34" t="s">
        <v>47</v>
      </c>
      <c r="D61" s="180">
        <v>3264</v>
      </c>
      <c r="E61" s="180">
        <v>3264</v>
      </c>
      <c r="F61" s="409">
        <v>544</v>
      </c>
      <c r="G61" s="179">
        <f t="shared" si="3"/>
        <v>16.666666666666664</v>
      </c>
      <c r="H61" s="29"/>
      <c r="I61" s="29"/>
      <c r="J61" s="29"/>
      <c r="K61" s="29"/>
      <c r="L61" s="29"/>
      <c r="M61" s="29"/>
      <c r="N61" s="29"/>
      <c r="O61" s="8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29" customFormat="1" ht="12.75">
      <c r="A62" s="674"/>
      <c r="B62" s="44">
        <v>3121</v>
      </c>
      <c r="C62" s="34" t="s">
        <v>48</v>
      </c>
      <c r="D62" s="180">
        <v>48841</v>
      </c>
      <c r="E62" s="180">
        <v>48841</v>
      </c>
      <c r="F62" s="409">
        <v>8141</v>
      </c>
      <c r="G62" s="179">
        <f t="shared" si="3"/>
        <v>16.668372883438096</v>
      </c>
      <c r="H62" s="29"/>
      <c r="I62" s="29"/>
      <c r="J62" s="29"/>
      <c r="K62" s="29"/>
      <c r="L62" s="29"/>
      <c r="M62" s="29"/>
      <c r="N62" s="29"/>
      <c r="O62" s="8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29" customFormat="1" ht="12.75">
      <c r="A63" s="674"/>
      <c r="B63" s="44">
        <v>3122</v>
      </c>
      <c r="C63" s="34" t="s">
        <v>49</v>
      </c>
      <c r="D63" s="180">
        <v>94450</v>
      </c>
      <c r="E63" s="180">
        <v>94450</v>
      </c>
      <c r="F63" s="409">
        <v>15744</v>
      </c>
      <c r="G63" s="179">
        <f t="shared" si="3"/>
        <v>16.66913710958179</v>
      </c>
      <c r="H63" s="29"/>
      <c r="I63" s="29"/>
      <c r="J63" s="29"/>
      <c r="K63" s="29"/>
      <c r="L63" s="29"/>
      <c r="M63" s="29"/>
      <c r="N63" s="29"/>
      <c r="O63" s="83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29" customFormat="1" ht="12.75">
      <c r="A64" s="674"/>
      <c r="B64" s="44">
        <v>3123</v>
      </c>
      <c r="C64" s="34" t="s">
        <v>50</v>
      </c>
      <c r="D64" s="178">
        <v>118139</v>
      </c>
      <c r="E64" s="178">
        <v>118139</v>
      </c>
      <c r="F64" s="409">
        <v>19690</v>
      </c>
      <c r="G64" s="179">
        <f t="shared" si="3"/>
        <v>16.666807743420886</v>
      </c>
      <c r="H64" s="29"/>
      <c r="I64" s="29"/>
      <c r="J64" s="29"/>
      <c r="K64" s="29"/>
      <c r="L64" s="29"/>
      <c r="M64" s="29"/>
      <c r="N64" s="29"/>
      <c r="O64" s="8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29" customFormat="1" ht="12.75">
      <c r="A65" s="674"/>
      <c r="B65" s="44">
        <v>3125</v>
      </c>
      <c r="C65" s="34" t="s">
        <v>381</v>
      </c>
      <c r="D65" s="180">
        <v>3324</v>
      </c>
      <c r="E65" s="180">
        <v>3324</v>
      </c>
      <c r="F65" s="409">
        <v>554</v>
      </c>
      <c r="G65" s="179">
        <f t="shared" si="3"/>
        <v>16.666666666666664</v>
      </c>
      <c r="H65" s="29"/>
      <c r="I65" s="29"/>
      <c r="J65" s="29"/>
      <c r="K65" s="29"/>
      <c r="L65" s="29"/>
      <c r="M65" s="29"/>
      <c r="N65" s="29"/>
      <c r="O65" s="8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29" customFormat="1" ht="12.75">
      <c r="A66" s="674"/>
      <c r="B66" s="44">
        <v>3145</v>
      </c>
      <c r="C66" s="34" t="s">
        <v>52</v>
      </c>
      <c r="D66" s="180">
        <v>3649</v>
      </c>
      <c r="E66" s="180">
        <v>3649</v>
      </c>
      <c r="F66" s="409">
        <v>608</v>
      </c>
      <c r="G66" s="179">
        <f t="shared" si="3"/>
        <v>16.662099205261715</v>
      </c>
      <c r="H66" s="29"/>
      <c r="I66" s="29"/>
      <c r="J66" s="29"/>
      <c r="K66" s="29"/>
      <c r="L66" s="29"/>
      <c r="M66" s="29"/>
      <c r="N66" s="29"/>
      <c r="O66" s="8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29" customFormat="1" ht="12.75">
      <c r="A67" s="674"/>
      <c r="B67" s="142">
        <v>3146</v>
      </c>
      <c r="C67" s="144" t="s">
        <v>153</v>
      </c>
      <c r="D67" s="180">
        <v>4053</v>
      </c>
      <c r="E67" s="180">
        <v>4053</v>
      </c>
      <c r="F67" s="410">
        <v>676</v>
      </c>
      <c r="G67" s="181">
        <f t="shared" si="3"/>
        <v>16.679003207500617</v>
      </c>
      <c r="H67" s="29"/>
      <c r="I67" s="29"/>
      <c r="J67" s="29"/>
      <c r="K67" s="29"/>
      <c r="L67" s="29"/>
      <c r="M67" s="29"/>
      <c r="N67" s="29"/>
      <c r="O67" s="83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29" customFormat="1" ht="12.75">
      <c r="A68" s="674"/>
      <c r="B68" s="44">
        <v>3147</v>
      </c>
      <c r="C68" s="34" t="s">
        <v>53</v>
      </c>
      <c r="D68" s="180">
        <v>1820</v>
      </c>
      <c r="E68" s="180">
        <v>1820</v>
      </c>
      <c r="F68" s="410">
        <v>910</v>
      </c>
      <c r="G68" s="181">
        <f t="shared" si="3"/>
        <v>50</v>
      </c>
      <c r="H68" s="29"/>
      <c r="I68" s="29"/>
      <c r="J68" s="29"/>
      <c r="K68" s="29"/>
      <c r="L68" s="29"/>
      <c r="M68" s="29"/>
      <c r="N68" s="29"/>
      <c r="O68" s="83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7" ht="12.75">
      <c r="A69" s="674"/>
      <c r="B69" s="44">
        <v>3150</v>
      </c>
      <c r="C69" s="34" t="s">
        <v>54</v>
      </c>
      <c r="D69" s="180">
        <v>2519</v>
      </c>
      <c r="E69" s="180">
        <v>2519</v>
      </c>
      <c r="F69" s="409">
        <v>420</v>
      </c>
      <c r="G69" s="179">
        <f t="shared" si="3"/>
        <v>16.6732830488289</v>
      </c>
    </row>
    <row r="70" spans="1:18" ht="12.75">
      <c r="A70" s="674"/>
      <c r="B70" s="44">
        <v>3421</v>
      </c>
      <c r="C70" s="34" t="s">
        <v>56</v>
      </c>
      <c r="D70" s="243">
        <v>4894</v>
      </c>
      <c r="E70" s="341">
        <v>4894</v>
      </c>
      <c r="F70" s="409">
        <v>817</v>
      </c>
      <c r="G70" s="179">
        <f t="shared" si="3"/>
        <v>16.693910911319986</v>
      </c>
      <c r="R70" s="15" t="s">
        <v>152</v>
      </c>
    </row>
    <row r="71" spans="1:256" s="129" customFormat="1" ht="12.75">
      <c r="A71" s="675"/>
      <c r="B71" s="44">
        <v>4322</v>
      </c>
      <c r="C71" s="34" t="s">
        <v>57</v>
      </c>
      <c r="D71" s="243">
        <v>20254</v>
      </c>
      <c r="E71" s="180">
        <v>20254</v>
      </c>
      <c r="F71" s="409">
        <v>3375</v>
      </c>
      <c r="G71" s="179">
        <f t="shared" si="3"/>
        <v>16.66337513577565</v>
      </c>
      <c r="H71" s="29"/>
      <c r="I71" s="29"/>
      <c r="J71" s="29"/>
      <c r="K71" s="29"/>
      <c r="L71" s="29"/>
      <c r="M71" s="29"/>
      <c r="N71" s="29"/>
      <c r="O71" s="83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29" customFormat="1" ht="12.75">
      <c r="A72" s="659" t="s">
        <v>58</v>
      </c>
      <c r="B72" s="660"/>
      <c r="C72" s="661"/>
      <c r="D72" s="272">
        <f>SUM(D60:D71)</f>
        <v>316510</v>
      </c>
      <c r="E72" s="272">
        <f>SUM(E60:E71)</f>
        <v>316510</v>
      </c>
      <c r="F72" s="395">
        <f>SUM(F60:F71)</f>
        <v>53366</v>
      </c>
      <c r="G72" s="128">
        <f t="shared" si="3"/>
        <v>16.86076269312186</v>
      </c>
      <c r="H72" s="29"/>
      <c r="I72" s="29"/>
      <c r="J72" s="29"/>
      <c r="K72" s="29"/>
      <c r="L72" s="29"/>
      <c r="M72" s="29"/>
      <c r="N72" s="29"/>
      <c r="O72" s="8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29" customFormat="1" ht="12.75">
      <c r="A73" s="39"/>
      <c r="B73" s="39"/>
      <c r="C73" s="39"/>
      <c r="D73" s="53"/>
      <c r="E73" s="40"/>
      <c r="F73" s="40"/>
      <c r="G73" s="31"/>
      <c r="H73" s="29"/>
      <c r="I73" s="29"/>
      <c r="J73" s="29"/>
      <c r="K73" s="29"/>
      <c r="L73" s="29"/>
      <c r="M73" s="29"/>
      <c r="N73" s="29"/>
      <c r="O73" s="8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29" customFormat="1" ht="12.75">
      <c r="A74" s="132" t="s">
        <v>457</v>
      </c>
      <c r="B74" s="16"/>
      <c r="C74" s="17"/>
      <c r="D74" s="54"/>
      <c r="E74" s="18"/>
      <c r="F74" s="83"/>
      <c r="G74" s="29"/>
      <c r="H74" s="29"/>
      <c r="I74" s="29"/>
      <c r="J74" s="29"/>
      <c r="K74" s="29"/>
      <c r="L74" s="29"/>
      <c r="M74" s="29"/>
      <c r="N74" s="29"/>
      <c r="O74" s="8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29" customFormat="1" ht="25.5">
      <c r="A75" s="7" t="s">
        <v>39</v>
      </c>
      <c r="B75" s="7" t="s">
        <v>40</v>
      </c>
      <c r="C75" s="5" t="s">
        <v>41</v>
      </c>
      <c r="D75" s="52" t="s">
        <v>130</v>
      </c>
      <c r="E75" s="59" t="s">
        <v>131</v>
      </c>
      <c r="F75" s="5" t="s">
        <v>30</v>
      </c>
      <c r="G75" s="51" t="s">
        <v>132</v>
      </c>
      <c r="H75" s="29"/>
      <c r="I75" s="29"/>
      <c r="J75" s="29"/>
      <c r="K75" s="29"/>
      <c r="L75" s="29"/>
      <c r="M75" s="29"/>
      <c r="N75" s="29"/>
      <c r="O75" s="8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29" customFormat="1" ht="12.75">
      <c r="A76" s="676" t="s">
        <v>44</v>
      </c>
      <c r="B76" s="145">
        <v>3111</v>
      </c>
      <c r="C76" s="146" t="s">
        <v>105</v>
      </c>
      <c r="D76" s="182">
        <v>0</v>
      </c>
      <c r="E76" s="182">
        <v>0</v>
      </c>
      <c r="F76" s="331">
        <v>53793</v>
      </c>
      <c r="G76" s="189" t="s">
        <v>275</v>
      </c>
      <c r="H76" s="29"/>
      <c r="I76" s="29"/>
      <c r="J76" s="29"/>
      <c r="K76" s="29"/>
      <c r="L76" s="29"/>
      <c r="M76" s="29"/>
      <c r="N76" s="29"/>
      <c r="O76" s="8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29" customFormat="1" ht="12.75">
      <c r="A77" s="674"/>
      <c r="B77" s="44">
        <v>3112</v>
      </c>
      <c r="C77" s="34" t="s">
        <v>45</v>
      </c>
      <c r="D77" s="28">
        <v>0</v>
      </c>
      <c r="E77" s="182">
        <v>0</v>
      </c>
      <c r="F77" s="372">
        <v>256</v>
      </c>
      <c r="G77" s="189" t="s">
        <v>275</v>
      </c>
      <c r="H77" s="29"/>
      <c r="I77" s="29"/>
      <c r="J77" s="29"/>
      <c r="K77" s="29"/>
      <c r="L77" s="29"/>
      <c r="M77" s="29"/>
      <c r="N77" s="29"/>
      <c r="O77" s="8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29" customFormat="1" ht="12.75">
      <c r="A78" s="674"/>
      <c r="B78" s="44">
        <v>3113</v>
      </c>
      <c r="C78" s="34" t="s">
        <v>129</v>
      </c>
      <c r="D78" s="28">
        <v>0</v>
      </c>
      <c r="E78" s="182">
        <v>0</v>
      </c>
      <c r="F78" s="372">
        <v>278591</v>
      </c>
      <c r="G78" s="189" t="s">
        <v>275</v>
      </c>
      <c r="H78" s="29"/>
      <c r="I78" s="29"/>
      <c r="J78" s="29"/>
      <c r="K78" s="29"/>
      <c r="L78" s="29"/>
      <c r="M78" s="29"/>
      <c r="N78" s="29"/>
      <c r="O78" s="8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29" customFormat="1" ht="12.75">
      <c r="A79" s="674"/>
      <c r="B79" s="44">
        <v>3114</v>
      </c>
      <c r="C79" s="34" t="s">
        <v>46</v>
      </c>
      <c r="D79" s="28">
        <v>0</v>
      </c>
      <c r="E79" s="182">
        <v>0</v>
      </c>
      <c r="F79" s="372">
        <v>14556</v>
      </c>
      <c r="G79" s="189" t="s">
        <v>275</v>
      </c>
      <c r="H79" s="29"/>
      <c r="I79" s="29"/>
      <c r="J79" s="29"/>
      <c r="K79" s="29"/>
      <c r="L79" s="29"/>
      <c r="M79" s="29"/>
      <c r="N79" s="29"/>
      <c r="O79" s="8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29" customFormat="1" ht="12.75">
      <c r="A80" s="674"/>
      <c r="B80" s="44">
        <v>3116</v>
      </c>
      <c r="C80" s="34" t="s">
        <v>47</v>
      </c>
      <c r="D80" s="28">
        <v>0</v>
      </c>
      <c r="E80" s="182">
        <v>0</v>
      </c>
      <c r="F80" s="372">
        <v>2396</v>
      </c>
      <c r="G80" s="189" t="s">
        <v>275</v>
      </c>
      <c r="H80" s="29"/>
      <c r="I80" s="29"/>
      <c r="J80" s="29"/>
      <c r="K80" s="29"/>
      <c r="L80" s="29"/>
      <c r="M80" s="29"/>
      <c r="N80" s="29"/>
      <c r="O80" s="8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29" customFormat="1" ht="12.75">
      <c r="A81" s="674"/>
      <c r="B81" s="44">
        <v>3121</v>
      </c>
      <c r="C81" s="34" t="s">
        <v>48</v>
      </c>
      <c r="D81" s="28">
        <v>0</v>
      </c>
      <c r="E81" s="182">
        <v>0</v>
      </c>
      <c r="F81" s="372">
        <v>37536</v>
      </c>
      <c r="G81" s="189" t="s">
        <v>275</v>
      </c>
      <c r="H81" s="29"/>
      <c r="I81" s="29"/>
      <c r="J81" s="29"/>
      <c r="K81" s="29"/>
      <c r="L81" s="29"/>
      <c r="M81" s="29"/>
      <c r="N81" s="29"/>
      <c r="O81" s="83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29" customFormat="1" ht="12.75">
      <c r="A82" s="674"/>
      <c r="B82" s="44">
        <v>3122</v>
      </c>
      <c r="C82" s="34" t="s">
        <v>49</v>
      </c>
      <c r="D82" s="28">
        <v>0</v>
      </c>
      <c r="E82" s="182">
        <v>0</v>
      </c>
      <c r="F82" s="372">
        <v>64469</v>
      </c>
      <c r="G82" s="189" t="s">
        <v>275</v>
      </c>
      <c r="H82" s="29"/>
      <c r="I82" s="29"/>
      <c r="J82" s="29"/>
      <c r="K82" s="29"/>
      <c r="L82" s="29"/>
      <c r="M82" s="29"/>
      <c r="N82" s="29"/>
      <c r="O82" s="83"/>
      <c r="P82" s="15"/>
      <c r="Q82" s="15"/>
      <c r="R82" s="15"/>
      <c r="S82" s="15"/>
      <c r="T82" s="15" t="s">
        <v>290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29" customFormat="1" ht="12.75">
      <c r="A83" s="674"/>
      <c r="B83" s="44">
        <v>3123</v>
      </c>
      <c r="C83" s="34" t="s">
        <v>50</v>
      </c>
      <c r="D83" s="28">
        <v>0</v>
      </c>
      <c r="E83" s="182">
        <v>0</v>
      </c>
      <c r="F83" s="372">
        <v>70614</v>
      </c>
      <c r="G83" s="189" t="s">
        <v>275</v>
      </c>
      <c r="H83" s="29"/>
      <c r="I83" s="29"/>
      <c r="J83" s="29"/>
      <c r="K83" s="29"/>
      <c r="L83" s="29"/>
      <c r="M83" s="29"/>
      <c r="N83" s="29"/>
      <c r="O83" s="8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29" customFormat="1" ht="12.75">
      <c r="A84" s="674"/>
      <c r="B84" s="44">
        <v>3125</v>
      </c>
      <c r="C84" s="34" t="s">
        <v>51</v>
      </c>
      <c r="D84" s="28">
        <v>0</v>
      </c>
      <c r="E84" s="182">
        <v>0</v>
      </c>
      <c r="F84" s="372">
        <v>1917</v>
      </c>
      <c r="G84" s="189" t="s">
        <v>275</v>
      </c>
      <c r="H84" s="29"/>
      <c r="I84" s="29"/>
      <c r="J84" s="29"/>
      <c r="K84" s="29"/>
      <c r="L84" s="29"/>
      <c r="M84" s="29"/>
      <c r="N84" s="29"/>
      <c r="O84" s="8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29" customFormat="1" ht="12.75">
      <c r="A85" s="674"/>
      <c r="B85" s="44">
        <v>3141</v>
      </c>
      <c r="C85" s="34" t="s">
        <v>145</v>
      </c>
      <c r="D85" s="28">
        <v>0</v>
      </c>
      <c r="E85" s="182">
        <v>0</v>
      </c>
      <c r="F85" s="372">
        <v>1864</v>
      </c>
      <c r="G85" s="189" t="s">
        <v>275</v>
      </c>
      <c r="H85" s="29"/>
      <c r="I85" s="29"/>
      <c r="J85" s="29"/>
      <c r="K85" s="29"/>
      <c r="L85" s="29"/>
      <c r="M85" s="29"/>
      <c r="N85" s="29"/>
      <c r="O85" s="8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29" customFormat="1" ht="12.75">
      <c r="A86" s="674"/>
      <c r="B86" s="44">
        <v>3145</v>
      </c>
      <c r="C86" s="34" t="s">
        <v>52</v>
      </c>
      <c r="D86" s="28">
        <v>0</v>
      </c>
      <c r="E86" s="182">
        <v>0</v>
      </c>
      <c r="F86" s="372">
        <v>3021</v>
      </c>
      <c r="G86" s="189" t="s">
        <v>275</v>
      </c>
      <c r="H86" s="29"/>
      <c r="I86" s="29"/>
      <c r="J86" s="29"/>
      <c r="K86" s="29"/>
      <c r="L86" s="29"/>
      <c r="M86" s="29"/>
      <c r="N86" s="29"/>
      <c r="O86" s="8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29" customFormat="1" ht="25.5">
      <c r="A87" s="674"/>
      <c r="B87" s="154">
        <v>3146</v>
      </c>
      <c r="C87" s="144" t="s">
        <v>154</v>
      </c>
      <c r="D87" s="186">
        <v>0</v>
      </c>
      <c r="E87" s="182">
        <v>0</v>
      </c>
      <c r="F87" s="353">
        <v>2784</v>
      </c>
      <c r="G87" s="189" t="s">
        <v>275</v>
      </c>
      <c r="H87" s="29"/>
      <c r="I87" s="29"/>
      <c r="J87" s="29"/>
      <c r="K87" s="29"/>
      <c r="L87" s="29"/>
      <c r="M87" s="29"/>
      <c r="N87" s="29"/>
      <c r="O87" s="83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30" customFormat="1" ht="12.75">
      <c r="A88" s="674"/>
      <c r="B88" s="44">
        <v>3150</v>
      </c>
      <c r="C88" s="34" t="s">
        <v>54</v>
      </c>
      <c r="D88" s="28">
        <v>0</v>
      </c>
      <c r="E88" s="182">
        <v>0</v>
      </c>
      <c r="F88" s="372">
        <v>3771</v>
      </c>
      <c r="G88" s="189" t="s">
        <v>275</v>
      </c>
      <c r="O88" s="83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7" ht="12.75">
      <c r="A89" s="674"/>
      <c r="B89" s="44">
        <v>3231</v>
      </c>
      <c r="C89" s="34" t="s">
        <v>55</v>
      </c>
      <c r="D89" s="28">
        <v>0</v>
      </c>
      <c r="E89" s="182">
        <v>0</v>
      </c>
      <c r="F89" s="372">
        <v>21823</v>
      </c>
      <c r="G89" s="189" t="s">
        <v>275</v>
      </c>
    </row>
    <row r="90" spans="1:7" ht="12.75">
      <c r="A90" s="674"/>
      <c r="B90" s="44">
        <v>3299</v>
      </c>
      <c r="C90" s="34" t="s">
        <v>60</v>
      </c>
      <c r="D90" s="28">
        <v>3428885</v>
      </c>
      <c r="E90" s="182">
        <v>3428885</v>
      </c>
      <c r="F90" s="372">
        <v>0</v>
      </c>
      <c r="G90" s="189" t="s">
        <v>275</v>
      </c>
    </row>
    <row r="91" spans="1:7" ht="12.75">
      <c r="A91" s="674"/>
      <c r="B91" s="44">
        <v>3421</v>
      </c>
      <c r="C91" s="34" t="s">
        <v>56</v>
      </c>
      <c r="D91" s="28">
        <v>0</v>
      </c>
      <c r="E91" s="182">
        <v>0</v>
      </c>
      <c r="F91" s="372">
        <v>5417</v>
      </c>
      <c r="G91" s="189" t="s">
        <v>275</v>
      </c>
    </row>
    <row r="92" spans="1:20" ht="12.75">
      <c r="A92" s="674"/>
      <c r="B92" s="44">
        <v>4322</v>
      </c>
      <c r="C92" s="34" t="s">
        <v>57</v>
      </c>
      <c r="D92" s="28">
        <v>0</v>
      </c>
      <c r="E92" s="182">
        <v>0</v>
      </c>
      <c r="F92" s="372">
        <v>8641</v>
      </c>
      <c r="G92" s="189" t="s">
        <v>275</v>
      </c>
      <c r="T92" s="163"/>
    </row>
    <row r="93" spans="1:7" ht="12.75">
      <c r="A93" s="663" t="s">
        <v>112</v>
      </c>
      <c r="B93" s="664"/>
      <c r="C93" s="665"/>
      <c r="D93" s="273">
        <f>SUM(D76:D92)</f>
        <v>3428885</v>
      </c>
      <c r="E93" s="152">
        <f>SUM(E76:E92)</f>
        <v>3428885</v>
      </c>
      <c r="F93" s="396">
        <f>SUM(F76:F92)</f>
        <v>571449</v>
      </c>
      <c r="G93" s="128">
        <f>F93/E93*100</f>
        <v>16.6657382793532</v>
      </c>
    </row>
    <row r="94" spans="1:256" s="129" customFormat="1" ht="12.75">
      <c r="A94" s="677"/>
      <c r="B94" s="677"/>
      <c r="C94" s="677"/>
      <c r="D94" s="677"/>
      <c r="E94" s="677"/>
      <c r="F94" s="677"/>
      <c r="G94" s="677"/>
      <c r="H94" s="29"/>
      <c r="I94" s="29"/>
      <c r="J94" s="29"/>
      <c r="K94" s="29"/>
      <c r="L94" s="29"/>
      <c r="M94" s="29"/>
      <c r="N94" s="29"/>
      <c r="O94" s="83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29" customFormat="1" ht="12.75">
      <c r="A95" s="646" t="s">
        <v>133</v>
      </c>
      <c r="B95" s="646"/>
      <c r="C95" s="646"/>
      <c r="D95" s="646"/>
      <c r="E95" s="646"/>
      <c r="F95" s="646"/>
      <c r="G95" s="646"/>
      <c r="H95" s="29"/>
      <c r="I95" s="29"/>
      <c r="J95" s="29"/>
      <c r="K95" s="29"/>
      <c r="L95" s="29"/>
      <c r="M95" s="29"/>
      <c r="N95" s="29"/>
      <c r="O95" s="83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29" customFormat="1" ht="25.5">
      <c r="A96" s="7" t="s">
        <v>39</v>
      </c>
      <c r="B96" s="7" t="s">
        <v>40</v>
      </c>
      <c r="C96" s="5" t="s">
        <v>41</v>
      </c>
      <c r="D96" s="52" t="s">
        <v>130</v>
      </c>
      <c r="E96" s="59" t="s">
        <v>131</v>
      </c>
      <c r="F96" s="5" t="s">
        <v>30</v>
      </c>
      <c r="G96" s="51" t="s">
        <v>132</v>
      </c>
      <c r="H96" s="29"/>
      <c r="I96" s="29"/>
      <c r="J96" s="29"/>
      <c r="K96" s="29"/>
      <c r="L96" s="29"/>
      <c r="M96" s="29"/>
      <c r="N96" s="29"/>
      <c r="O96" s="83"/>
      <c r="P96" s="15"/>
      <c r="Q96" s="15"/>
      <c r="R96" s="15"/>
      <c r="S96" s="15"/>
      <c r="T96" s="15"/>
      <c r="U96" s="15"/>
      <c r="V96" s="15"/>
      <c r="W96" s="163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29" customFormat="1" ht="12.75">
      <c r="A97" s="676" t="s">
        <v>44</v>
      </c>
      <c r="B97" s="147">
        <v>3111</v>
      </c>
      <c r="C97" s="34" t="s">
        <v>105</v>
      </c>
      <c r="D97" s="28">
        <v>0</v>
      </c>
      <c r="E97" s="182">
        <v>0</v>
      </c>
      <c r="F97" s="372">
        <v>150</v>
      </c>
      <c r="G97" s="189" t="s">
        <v>275</v>
      </c>
      <c r="H97" s="29"/>
      <c r="I97" s="29"/>
      <c r="J97" s="29"/>
      <c r="K97" s="29"/>
      <c r="L97" s="29"/>
      <c r="M97" s="29"/>
      <c r="N97" s="29"/>
      <c r="O97" s="83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29" customFormat="1" ht="12.75">
      <c r="A98" s="674"/>
      <c r="B98" s="66">
        <v>3121</v>
      </c>
      <c r="C98" s="34" t="s">
        <v>48</v>
      </c>
      <c r="D98" s="28">
        <v>0</v>
      </c>
      <c r="E98" s="182">
        <v>0</v>
      </c>
      <c r="F98" s="372">
        <v>1527</v>
      </c>
      <c r="G98" s="189" t="s">
        <v>275</v>
      </c>
      <c r="H98" s="29"/>
      <c r="I98" s="29"/>
      <c r="J98" s="29"/>
      <c r="K98" s="29"/>
      <c r="L98" s="29"/>
      <c r="M98" s="29"/>
      <c r="N98" s="29"/>
      <c r="O98" s="83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29" customFormat="1" ht="12.75">
      <c r="A99" s="674"/>
      <c r="B99" s="148">
        <v>3122</v>
      </c>
      <c r="C99" s="149" t="s">
        <v>49</v>
      </c>
      <c r="D99" s="28">
        <v>0</v>
      </c>
      <c r="E99" s="182">
        <v>0</v>
      </c>
      <c r="F99" s="411">
        <v>15721</v>
      </c>
      <c r="G99" s="189" t="s">
        <v>275</v>
      </c>
      <c r="H99" s="29"/>
      <c r="I99" s="29"/>
      <c r="J99" s="29"/>
      <c r="K99" s="29"/>
      <c r="L99" s="29"/>
      <c r="M99" s="29"/>
      <c r="N99" s="29"/>
      <c r="O99" s="83"/>
      <c r="P99" s="15"/>
      <c r="Q99" s="292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29" customFormat="1" ht="12.75">
      <c r="A100" s="674"/>
      <c r="B100" s="44">
        <v>3123</v>
      </c>
      <c r="C100" s="34" t="s">
        <v>50</v>
      </c>
      <c r="D100" s="28">
        <v>0</v>
      </c>
      <c r="E100" s="182">
        <v>0</v>
      </c>
      <c r="F100" s="411">
        <v>9388</v>
      </c>
      <c r="G100" s="189" t="s">
        <v>275</v>
      </c>
      <c r="H100" s="29"/>
      <c r="I100" s="29"/>
      <c r="J100" s="29"/>
      <c r="K100" s="29"/>
      <c r="L100" s="29"/>
      <c r="M100" s="29"/>
      <c r="N100" s="29"/>
      <c r="O100" s="83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29" customFormat="1" ht="25.5">
      <c r="A101" s="674"/>
      <c r="B101" s="161">
        <v>3141</v>
      </c>
      <c r="C101" s="151" t="s">
        <v>107</v>
      </c>
      <c r="D101" s="186">
        <v>0</v>
      </c>
      <c r="E101" s="182">
        <v>0</v>
      </c>
      <c r="F101" s="332">
        <v>15</v>
      </c>
      <c r="G101" s="189" t="s">
        <v>275</v>
      </c>
      <c r="H101" s="29"/>
      <c r="I101" s="29"/>
      <c r="J101" s="29"/>
      <c r="K101" s="29"/>
      <c r="L101" s="29"/>
      <c r="M101" s="29"/>
      <c r="N101" s="29"/>
      <c r="O101" s="83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674"/>
      <c r="B102" s="66">
        <v>3142</v>
      </c>
      <c r="C102" s="34" t="s">
        <v>106</v>
      </c>
      <c r="D102" s="28">
        <v>0</v>
      </c>
      <c r="E102" s="182">
        <v>0</v>
      </c>
      <c r="F102" s="372">
        <v>999</v>
      </c>
      <c r="G102" s="189" t="s">
        <v>275</v>
      </c>
      <c r="H102" s="29"/>
      <c r="I102" s="29"/>
      <c r="J102" s="29"/>
      <c r="K102" s="29"/>
      <c r="L102" s="29"/>
      <c r="M102" s="29"/>
      <c r="N102" s="29"/>
      <c r="O102" s="83"/>
      <c r="P102" s="311" t="s">
        <v>308</v>
      </c>
      <c r="Q102" s="311"/>
      <c r="R102" s="311"/>
      <c r="S102" s="311"/>
    </row>
    <row r="103" spans="1:256" s="129" customFormat="1" ht="12.75">
      <c r="A103" s="674"/>
      <c r="B103" s="66">
        <v>3145</v>
      </c>
      <c r="C103" s="34" t="s">
        <v>52</v>
      </c>
      <c r="D103" s="28">
        <v>0</v>
      </c>
      <c r="E103" s="182">
        <v>0</v>
      </c>
      <c r="F103" s="372">
        <v>1081</v>
      </c>
      <c r="G103" s="189" t="s">
        <v>275</v>
      </c>
      <c r="O103" s="83"/>
      <c r="P103" s="311" t="s">
        <v>309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7" ht="12.75">
      <c r="A104" s="674"/>
      <c r="B104" s="66">
        <v>3150</v>
      </c>
      <c r="C104" s="34" t="s">
        <v>54</v>
      </c>
      <c r="D104" s="28">
        <v>0</v>
      </c>
      <c r="E104" s="182">
        <v>0</v>
      </c>
      <c r="F104" s="372">
        <v>2053</v>
      </c>
      <c r="G104" s="189" t="s">
        <v>275</v>
      </c>
    </row>
    <row r="105" spans="1:7" ht="12.75">
      <c r="A105" s="674"/>
      <c r="B105" s="66">
        <v>3231</v>
      </c>
      <c r="C105" s="34" t="s">
        <v>55</v>
      </c>
      <c r="D105" s="28">
        <v>0</v>
      </c>
      <c r="E105" s="182">
        <v>0</v>
      </c>
      <c r="F105" s="372">
        <v>1153</v>
      </c>
      <c r="G105" s="189" t="s">
        <v>275</v>
      </c>
    </row>
    <row r="106" spans="1:7" ht="12.75">
      <c r="A106" s="674"/>
      <c r="B106" s="66">
        <v>3421</v>
      </c>
      <c r="C106" s="34" t="s">
        <v>56</v>
      </c>
      <c r="D106" s="28">
        <v>0</v>
      </c>
      <c r="E106" s="182">
        <v>0</v>
      </c>
      <c r="F106" s="372">
        <v>684</v>
      </c>
      <c r="G106" s="189" t="s">
        <v>275</v>
      </c>
    </row>
    <row r="107" spans="1:22" ht="12.75">
      <c r="A107" s="675"/>
      <c r="B107" s="66">
        <v>4322</v>
      </c>
      <c r="C107" s="34" t="s">
        <v>57</v>
      </c>
      <c r="D107" s="28">
        <v>0</v>
      </c>
      <c r="E107" s="182">
        <v>0</v>
      </c>
      <c r="F107" s="372">
        <v>1669</v>
      </c>
      <c r="G107" s="189" t="s">
        <v>275</v>
      </c>
      <c r="V107" s="163"/>
    </row>
    <row r="108" spans="1:7" ht="12.75">
      <c r="A108" s="663" t="s">
        <v>113</v>
      </c>
      <c r="B108" s="664"/>
      <c r="C108" s="665"/>
      <c r="D108" s="152">
        <f>SUM(D97:D107)</f>
        <v>0</v>
      </c>
      <c r="E108" s="333">
        <f>SUM(E97:E107)</f>
        <v>0</v>
      </c>
      <c r="F108" s="333">
        <f>SUM(F97:F107)</f>
        <v>34440</v>
      </c>
      <c r="G108" s="440" t="s">
        <v>275</v>
      </c>
    </row>
    <row r="109" spans="1:256" s="129" customFormat="1" ht="13.5" customHeight="1">
      <c r="A109" s="29"/>
      <c r="B109"/>
      <c r="C109"/>
      <c r="D109" s="15"/>
      <c r="E109" s="15"/>
      <c r="F109" s="15"/>
      <c r="G109"/>
      <c r="H109" s="29" t="s">
        <v>227</v>
      </c>
      <c r="I109" s="29"/>
      <c r="J109" s="29"/>
      <c r="K109" s="29"/>
      <c r="L109" s="29"/>
      <c r="M109" s="29"/>
      <c r="N109" s="29"/>
      <c r="O109" s="83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29" customFormat="1" ht="12.75">
      <c r="A110" s="132" t="s">
        <v>580</v>
      </c>
      <c r="B110" s="16"/>
      <c r="C110" s="17"/>
      <c r="D110" s="15"/>
      <c r="E110" s="15"/>
      <c r="F110" s="15"/>
      <c r="G110"/>
      <c r="H110" s="29"/>
      <c r="I110" s="29"/>
      <c r="J110" s="29"/>
      <c r="K110" s="29"/>
      <c r="L110" s="29"/>
      <c r="M110" s="29"/>
      <c r="N110" s="29"/>
      <c r="O110" s="83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29" customFormat="1" ht="25.5">
      <c r="A111" s="7" t="s">
        <v>39</v>
      </c>
      <c r="B111" s="7" t="s">
        <v>484</v>
      </c>
      <c r="C111" s="5" t="s">
        <v>41</v>
      </c>
      <c r="D111" s="52" t="s">
        <v>130</v>
      </c>
      <c r="E111" s="59" t="s">
        <v>131</v>
      </c>
      <c r="F111" s="5" t="s">
        <v>30</v>
      </c>
      <c r="G111" s="51" t="s">
        <v>132</v>
      </c>
      <c r="H111" s="29" t="s">
        <v>227</v>
      </c>
      <c r="I111" s="29"/>
      <c r="J111" s="29"/>
      <c r="K111" s="29"/>
      <c r="L111" s="29"/>
      <c r="M111" s="29"/>
      <c r="N111" s="29"/>
      <c r="O111" s="83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29" customFormat="1" ht="12.75">
      <c r="A112" s="456">
        <v>30</v>
      </c>
      <c r="B112" s="44">
        <v>13101</v>
      </c>
      <c r="C112" s="34" t="s">
        <v>483</v>
      </c>
      <c r="D112" s="28">
        <v>0</v>
      </c>
      <c r="E112" s="28">
        <v>0</v>
      </c>
      <c r="F112" s="372">
        <v>156</v>
      </c>
      <c r="G112" s="190" t="s">
        <v>275</v>
      </c>
      <c r="H112" s="29"/>
      <c r="I112" s="29"/>
      <c r="J112" s="29"/>
      <c r="K112" s="29"/>
      <c r="L112" s="29"/>
      <c r="M112" s="29"/>
      <c r="N112" s="29"/>
      <c r="O112" s="83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29" customFormat="1" ht="12.75">
      <c r="A113" s="134"/>
      <c r="B113" s="156">
        <v>33354</v>
      </c>
      <c r="C113" s="157" t="s">
        <v>485</v>
      </c>
      <c r="D113" s="237">
        <v>0</v>
      </c>
      <c r="E113" s="340">
        <v>0</v>
      </c>
      <c r="F113" s="412">
        <v>121</v>
      </c>
      <c r="G113" s="187" t="s">
        <v>275</v>
      </c>
      <c r="H113" s="29"/>
      <c r="I113" s="29"/>
      <c r="J113" s="29"/>
      <c r="K113" s="29"/>
      <c r="L113" s="29"/>
      <c r="M113" s="29"/>
      <c r="N113" s="29"/>
      <c r="O113" s="83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29" customFormat="1" ht="12.75">
      <c r="A114" s="659" t="s">
        <v>562</v>
      </c>
      <c r="B114" s="660"/>
      <c r="C114" s="661"/>
      <c r="D114" s="127">
        <f>SUM(D112:D113)</f>
        <v>0</v>
      </c>
      <c r="E114" s="127">
        <f>SUM(E112:E112)</f>
        <v>0</v>
      </c>
      <c r="F114" s="397">
        <f>SUM(F112:F113)</f>
        <v>277</v>
      </c>
      <c r="G114" s="128" t="s">
        <v>275</v>
      </c>
      <c r="H114" s="133" t="s">
        <v>226</v>
      </c>
      <c r="I114" s="29"/>
      <c r="J114" s="29"/>
      <c r="K114" s="29"/>
      <c r="L114" s="29"/>
      <c r="M114" s="29"/>
      <c r="N114" s="29"/>
      <c r="O114" s="83" t="s">
        <v>237</v>
      </c>
      <c r="P114" s="83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29" customFormat="1" ht="13.5" customHeight="1">
      <c r="A115" s="505"/>
      <c r="B115" s="506"/>
      <c r="C115" s="506"/>
      <c r="D115" s="15"/>
      <c r="E115" s="15"/>
      <c r="F115" s="15"/>
      <c r="G115"/>
      <c r="H115" s="29"/>
      <c r="I115" s="29"/>
      <c r="J115" s="29"/>
      <c r="K115" s="29"/>
      <c r="L115" s="29"/>
      <c r="M115" s="29"/>
      <c r="N115" s="29"/>
      <c r="O115" s="83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29" customFormat="1" ht="12.75">
      <c r="A116" s="505" t="s">
        <v>492</v>
      </c>
      <c r="B116" s="506"/>
      <c r="C116" s="506"/>
      <c r="D116" s="15"/>
      <c r="E116" s="15"/>
      <c r="F116" s="15"/>
      <c r="G116"/>
      <c r="H116" s="29"/>
      <c r="I116" s="29"/>
      <c r="J116" s="29"/>
      <c r="K116" s="29"/>
      <c r="L116" s="29"/>
      <c r="M116" s="29"/>
      <c r="N116" s="29"/>
      <c r="O116" s="83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29" customFormat="1" ht="25.5">
      <c r="A117" s="7" t="s">
        <v>39</v>
      </c>
      <c r="B117" s="7" t="s">
        <v>40</v>
      </c>
      <c r="C117" s="5" t="s">
        <v>41</v>
      </c>
      <c r="D117" s="52" t="s">
        <v>130</v>
      </c>
      <c r="E117" s="59" t="s">
        <v>131</v>
      </c>
      <c r="F117" s="5" t="s">
        <v>30</v>
      </c>
      <c r="G117" s="51" t="s">
        <v>132</v>
      </c>
      <c r="H117" s="29" t="s">
        <v>227</v>
      </c>
      <c r="I117" s="29"/>
      <c r="J117" s="29"/>
      <c r="K117" s="29"/>
      <c r="L117" s="29"/>
      <c r="M117" s="29"/>
      <c r="N117" s="29"/>
      <c r="O117" s="83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29" customFormat="1" ht="12.75">
      <c r="A118" s="500">
        <v>30</v>
      </c>
      <c r="B118" s="463" t="s">
        <v>558</v>
      </c>
      <c r="C118" s="334" t="s">
        <v>559</v>
      </c>
      <c r="D118" s="28">
        <v>745</v>
      </c>
      <c r="E118" s="28">
        <v>745</v>
      </c>
      <c r="F118" s="372">
        <v>24</v>
      </c>
      <c r="G118" s="190">
        <f aca="true" t="shared" si="4" ref="G118:G124">F118/E118*100</f>
        <v>3.2214765100671143</v>
      </c>
      <c r="H118" s="29"/>
      <c r="I118" s="29"/>
      <c r="J118" s="29"/>
      <c r="K118" s="29"/>
      <c r="L118" s="29"/>
      <c r="M118" s="29"/>
      <c r="N118" s="29"/>
      <c r="O118" s="83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29" customFormat="1" ht="12.75">
      <c r="A119" s="441"/>
      <c r="B119" s="464" t="s">
        <v>560</v>
      </c>
      <c r="C119" s="159" t="s">
        <v>487</v>
      </c>
      <c r="D119" s="188">
        <v>1500</v>
      </c>
      <c r="E119" s="188">
        <v>1500</v>
      </c>
      <c r="F119" s="188">
        <v>892</v>
      </c>
      <c r="G119" s="190">
        <f t="shared" si="4"/>
        <v>59.46666666666667</v>
      </c>
      <c r="H119" s="29"/>
      <c r="I119" s="29"/>
      <c r="J119" s="29"/>
      <c r="K119" s="29"/>
      <c r="L119" s="29"/>
      <c r="M119" s="29"/>
      <c r="N119" s="29"/>
      <c r="O119" s="83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29" customFormat="1" ht="12.75">
      <c r="A120" s="441"/>
      <c r="B120" s="463" t="s">
        <v>558</v>
      </c>
      <c r="C120" s="34" t="s">
        <v>581</v>
      </c>
      <c r="D120" s="185">
        <v>470</v>
      </c>
      <c r="E120" s="28">
        <v>470</v>
      </c>
      <c r="F120" s="372">
        <v>32</v>
      </c>
      <c r="G120" s="190">
        <f t="shared" si="4"/>
        <v>6.808510638297872</v>
      </c>
      <c r="H120" s="29"/>
      <c r="I120" s="29"/>
      <c r="J120" s="29"/>
      <c r="K120" s="29"/>
      <c r="L120" s="29"/>
      <c r="M120" s="29"/>
      <c r="N120" s="29"/>
      <c r="O120" s="83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29" customFormat="1" ht="12.75">
      <c r="A121" s="441"/>
      <c r="B121" s="465">
        <v>3299</v>
      </c>
      <c r="C121" s="159" t="s">
        <v>488</v>
      </c>
      <c r="D121" s="188">
        <v>1700</v>
      </c>
      <c r="E121" s="188">
        <v>1700</v>
      </c>
      <c r="F121" s="332">
        <v>15</v>
      </c>
      <c r="G121" s="190">
        <f t="shared" si="4"/>
        <v>0.8823529411764706</v>
      </c>
      <c r="H121" s="29"/>
      <c r="I121" s="29"/>
      <c r="J121" s="29"/>
      <c r="K121" s="29"/>
      <c r="L121" s="29"/>
      <c r="M121" s="29"/>
      <c r="N121" s="29"/>
      <c r="O121" s="83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29" customFormat="1" ht="12.75">
      <c r="A122" s="441"/>
      <c r="B122" s="463" t="s">
        <v>560</v>
      </c>
      <c r="C122" s="34" t="s">
        <v>489</v>
      </c>
      <c r="D122" s="185">
        <v>330</v>
      </c>
      <c r="E122" s="28">
        <v>330</v>
      </c>
      <c r="F122" s="372">
        <v>200</v>
      </c>
      <c r="G122" s="190">
        <f t="shared" si="4"/>
        <v>60.60606060606061</v>
      </c>
      <c r="H122" s="29"/>
      <c r="I122" s="29"/>
      <c r="J122" s="29"/>
      <c r="K122" s="29"/>
      <c r="L122" s="29"/>
      <c r="M122" s="29"/>
      <c r="N122" s="29"/>
      <c r="O122" s="83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29" customFormat="1" ht="12.75">
      <c r="A123" s="439"/>
      <c r="B123" s="464" t="s">
        <v>561</v>
      </c>
      <c r="C123" s="159" t="s">
        <v>490</v>
      </c>
      <c r="D123" s="188">
        <v>2550</v>
      </c>
      <c r="E123" s="188">
        <v>2550</v>
      </c>
      <c r="F123" s="188">
        <v>379</v>
      </c>
      <c r="G123" s="190">
        <f t="shared" si="4"/>
        <v>14.862745098039214</v>
      </c>
      <c r="H123" s="29"/>
      <c r="I123" s="29"/>
      <c r="J123" s="29"/>
      <c r="K123" s="29"/>
      <c r="L123" s="29"/>
      <c r="M123" s="29"/>
      <c r="N123" s="29"/>
      <c r="O123" s="83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29" customFormat="1" ht="12.75">
      <c r="A124" s="659" t="s">
        <v>563</v>
      </c>
      <c r="B124" s="660"/>
      <c r="C124" s="661"/>
      <c r="D124" s="397">
        <f>SUM(D118:D123)</f>
        <v>7295</v>
      </c>
      <c r="E124" s="397">
        <f>SUM(E118:E123)</f>
        <v>7295</v>
      </c>
      <c r="F124" s="397">
        <f>SUM(F118:F123)</f>
        <v>1542</v>
      </c>
      <c r="G124" s="128">
        <f t="shared" si="4"/>
        <v>21.13776559287183</v>
      </c>
      <c r="H124" s="133" t="s">
        <v>226</v>
      </c>
      <c r="I124" s="29"/>
      <c r="J124" s="29"/>
      <c r="K124" s="29"/>
      <c r="L124" s="29"/>
      <c r="M124" s="29"/>
      <c r="N124" s="29"/>
      <c r="O124" s="83" t="s">
        <v>237</v>
      </c>
      <c r="P124" s="83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7" ht="12.75">
      <c r="A125" s="76"/>
      <c r="B125" s="41"/>
      <c r="C125" s="41"/>
      <c r="D125" s="55"/>
      <c r="E125" s="316"/>
      <c r="F125" s="54"/>
      <c r="G125" s="38"/>
    </row>
    <row r="126" spans="1:256" s="129" customFormat="1" ht="12.75">
      <c r="A126" s="503" t="s">
        <v>582</v>
      </c>
      <c r="B126" s="504"/>
      <c r="C126" s="17"/>
      <c r="D126" s="15"/>
      <c r="E126" s="15"/>
      <c r="F126" s="15"/>
      <c r="G126"/>
      <c r="H126" s="29"/>
      <c r="I126" s="29"/>
      <c r="J126" s="29"/>
      <c r="K126" s="29"/>
      <c r="L126" s="29"/>
      <c r="M126" s="29"/>
      <c r="N126" s="29"/>
      <c r="O126" s="83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29" customFormat="1" ht="25.5">
      <c r="A127" s="7" t="s">
        <v>39</v>
      </c>
      <c r="B127" s="7" t="s">
        <v>484</v>
      </c>
      <c r="C127" s="5" t="s">
        <v>41</v>
      </c>
      <c r="D127" s="52" t="s">
        <v>130</v>
      </c>
      <c r="E127" s="59" t="s">
        <v>131</v>
      </c>
      <c r="F127" s="5" t="s">
        <v>30</v>
      </c>
      <c r="G127" s="51" t="s">
        <v>132</v>
      </c>
      <c r="H127" s="29" t="s">
        <v>227</v>
      </c>
      <c r="I127" s="29"/>
      <c r="J127" s="29"/>
      <c r="K127" s="29"/>
      <c r="L127" s="29"/>
      <c r="M127" s="29"/>
      <c r="N127" s="29"/>
      <c r="O127" s="83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29" customFormat="1" ht="12.75">
      <c r="A128" s="456">
        <v>30</v>
      </c>
      <c r="B128" s="44" t="s">
        <v>455</v>
      </c>
      <c r="C128" s="34" t="s">
        <v>554</v>
      </c>
      <c r="D128" s="28">
        <v>2840</v>
      </c>
      <c r="E128" s="28">
        <v>2840</v>
      </c>
      <c r="F128" s="372">
        <v>0</v>
      </c>
      <c r="G128" s="352">
        <f>F128/E128*100</f>
        <v>0</v>
      </c>
      <c r="H128" s="29"/>
      <c r="I128" s="29"/>
      <c r="J128" s="29"/>
      <c r="K128" s="29"/>
      <c r="L128" s="29"/>
      <c r="M128" s="29"/>
      <c r="N128" s="29"/>
      <c r="O128" s="8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29" customFormat="1" ht="12.75">
      <c r="A129" s="659" t="s">
        <v>564</v>
      </c>
      <c r="B129" s="660"/>
      <c r="C129" s="661"/>
      <c r="D129" s="127">
        <f>SUM(D128:D128)</f>
        <v>2840</v>
      </c>
      <c r="E129" s="127">
        <f>SUM(E128:E128)</f>
        <v>2840</v>
      </c>
      <c r="F129" s="397">
        <f>SUM(F128:F128)</f>
        <v>0</v>
      </c>
      <c r="G129" s="491">
        <f>F129/E129*100</f>
        <v>0</v>
      </c>
      <c r="H129" s="133" t="s">
        <v>226</v>
      </c>
      <c r="I129" s="29"/>
      <c r="J129" s="29"/>
      <c r="K129" s="29"/>
      <c r="L129" s="29"/>
      <c r="M129" s="29"/>
      <c r="N129" s="29"/>
      <c r="O129" s="83" t="s">
        <v>237</v>
      </c>
      <c r="P129" s="83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29" customFormat="1" ht="12" customHeight="1">
      <c r="A130" s="501"/>
      <c r="B130" s="501"/>
      <c r="C130" s="501"/>
      <c r="D130" s="502"/>
      <c r="E130" s="502"/>
      <c r="F130" s="475"/>
      <c r="G130" s="31"/>
      <c r="H130" s="133"/>
      <c r="I130" s="29"/>
      <c r="J130" s="29"/>
      <c r="K130" s="29"/>
      <c r="L130" s="29"/>
      <c r="M130" s="29"/>
      <c r="N130" s="29"/>
      <c r="O130" s="83"/>
      <c r="P130" s="83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6" ht="12.75">
      <c r="A131" s="667" t="s">
        <v>62</v>
      </c>
      <c r="B131" s="667"/>
      <c r="C131" s="667"/>
      <c r="D131" s="56"/>
      <c r="E131" s="18"/>
      <c r="F131" s="83"/>
    </row>
    <row r="132" spans="1:256" s="29" customFormat="1" ht="12.75">
      <c r="A132" s="20"/>
      <c r="B132" s="20"/>
      <c r="C132" s="20"/>
      <c r="D132" s="56"/>
      <c r="E132" s="18"/>
      <c r="F132" s="83"/>
      <c r="G132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7" ht="25.5">
      <c r="A133" s="7" t="s">
        <v>39</v>
      </c>
      <c r="B133" s="7" t="s">
        <v>40</v>
      </c>
      <c r="C133" s="5" t="s">
        <v>41</v>
      </c>
      <c r="D133" s="52" t="s">
        <v>130</v>
      </c>
      <c r="E133" s="59" t="s">
        <v>131</v>
      </c>
      <c r="F133" s="5" t="s">
        <v>30</v>
      </c>
      <c r="G133" s="51" t="s">
        <v>132</v>
      </c>
    </row>
    <row r="134" spans="1:7" ht="25.5" customHeight="1">
      <c r="A134" s="158" t="s">
        <v>44</v>
      </c>
      <c r="B134" s="154" t="s">
        <v>455</v>
      </c>
      <c r="C134" s="144" t="s">
        <v>555</v>
      </c>
      <c r="D134" s="188">
        <v>1500</v>
      </c>
      <c r="E134" s="186">
        <v>1500</v>
      </c>
      <c r="F134" s="332">
        <v>50</v>
      </c>
      <c r="G134" s="352">
        <f>F134/E134*100</f>
        <v>3.3333333333333335</v>
      </c>
    </row>
    <row r="135" spans="1:7" ht="51.75" customHeight="1">
      <c r="A135" s="158">
        <v>30</v>
      </c>
      <c r="B135" s="154" t="s">
        <v>455</v>
      </c>
      <c r="C135" s="144" t="s">
        <v>782</v>
      </c>
      <c r="D135" s="188">
        <v>8000</v>
      </c>
      <c r="E135" s="186">
        <v>8000</v>
      </c>
      <c r="F135" s="332">
        <v>0</v>
      </c>
      <c r="G135" s="352">
        <f>F135/E135*100</f>
        <v>0</v>
      </c>
    </row>
    <row r="136" spans="1:256" s="29" customFormat="1" ht="12.75">
      <c r="A136" s="215"/>
      <c r="B136" s="232"/>
      <c r="C136" s="231" t="s">
        <v>277</v>
      </c>
      <c r="D136" s="216">
        <f>SUM(D134:D135)</f>
        <v>9500</v>
      </c>
      <c r="E136" s="217">
        <f>SUM(E134:E135)</f>
        <v>9500</v>
      </c>
      <c r="F136" s="248">
        <f>SUM(F134:F135)</f>
        <v>50</v>
      </c>
      <c r="G136" s="128">
        <f>F136/E136*100</f>
        <v>0.5263157894736842</v>
      </c>
      <c r="O136" s="83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29" customFormat="1" ht="12.75">
      <c r="A137" s="16"/>
      <c r="B137" s="68"/>
      <c r="C137" s="219"/>
      <c r="D137" s="220"/>
      <c r="E137" s="221"/>
      <c r="F137" s="278"/>
      <c r="G137" s="31"/>
      <c r="O137" s="83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29" customFormat="1" ht="12.75">
      <c r="A138" s="668" t="s">
        <v>506</v>
      </c>
      <c r="B138" s="669"/>
      <c r="C138" s="670"/>
      <c r="D138" s="220"/>
      <c r="E138" s="221"/>
      <c r="F138" s="278"/>
      <c r="G138" s="31"/>
      <c r="O138" s="83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29" customFormat="1" ht="25.5">
      <c r="A139" s="7" t="s">
        <v>39</v>
      </c>
      <c r="B139" s="7" t="s">
        <v>40</v>
      </c>
      <c r="C139" s="5" t="s">
        <v>41</v>
      </c>
      <c r="D139" s="52" t="s">
        <v>130</v>
      </c>
      <c r="E139" s="59" t="s">
        <v>131</v>
      </c>
      <c r="F139" s="5" t="s">
        <v>30</v>
      </c>
      <c r="G139" s="51" t="s">
        <v>132</v>
      </c>
      <c r="H139" s="29" t="s">
        <v>227</v>
      </c>
      <c r="I139" s="29"/>
      <c r="J139" s="29"/>
      <c r="K139" s="29"/>
      <c r="L139" s="29"/>
      <c r="M139" s="29"/>
      <c r="N139" s="29"/>
      <c r="O139" s="83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29" customFormat="1" ht="12.75">
      <c r="A140" s="456">
        <v>30</v>
      </c>
      <c r="B140" s="463" t="s">
        <v>455</v>
      </c>
      <c r="C140" s="34" t="s">
        <v>486</v>
      </c>
      <c r="D140" s="28">
        <v>7000</v>
      </c>
      <c r="E140" s="28">
        <v>7000</v>
      </c>
      <c r="F140" s="372">
        <v>0</v>
      </c>
      <c r="G140" s="352">
        <f>F140/E140*100</f>
        <v>0</v>
      </c>
      <c r="H140" s="29"/>
      <c r="I140" s="29"/>
      <c r="J140" s="29"/>
      <c r="K140" s="29"/>
      <c r="L140" s="29"/>
      <c r="M140" s="29"/>
      <c r="N140" s="29"/>
      <c r="O140" s="83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29" customFormat="1" ht="25.5">
      <c r="A141" s="456">
        <v>30</v>
      </c>
      <c r="B141" s="158" t="s">
        <v>556</v>
      </c>
      <c r="C141" s="462" t="s">
        <v>584</v>
      </c>
      <c r="D141" s="188">
        <v>1000</v>
      </c>
      <c r="E141" s="188">
        <v>1000</v>
      </c>
      <c r="F141" s="332">
        <v>0</v>
      </c>
      <c r="G141" s="352">
        <f>F141/E141*100</f>
        <v>0</v>
      </c>
      <c r="H141" s="29"/>
      <c r="I141" s="29"/>
      <c r="J141" s="29"/>
      <c r="K141" s="29"/>
      <c r="L141" s="29"/>
      <c r="M141" s="29"/>
      <c r="N141" s="29"/>
      <c r="O141" s="83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29" customFormat="1" ht="25.5">
      <c r="A142" s="456">
        <v>30</v>
      </c>
      <c r="B142" s="158" t="s">
        <v>557</v>
      </c>
      <c r="C142" s="462" t="s">
        <v>583</v>
      </c>
      <c r="D142" s="188">
        <v>1000</v>
      </c>
      <c r="E142" s="188">
        <v>1000</v>
      </c>
      <c r="F142" s="332">
        <v>0</v>
      </c>
      <c r="G142" s="352">
        <f>F142/E142*100</f>
        <v>0</v>
      </c>
      <c r="H142" s="29"/>
      <c r="I142" s="29"/>
      <c r="J142" s="29"/>
      <c r="K142" s="29"/>
      <c r="L142" s="29"/>
      <c r="M142" s="29"/>
      <c r="N142" s="29"/>
      <c r="O142" s="83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29" customFormat="1" ht="12.75">
      <c r="A143" s="659" t="s">
        <v>565</v>
      </c>
      <c r="B143" s="660"/>
      <c r="C143" s="661"/>
      <c r="D143" s="127">
        <f>SUM(D140:D142)</f>
        <v>9000</v>
      </c>
      <c r="E143" s="127">
        <f>SUM(E140:E142)</f>
        <v>9000</v>
      </c>
      <c r="F143" s="397">
        <f>SUM(F140:F142)</f>
        <v>0</v>
      </c>
      <c r="G143" s="352">
        <f>F143/E143*100</f>
        <v>0</v>
      </c>
      <c r="H143" s="133" t="s">
        <v>226</v>
      </c>
      <c r="I143" s="29"/>
      <c r="J143" s="29"/>
      <c r="K143" s="29"/>
      <c r="L143" s="29"/>
      <c r="M143" s="29"/>
      <c r="N143" s="29"/>
      <c r="O143" s="83" t="s">
        <v>237</v>
      </c>
      <c r="P143" s="83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29" customFormat="1" ht="12.75">
      <c r="A144" s="16"/>
      <c r="B144" s="68"/>
      <c r="C144" s="219"/>
      <c r="D144" s="220"/>
      <c r="E144" s="221"/>
      <c r="F144" s="278"/>
      <c r="G144" s="31"/>
      <c r="O144" s="83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29" customFormat="1" ht="12.75">
      <c r="A145" s="224"/>
      <c r="B145" s="234"/>
      <c r="C145" s="233" t="s">
        <v>278</v>
      </c>
      <c r="D145" s="225">
        <f>D72+D93+D108+D114+D124+D129+D136+D143</f>
        <v>3774030</v>
      </c>
      <c r="E145" s="225">
        <f>E72+E93+E108+E114+E124+E129+E136+E143</f>
        <v>3774030</v>
      </c>
      <c r="F145" s="225">
        <f>F72+F93+F108+F114+F124+F129+F136+F143</f>
        <v>661124</v>
      </c>
      <c r="G145" s="554">
        <f>F145/E145*100</f>
        <v>17.517719784951368</v>
      </c>
      <c r="O145" s="83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29" customFormat="1" ht="12.75">
      <c r="A146" s="16"/>
      <c r="B146" s="68"/>
      <c r="C146" s="219"/>
      <c r="D146" s="220"/>
      <c r="E146" s="221"/>
      <c r="F146" s="222"/>
      <c r="G146" s="22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DX146" s="83"/>
      <c r="DY146" s="83"/>
      <c r="DZ146" s="83"/>
      <c r="EA146" s="83"/>
      <c r="EB146" s="83"/>
      <c r="EC146" s="83"/>
      <c r="ED146" s="83"/>
      <c r="EE146" s="83"/>
      <c r="EF146" s="83"/>
      <c r="EG146" s="83"/>
      <c r="EH146" s="83"/>
      <c r="EI146" s="83"/>
      <c r="EJ146" s="83"/>
      <c r="EK146" s="83"/>
      <c r="EL146" s="83"/>
      <c r="EM146" s="83"/>
      <c r="EN146" s="83"/>
      <c r="EO146" s="83"/>
      <c r="EP146" s="83"/>
      <c r="EQ146" s="83"/>
      <c r="ER146" s="83"/>
      <c r="ES146" s="83"/>
      <c r="ET146" s="83"/>
      <c r="EU146" s="83"/>
      <c r="EV146" s="83"/>
      <c r="EW146" s="83"/>
      <c r="EX146" s="83"/>
      <c r="EY146" s="83"/>
      <c r="EZ146" s="83"/>
      <c r="FA146" s="83"/>
      <c r="FB146" s="83"/>
      <c r="FC146" s="83"/>
      <c r="FD146" s="83"/>
      <c r="FE146" s="83"/>
      <c r="FF146" s="83"/>
      <c r="FG146" s="83"/>
      <c r="FH146" s="83"/>
      <c r="FI146" s="83"/>
      <c r="FJ146" s="83"/>
      <c r="FK146" s="83"/>
      <c r="FL146" s="83"/>
      <c r="FM146" s="83"/>
      <c r="FN146" s="83"/>
      <c r="FO146" s="83"/>
      <c r="FP146" s="83"/>
      <c r="FQ146" s="83"/>
      <c r="FR146" s="83"/>
      <c r="FS146" s="83"/>
      <c r="FT146" s="83"/>
      <c r="FU146" s="83"/>
      <c r="FV146" s="83"/>
      <c r="FW146" s="83"/>
      <c r="FX146" s="83"/>
      <c r="FY146" s="83"/>
      <c r="FZ146" s="83"/>
      <c r="GA146" s="83"/>
      <c r="GB146" s="83"/>
      <c r="GC146" s="83"/>
      <c r="GD146" s="83"/>
      <c r="GE146" s="83"/>
      <c r="GF146" s="83"/>
      <c r="GG146" s="83"/>
      <c r="GH146" s="83"/>
      <c r="GI146" s="83"/>
      <c r="GJ146" s="83"/>
      <c r="GK146" s="83"/>
      <c r="GL146" s="83"/>
      <c r="GM146" s="83"/>
      <c r="GN146" s="83"/>
      <c r="GO146" s="83"/>
      <c r="GP146" s="83"/>
      <c r="GQ146" s="83"/>
      <c r="GR146" s="83"/>
      <c r="GS146" s="83"/>
      <c r="GT146" s="83"/>
      <c r="GU146" s="83"/>
      <c r="GV146" s="83"/>
      <c r="GW146" s="83"/>
      <c r="GX146" s="83"/>
      <c r="GY146" s="83"/>
      <c r="GZ146" s="83"/>
      <c r="HA146" s="83"/>
      <c r="HB146" s="83"/>
      <c r="HC146" s="83"/>
      <c r="HD146" s="83"/>
      <c r="HE146" s="83"/>
      <c r="HF146" s="83"/>
      <c r="HG146" s="83"/>
      <c r="HH146" s="83"/>
      <c r="HI146" s="83"/>
      <c r="HJ146" s="83"/>
      <c r="HK146" s="83"/>
      <c r="HL146" s="83"/>
      <c r="HM146" s="83"/>
      <c r="HN146" s="83"/>
      <c r="HO146" s="83"/>
      <c r="HP146" s="83"/>
      <c r="HQ146" s="83"/>
      <c r="HR146" s="83"/>
      <c r="HS146" s="83"/>
      <c r="HT146" s="83"/>
      <c r="HU146" s="83"/>
      <c r="HV146" s="83"/>
      <c r="HW146" s="83"/>
      <c r="HX146" s="83"/>
      <c r="HY146" s="83"/>
      <c r="HZ146" s="83"/>
      <c r="IA146" s="83"/>
      <c r="IB146" s="83"/>
      <c r="IC146" s="83"/>
      <c r="ID146" s="83"/>
      <c r="IE146" s="83"/>
      <c r="IF146" s="83"/>
      <c r="IG146" s="83"/>
      <c r="IH146" s="83"/>
      <c r="II146" s="83"/>
      <c r="IJ146" s="83"/>
      <c r="IK146" s="83"/>
      <c r="IL146" s="83"/>
      <c r="IM146" s="83"/>
      <c r="IN146" s="83"/>
      <c r="IO146" s="83"/>
      <c r="IP146" s="83"/>
      <c r="IQ146" s="83"/>
      <c r="IR146" s="83"/>
      <c r="IS146" s="83"/>
      <c r="IT146" s="83"/>
      <c r="IU146" s="83"/>
      <c r="IV146" s="83"/>
    </row>
    <row r="147" spans="1:256" s="129" customFormat="1" ht="15.75">
      <c r="A147" s="73" t="s">
        <v>63</v>
      </c>
      <c r="B147" s="29"/>
      <c r="C147" s="29"/>
      <c r="D147" s="83"/>
      <c r="E147" s="83"/>
      <c r="F147" s="83"/>
      <c r="G147" s="29"/>
      <c r="H147" s="29"/>
      <c r="I147" s="29"/>
      <c r="J147" s="29"/>
      <c r="K147" s="29"/>
      <c r="L147" s="29"/>
      <c r="M147" s="29"/>
      <c r="N147" s="29"/>
      <c r="O147" s="83" t="s">
        <v>240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29" customFormat="1" ht="12.75">
      <c r="A148" s="29"/>
      <c r="B148"/>
      <c r="C148"/>
      <c r="D148" s="15"/>
      <c r="E148" s="15"/>
      <c r="F148" s="15"/>
      <c r="G148"/>
      <c r="H148" s="29"/>
      <c r="I148" s="29"/>
      <c r="J148" s="29"/>
      <c r="K148" s="29"/>
      <c r="L148" s="29"/>
      <c r="M148" s="29"/>
      <c r="N148" s="29"/>
      <c r="O148" s="83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29" customFormat="1" ht="12.75">
      <c r="A149" s="64" t="s">
        <v>61</v>
      </c>
      <c r="B149"/>
      <c r="C149"/>
      <c r="D149" s="15"/>
      <c r="E149" s="15"/>
      <c r="F149" s="15"/>
      <c r="G149"/>
      <c r="H149" s="29"/>
      <c r="I149" s="29"/>
      <c r="J149" s="29"/>
      <c r="K149" s="29"/>
      <c r="L149" s="29"/>
      <c r="M149" s="29"/>
      <c r="N149" s="29"/>
      <c r="O149" s="83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29" customFormat="1" ht="12.75">
      <c r="A150" s="29"/>
      <c r="B150"/>
      <c r="C150"/>
      <c r="D150" s="15"/>
      <c r="E150" s="15"/>
      <c r="F150" s="15"/>
      <c r="G150"/>
      <c r="H150" s="29"/>
      <c r="I150" s="29"/>
      <c r="J150" s="29"/>
      <c r="K150" s="29"/>
      <c r="L150" s="29"/>
      <c r="M150" s="29"/>
      <c r="N150" s="29"/>
      <c r="O150" s="83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29" customFormat="1" ht="25.5">
      <c r="A151" s="7" t="s">
        <v>39</v>
      </c>
      <c r="B151" s="7" t="s">
        <v>40</v>
      </c>
      <c r="C151" s="5" t="s">
        <v>41</v>
      </c>
      <c r="D151" s="52" t="s">
        <v>130</v>
      </c>
      <c r="E151" s="59" t="s">
        <v>131</v>
      </c>
      <c r="F151" s="5" t="s">
        <v>30</v>
      </c>
      <c r="G151" s="51" t="s">
        <v>132</v>
      </c>
      <c r="H151" s="29"/>
      <c r="I151" s="29"/>
      <c r="J151" s="29"/>
      <c r="K151" s="29"/>
      <c r="L151" s="29"/>
      <c r="M151" s="29"/>
      <c r="N151" s="29"/>
      <c r="O151" s="83"/>
      <c r="P151" s="15"/>
      <c r="Q151" s="15"/>
      <c r="R151" s="15"/>
      <c r="S151" s="163"/>
      <c r="T151" s="15"/>
      <c r="U151" s="163"/>
      <c r="V151" s="163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18" ht="12.75">
      <c r="A152" s="158" t="s">
        <v>64</v>
      </c>
      <c r="B152" s="154">
        <v>3317</v>
      </c>
      <c r="C152" s="144" t="s">
        <v>552</v>
      </c>
      <c r="D152" s="188">
        <v>150</v>
      </c>
      <c r="E152" s="186">
        <v>150</v>
      </c>
      <c r="F152" s="332">
        <v>0</v>
      </c>
      <c r="G152" s="352">
        <f>F152/E152*100</f>
        <v>0</v>
      </c>
      <c r="R152" s="198"/>
    </row>
    <row r="153" spans="1:19" ht="12.75">
      <c r="A153" s="158" t="s">
        <v>64</v>
      </c>
      <c r="B153" s="154">
        <v>3319</v>
      </c>
      <c r="C153" s="144" t="s">
        <v>585</v>
      </c>
      <c r="D153" s="188">
        <v>1030</v>
      </c>
      <c r="E153" s="186">
        <v>1030</v>
      </c>
      <c r="F153" s="332">
        <v>30</v>
      </c>
      <c r="G153" s="352">
        <f>F153/E153*100</f>
        <v>2.912621359223301</v>
      </c>
      <c r="S153" s="163"/>
    </row>
    <row r="154" spans="1:7" ht="25.5" customHeight="1">
      <c r="A154" s="158" t="s">
        <v>64</v>
      </c>
      <c r="B154" s="154">
        <v>3322</v>
      </c>
      <c r="C154" s="144" t="s">
        <v>586</v>
      </c>
      <c r="D154" s="188">
        <v>500</v>
      </c>
      <c r="E154" s="186">
        <v>500</v>
      </c>
      <c r="F154" s="332">
        <v>109</v>
      </c>
      <c r="G154" s="352">
        <f>F154/E154*100</f>
        <v>21.8</v>
      </c>
    </row>
    <row r="155" spans="1:7" ht="12.75" hidden="1">
      <c r="A155" s="16"/>
      <c r="B155" s="68"/>
      <c r="C155" s="69" t="s">
        <v>258</v>
      </c>
      <c r="D155" s="70"/>
      <c r="E155" s="71"/>
      <c r="F155" s="398"/>
      <c r="G155" s="72"/>
    </row>
    <row r="156" spans="1:7" ht="12.75" customHeight="1" hidden="1">
      <c r="A156" s="666" t="s">
        <v>259</v>
      </c>
      <c r="B156" s="666"/>
      <c r="C156" s="666"/>
      <c r="D156" s="666"/>
      <c r="E156" s="71"/>
      <c r="F156" s="398"/>
      <c r="G156" s="72"/>
    </row>
    <row r="157" spans="1:7" ht="12.75" customHeight="1" hidden="1">
      <c r="A157" s="666" t="s">
        <v>260</v>
      </c>
      <c r="B157" s="666"/>
      <c r="C157" s="666"/>
      <c r="D157" s="666"/>
      <c r="E157" s="71"/>
      <c r="F157" s="398"/>
      <c r="G157" s="72"/>
    </row>
    <row r="158" spans="1:7" ht="12.75" customHeight="1" hidden="1">
      <c r="A158" s="666" t="s">
        <v>261</v>
      </c>
      <c r="B158" s="666"/>
      <c r="C158" s="666"/>
      <c r="D158" s="666"/>
      <c r="E158" s="71"/>
      <c r="F158" s="398"/>
      <c r="G158" s="72"/>
    </row>
    <row r="159" spans="1:7" ht="12.75" customHeight="1" hidden="1">
      <c r="A159" s="666" t="s">
        <v>262</v>
      </c>
      <c r="B159" s="666"/>
      <c r="C159" s="666"/>
      <c r="D159" s="666"/>
      <c r="E159" s="71"/>
      <c r="F159" s="398"/>
      <c r="G159" s="72"/>
    </row>
    <row r="160" spans="1:7" ht="12.75" customHeight="1" hidden="1">
      <c r="A160" s="681" t="s">
        <v>263</v>
      </c>
      <c r="B160" s="681"/>
      <c r="C160" s="681"/>
      <c r="D160" s="681"/>
      <c r="E160" s="71"/>
      <c r="F160" s="398"/>
      <c r="G160" s="72"/>
    </row>
    <row r="161" spans="1:256" s="129" customFormat="1" ht="12.75">
      <c r="A161" s="215"/>
      <c r="B161" s="232"/>
      <c r="C161" s="231" t="s">
        <v>276</v>
      </c>
      <c r="D161" s="271">
        <f>SUM(D152:D154)</f>
        <v>1680</v>
      </c>
      <c r="E161" s="271">
        <f>SUM(E152:E154)</f>
        <v>1680</v>
      </c>
      <c r="F161" s="271">
        <f>SUM(F152:F154)</f>
        <v>139</v>
      </c>
      <c r="G161" s="491">
        <f>F161/E161*100</f>
        <v>8.273809523809524</v>
      </c>
      <c r="H161" s="133" t="s">
        <v>75</v>
      </c>
      <c r="I161" s="29"/>
      <c r="J161" s="29"/>
      <c r="K161" s="29"/>
      <c r="L161" s="29"/>
      <c r="M161" s="29"/>
      <c r="N161" s="29"/>
      <c r="O161" s="83" t="s">
        <v>238</v>
      </c>
      <c r="P161" s="83"/>
      <c r="Q161" s="15"/>
      <c r="R161" s="163"/>
      <c r="S161" s="15"/>
      <c r="T161" s="15"/>
      <c r="U161" s="163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29" customFormat="1" ht="12" customHeight="1">
      <c r="A162" s="16"/>
      <c r="B162" s="68"/>
      <c r="C162" s="219"/>
      <c r="D162" s="490"/>
      <c r="E162" s="221"/>
      <c r="F162" s="278"/>
      <c r="G162" s="31"/>
      <c r="H162" s="133"/>
      <c r="I162" s="29"/>
      <c r="J162" s="29"/>
      <c r="K162" s="29"/>
      <c r="L162" s="29"/>
      <c r="M162" s="29"/>
      <c r="N162" s="29"/>
      <c r="O162" s="83"/>
      <c r="P162" s="83"/>
      <c r="Q162" s="15"/>
      <c r="R162" s="163"/>
      <c r="S162" s="15"/>
      <c r="T162" s="15"/>
      <c r="U162" s="163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29" customFormat="1" ht="12" customHeight="1">
      <c r="A163" s="485" t="s">
        <v>533</v>
      </c>
      <c r="B163" s="220"/>
      <c r="C163" s="221"/>
      <c r="D163" s="278"/>
      <c r="E163" s="221"/>
      <c r="F163" s="278"/>
      <c r="G163" s="31"/>
      <c r="H163" s="133"/>
      <c r="I163" s="29"/>
      <c r="J163" s="29"/>
      <c r="K163" s="29"/>
      <c r="L163" s="29"/>
      <c r="M163" s="29"/>
      <c r="N163" s="29"/>
      <c r="O163" s="83"/>
      <c r="P163" s="83"/>
      <c r="Q163" s="15"/>
      <c r="R163" s="163"/>
      <c r="S163" s="15"/>
      <c r="T163" s="15"/>
      <c r="U163" s="163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29" customFormat="1" ht="25.5">
      <c r="A164" s="7" t="s">
        <v>39</v>
      </c>
      <c r="B164" s="7" t="s">
        <v>40</v>
      </c>
      <c r="C164" s="5" t="s">
        <v>41</v>
      </c>
      <c r="D164" s="52" t="s">
        <v>130</v>
      </c>
      <c r="E164" s="59" t="s">
        <v>131</v>
      </c>
      <c r="F164" s="5" t="s">
        <v>30</v>
      </c>
      <c r="G164" s="51" t="s">
        <v>132</v>
      </c>
      <c r="H164" s="133"/>
      <c r="I164" s="29"/>
      <c r="J164" s="29"/>
      <c r="K164" s="29"/>
      <c r="L164" s="29"/>
      <c r="M164" s="29"/>
      <c r="N164" s="29"/>
      <c r="O164" s="83"/>
      <c r="P164" s="83"/>
      <c r="Q164" s="15"/>
      <c r="R164" s="163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29" customFormat="1" ht="12.75">
      <c r="A165" s="158" t="s">
        <v>64</v>
      </c>
      <c r="B165" s="154">
        <v>3311</v>
      </c>
      <c r="C165" s="144" t="s">
        <v>566</v>
      </c>
      <c r="D165" s="188">
        <v>28400</v>
      </c>
      <c r="E165" s="186">
        <v>28400</v>
      </c>
      <c r="F165" s="332">
        <v>4732</v>
      </c>
      <c r="G165" s="352">
        <f>F165/E165*100</f>
        <v>16.661971830985916</v>
      </c>
      <c r="H165" s="133"/>
      <c r="I165" s="29"/>
      <c r="J165" s="29"/>
      <c r="K165" s="29"/>
      <c r="L165" s="29"/>
      <c r="M165" s="29"/>
      <c r="N165" s="29"/>
      <c r="O165" s="83"/>
      <c r="P165" s="83"/>
      <c r="Q165" s="15"/>
      <c r="R165" s="163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29" customFormat="1" ht="12.75">
      <c r="A166" s="428">
        <v>40</v>
      </c>
      <c r="B166" s="428">
        <v>3314</v>
      </c>
      <c r="C166" s="431" t="s">
        <v>567</v>
      </c>
      <c r="D166" s="429">
        <v>13470</v>
      </c>
      <c r="E166" s="430">
        <v>13470</v>
      </c>
      <c r="F166" s="332">
        <v>2244</v>
      </c>
      <c r="G166" s="352">
        <f>F166/E166*100</f>
        <v>16.65924276169265</v>
      </c>
      <c r="H166" s="133"/>
      <c r="I166" s="29"/>
      <c r="J166" s="29"/>
      <c r="K166" s="29"/>
      <c r="L166" s="29"/>
      <c r="M166" s="29"/>
      <c r="N166" s="29"/>
      <c r="O166" s="83"/>
      <c r="P166" s="83"/>
      <c r="Q166" s="15"/>
      <c r="R166" s="163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29" customFormat="1" ht="12.75">
      <c r="A167" s="428">
        <v>40</v>
      </c>
      <c r="B167" s="428">
        <v>3315</v>
      </c>
      <c r="C167" s="431" t="s">
        <v>553</v>
      </c>
      <c r="D167" s="429">
        <v>51890</v>
      </c>
      <c r="E167" s="430">
        <v>51890</v>
      </c>
      <c r="F167" s="332">
        <v>8678</v>
      </c>
      <c r="G167" s="352">
        <f>F167/E167*100</f>
        <v>16.72383888995953</v>
      </c>
      <c r="H167" s="133"/>
      <c r="I167" s="29"/>
      <c r="J167" s="29"/>
      <c r="K167" s="29"/>
      <c r="L167" s="29"/>
      <c r="M167" s="29"/>
      <c r="N167" s="29"/>
      <c r="O167" s="83"/>
      <c r="P167" s="83"/>
      <c r="Q167" s="15"/>
      <c r="R167" s="163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29" customFormat="1" ht="25.5">
      <c r="A168" s="158">
        <v>40</v>
      </c>
      <c r="B168" s="154">
        <v>3321</v>
      </c>
      <c r="C168" s="155" t="s">
        <v>549</v>
      </c>
      <c r="D168" s="236">
        <v>1680</v>
      </c>
      <c r="E168" s="332">
        <v>1680</v>
      </c>
      <c r="F168" s="332">
        <v>280</v>
      </c>
      <c r="G168" s="352">
        <f>F168/E168*100</f>
        <v>16.666666666666664</v>
      </c>
      <c r="H168" s="133"/>
      <c r="I168" s="29"/>
      <c r="J168" s="29"/>
      <c r="K168" s="29"/>
      <c r="L168" s="29"/>
      <c r="M168" s="29"/>
      <c r="N168" s="29"/>
      <c r="O168" s="83"/>
      <c r="P168" s="83"/>
      <c r="Q168" s="15"/>
      <c r="R168" s="163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29" customFormat="1" ht="12.75">
      <c r="A169" s="215"/>
      <c r="B169" s="232"/>
      <c r="C169" s="231" t="s">
        <v>588</v>
      </c>
      <c r="D169" s="216">
        <f>SUM(D165:D168)</f>
        <v>95440</v>
      </c>
      <c r="E169" s="216">
        <f>SUM(E165:E168)</f>
        <v>95440</v>
      </c>
      <c r="F169" s="216">
        <f>SUM(F165:F168)</f>
        <v>15934</v>
      </c>
      <c r="G169" s="128">
        <f>F169/E169*100</f>
        <v>16.69530595138307</v>
      </c>
      <c r="H169" s="133"/>
      <c r="I169" s="29"/>
      <c r="J169" s="29"/>
      <c r="K169" s="29"/>
      <c r="L169" s="29"/>
      <c r="M169" s="29"/>
      <c r="N169" s="29"/>
      <c r="O169" s="83"/>
      <c r="P169" s="83"/>
      <c r="Q169" s="15"/>
      <c r="R169" s="163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29" customFormat="1" ht="12.75">
      <c r="A170" s="16"/>
      <c r="B170" s="68"/>
      <c r="C170" s="219"/>
      <c r="D170" s="220"/>
      <c r="E170" s="221"/>
      <c r="F170" s="278"/>
      <c r="G170" s="31"/>
      <c r="H170" s="133"/>
      <c r="I170" s="29"/>
      <c r="J170" s="29"/>
      <c r="K170" s="29"/>
      <c r="L170" s="29"/>
      <c r="M170" s="29"/>
      <c r="N170" s="29"/>
      <c r="O170" s="83"/>
      <c r="P170" s="83"/>
      <c r="Q170" s="15"/>
      <c r="R170" s="163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29" customFormat="1" ht="12.75">
      <c r="A171" s="637" t="s">
        <v>587</v>
      </c>
      <c r="B171" s="682"/>
      <c r="C171" s="683"/>
      <c r="D171" s="683"/>
      <c r="E171" s="683"/>
      <c r="F171" s="683"/>
      <c r="G171" s="683"/>
      <c r="H171" s="133"/>
      <c r="I171" s="29"/>
      <c r="J171" s="29"/>
      <c r="K171" s="29"/>
      <c r="L171" s="29"/>
      <c r="M171" s="29"/>
      <c r="N171" s="29"/>
      <c r="O171" s="83"/>
      <c r="P171" s="83"/>
      <c r="Q171" s="15"/>
      <c r="R171" s="163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29" customFormat="1" ht="25.5">
      <c r="A172" s="7" t="s">
        <v>39</v>
      </c>
      <c r="B172" s="7" t="s">
        <v>40</v>
      </c>
      <c r="C172" s="5" t="s">
        <v>41</v>
      </c>
      <c r="D172" s="52" t="s">
        <v>130</v>
      </c>
      <c r="E172" s="59" t="s">
        <v>131</v>
      </c>
      <c r="F172" s="5" t="s">
        <v>30</v>
      </c>
      <c r="G172" s="51" t="s">
        <v>132</v>
      </c>
      <c r="H172" s="133"/>
      <c r="I172" s="29"/>
      <c r="J172" s="29"/>
      <c r="K172" s="29"/>
      <c r="L172" s="29"/>
      <c r="M172" s="29"/>
      <c r="N172" s="29"/>
      <c r="O172" s="83"/>
      <c r="P172" s="83"/>
      <c r="Q172" s="15"/>
      <c r="R172" s="163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29" customFormat="1" ht="12.75">
      <c r="A173" s="264">
        <v>40</v>
      </c>
      <c r="B173" s="264">
        <v>3314</v>
      </c>
      <c r="C173" s="287" t="s">
        <v>777</v>
      </c>
      <c r="D173" s="182">
        <v>7820</v>
      </c>
      <c r="E173" s="183">
        <v>7820</v>
      </c>
      <c r="F173" s="287">
        <v>0</v>
      </c>
      <c r="G173" s="190">
        <f>F173/E173*100</f>
        <v>0</v>
      </c>
      <c r="H173" s="133"/>
      <c r="I173" s="29"/>
      <c r="J173" s="29"/>
      <c r="K173" s="29"/>
      <c r="L173" s="29"/>
      <c r="M173" s="29"/>
      <c r="N173" s="29"/>
      <c r="O173" s="83"/>
      <c r="P173" s="83"/>
      <c r="Q173" s="15"/>
      <c r="R173" s="163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29" customFormat="1" ht="25.5">
      <c r="A174" s="158">
        <v>40</v>
      </c>
      <c r="B174" s="154">
        <v>3322</v>
      </c>
      <c r="C174" s="155" t="s">
        <v>551</v>
      </c>
      <c r="D174" s="236">
        <v>3000</v>
      </c>
      <c r="E174" s="332">
        <v>3000</v>
      </c>
      <c r="F174" s="332">
        <v>0</v>
      </c>
      <c r="G174" s="190">
        <f>F174/E174*100</f>
        <v>0</v>
      </c>
      <c r="H174" s="133"/>
      <c r="I174" s="29"/>
      <c r="J174" s="29"/>
      <c r="K174" s="29"/>
      <c r="L174" s="29"/>
      <c r="M174" s="29"/>
      <c r="N174" s="29"/>
      <c r="O174" s="83"/>
      <c r="P174" s="83"/>
      <c r="Q174" s="15"/>
      <c r="R174" s="163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29" customFormat="1" ht="12.75">
      <c r="A175" s="264">
        <v>40</v>
      </c>
      <c r="B175" s="264">
        <v>3322</v>
      </c>
      <c r="C175" s="287" t="s">
        <v>550</v>
      </c>
      <c r="D175" s="182">
        <v>12570</v>
      </c>
      <c r="E175" s="183">
        <v>12570</v>
      </c>
      <c r="F175" s="287">
        <v>0</v>
      </c>
      <c r="G175" s="190">
        <f>F175/E175*100</f>
        <v>0</v>
      </c>
      <c r="H175" s="133"/>
      <c r="I175" s="29"/>
      <c r="J175" s="29"/>
      <c r="K175" s="29"/>
      <c r="L175" s="29"/>
      <c r="M175" s="29"/>
      <c r="N175" s="29"/>
      <c r="O175" s="83"/>
      <c r="P175" s="83"/>
      <c r="Q175" s="15"/>
      <c r="R175" s="163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29" customFormat="1" ht="12.75">
      <c r="A176" s="215"/>
      <c r="B176" s="232"/>
      <c r="C176" s="231" t="s">
        <v>589</v>
      </c>
      <c r="D176" s="216">
        <f>SUM(D173:D175)</f>
        <v>23390</v>
      </c>
      <c r="E176" s="216">
        <f>SUM(E173:E175)</f>
        <v>23390</v>
      </c>
      <c r="F176" s="216">
        <f>SUM(F173:F173)</f>
        <v>0</v>
      </c>
      <c r="G176" s="128">
        <f>F176/E176*100</f>
        <v>0</v>
      </c>
      <c r="H176" s="133"/>
      <c r="I176" s="29"/>
      <c r="J176" s="29"/>
      <c r="K176" s="29"/>
      <c r="L176" s="29"/>
      <c r="M176" s="29"/>
      <c r="N176" s="29"/>
      <c r="O176" s="83"/>
      <c r="P176" s="83"/>
      <c r="Q176" s="15"/>
      <c r="R176" s="163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29" customFormat="1" ht="12.75">
      <c r="A177" s="16"/>
      <c r="B177" s="68"/>
      <c r="C177" s="219"/>
      <c r="D177" s="70"/>
      <c r="E177" s="221"/>
      <c r="F177" s="222"/>
      <c r="G177" s="31"/>
      <c r="H177" s="133"/>
      <c r="I177" s="29"/>
      <c r="J177" s="29"/>
      <c r="K177" s="29"/>
      <c r="L177" s="29"/>
      <c r="M177" s="29"/>
      <c r="N177" s="29"/>
      <c r="O177" s="83"/>
      <c r="P177" s="83"/>
      <c r="Q177" s="15"/>
      <c r="R177" s="163"/>
      <c r="S177" s="15"/>
      <c r="T177" s="15"/>
      <c r="U177" s="163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29" customFormat="1" ht="12.75">
      <c r="A178" s="667" t="s">
        <v>62</v>
      </c>
      <c r="B178" s="667"/>
      <c r="C178" s="667"/>
      <c r="D178" s="70"/>
      <c r="E178" s="221"/>
      <c r="F178" s="222"/>
      <c r="G178" s="31"/>
      <c r="H178" s="133"/>
      <c r="I178" s="29"/>
      <c r="J178" s="29"/>
      <c r="K178" s="29"/>
      <c r="L178" s="29"/>
      <c r="M178" s="29"/>
      <c r="N178" s="29"/>
      <c r="O178" s="83"/>
      <c r="P178" s="83"/>
      <c r="Q178" s="15"/>
      <c r="R178" s="163"/>
      <c r="S178" s="15"/>
      <c r="T178" s="15"/>
      <c r="U178" s="163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29" customFormat="1" ht="12.75">
      <c r="A179" s="485"/>
      <c r="B179" s="220"/>
      <c r="C179" s="221"/>
      <c r="D179" s="278"/>
      <c r="E179" s="221"/>
      <c r="F179" s="222"/>
      <c r="G179" s="31"/>
      <c r="H179" s="133"/>
      <c r="I179" s="29"/>
      <c r="J179" s="29"/>
      <c r="K179" s="29"/>
      <c r="L179" s="29"/>
      <c r="M179" s="29"/>
      <c r="N179" s="29"/>
      <c r="O179" s="83"/>
      <c r="P179" s="83"/>
      <c r="Q179" s="15"/>
      <c r="R179" s="163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29" customFormat="1" ht="25.5">
      <c r="A180" s="7" t="s">
        <v>39</v>
      </c>
      <c r="B180" s="7" t="s">
        <v>40</v>
      </c>
      <c r="C180" s="5" t="s">
        <v>41</v>
      </c>
      <c r="D180" s="52" t="s">
        <v>130</v>
      </c>
      <c r="E180" s="59" t="s">
        <v>131</v>
      </c>
      <c r="F180" s="5" t="s">
        <v>30</v>
      </c>
      <c r="G180" s="51" t="s">
        <v>132</v>
      </c>
      <c r="H180" s="133"/>
      <c r="I180" s="29"/>
      <c r="J180" s="29"/>
      <c r="K180" s="29"/>
      <c r="L180" s="29"/>
      <c r="M180" s="29"/>
      <c r="N180" s="29"/>
      <c r="O180" s="83"/>
      <c r="P180" s="83"/>
      <c r="Q180" s="15"/>
      <c r="R180" s="163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29" customFormat="1" ht="12.75">
      <c r="A181" s="264">
        <v>40</v>
      </c>
      <c r="B181" s="264">
        <v>3315</v>
      </c>
      <c r="C181" s="287" t="s">
        <v>590</v>
      </c>
      <c r="D181" s="182">
        <v>300</v>
      </c>
      <c r="E181" s="183">
        <v>300</v>
      </c>
      <c r="F181" s="287">
        <v>0</v>
      </c>
      <c r="G181" s="177">
        <f>F181/E181*100</f>
        <v>0</v>
      </c>
      <c r="H181" s="133"/>
      <c r="I181" s="29"/>
      <c r="J181" s="29"/>
      <c r="K181" s="29"/>
      <c r="L181" s="29"/>
      <c r="M181" s="29"/>
      <c r="N181" s="29"/>
      <c r="O181" s="83"/>
      <c r="P181" s="83"/>
      <c r="Q181" s="15"/>
      <c r="R181" s="163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29" customFormat="1" ht="12.75">
      <c r="A182" s="215"/>
      <c r="B182" s="232"/>
      <c r="C182" s="231" t="s">
        <v>277</v>
      </c>
      <c r="D182" s="216">
        <f>SUM(D181:D181)</f>
        <v>300</v>
      </c>
      <c r="E182" s="217">
        <f>SUM(E181:E181)</f>
        <v>300</v>
      </c>
      <c r="F182" s="217">
        <f>SUM(F181:F181)</f>
        <v>0</v>
      </c>
      <c r="G182" s="128">
        <f>F182/E182*100</f>
        <v>0</v>
      </c>
      <c r="H182" s="133"/>
      <c r="I182" s="29"/>
      <c r="J182" s="29"/>
      <c r="K182" s="29"/>
      <c r="L182" s="29"/>
      <c r="M182" s="29"/>
      <c r="N182" s="29"/>
      <c r="O182" s="83"/>
      <c r="P182" s="83"/>
      <c r="Q182" s="15"/>
      <c r="R182" s="163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29" customFormat="1" ht="12.75">
      <c r="A183" s="16"/>
      <c r="B183" s="68"/>
      <c r="C183" s="219"/>
      <c r="D183" s="220"/>
      <c r="E183" s="221"/>
      <c r="F183" s="222"/>
      <c r="G183" s="223"/>
      <c r="H183" s="133"/>
      <c r="I183" s="29"/>
      <c r="J183" s="29"/>
      <c r="K183" s="29"/>
      <c r="L183" s="29"/>
      <c r="M183" s="29"/>
      <c r="N183" s="29"/>
      <c r="O183" s="83"/>
      <c r="P183" s="83"/>
      <c r="Q183" s="15"/>
      <c r="R183" s="163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29" customFormat="1" ht="12.75">
      <c r="A184" s="224"/>
      <c r="B184" s="234"/>
      <c r="C184" s="233" t="s">
        <v>278</v>
      </c>
      <c r="D184" s="225">
        <f>D161+D169+D176+D182</f>
        <v>120810</v>
      </c>
      <c r="E184" s="225">
        <f>E161+E169+E176+E182</f>
        <v>120810</v>
      </c>
      <c r="F184" s="225">
        <f>F161+F169+F176+F182</f>
        <v>16073</v>
      </c>
      <c r="G184" s="10">
        <f>F184/E184*100</f>
        <v>13.30436222167039</v>
      </c>
      <c r="H184" s="133"/>
      <c r="I184" s="29"/>
      <c r="J184" s="29"/>
      <c r="K184" s="29"/>
      <c r="L184" s="29"/>
      <c r="M184" s="29"/>
      <c r="N184" s="29"/>
      <c r="O184" s="83"/>
      <c r="P184" s="83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29" customFormat="1" ht="12.75">
      <c r="A185" s="16"/>
      <c r="B185" s="68"/>
      <c r="C185" s="219"/>
      <c r="D185" s="220"/>
      <c r="E185" s="221"/>
      <c r="F185" s="222"/>
      <c r="G185" s="223"/>
      <c r="H185" s="133"/>
      <c r="I185" s="29"/>
      <c r="J185" s="29"/>
      <c r="K185" s="29"/>
      <c r="L185" s="29"/>
      <c r="M185" s="29"/>
      <c r="N185" s="29"/>
      <c r="O185" s="83"/>
      <c r="P185" s="83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29" customFormat="1" ht="15.75">
      <c r="A186" s="73" t="s">
        <v>229</v>
      </c>
      <c r="B186" s="29"/>
      <c r="C186" s="29"/>
      <c r="D186" s="83"/>
      <c r="E186" s="83"/>
      <c r="F186" s="83"/>
      <c r="G186" s="29"/>
      <c r="H186" s="29"/>
      <c r="I186" s="29"/>
      <c r="J186" s="29"/>
      <c r="K186" s="29"/>
      <c r="L186" s="29"/>
      <c r="M186" s="29"/>
      <c r="N186" s="29"/>
      <c r="O186" s="83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29" customFormat="1" ht="12.75">
      <c r="A187" s="29"/>
      <c r="B187"/>
      <c r="C187"/>
      <c r="D187" s="15"/>
      <c r="E187" s="15"/>
      <c r="F187" s="15"/>
      <c r="G187"/>
      <c r="H187" s="29"/>
      <c r="I187" s="29"/>
      <c r="J187" s="29"/>
      <c r="K187" s="29"/>
      <c r="L187" s="29"/>
      <c r="M187" s="29"/>
      <c r="N187" s="29"/>
      <c r="O187" s="83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29" customFormat="1" ht="12.75">
      <c r="A188" s="64" t="s">
        <v>61</v>
      </c>
      <c r="B188"/>
      <c r="C188"/>
      <c r="D188" s="15"/>
      <c r="E188" s="15"/>
      <c r="F188" s="15"/>
      <c r="G188"/>
      <c r="H188" s="29"/>
      <c r="I188" s="29"/>
      <c r="J188" s="29"/>
      <c r="K188" s="29"/>
      <c r="L188" s="29"/>
      <c r="M188" s="29"/>
      <c r="N188" s="29"/>
      <c r="O188" s="83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29" customFormat="1" ht="12.75">
      <c r="A189" s="29"/>
      <c r="B189"/>
      <c r="C189"/>
      <c r="D189" s="15"/>
      <c r="E189" s="15"/>
      <c r="F189" s="15"/>
      <c r="G189"/>
      <c r="H189" s="29"/>
      <c r="I189" s="29"/>
      <c r="J189" s="29"/>
      <c r="K189" s="29"/>
      <c r="L189" s="29"/>
      <c r="M189" s="29"/>
      <c r="N189" s="29"/>
      <c r="O189" s="83"/>
      <c r="P189" s="15"/>
      <c r="Q189" s="15"/>
      <c r="R189" s="163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29" customFormat="1" ht="25.5">
      <c r="A190" s="7" t="s">
        <v>39</v>
      </c>
      <c r="B190" s="7" t="s">
        <v>40</v>
      </c>
      <c r="C190" s="5" t="s">
        <v>41</v>
      </c>
      <c r="D190" s="52" t="s">
        <v>130</v>
      </c>
      <c r="E190" s="59" t="s">
        <v>131</v>
      </c>
      <c r="F190" s="5" t="s">
        <v>30</v>
      </c>
      <c r="G190" s="51" t="s">
        <v>132</v>
      </c>
      <c r="H190" s="29"/>
      <c r="I190" s="29"/>
      <c r="J190" s="29"/>
      <c r="K190" s="29"/>
      <c r="L190" s="29"/>
      <c r="M190" s="29"/>
      <c r="N190" s="29"/>
      <c r="O190" s="83"/>
      <c r="P190" s="15"/>
      <c r="Q190" s="15"/>
      <c r="R190" s="163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29" customFormat="1" ht="25.5">
      <c r="A191" s="158" t="s">
        <v>65</v>
      </c>
      <c r="B191" s="154">
        <v>3539</v>
      </c>
      <c r="C191" s="155" t="s">
        <v>591</v>
      </c>
      <c r="D191" s="236">
        <v>3500</v>
      </c>
      <c r="E191" s="332">
        <v>3500</v>
      </c>
      <c r="F191" s="332">
        <v>683</v>
      </c>
      <c r="G191" s="190">
        <f aca="true" t="shared" si="5" ref="G191:G202">F191/E191*100</f>
        <v>19.514285714285716</v>
      </c>
      <c r="H191" s="29"/>
      <c r="I191" s="29"/>
      <c r="J191" s="29"/>
      <c r="K191" s="29"/>
      <c r="L191" s="29"/>
      <c r="M191" s="29"/>
      <c r="N191" s="29"/>
      <c r="O191" s="83"/>
      <c r="P191" s="15"/>
      <c r="Q191" s="15"/>
      <c r="R191" s="163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29" customFormat="1" ht="25.5">
      <c r="A192" s="158">
        <v>50</v>
      </c>
      <c r="B192" s="154">
        <v>3569</v>
      </c>
      <c r="C192" s="155" t="s">
        <v>543</v>
      </c>
      <c r="D192" s="236">
        <v>200</v>
      </c>
      <c r="E192" s="332">
        <v>200</v>
      </c>
      <c r="F192" s="332">
        <v>4</v>
      </c>
      <c r="G192" s="190">
        <f t="shared" si="5"/>
        <v>2</v>
      </c>
      <c r="H192" s="29"/>
      <c r="I192" s="29"/>
      <c r="J192" s="29"/>
      <c r="K192" s="29"/>
      <c r="L192" s="29"/>
      <c r="M192" s="29"/>
      <c r="N192" s="29"/>
      <c r="O192" s="83"/>
      <c r="P192" s="15"/>
      <c r="Q192" s="15"/>
      <c r="R192" s="163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29" customFormat="1" ht="12.75">
      <c r="A193" s="158" t="s">
        <v>65</v>
      </c>
      <c r="B193" s="154" t="s">
        <v>455</v>
      </c>
      <c r="C193" s="144" t="s">
        <v>568</v>
      </c>
      <c r="D193" s="236">
        <v>37990</v>
      </c>
      <c r="E193" s="332">
        <v>37990</v>
      </c>
      <c r="F193" s="332">
        <f>F194+F195+F196+F197+F198+F199</f>
        <v>4664</v>
      </c>
      <c r="G193" s="190">
        <f t="shared" si="5"/>
        <v>12.276914977625692</v>
      </c>
      <c r="H193" s="29"/>
      <c r="I193" s="29"/>
      <c r="J193" s="29"/>
      <c r="K193" s="29"/>
      <c r="L193" s="29"/>
      <c r="M193" s="29"/>
      <c r="N193" s="29"/>
      <c r="O193" s="83"/>
      <c r="P193" s="15"/>
      <c r="Q193" s="15"/>
      <c r="R193" s="163"/>
      <c r="S193" s="15"/>
      <c r="T193" s="15"/>
      <c r="U193" s="15"/>
      <c r="V193" s="163"/>
      <c r="W193" s="163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29" customFormat="1" ht="12.75">
      <c r="A194" s="158" t="s">
        <v>65</v>
      </c>
      <c r="B194" s="509" t="s">
        <v>592</v>
      </c>
      <c r="C194" s="510" t="s">
        <v>593</v>
      </c>
      <c r="D194" s="511">
        <v>32730</v>
      </c>
      <c r="E194" s="512">
        <v>32730</v>
      </c>
      <c r="F194" s="512">
        <v>3939</v>
      </c>
      <c r="G194" s="513">
        <f t="shared" si="5"/>
        <v>12.034830430797433</v>
      </c>
      <c r="H194" s="29"/>
      <c r="I194" s="29"/>
      <c r="J194" s="29"/>
      <c r="K194" s="29"/>
      <c r="L194" s="29"/>
      <c r="M194" s="29"/>
      <c r="N194" s="29"/>
      <c r="O194" s="83"/>
      <c r="P194" s="15"/>
      <c r="Q194" s="15"/>
      <c r="R194" s="163"/>
      <c r="S194" s="15"/>
      <c r="T194" s="15"/>
      <c r="U194" s="15"/>
      <c r="V194" s="15"/>
      <c r="W194" s="163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29" customFormat="1" ht="12.75">
      <c r="A195" s="158" t="s">
        <v>65</v>
      </c>
      <c r="B195" s="509" t="s">
        <v>594</v>
      </c>
      <c r="C195" s="510" t="s">
        <v>595</v>
      </c>
      <c r="D195" s="511">
        <v>200</v>
      </c>
      <c r="E195" s="512">
        <v>200</v>
      </c>
      <c r="F195" s="512">
        <v>65</v>
      </c>
      <c r="G195" s="513">
        <f t="shared" si="5"/>
        <v>32.5</v>
      </c>
      <c r="H195" s="29"/>
      <c r="I195" s="29"/>
      <c r="J195" s="29"/>
      <c r="K195" s="29"/>
      <c r="L195" s="29"/>
      <c r="M195" s="29"/>
      <c r="N195" s="29"/>
      <c r="O195" s="83"/>
      <c r="P195" s="15"/>
      <c r="Q195" s="15"/>
      <c r="R195" s="163"/>
      <c r="S195" s="15"/>
      <c r="T195" s="15"/>
      <c r="U195" s="15"/>
      <c r="V195" s="15"/>
      <c r="W195" s="163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29" customFormat="1" ht="12.75">
      <c r="A196" s="158" t="s">
        <v>65</v>
      </c>
      <c r="B196" s="509" t="s">
        <v>596</v>
      </c>
      <c r="C196" s="510" t="s">
        <v>597</v>
      </c>
      <c r="D196" s="511">
        <v>700</v>
      </c>
      <c r="E196" s="512">
        <v>700</v>
      </c>
      <c r="F196" s="512">
        <v>612</v>
      </c>
      <c r="G196" s="513">
        <f t="shared" si="5"/>
        <v>87.42857142857143</v>
      </c>
      <c r="H196" s="29"/>
      <c r="I196" s="29"/>
      <c r="J196" s="29"/>
      <c r="K196" s="29"/>
      <c r="L196" s="29"/>
      <c r="M196" s="29"/>
      <c r="N196" s="29"/>
      <c r="O196" s="83"/>
      <c r="P196" s="15"/>
      <c r="Q196" s="15"/>
      <c r="R196" s="163"/>
      <c r="S196" s="15"/>
      <c r="T196" s="15"/>
      <c r="U196" s="15"/>
      <c r="V196" s="15"/>
      <c r="W196" s="163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29" customFormat="1" ht="12.75">
      <c r="A197" s="158" t="s">
        <v>65</v>
      </c>
      <c r="B197" s="509" t="s">
        <v>598</v>
      </c>
      <c r="C197" s="510" t="s">
        <v>599</v>
      </c>
      <c r="D197" s="511">
        <v>1500</v>
      </c>
      <c r="E197" s="512">
        <v>1500</v>
      </c>
      <c r="F197" s="512">
        <v>0</v>
      </c>
      <c r="G197" s="513">
        <f t="shared" si="5"/>
        <v>0</v>
      </c>
      <c r="H197" s="29"/>
      <c r="I197" s="29"/>
      <c r="J197" s="29"/>
      <c r="K197" s="29"/>
      <c r="L197" s="29"/>
      <c r="M197" s="29"/>
      <c r="N197" s="29"/>
      <c r="O197" s="83"/>
      <c r="P197" s="15"/>
      <c r="Q197" s="15"/>
      <c r="R197" s="163"/>
      <c r="S197" s="15"/>
      <c r="T197" s="15"/>
      <c r="U197" s="15"/>
      <c r="V197" s="15"/>
      <c r="W197" s="163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9" customFormat="1" ht="12.75">
      <c r="A198" s="158" t="s">
        <v>65</v>
      </c>
      <c r="B198" s="509" t="s">
        <v>600</v>
      </c>
      <c r="C198" s="510" t="s">
        <v>601</v>
      </c>
      <c r="D198" s="511">
        <v>2000</v>
      </c>
      <c r="E198" s="512">
        <v>2000</v>
      </c>
      <c r="F198" s="512">
        <v>0</v>
      </c>
      <c r="G198" s="513">
        <f t="shared" si="5"/>
        <v>0</v>
      </c>
      <c r="H198" s="29"/>
      <c r="I198" s="29"/>
      <c r="J198" s="29"/>
      <c r="K198" s="29"/>
      <c r="L198" s="29"/>
      <c r="M198" s="29"/>
      <c r="N198" s="29"/>
      <c r="O198" s="83"/>
      <c r="P198" s="15"/>
      <c r="Q198" s="15"/>
      <c r="R198" s="163"/>
      <c r="S198" s="15"/>
      <c r="T198" s="15"/>
      <c r="U198" s="15"/>
      <c r="V198" s="15"/>
      <c r="W198" s="163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29" customFormat="1" ht="12.75">
      <c r="A199" s="158" t="s">
        <v>65</v>
      </c>
      <c r="B199" s="509" t="s">
        <v>598</v>
      </c>
      <c r="C199" s="510" t="s">
        <v>602</v>
      </c>
      <c r="D199" s="511">
        <v>860</v>
      </c>
      <c r="E199" s="512">
        <v>860</v>
      </c>
      <c r="F199" s="512">
        <v>48</v>
      </c>
      <c r="G199" s="513">
        <f t="shared" si="5"/>
        <v>5.5813953488372094</v>
      </c>
      <c r="H199" s="29"/>
      <c r="I199" s="29"/>
      <c r="J199" s="29"/>
      <c r="K199" s="29"/>
      <c r="L199" s="29"/>
      <c r="M199" s="29"/>
      <c r="N199" s="29"/>
      <c r="O199" s="83"/>
      <c r="P199" s="15"/>
      <c r="Q199" s="15"/>
      <c r="R199" s="163"/>
      <c r="S199" s="15"/>
      <c r="T199" s="15"/>
      <c r="U199" s="15"/>
      <c r="V199" s="15"/>
      <c r="W199" s="163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29" customFormat="1" ht="25.5">
      <c r="A200" s="158" t="s">
        <v>65</v>
      </c>
      <c r="B200" s="154">
        <v>3549</v>
      </c>
      <c r="C200" s="144" t="s">
        <v>544</v>
      </c>
      <c r="D200" s="236">
        <v>300</v>
      </c>
      <c r="E200" s="332">
        <v>300</v>
      </c>
      <c r="F200" s="332">
        <v>0</v>
      </c>
      <c r="G200" s="190">
        <f t="shared" si="5"/>
        <v>0</v>
      </c>
      <c r="H200" s="29"/>
      <c r="I200" s="29"/>
      <c r="J200" s="29"/>
      <c r="K200" s="29"/>
      <c r="L200" s="29"/>
      <c r="M200" s="29"/>
      <c r="N200" s="29"/>
      <c r="O200" s="83"/>
      <c r="P200" s="15"/>
      <c r="Q200" s="15"/>
      <c r="R200" s="163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29" customFormat="1" ht="25.5">
      <c r="A201" s="158" t="s">
        <v>65</v>
      </c>
      <c r="B201" s="154">
        <v>3592</v>
      </c>
      <c r="C201" s="144" t="s">
        <v>548</v>
      </c>
      <c r="D201" s="236">
        <v>500</v>
      </c>
      <c r="E201" s="332">
        <v>500</v>
      </c>
      <c r="F201" s="332">
        <v>0</v>
      </c>
      <c r="G201" s="190">
        <f t="shared" si="5"/>
        <v>0</v>
      </c>
      <c r="H201" s="29"/>
      <c r="I201" s="29"/>
      <c r="J201" s="29"/>
      <c r="K201" s="29"/>
      <c r="L201" s="29"/>
      <c r="M201" s="29"/>
      <c r="N201" s="29"/>
      <c r="O201" s="83"/>
      <c r="P201" s="15"/>
      <c r="Q201" s="15"/>
      <c r="R201" s="163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29" customFormat="1" ht="12.75">
      <c r="A202" s="215"/>
      <c r="B202" s="232"/>
      <c r="C202" s="231" t="s">
        <v>776</v>
      </c>
      <c r="D202" s="216">
        <f>SUM(D191:D201)-D193</f>
        <v>42490</v>
      </c>
      <c r="E202" s="216">
        <f>SUM(E191:E201)-E193</f>
        <v>42490</v>
      </c>
      <c r="F202" s="216">
        <f>SUM(F191:F201)-F193</f>
        <v>5351</v>
      </c>
      <c r="G202" s="190">
        <f t="shared" si="5"/>
        <v>12.593551423864438</v>
      </c>
      <c r="H202" s="133" t="s">
        <v>75</v>
      </c>
      <c r="I202" s="29"/>
      <c r="J202" s="29"/>
      <c r="K202" s="29"/>
      <c r="L202" s="29"/>
      <c r="M202" s="29"/>
      <c r="N202" s="29"/>
      <c r="O202" s="83" t="s">
        <v>238</v>
      </c>
      <c r="P202" s="83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29" customFormat="1" ht="12.75">
      <c r="A203" s="16"/>
      <c r="B203" s="68"/>
      <c r="C203" s="485"/>
      <c r="D203" s="220"/>
      <c r="E203" s="221"/>
      <c r="F203" s="278"/>
      <c r="G203" s="123"/>
      <c r="H203" s="133"/>
      <c r="I203" s="29"/>
      <c r="J203" s="29"/>
      <c r="K203" s="29"/>
      <c r="L203" s="29"/>
      <c r="M203" s="29"/>
      <c r="N203" s="29"/>
      <c r="O203" s="83"/>
      <c r="P203" s="83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29" customFormat="1" ht="12.75">
      <c r="A204" s="485" t="s">
        <v>533</v>
      </c>
      <c r="B204" s="220"/>
      <c r="C204" s="221"/>
      <c r="D204" s="278"/>
      <c r="E204" s="221"/>
      <c r="F204" s="278"/>
      <c r="G204" s="123"/>
      <c r="H204" s="133"/>
      <c r="I204" s="29"/>
      <c r="J204" s="29"/>
      <c r="K204" s="29"/>
      <c r="L204" s="29"/>
      <c r="M204" s="29"/>
      <c r="N204" s="29"/>
      <c r="O204" s="83"/>
      <c r="P204" s="83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29" customFormat="1" ht="25.5">
      <c r="A205" s="7" t="s">
        <v>39</v>
      </c>
      <c r="B205" s="7" t="s">
        <v>40</v>
      </c>
      <c r="C205" s="5" t="s">
        <v>41</v>
      </c>
      <c r="D205" s="52" t="s">
        <v>130</v>
      </c>
      <c r="E205" s="59" t="s">
        <v>131</v>
      </c>
      <c r="F205" s="5" t="s">
        <v>30</v>
      </c>
      <c r="G205" s="51" t="s">
        <v>132</v>
      </c>
      <c r="H205" s="133"/>
      <c r="I205" s="29"/>
      <c r="J205" s="29"/>
      <c r="K205" s="29"/>
      <c r="L205" s="29"/>
      <c r="M205" s="29"/>
      <c r="N205" s="29"/>
      <c r="O205" s="83"/>
      <c r="P205" s="83"/>
      <c r="Q205" s="15"/>
      <c r="R205" s="163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29" customFormat="1" ht="12.75">
      <c r="A206" s="428">
        <v>50</v>
      </c>
      <c r="B206" s="428">
        <v>3522</v>
      </c>
      <c r="C206" s="431" t="s">
        <v>545</v>
      </c>
      <c r="D206" s="429">
        <v>5900</v>
      </c>
      <c r="E206" s="430">
        <v>5900</v>
      </c>
      <c r="F206" s="332">
        <v>3936</v>
      </c>
      <c r="G206" s="190">
        <f>F206/E206*100</f>
        <v>66.71186440677967</v>
      </c>
      <c r="H206" s="133"/>
      <c r="I206" s="29"/>
      <c r="J206" s="29"/>
      <c r="K206" s="29"/>
      <c r="L206" s="29"/>
      <c r="M206" s="29"/>
      <c r="N206" s="29"/>
      <c r="O206" s="83"/>
      <c r="P206" s="83"/>
      <c r="Q206" s="15"/>
      <c r="R206" s="163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29" customFormat="1" ht="12.75">
      <c r="A207" s="428">
        <v>50</v>
      </c>
      <c r="B207" s="428">
        <v>3529</v>
      </c>
      <c r="C207" s="431" t="s">
        <v>546</v>
      </c>
      <c r="D207" s="429">
        <v>21179</v>
      </c>
      <c r="E207" s="430">
        <v>21179</v>
      </c>
      <c r="F207" s="332">
        <v>3538</v>
      </c>
      <c r="G207" s="190">
        <f>F207/E207*100</f>
        <v>16.70522687567874</v>
      </c>
      <c r="H207" s="133"/>
      <c r="I207" s="29"/>
      <c r="J207" s="29"/>
      <c r="K207" s="29"/>
      <c r="L207" s="29"/>
      <c r="M207" s="29"/>
      <c r="N207" s="29"/>
      <c r="O207" s="83"/>
      <c r="P207" s="83"/>
      <c r="Q207" s="15"/>
      <c r="R207" s="163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29" customFormat="1" ht="12.75">
      <c r="A208" s="158">
        <v>50</v>
      </c>
      <c r="B208" s="154">
        <v>3533</v>
      </c>
      <c r="C208" s="155" t="s">
        <v>547</v>
      </c>
      <c r="D208" s="487">
        <v>108241</v>
      </c>
      <c r="E208" s="332">
        <v>108241</v>
      </c>
      <c r="F208" s="332">
        <v>18040</v>
      </c>
      <c r="G208" s="190">
        <f>F208/E208*100</f>
        <v>16.666512689276708</v>
      </c>
      <c r="H208" s="133"/>
      <c r="I208" s="29"/>
      <c r="J208" s="29"/>
      <c r="K208" s="29"/>
      <c r="L208" s="29"/>
      <c r="M208" s="29"/>
      <c r="N208" s="29"/>
      <c r="O208" s="83"/>
      <c r="P208" s="83"/>
      <c r="Q208" s="15"/>
      <c r="R208" s="163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29" customFormat="1" ht="12.75">
      <c r="A209" s="215"/>
      <c r="B209" s="232"/>
      <c r="C209" s="231" t="s">
        <v>588</v>
      </c>
      <c r="D209" s="216">
        <f>SUM(D206:D208)</f>
        <v>135320</v>
      </c>
      <c r="E209" s="217">
        <f>SUM(E206:E208)</f>
        <v>135320</v>
      </c>
      <c r="F209" s="248">
        <f>SUM(F206:F208)</f>
        <v>25514</v>
      </c>
      <c r="G209" s="128">
        <f>F209/E209*100</f>
        <v>18.854566952409105</v>
      </c>
      <c r="H209" s="133"/>
      <c r="I209" s="29"/>
      <c r="J209" s="29"/>
      <c r="K209" s="29"/>
      <c r="L209" s="29"/>
      <c r="M209" s="29"/>
      <c r="N209" s="29"/>
      <c r="O209" s="83"/>
      <c r="P209" s="83"/>
      <c r="Q209" s="15"/>
      <c r="R209" s="163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29" customFormat="1" ht="13.5" customHeight="1">
      <c r="A210" s="215"/>
      <c r="B210" s="232"/>
      <c r="C210" s="231" t="s">
        <v>276</v>
      </c>
      <c r="D210" s="216">
        <f>D202+D209</f>
        <v>177810</v>
      </c>
      <c r="E210" s="216">
        <f>E202+E209</f>
        <v>177810</v>
      </c>
      <c r="F210" s="216">
        <f>F202+F209</f>
        <v>30865</v>
      </c>
      <c r="G210" s="120">
        <f>F210/E210*100</f>
        <v>17.358416287047973</v>
      </c>
      <c r="H210" s="133"/>
      <c r="I210" s="29"/>
      <c r="J210" s="29"/>
      <c r="K210" s="29"/>
      <c r="L210" s="29"/>
      <c r="M210" s="29"/>
      <c r="N210" s="29"/>
      <c r="O210" s="83"/>
      <c r="P210" s="83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29" customFormat="1" ht="13.5" customHeight="1">
      <c r="A211" s="16"/>
      <c r="B211" s="68"/>
      <c r="C211" s="219"/>
      <c r="D211" s="220"/>
      <c r="E211" s="220"/>
      <c r="F211" s="220"/>
      <c r="G211" s="123"/>
      <c r="H211" s="133"/>
      <c r="I211" s="29"/>
      <c r="J211" s="29"/>
      <c r="K211" s="29"/>
      <c r="L211" s="29"/>
      <c r="M211" s="29"/>
      <c r="N211" s="29"/>
      <c r="O211" s="83"/>
      <c r="P211" s="83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29" customFormat="1" ht="12.75">
      <c r="A212" s="485" t="s">
        <v>506</v>
      </c>
      <c r="B212" s="485"/>
      <c r="C212" s="485"/>
      <c r="D212" s="163"/>
      <c r="E212" s="163"/>
      <c r="F212" s="15"/>
      <c r="G212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7" ht="25.5">
      <c r="A213" s="7" t="s">
        <v>39</v>
      </c>
      <c r="B213" s="7" t="s">
        <v>40</v>
      </c>
      <c r="C213" s="5" t="s">
        <v>41</v>
      </c>
      <c r="D213" s="52" t="s">
        <v>130</v>
      </c>
      <c r="E213" s="59" t="s">
        <v>131</v>
      </c>
      <c r="F213" s="5" t="s">
        <v>30</v>
      </c>
      <c r="G213" s="51" t="s">
        <v>132</v>
      </c>
    </row>
    <row r="214" spans="1:7" ht="25.5">
      <c r="A214" s="158" t="s">
        <v>65</v>
      </c>
      <c r="B214" s="154">
        <v>3522</v>
      </c>
      <c r="C214" s="144" t="s">
        <v>603</v>
      </c>
      <c r="D214" s="236">
        <v>180000</v>
      </c>
      <c r="E214" s="332">
        <v>180000</v>
      </c>
      <c r="F214" s="332">
        <v>236</v>
      </c>
      <c r="G214" s="190">
        <f>F214/E214*100</f>
        <v>0.13111111111111112</v>
      </c>
    </row>
    <row r="215" spans="1:7" ht="25.5">
      <c r="A215" s="158" t="s">
        <v>65</v>
      </c>
      <c r="B215" s="154">
        <v>3522</v>
      </c>
      <c r="C215" s="144" t="s">
        <v>604</v>
      </c>
      <c r="D215" s="236">
        <v>80000</v>
      </c>
      <c r="E215" s="332">
        <v>80000</v>
      </c>
      <c r="F215" s="332">
        <v>0</v>
      </c>
      <c r="G215" s="190">
        <f>F215/E215*100</f>
        <v>0</v>
      </c>
    </row>
    <row r="216" spans="1:256" s="29" customFormat="1" ht="12.75">
      <c r="A216" s="215"/>
      <c r="B216" s="232"/>
      <c r="C216" s="488" t="s">
        <v>504</v>
      </c>
      <c r="D216" s="216">
        <f>SUM(D214:D215)</f>
        <v>260000</v>
      </c>
      <c r="E216" s="217">
        <f>SUM(E214:E215)</f>
        <v>260000</v>
      </c>
      <c r="F216" s="248">
        <f>SUM(F214:F215)</f>
        <v>236</v>
      </c>
      <c r="G216" s="120">
        <f>F216/E216*100</f>
        <v>0.09076923076923077</v>
      </c>
      <c r="O216" s="83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29" customFormat="1" ht="12.75">
      <c r="A217" s="16"/>
      <c r="B217" s="68"/>
      <c r="C217" s="219"/>
      <c r="D217" s="220"/>
      <c r="E217" s="489"/>
      <c r="F217" s="222"/>
      <c r="G217" s="31"/>
      <c r="H217" s="133"/>
      <c r="O217" s="83"/>
      <c r="P217" s="83"/>
      <c r="Q217" s="83"/>
      <c r="R217" s="83"/>
      <c r="S217" s="83"/>
      <c r="T217" s="83"/>
      <c r="U217" s="83"/>
      <c r="V217" s="16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  <c r="EI217" s="83"/>
      <c r="EJ217" s="83"/>
      <c r="EK217" s="83"/>
      <c r="EL217" s="83"/>
      <c r="EM217" s="83"/>
      <c r="EN217" s="83"/>
      <c r="EO217" s="83"/>
      <c r="EP217" s="83"/>
      <c r="EQ217" s="83"/>
      <c r="ER217" s="83"/>
      <c r="ES217" s="83"/>
      <c r="ET217" s="83"/>
      <c r="EU217" s="83"/>
      <c r="EV217" s="83"/>
      <c r="EW217" s="83"/>
      <c r="EX217" s="83"/>
      <c r="EY217" s="83"/>
      <c r="EZ217" s="83"/>
      <c r="FA217" s="83"/>
      <c r="FB217" s="83"/>
      <c r="FC217" s="83"/>
      <c r="FD217" s="83"/>
      <c r="FE217" s="83"/>
      <c r="FF217" s="83"/>
      <c r="FG217" s="83"/>
      <c r="FH217" s="83"/>
      <c r="FI217" s="83"/>
      <c r="FJ217" s="83"/>
      <c r="FK217" s="83"/>
      <c r="FL217" s="83"/>
      <c r="FM217" s="83"/>
      <c r="FN217" s="83"/>
      <c r="FO217" s="83"/>
      <c r="FP217" s="83"/>
      <c r="FQ217" s="83"/>
      <c r="FR217" s="83"/>
      <c r="FS217" s="83"/>
      <c r="FT217" s="83"/>
      <c r="FU217" s="83"/>
      <c r="FV217" s="83"/>
      <c r="FW217" s="83"/>
      <c r="FX217" s="83"/>
      <c r="FY217" s="83"/>
      <c r="FZ217" s="83"/>
      <c r="GA217" s="83"/>
      <c r="GB217" s="83"/>
      <c r="GC217" s="83"/>
      <c r="GD217" s="83"/>
      <c r="GE217" s="83"/>
      <c r="GF217" s="83"/>
      <c r="GG217" s="83"/>
      <c r="GH217" s="83"/>
      <c r="GI217" s="83"/>
      <c r="GJ217" s="83"/>
      <c r="GK217" s="83"/>
      <c r="GL217" s="83"/>
      <c r="GM217" s="83"/>
      <c r="GN217" s="83"/>
      <c r="GO217" s="83"/>
      <c r="GP217" s="83"/>
      <c r="GQ217" s="83"/>
      <c r="GR217" s="83"/>
      <c r="GS217" s="83"/>
      <c r="GT217" s="83"/>
      <c r="GU217" s="83"/>
      <c r="GV217" s="83"/>
      <c r="GW217" s="83"/>
      <c r="GX217" s="83"/>
      <c r="GY217" s="83"/>
      <c r="GZ217" s="83"/>
      <c r="HA217" s="83"/>
      <c r="HB217" s="83"/>
      <c r="HC217" s="83"/>
      <c r="HD217" s="83"/>
      <c r="HE217" s="83"/>
      <c r="HF217" s="83"/>
      <c r="HG217" s="83"/>
      <c r="HH217" s="83"/>
      <c r="HI217" s="83"/>
      <c r="HJ217" s="83"/>
      <c r="HK217" s="83"/>
      <c r="HL217" s="83"/>
      <c r="HM217" s="83"/>
      <c r="HN217" s="83"/>
      <c r="HO217" s="83"/>
      <c r="HP217" s="83"/>
      <c r="HQ217" s="83"/>
      <c r="HR217" s="83"/>
      <c r="HS217" s="83"/>
      <c r="HT217" s="83"/>
      <c r="HU217" s="83"/>
      <c r="HV217" s="83"/>
      <c r="HW217" s="83"/>
      <c r="HX217" s="83"/>
      <c r="HY217" s="83"/>
      <c r="HZ217" s="83"/>
      <c r="IA217" s="83"/>
      <c r="IB217" s="83"/>
      <c r="IC217" s="83"/>
      <c r="ID217" s="83"/>
      <c r="IE217" s="83"/>
      <c r="IF217" s="83"/>
      <c r="IG217" s="83"/>
      <c r="IH217" s="83"/>
      <c r="II217" s="83"/>
      <c r="IJ217" s="83"/>
      <c r="IK217" s="83"/>
      <c r="IL217" s="83"/>
      <c r="IM217" s="83"/>
      <c r="IN217" s="83"/>
      <c r="IO217" s="83"/>
      <c r="IP217" s="83"/>
      <c r="IQ217" s="83"/>
      <c r="IR217" s="83"/>
      <c r="IS217" s="83"/>
      <c r="IT217" s="83"/>
      <c r="IU217" s="83"/>
      <c r="IV217" s="83"/>
    </row>
    <row r="218" spans="1:256" s="129" customFormat="1" ht="12.75">
      <c r="A218" s="224"/>
      <c r="B218" s="234"/>
      <c r="C218" s="233" t="s">
        <v>278</v>
      </c>
      <c r="D218" s="225">
        <f>D202+D209+D216</f>
        <v>437810</v>
      </c>
      <c r="E218" s="225">
        <f>E202+E209+E216</f>
        <v>437810</v>
      </c>
      <c r="F218" s="225">
        <f>F202+F209+F216</f>
        <v>31101</v>
      </c>
      <c r="G218" s="553">
        <f>F218/E218*100</f>
        <v>7.103766474041251</v>
      </c>
      <c r="H218" s="133"/>
      <c r="I218" s="29"/>
      <c r="J218" s="29"/>
      <c r="K218" s="29"/>
      <c r="L218" s="29"/>
      <c r="M218" s="29"/>
      <c r="N218" s="29"/>
      <c r="O218" s="83"/>
      <c r="P218" s="83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5:6" ht="12.75">
      <c r="E219" s="83"/>
      <c r="F219" s="83"/>
    </row>
    <row r="220" spans="1:256" s="29" customFormat="1" ht="15.75">
      <c r="A220" s="73" t="s">
        <v>66</v>
      </c>
      <c r="D220" s="83"/>
      <c r="E220" s="83"/>
      <c r="F220" s="83"/>
      <c r="O220" s="83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2:256" s="29" customFormat="1" ht="12.75">
      <c r="B221"/>
      <c r="C221"/>
      <c r="D221" s="15"/>
      <c r="E221" s="15"/>
      <c r="F221" s="83"/>
      <c r="G221"/>
      <c r="O221" s="83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29" customFormat="1" ht="12.75">
      <c r="A222" s="64" t="s">
        <v>61</v>
      </c>
      <c r="B222"/>
      <c r="C222"/>
      <c r="D222" s="15"/>
      <c r="E222" s="15"/>
      <c r="F222" s="83"/>
      <c r="G222"/>
      <c r="O222" s="83"/>
      <c r="P222" s="15"/>
      <c r="Q222" s="15"/>
      <c r="R222" s="15"/>
      <c r="S222" s="15"/>
      <c r="T222" s="15"/>
      <c r="U222" s="15"/>
      <c r="V222" s="15"/>
      <c r="W222" s="163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2:256" s="29" customFormat="1" ht="12.75">
      <c r="B223"/>
      <c r="C223"/>
      <c r="D223" s="15"/>
      <c r="E223" s="15"/>
      <c r="F223" s="83"/>
      <c r="G223"/>
      <c r="O223" s="83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29" customFormat="1" ht="25.5">
      <c r="A224" s="7" t="s">
        <v>39</v>
      </c>
      <c r="B224" s="7" t="s">
        <v>40</v>
      </c>
      <c r="C224" s="5" t="s">
        <v>41</v>
      </c>
      <c r="D224" s="52" t="s">
        <v>130</v>
      </c>
      <c r="E224" s="59" t="s">
        <v>131</v>
      </c>
      <c r="F224" s="5" t="s">
        <v>30</v>
      </c>
      <c r="G224" s="51" t="s">
        <v>132</v>
      </c>
      <c r="O224" s="83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29" customFormat="1" ht="12.75">
      <c r="A225" s="158">
        <v>60</v>
      </c>
      <c r="B225" s="154">
        <v>3719</v>
      </c>
      <c r="C225" s="144" t="s">
        <v>605</v>
      </c>
      <c r="D225" s="236">
        <v>130</v>
      </c>
      <c r="E225" s="332">
        <v>130</v>
      </c>
      <c r="F225" s="332">
        <v>6</v>
      </c>
      <c r="G225" s="190">
        <f aca="true" t="shared" si="6" ref="G225:G230">F225/E225*100</f>
        <v>4.615384615384616</v>
      </c>
      <c r="O225" s="83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29" customFormat="1" ht="15" customHeight="1">
      <c r="A226" s="158" t="s">
        <v>67</v>
      </c>
      <c r="B226" s="154">
        <v>3729</v>
      </c>
      <c r="C226" s="144" t="s">
        <v>540</v>
      </c>
      <c r="D226" s="236">
        <v>150</v>
      </c>
      <c r="E226" s="332">
        <v>150</v>
      </c>
      <c r="F226" s="332">
        <v>0</v>
      </c>
      <c r="G226" s="190">
        <f t="shared" si="6"/>
        <v>0</v>
      </c>
      <c r="O226" s="83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29" customFormat="1" ht="14.25" customHeight="1">
      <c r="A227" s="158" t="s">
        <v>67</v>
      </c>
      <c r="B227" s="154">
        <v>3799</v>
      </c>
      <c r="C227" s="144" t="s">
        <v>541</v>
      </c>
      <c r="D227" s="236">
        <v>300</v>
      </c>
      <c r="E227" s="332">
        <v>300</v>
      </c>
      <c r="F227" s="332">
        <v>0</v>
      </c>
      <c r="G227" s="190">
        <f>F227/E227*100</f>
        <v>0</v>
      </c>
      <c r="O227" s="83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29" customFormat="1" ht="15" customHeight="1">
      <c r="A228" s="158" t="s">
        <v>67</v>
      </c>
      <c r="B228" s="154">
        <v>3792</v>
      </c>
      <c r="C228" s="144" t="s">
        <v>606</v>
      </c>
      <c r="D228" s="236">
        <v>100</v>
      </c>
      <c r="E228" s="332">
        <v>100</v>
      </c>
      <c r="F228" s="332">
        <v>0</v>
      </c>
      <c r="G228" s="190">
        <f>F228/E228*100</f>
        <v>0</v>
      </c>
      <c r="O228" s="83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29" customFormat="1" ht="13.5" customHeight="1">
      <c r="A229" s="158" t="s">
        <v>67</v>
      </c>
      <c r="B229" s="154">
        <v>3742</v>
      </c>
      <c r="C229" s="144" t="s">
        <v>542</v>
      </c>
      <c r="D229" s="236">
        <v>4500</v>
      </c>
      <c r="E229" s="332">
        <v>4500</v>
      </c>
      <c r="F229" s="332">
        <v>0</v>
      </c>
      <c r="G229" s="190">
        <f>F229/E229*100</f>
        <v>0</v>
      </c>
      <c r="O229" s="83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29" customFormat="1" ht="15.75" customHeight="1">
      <c r="A230" s="158" t="s">
        <v>67</v>
      </c>
      <c r="B230" s="154">
        <v>3741</v>
      </c>
      <c r="C230" s="144" t="s">
        <v>778</v>
      </c>
      <c r="D230" s="236">
        <v>150</v>
      </c>
      <c r="E230" s="332">
        <v>150</v>
      </c>
      <c r="F230" s="332">
        <v>923</v>
      </c>
      <c r="G230" s="190">
        <f t="shared" si="6"/>
        <v>615.3333333333334</v>
      </c>
      <c r="O230" s="83"/>
      <c r="P230" s="208"/>
      <c r="Q230" s="15"/>
      <c r="R230" s="15"/>
      <c r="S230" s="15"/>
      <c r="T230" s="15"/>
      <c r="U230" s="15"/>
      <c r="V230" s="15"/>
      <c r="W230" s="163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29" customFormat="1" ht="13.5" customHeight="1">
      <c r="A231" s="158" t="s">
        <v>67</v>
      </c>
      <c r="B231" s="154">
        <v>3771</v>
      </c>
      <c r="C231" s="144" t="s">
        <v>779</v>
      </c>
      <c r="D231" s="236">
        <v>0</v>
      </c>
      <c r="E231" s="332">
        <v>0</v>
      </c>
      <c r="F231" s="332">
        <v>142</v>
      </c>
      <c r="G231" s="190" t="s">
        <v>275</v>
      </c>
      <c r="H231" s="288"/>
      <c r="I231" s="288"/>
      <c r="J231" s="288"/>
      <c r="K231" s="288"/>
      <c r="L231" s="288"/>
      <c r="M231" s="288"/>
      <c r="N231" s="288"/>
      <c r="O231" s="288"/>
      <c r="P231" s="288"/>
      <c r="Q231" s="15"/>
      <c r="R231" s="15"/>
      <c r="S231" s="15"/>
      <c r="T231" s="15"/>
      <c r="U231" s="15"/>
      <c r="V231" s="15"/>
      <c r="W231" s="163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29" customFormat="1" ht="26.25" customHeight="1">
      <c r="A232" s="158" t="s">
        <v>67</v>
      </c>
      <c r="B232" s="154">
        <v>3773</v>
      </c>
      <c r="C232" s="144" t="s">
        <v>780</v>
      </c>
      <c r="D232" s="236">
        <v>0</v>
      </c>
      <c r="E232" s="332">
        <v>0</v>
      </c>
      <c r="F232" s="332">
        <v>4</v>
      </c>
      <c r="G232" s="190" t="s">
        <v>275</v>
      </c>
      <c r="H232" s="288"/>
      <c r="I232" s="288"/>
      <c r="J232" s="288"/>
      <c r="K232" s="288"/>
      <c r="L232" s="288"/>
      <c r="M232" s="288"/>
      <c r="N232" s="288"/>
      <c r="O232" s="288"/>
      <c r="P232" s="288"/>
      <c r="Q232" s="15"/>
      <c r="R232" s="15"/>
      <c r="S232" s="15"/>
      <c r="T232" s="15"/>
      <c r="U232" s="15"/>
      <c r="V232" s="15"/>
      <c r="W232" s="163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14" s="83" customFormat="1" ht="12.75">
      <c r="A233" s="215"/>
      <c r="B233" s="232"/>
      <c r="C233" s="231" t="s">
        <v>276</v>
      </c>
      <c r="D233" s="216">
        <f>SUM(D225:D232)</f>
        <v>5330</v>
      </c>
      <c r="E233" s="217">
        <f>SUM(E225:E232)</f>
        <v>5330</v>
      </c>
      <c r="F233" s="248">
        <f>SUM(F225:F232)</f>
        <v>1075</v>
      </c>
      <c r="G233" s="128">
        <f>F233/E233*100</f>
        <v>20.16885553470919</v>
      </c>
      <c r="H233" s="29"/>
      <c r="I233" s="29"/>
      <c r="J233" s="29"/>
      <c r="K233" s="29"/>
      <c r="L233" s="29"/>
      <c r="M233" s="29"/>
      <c r="N233" s="29"/>
    </row>
    <row r="234" spans="1:14" s="83" customFormat="1" ht="12.75">
      <c r="A234" s="16"/>
      <c r="B234" s="68"/>
      <c r="C234" s="219"/>
      <c r="D234" s="220"/>
      <c r="E234" s="221"/>
      <c r="F234" s="222"/>
      <c r="G234" s="223"/>
      <c r="H234" s="29"/>
      <c r="I234" s="29"/>
      <c r="J234" s="29"/>
      <c r="K234" s="29"/>
      <c r="L234" s="29"/>
      <c r="M234" s="29"/>
      <c r="N234" s="29"/>
    </row>
    <row r="235" spans="1:256" s="29" customFormat="1" ht="12.75">
      <c r="A235" s="224"/>
      <c r="B235" s="234"/>
      <c r="C235" s="233" t="s">
        <v>278</v>
      </c>
      <c r="D235" s="225">
        <f>D233</f>
        <v>5330</v>
      </c>
      <c r="E235" s="226">
        <f>E233</f>
        <v>5330</v>
      </c>
      <c r="F235" s="227">
        <f>F233</f>
        <v>1075</v>
      </c>
      <c r="G235" s="10">
        <f>F235/E235*100</f>
        <v>20.16885553470919</v>
      </c>
      <c r="H235" s="13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  <c r="EL235" s="83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3"/>
      <c r="EX235" s="83"/>
      <c r="EY235" s="83"/>
      <c r="EZ235" s="83"/>
      <c r="FA235" s="83"/>
      <c r="FB235" s="83"/>
      <c r="FC235" s="83"/>
      <c r="FD235" s="83"/>
      <c r="FE235" s="83"/>
      <c r="FF235" s="83"/>
      <c r="FG235" s="83"/>
      <c r="FH235" s="83"/>
      <c r="FI235" s="83"/>
      <c r="FJ235" s="83"/>
      <c r="FK235" s="83"/>
      <c r="FL235" s="83"/>
      <c r="FM235" s="83"/>
      <c r="FN235" s="83"/>
      <c r="FO235" s="83"/>
      <c r="FP235" s="83"/>
      <c r="FQ235" s="83"/>
      <c r="FR235" s="83"/>
      <c r="FS235" s="83"/>
      <c r="FT235" s="83"/>
      <c r="FU235" s="83"/>
      <c r="FV235" s="83"/>
      <c r="FW235" s="83"/>
      <c r="FX235" s="83"/>
      <c r="FY235" s="83"/>
      <c r="FZ235" s="83"/>
      <c r="GA235" s="83"/>
      <c r="GB235" s="83"/>
      <c r="GC235" s="83"/>
      <c r="GD235" s="83"/>
      <c r="GE235" s="83"/>
      <c r="GF235" s="83"/>
      <c r="GG235" s="83"/>
      <c r="GH235" s="83"/>
      <c r="GI235" s="83"/>
      <c r="GJ235" s="83"/>
      <c r="GK235" s="83"/>
      <c r="GL235" s="83"/>
      <c r="GM235" s="83"/>
      <c r="GN235" s="83"/>
      <c r="GO235" s="83"/>
      <c r="GP235" s="83"/>
      <c r="GQ235" s="83"/>
      <c r="GR235" s="83"/>
      <c r="GS235" s="83"/>
      <c r="GT235" s="83"/>
      <c r="GU235" s="83"/>
      <c r="GV235" s="83"/>
      <c r="GW235" s="83"/>
      <c r="GX235" s="83"/>
      <c r="GY235" s="83"/>
      <c r="GZ235" s="83"/>
      <c r="HA235" s="83"/>
      <c r="HB235" s="83"/>
      <c r="HC235" s="83"/>
      <c r="HD235" s="83"/>
      <c r="HE235" s="83"/>
      <c r="HF235" s="83"/>
      <c r="HG235" s="83"/>
      <c r="HH235" s="83"/>
      <c r="HI235" s="83"/>
      <c r="HJ235" s="83"/>
      <c r="HK235" s="83"/>
      <c r="HL235" s="83"/>
      <c r="HM235" s="83"/>
      <c r="HN235" s="83"/>
      <c r="HO235" s="83"/>
      <c r="HP235" s="83"/>
      <c r="HQ235" s="83"/>
      <c r="HR235" s="83"/>
      <c r="HS235" s="83"/>
      <c r="HT235" s="83"/>
      <c r="HU235" s="83"/>
      <c r="HV235" s="83"/>
      <c r="HW235" s="83"/>
      <c r="HX235" s="83"/>
      <c r="HY235" s="83"/>
      <c r="HZ235" s="83"/>
      <c r="IA235" s="83"/>
      <c r="IB235" s="83"/>
      <c r="IC235" s="83"/>
      <c r="ID235" s="83"/>
      <c r="IE235" s="83"/>
      <c r="IF235" s="83"/>
      <c r="IG235" s="83"/>
      <c r="IH235" s="83"/>
      <c r="II235" s="83"/>
      <c r="IJ235" s="83"/>
      <c r="IK235" s="83"/>
      <c r="IL235" s="83"/>
      <c r="IM235" s="83"/>
      <c r="IN235" s="83"/>
      <c r="IO235" s="83"/>
      <c r="IP235" s="83"/>
      <c r="IQ235" s="83"/>
      <c r="IR235" s="83"/>
      <c r="IS235" s="83"/>
      <c r="IT235" s="83"/>
      <c r="IU235" s="83"/>
      <c r="IV235" s="83"/>
    </row>
    <row r="236" spans="1:256" s="29" customFormat="1" ht="12.75">
      <c r="A236" s="685" t="s">
        <v>781</v>
      </c>
      <c r="B236" s="686"/>
      <c r="C236" s="686"/>
      <c r="D236" s="686"/>
      <c r="E236" s="686"/>
      <c r="F236" s="686"/>
      <c r="G236" s="686"/>
      <c r="H236" s="13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  <c r="FF236" s="83"/>
      <c r="FG236" s="83"/>
      <c r="FH236" s="83"/>
      <c r="FI236" s="83"/>
      <c r="FJ236" s="83"/>
      <c r="FK236" s="83"/>
      <c r="FL236" s="83"/>
      <c r="FM236" s="83"/>
      <c r="FN236" s="83"/>
      <c r="FO236" s="83"/>
      <c r="FP236" s="83"/>
      <c r="FQ236" s="83"/>
      <c r="FR236" s="83"/>
      <c r="FS236" s="83"/>
      <c r="FT236" s="83"/>
      <c r="FU236" s="83"/>
      <c r="FV236" s="83"/>
      <c r="FW236" s="83"/>
      <c r="FX236" s="83"/>
      <c r="FY236" s="83"/>
      <c r="FZ236" s="83"/>
      <c r="GA236" s="83"/>
      <c r="GB236" s="83"/>
      <c r="GC236" s="83"/>
      <c r="GD236" s="83"/>
      <c r="GE236" s="83"/>
      <c r="GF236" s="83"/>
      <c r="GG236" s="83"/>
      <c r="GH236" s="83"/>
      <c r="GI236" s="83"/>
      <c r="GJ236" s="83"/>
      <c r="GK236" s="83"/>
      <c r="GL236" s="83"/>
      <c r="GM236" s="83"/>
      <c r="GN236" s="83"/>
      <c r="GO236" s="83"/>
      <c r="GP236" s="83"/>
      <c r="GQ236" s="83"/>
      <c r="GR236" s="83"/>
      <c r="GS236" s="83"/>
      <c r="GT236" s="83"/>
      <c r="GU236" s="83"/>
      <c r="GV236" s="83"/>
      <c r="GW236" s="83"/>
      <c r="GX236" s="83"/>
      <c r="GY236" s="83"/>
      <c r="GZ236" s="83"/>
      <c r="HA236" s="83"/>
      <c r="HB236" s="83"/>
      <c r="HC236" s="83"/>
      <c r="HD236" s="83"/>
      <c r="HE236" s="83"/>
      <c r="HF236" s="83"/>
      <c r="HG236" s="83"/>
      <c r="HH236" s="83"/>
      <c r="HI236" s="83"/>
      <c r="HJ236" s="83"/>
      <c r="HK236" s="83"/>
      <c r="HL236" s="83"/>
      <c r="HM236" s="83"/>
      <c r="HN236" s="83"/>
      <c r="HO236" s="83"/>
      <c r="HP236" s="83"/>
      <c r="HQ236" s="83"/>
      <c r="HR236" s="83"/>
      <c r="HS236" s="83"/>
      <c r="HT236" s="83"/>
      <c r="HU236" s="83"/>
      <c r="HV236" s="83"/>
      <c r="HW236" s="83"/>
      <c r="HX236" s="83"/>
      <c r="HY236" s="83"/>
      <c r="HZ236" s="83"/>
      <c r="IA236" s="83"/>
      <c r="IB236" s="83"/>
      <c r="IC236" s="83"/>
      <c r="ID236" s="83"/>
      <c r="IE236" s="83"/>
      <c r="IF236" s="83"/>
      <c r="IG236" s="83"/>
      <c r="IH236" s="83"/>
      <c r="II236" s="83"/>
      <c r="IJ236" s="83"/>
      <c r="IK236" s="83"/>
      <c r="IL236" s="83"/>
      <c r="IM236" s="83"/>
      <c r="IN236" s="83"/>
      <c r="IO236" s="83"/>
      <c r="IP236" s="83"/>
      <c r="IQ236" s="83"/>
      <c r="IR236" s="83"/>
      <c r="IS236" s="83"/>
      <c r="IT236" s="83"/>
      <c r="IU236" s="83"/>
      <c r="IV236" s="83"/>
    </row>
    <row r="237" spans="1:256" s="29" customFormat="1" ht="12.75">
      <c r="A237" s="16"/>
      <c r="B237" s="68"/>
      <c r="C237" s="219"/>
      <c r="D237" s="220"/>
      <c r="E237" s="221"/>
      <c r="F237" s="222"/>
      <c r="G237" s="31"/>
      <c r="H237" s="13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  <c r="FH237" s="83"/>
      <c r="FI237" s="83"/>
      <c r="FJ237" s="83"/>
      <c r="FK237" s="83"/>
      <c r="FL237" s="83"/>
      <c r="FM237" s="83"/>
      <c r="FN237" s="83"/>
      <c r="FO237" s="83"/>
      <c r="FP237" s="83"/>
      <c r="FQ237" s="83"/>
      <c r="FR237" s="83"/>
      <c r="FS237" s="83"/>
      <c r="FT237" s="83"/>
      <c r="FU237" s="83"/>
      <c r="FV237" s="83"/>
      <c r="FW237" s="83"/>
      <c r="FX237" s="83"/>
      <c r="FY237" s="83"/>
      <c r="FZ237" s="83"/>
      <c r="GA237" s="83"/>
      <c r="GB237" s="83"/>
      <c r="GC237" s="83"/>
      <c r="GD237" s="83"/>
      <c r="GE237" s="83"/>
      <c r="GF237" s="83"/>
      <c r="GG237" s="83"/>
      <c r="GH237" s="83"/>
      <c r="GI237" s="83"/>
      <c r="GJ237" s="83"/>
      <c r="GK237" s="83"/>
      <c r="GL237" s="83"/>
      <c r="GM237" s="83"/>
      <c r="GN237" s="83"/>
      <c r="GO237" s="83"/>
      <c r="GP237" s="83"/>
      <c r="GQ237" s="83"/>
      <c r="GR237" s="83"/>
      <c r="GS237" s="83"/>
      <c r="GT237" s="83"/>
      <c r="GU237" s="83"/>
      <c r="GV237" s="83"/>
      <c r="GW237" s="83"/>
      <c r="GX237" s="83"/>
      <c r="GY237" s="83"/>
      <c r="GZ237" s="83"/>
      <c r="HA237" s="83"/>
      <c r="HB237" s="83"/>
      <c r="HC237" s="83"/>
      <c r="HD237" s="83"/>
      <c r="HE237" s="83"/>
      <c r="HF237" s="83"/>
      <c r="HG237" s="83"/>
      <c r="HH237" s="83"/>
      <c r="HI237" s="83"/>
      <c r="HJ237" s="83"/>
      <c r="HK237" s="83"/>
      <c r="HL237" s="83"/>
      <c r="HM237" s="83"/>
      <c r="HN237" s="83"/>
      <c r="HO237" s="83"/>
      <c r="HP237" s="83"/>
      <c r="HQ237" s="83"/>
      <c r="HR237" s="83"/>
      <c r="HS237" s="83"/>
      <c r="HT237" s="83"/>
      <c r="HU237" s="83"/>
      <c r="HV237" s="83"/>
      <c r="HW237" s="83"/>
      <c r="HX237" s="83"/>
      <c r="HY237" s="83"/>
      <c r="HZ237" s="83"/>
      <c r="IA237" s="83"/>
      <c r="IB237" s="83"/>
      <c r="IC237" s="83"/>
      <c r="ID237" s="83"/>
      <c r="IE237" s="83"/>
      <c r="IF237" s="83"/>
      <c r="IG237" s="83"/>
      <c r="IH237" s="83"/>
      <c r="II237" s="83"/>
      <c r="IJ237" s="83"/>
      <c r="IK237" s="83"/>
      <c r="IL237" s="83"/>
      <c r="IM237" s="83"/>
      <c r="IN237" s="83"/>
      <c r="IO237" s="83"/>
      <c r="IP237" s="83"/>
      <c r="IQ237" s="83"/>
      <c r="IR237" s="83"/>
      <c r="IS237" s="83"/>
      <c r="IT237" s="83"/>
      <c r="IU237" s="83"/>
      <c r="IV237" s="83"/>
    </row>
    <row r="238" spans="1:256" s="29" customFormat="1" ht="15.75">
      <c r="A238" s="73" t="s">
        <v>231</v>
      </c>
      <c r="D238" s="83"/>
      <c r="E238" s="83"/>
      <c r="F238" s="83"/>
      <c r="O238" s="83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2:256" s="29" customFormat="1" ht="12.75">
      <c r="B239"/>
      <c r="C239"/>
      <c r="D239" s="15"/>
      <c r="E239" s="15"/>
      <c r="F239" s="15"/>
      <c r="G239"/>
      <c r="O239" s="83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15" ht="13.5" customHeight="1">
      <c r="A240" s="64" t="s">
        <v>61</v>
      </c>
      <c r="O240" s="83"/>
    </row>
    <row r="241" ht="12" customHeight="1">
      <c r="O241" s="83"/>
    </row>
    <row r="242" spans="1:15" ht="25.5" customHeight="1">
      <c r="A242" s="7" t="s">
        <v>39</v>
      </c>
      <c r="B242" s="7" t="s">
        <v>40</v>
      </c>
      <c r="C242" s="5" t="s">
        <v>41</v>
      </c>
      <c r="D242" s="52" t="s">
        <v>130</v>
      </c>
      <c r="E242" s="59" t="s">
        <v>131</v>
      </c>
      <c r="F242" s="5" t="s">
        <v>30</v>
      </c>
      <c r="G242" s="51" t="s">
        <v>132</v>
      </c>
      <c r="O242" s="83"/>
    </row>
    <row r="243" spans="1:15" ht="15" customHeight="1">
      <c r="A243" s="158" t="s">
        <v>68</v>
      </c>
      <c r="B243" s="154">
        <v>3635</v>
      </c>
      <c r="C243" s="144" t="s">
        <v>538</v>
      </c>
      <c r="D243" s="236">
        <v>500</v>
      </c>
      <c r="E243" s="332">
        <v>500</v>
      </c>
      <c r="F243" s="332">
        <v>0</v>
      </c>
      <c r="G243" s="190">
        <f>F243/E243*100</f>
        <v>0</v>
      </c>
      <c r="O243" s="83"/>
    </row>
    <row r="244" spans="1:7" ht="12.75">
      <c r="A244" s="215"/>
      <c r="B244" s="232"/>
      <c r="C244" s="231" t="s">
        <v>276</v>
      </c>
      <c r="D244" s="216">
        <f>D243</f>
        <v>500</v>
      </c>
      <c r="E244" s="217">
        <f>E243</f>
        <v>500</v>
      </c>
      <c r="F244" s="248">
        <f>F243</f>
        <v>0</v>
      </c>
      <c r="G244" s="120">
        <f>F244/E244*100</f>
        <v>0</v>
      </c>
    </row>
    <row r="245" spans="1:7" ht="12.75">
      <c r="A245" s="16"/>
      <c r="B245" s="68"/>
      <c r="C245" s="219"/>
      <c r="D245" s="220"/>
      <c r="E245" s="221"/>
      <c r="F245" s="222"/>
      <c r="G245" s="31"/>
    </row>
    <row r="246" spans="1:6" ht="12.75">
      <c r="A246" s="77" t="s">
        <v>62</v>
      </c>
      <c r="D246" s="83"/>
      <c r="E246" s="83"/>
      <c r="F246" s="83"/>
    </row>
    <row r="247" spans="2:256" s="29" customFormat="1" ht="12.75">
      <c r="B247"/>
      <c r="C247"/>
      <c r="D247" s="83"/>
      <c r="E247" s="83"/>
      <c r="F247" s="83"/>
      <c r="G247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7" ht="25.5">
      <c r="A248" s="7" t="s">
        <v>39</v>
      </c>
      <c r="B248" s="7" t="s">
        <v>40</v>
      </c>
      <c r="C248" s="5" t="s">
        <v>41</v>
      </c>
      <c r="D248" s="52" t="s">
        <v>130</v>
      </c>
      <c r="E248" s="59" t="s">
        <v>131</v>
      </c>
      <c r="F248" s="5" t="s">
        <v>30</v>
      </c>
      <c r="G248" s="51" t="s">
        <v>132</v>
      </c>
    </row>
    <row r="249" spans="1:7" ht="25.5">
      <c r="A249" s="158">
        <v>70</v>
      </c>
      <c r="B249" s="154">
        <v>3635</v>
      </c>
      <c r="C249" s="486" t="s">
        <v>539</v>
      </c>
      <c r="D249" s="236">
        <v>6002</v>
      </c>
      <c r="E249" s="332">
        <v>6002</v>
      </c>
      <c r="F249" s="332">
        <v>0</v>
      </c>
      <c r="G249" s="190">
        <v>0</v>
      </c>
    </row>
    <row r="250" spans="1:7" ht="24.75" customHeight="1">
      <c r="A250" s="158" t="s">
        <v>68</v>
      </c>
      <c r="B250" s="154">
        <v>3635</v>
      </c>
      <c r="C250" s="144" t="s">
        <v>607</v>
      </c>
      <c r="D250" s="236">
        <v>1728</v>
      </c>
      <c r="E250" s="332">
        <v>1728</v>
      </c>
      <c r="F250" s="332">
        <v>0</v>
      </c>
      <c r="G250" s="190">
        <f>F250/E250*100</f>
        <v>0</v>
      </c>
    </row>
    <row r="251" spans="1:7" ht="12.75">
      <c r="A251" s="215"/>
      <c r="B251" s="232"/>
      <c r="C251" s="231" t="s">
        <v>277</v>
      </c>
      <c r="D251" s="216">
        <f>SUM(D249:D250)</f>
        <v>7730</v>
      </c>
      <c r="E251" s="217">
        <f>SUM(E249:E250)</f>
        <v>7730</v>
      </c>
      <c r="F251" s="248">
        <f>SUM(F249:F250)</f>
        <v>0</v>
      </c>
      <c r="G251" s="120">
        <f>F251/E251*100</f>
        <v>0</v>
      </c>
    </row>
    <row r="252" spans="1:7" ht="12.75">
      <c r="A252" s="16"/>
      <c r="B252" s="68"/>
      <c r="C252" s="219"/>
      <c r="D252" s="220"/>
      <c r="E252" s="221"/>
      <c r="F252" s="222"/>
      <c r="G252" s="223"/>
    </row>
    <row r="253" spans="1:256" s="129" customFormat="1" ht="12.75">
      <c r="A253" s="224"/>
      <c r="B253" s="234"/>
      <c r="C253" s="233" t="s">
        <v>278</v>
      </c>
      <c r="D253" s="225">
        <f>D244+D251</f>
        <v>8230</v>
      </c>
      <c r="E253" s="226">
        <f>E244+E251</f>
        <v>8230</v>
      </c>
      <c r="F253" s="227">
        <f>F244+F251</f>
        <v>0</v>
      </c>
      <c r="G253" s="27">
        <f>F253/E253*100</f>
        <v>0</v>
      </c>
      <c r="H253" s="133"/>
      <c r="I253" s="29"/>
      <c r="J253" s="29"/>
      <c r="K253" s="29"/>
      <c r="L253" s="29"/>
      <c r="M253" s="29"/>
      <c r="N253" s="29"/>
      <c r="O253" s="83"/>
      <c r="P253" s="83"/>
      <c r="Q253" s="163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ht="12.75">
      <c r="D254" s="83"/>
    </row>
    <row r="255" spans="1:256" s="29" customFormat="1" ht="15.75">
      <c r="A255" s="73" t="s">
        <v>230</v>
      </c>
      <c r="D255" s="83"/>
      <c r="E255" s="83"/>
      <c r="F255" s="83"/>
      <c r="O255" s="83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2:256" s="29" customFormat="1" ht="12.75">
      <c r="B256"/>
      <c r="C256"/>
      <c r="D256" s="15"/>
      <c r="E256" s="15"/>
      <c r="F256" s="15"/>
      <c r="G256"/>
      <c r="O256" s="83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29" customFormat="1" ht="12.75">
      <c r="A257" s="64" t="s">
        <v>61</v>
      </c>
      <c r="B257"/>
      <c r="C257"/>
      <c r="D257" s="15"/>
      <c r="E257" s="15"/>
      <c r="F257" s="15"/>
      <c r="G257"/>
      <c r="O257" s="83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2:256" s="29" customFormat="1" ht="12.75">
      <c r="B258"/>
      <c r="C258"/>
      <c r="D258" s="15"/>
      <c r="E258" s="15"/>
      <c r="F258" s="15"/>
      <c r="G258"/>
      <c r="O258" s="83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29" customFormat="1" ht="25.5">
      <c r="A259" s="7" t="s">
        <v>39</v>
      </c>
      <c r="B259" s="7" t="s">
        <v>40</v>
      </c>
      <c r="C259" s="5" t="s">
        <v>41</v>
      </c>
      <c r="D259" s="52" t="s">
        <v>130</v>
      </c>
      <c r="E259" s="59" t="s">
        <v>131</v>
      </c>
      <c r="F259" s="5" t="s">
        <v>30</v>
      </c>
      <c r="G259" s="51" t="s">
        <v>132</v>
      </c>
      <c r="O259" s="83"/>
      <c r="P259" s="15"/>
      <c r="Q259" s="15"/>
      <c r="R259" s="163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9" customFormat="1" ht="12.75">
      <c r="A260" s="158" t="s">
        <v>69</v>
      </c>
      <c r="B260" s="154">
        <v>2212</v>
      </c>
      <c r="C260" s="144" t="s">
        <v>524</v>
      </c>
      <c r="D260" s="236">
        <v>196</v>
      </c>
      <c r="E260" s="332">
        <v>196</v>
      </c>
      <c r="F260" s="332">
        <v>0</v>
      </c>
      <c r="G260" s="190">
        <f aca="true" t="shared" si="7" ref="G260:G266">F260/E260*100</f>
        <v>0</v>
      </c>
      <c r="O260" s="15"/>
      <c r="P260" s="15"/>
      <c r="Q260" s="15"/>
      <c r="R260" s="15"/>
      <c r="S260" s="15"/>
      <c r="T260" s="163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9" customFormat="1" ht="12.75">
      <c r="A261" s="141" t="s">
        <v>69</v>
      </c>
      <c r="B261" s="142">
        <v>2223</v>
      </c>
      <c r="C261" s="144" t="s">
        <v>345</v>
      </c>
      <c r="D261" s="183">
        <v>150</v>
      </c>
      <c r="E261" s="331">
        <v>150</v>
      </c>
      <c r="F261" s="372">
        <v>0</v>
      </c>
      <c r="G261" s="36">
        <f>F261/E261*100</f>
        <v>0</v>
      </c>
      <c r="O261" s="15"/>
      <c r="P261" s="15"/>
      <c r="Q261" s="15"/>
      <c r="R261" s="15"/>
      <c r="S261" s="15"/>
      <c r="T261" s="16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9" customFormat="1" ht="14.25" customHeight="1">
      <c r="A262" s="158" t="s">
        <v>69</v>
      </c>
      <c r="B262" s="154">
        <v>2212</v>
      </c>
      <c r="C262" s="144" t="s">
        <v>525</v>
      </c>
      <c r="D262" s="236">
        <v>598090</v>
      </c>
      <c r="E262" s="332">
        <v>598090</v>
      </c>
      <c r="F262" s="332">
        <v>105500</v>
      </c>
      <c r="G262" s="190">
        <f t="shared" si="7"/>
        <v>17.639485696132688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9" customFormat="1" ht="25.5">
      <c r="A263" s="158" t="s">
        <v>69</v>
      </c>
      <c r="B263" s="154">
        <v>2242</v>
      </c>
      <c r="C263" s="144" t="s">
        <v>608</v>
      </c>
      <c r="D263" s="236">
        <v>248000</v>
      </c>
      <c r="E263" s="332">
        <v>248000</v>
      </c>
      <c r="F263" s="332">
        <v>41333</v>
      </c>
      <c r="G263" s="190">
        <f t="shared" si="7"/>
        <v>16.666532258064514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9" customFormat="1" ht="25.5">
      <c r="A264" s="158" t="s">
        <v>69</v>
      </c>
      <c r="B264" s="154">
        <v>2221</v>
      </c>
      <c r="C264" s="144" t="s">
        <v>609</v>
      </c>
      <c r="D264" s="236">
        <v>220774</v>
      </c>
      <c r="E264" s="332">
        <v>220774</v>
      </c>
      <c r="F264" s="332">
        <v>28694</v>
      </c>
      <c r="G264" s="190">
        <f t="shared" si="7"/>
        <v>12.997001458505078</v>
      </c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9" customFormat="1" ht="27.75" customHeight="1">
      <c r="A265" s="158" t="s">
        <v>69</v>
      </c>
      <c r="B265" s="154" t="s">
        <v>610</v>
      </c>
      <c r="C265" s="144" t="s">
        <v>537</v>
      </c>
      <c r="D265" s="236">
        <v>30000</v>
      </c>
      <c r="E265" s="332">
        <v>30000</v>
      </c>
      <c r="F265" s="332">
        <v>1704</v>
      </c>
      <c r="G265" s="190">
        <f t="shared" si="7"/>
        <v>5.680000000000001</v>
      </c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7" ht="12.75">
      <c r="A266" s="215"/>
      <c r="B266" s="232"/>
      <c r="C266" s="231" t="s">
        <v>276</v>
      </c>
      <c r="D266" s="216">
        <f>SUM(D260:D265)</f>
        <v>1097210</v>
      </c>
      <c r="E266" s="217">
        <f>SUM(E260:E265)</f>
        <v>1097210</v>
      </c>
      <c r="F266" s="248">
        <f>SUM(F260:F265)</f>
        <v>177231</v>
      </c>
      <c r="G266" s="120">
        <f t="shared" si="7"/>
        <v>16.152878664977536</v>
      </c>
    </row>
    <row r="267" spans="1:7" ht="12.75">
      <c r="A267" s="16"/>
      <c r="B267" s="68"/>
      <c r="C267" s="219"/>
      <c r="D267" s="220"/>
      <c r="E267" s="221"/>
      <c r="F267" s="278"/>
      <c r="G267" s="123"/>
    </row>
    <row r="268" spans="1:7" ht="12.75">
      <c r="A268" s="224"/>
      <c r="B268" s="234"/>
      <c r="C268" s="233" t="s">
        <v>278</v>
      </c>
      <c r="D268" s="225">
        <f>D266</f>
        <v>1097210</v>
      </c>
      <c r="E268" s="225">
        <f>E266</f>
        <v>1097210</v>
      </c>
      <c r="F268" s="225">
        <f>F266</f>
        <v>177231</v>
      </c>
      <c r="G268" s="27">
        <f>F268/E268*100</f>
        <v>16.152878664977536</v>
      </c>
    </row>
    <row r="269" spans="1:7" ht="12.75">
      <c r="A269" s="16"/>
      <c r="B269" s="68"/>
      <c r="C269" s="219"/>
      <c r="D269" s="220"/>
      <c r="E269" s="221"/>
      <c r="F269" s="278"/>
      <c r="G269" s="123"/>
    </row>
    <row r="270" spans="1:256" s="29" customFormat="1" ht="15.75">
      <c r="A270" s="73" t="s">
        <v>70</v>
      </c>
      <c r="D270" s="83"/>
      <c r="E270" s="83"/>
      <c r="F270" s="83"/>
      <c r="O270" s="83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9" customFormat="1" ht="15.75">
      <c r="A271" s="73"/>
      <c r="D271" s="83"/>
      <c r="E271" s="83"/>
      <c r="F271" s="83"/>
      <c r="O271" s="83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7" ht="12.75">
      <c r="A272" s="64" t="s">
        <v>61</v>
      </c>
      <c r="D272" s="220"/>
      <c r="E272" s="221"/>
      <c r="F272" s="278"/>
      <c r="G272" s="242"/>
    </row>
    <row r="273" spans="1:7" ht="12.75">
      <c r="A273" s="64"/>
      <c r="D273" s="220"/>
      <c r="E273" s="221"/>
      <c r="F273" s="278"/>
      <c r="G273" s="242"/>
    </row>
    <row r="274" spans="1:256" s="29" customFormat="1" ht="25.5">
      <c r="A274" s="7" t="s">
        <v>39</v>
      </c>
      <c r="B274" s="7" t="s">
        <v>40</v>
      </c>
      <c r="C274" s="5" t="s">
        <v>41</v>
      </c>
      <c r="D274" s="52" t="s">
        <v>130</v>
      </c>
      <c r="E274" s="59" t="s">
        <v>131</v>
      </c>
      <c r="F274" s="5" t="s">
        <v>30</v>
      </c>
      <c r="G274" s="51" t="s">
        <v>132</v>
      </c>
      <c r="O274" s="83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29" customFormat="1" ht="25.5">
      <c r="A275" s="158" t="s">
        <v>321</v>
      </c>
      <c r="B275" s="154">
        <v>4399</v>
      </c>
      <c r="C275" s="329" t="s">
        <v>513</v>
      </c>
      <c r="D275" s="236">
        <v>400</v>
      </c>
      <c r="E275" s="332">
        <v>400</v>
      </c>
      <c r="F275" s="332">
        <v>6</v>
      </c>
      <c r="G275" s="190">
        <f>F275/E275*100</f>
        <v>1.5</v>
      </c>
      <c r="O275" s="83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9" customFormat="1" ht="12.75">
      <c r="A276" s="215"/>
      <c r="B276" s="232"/>
      <c r="C276" s="231" t="s">
        <v>611</v>
      </c>
      <c r="D276" s="216">
        <f>SUM(D275)</f>
        <v>400</v>
      </c>
      <c r="E276" s="216">
        <f>SUM(E275)</f>
        <v>400</v>
      </c>
      <c r="F276" s="216">
        <f>SUM(F275)</f>
        <v>6</v>
      </c>
      <c r="G276" s="190">
        <f>F276/E276*100</f>
        <v>1.5</v>
      </c>
      <c r="O276" s="83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2:256" s="29" customFormat="1" ht="12.75">
      <c r="B277"/>
      <c r="C277"/>
      <c r="D277" s="15"/>
      <c r="E277" s="15"/>
      <c r="F277" s="15"/>
      <c r="G277"/>
      <c r="O277" s="83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9" customFormat="1" ht="12.75">
      <c r="A278" s="485" t="s">
        <v>533</v>
      </c>
      <c r="B278" s="485"/>
      <c r="C278" s="485"/>
      <c r="D278" s="163"/>
      <c r="E278" s="163"/>
      <c r="F278" s="15"/>
      <c r="G278"/>
      <c r="O278" s="83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9" customFormat="1" ht="25.5">
      <c r="A279" s="7" t="s">
        <v>39</v>
      </c>
      <c r="B279" s="7" t="s">
        <v>40</v>
      </c>
      <c r="C279" s="5" t="s">
        <v>41</v>
      </c>
      <c r="D279" s="52" t="s">
        <v>130</v>
      </c>
      <c r="E279" s="59" t="s">
        <v>131</v>
      </c>
      <c r="F279" s="5" t="s">
        <v>30</v>
      </c>
      <c r="G279" s="51" t="s">
        <v>132</v>
      </c>
      <c r="O279" s="83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9" customFormat="1" ht="12.75">
      <c r="A280" s="158" t="s">
        <v>321</v>
      </c>
      <c r="B280" s="154">
        <v>4311</v>
      </c>
      <c r="C280" s="159" t="s">
        <v>511</v>
      </c>
      <c r="D280" s="313">
        <v>55770</v>
      </c>
      <c r="E280" s="314">
        <v>55770</v>
      </c>
      <c r="F280" s="353">
        <v>9290</v>
      </c>
      <c r="G280" s="190">
        <f>F280/E280*100</f>
        <v>16.65770127308589</v>
      </c>
      <c r="O280" s="83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9" customFormat="1" ht="26.25" customHeight="1">
      <c r="A281" s="158" t="s">
        <v>321</v>
      </c>
      <c r="B281" s="154">
        <v>4313</v>
      </c>
      <c r="C281" s="144" t="s">
        <v>512</v>
      </c>
      <c r="D281" s="188">
        <v>91940</v>
      </c>
      <c r="E281" s="186">
        <v>91940</v>
      </c>
      <c r="F281" s="332">
        <v>15327</v>
      </c>
      <c r="G281" s="189">
        <f>F281/E281*100</f>
        <v>16.670654774853165</v>
      </c>
      <c r="O281" s="83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9" customFormat="1" ht="15" customHeight="1">
      <c r="A282" s="158" t="s">
        <v>321</v>
      </c>
      <c r="B282" s="154">
        <v>4316</v>
      </c>
      <c r="C282" s="477" t="s">
        <v>534</v>
      </c>
      <c r="D282" s="313">
        <v>158820</v>
      </c>
      <c r="E282" s="314">
        <v>158820</v>
      </c>
      <c r="F282" s="353">
        <v>26551</v>
      </c>
      <c r="G282" s="190">
        <f>F282/E282*100</f>
        <v>16.717667800025186</v>
      </c>
      <c r="O282" s="83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7" ht="15" customHeight="1">
      <c r="A283" s="158" t="s">
        <v>321</v>
      </c>
      <c r="B283" s="154">
        <v>4339</v>
      </c>
      <c r="C283" s="144" t="s">
        <v>514</v>
      </c>
      <c r="D283" s="188">
        <v>5080</v>
      </c>
      <c r="E283" s="186">
        <v>5080</v>
      </c>
      <c r="F283" s="332">
        <v>846</v>
      </c>
      <c r="G283" s="189">
        <f>F283/E283*100</f>
        <v>16.65354330708661</v>
      </c>
    </row>
    <row r="284" spans="1:7" ht="12.75">
      <c r="A284" s="215"/>
      <c r="B284" s="232"/>
      <c r="C284" s="231" t="s">
        <v>523</v>
      </c>
      <c r="D284" s="216">
        <f>SUM(D280:D283)</f>
        <v>311610</v>
      </c>
      <c r="E284" s="217">
        <f>SUM(E280:E283)</f>
        <v>311610</v>
      </c>
      <c r="F284" s="248">
        <f>SUM(F280:F283)</f>
        <v>52014</v>
      </c>
      <c r="G284" s="204">
        <f>F284/E284*100</f>
        <v>16.692018869741023</v>
      </c>
    </row>
    <row r="285" spans="1:7" ht="12.75" customHeight="1" hidden="1">
      <c r="A285" s="628" t="s">
        <v>265</v>
      </c>
      <c r="B285" s="628"/>
      <c r="C285" s="628"/>
      <c r="F285" s="83"/>
      <c r="G285" s="15"/>
    </row>
    <row r="286" spans="1:7" ht="12.75" customHeight="1" hidden="1">
      <c r="A286" s="636" t="s">
        <v>264</v>
      </c>
      <c r="B286" s="636"/>
      <c r="C286" s="636"/>
      <c r="F286" s="83"/>
      <c r="G286" s="15"/>
    </row>
    <row r="287" spans="1:7" ht="12.75" customHeight="1" hidden="1">
      <c r="A287" s="636" t="s">
        <v>266</v>
      </c>
      <c r="B287" s="636"/>
      <c r="C287" s="636"/>
      <c r="F287" s="83"/>
      <c r="G287" s="15"/>
    </row>
    <row r="288" spans="1:7" ht="12.75" customHeight="1">
      <c r="A288" s="67"/>
      <c r="B288" s="67"/>
      <c r="C288" s="67"/>
      <c r="F288" s="83"/>
      <c r="G288" s="15"/>
    </row>
    <row r="289" spans="1:7" ht="12.75" customHeight="1">
      <c r="A289" s="480" t="s">
        <v>612</v>
      </c>
      <c r="B289" s="480"/>
      <c r="C289" s="479"/>
      <c r="F289" s="83"/>
      <c r="G289" s="15"/>
    </row>
    <row r="290" spans="1:256" s="29" customFormat="1" ht="25.5">
      <c r="A290" s="7" t="s">
        <v>39</v>
      </c>
      <c r="B290" s="7" t="s">
        <v>40</v>
      </c>
      <c r="C290" s="5" t="s">
        <v>41</v>
      </c>
      <c r="D290" s="52" t="s">
        <v>130</v>
      </c>
      <c r="E290" s="59" t="s">
        <v>131</v>
      </c>
      <c r="F290" s="5" t="s">
        <v>30</v>
      </c>
      <c r="G290" s="51" t="s">
        <v>132</v>
      </c>
      <c r="O290" s="83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9" customFormat="1" ht="18" customHeight="1">
      <c r="A291" s="158" t="s">
        <v>321</v>
      </c>
      <c r="B291" s="476">
        <v>4314</v>
      </c>
      <c r="C291" s="477" t="s">
        <v>515</v>
      </c>
      <c r="D291" s="478">
        <v>11646</v>
      </c>
      <c r="E291" s="353">
        <v>11646</v>
      </c>
      <c r="F291" s="353">
        <v>3089</v>
      </c>
      <c r="G291" s="336">
        <f>F291/E291*100</f>
        <v>26.524128456122277</v>
      </c>
      <c r="O291" s="83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9" customFormat="1" ht="18" customHeight="1">
      <c r="A292" s="158" t="s">
        <v>321</v>
      </c>
      <c r="B292" s="476">
        <v>4316</v>
      </c>
      <c r="C292" s="477" t="s">
        <v>534</v>
      </c>
      <c r="D292" s="478">
        <v>8020</v>
      </c>
      <c r="E292" s="353">
        <v>8020</v>
      </c>
      <c r="F292" s="353">
        <v>5395</v>
      </c>
      <c r="G292" s="336">
        <f>F292/E292*100</f>
        <v>67.26932668329178</v>
      </c>
      <c r="O292" s="83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9" customFormat="1" ht="25.5">
      <c r="A293" s="158" t="s">
        <v>321</v>
      </c>
      <c r="B293" s="476">
        <v>4319</v>
      </c>
      <c r="C293" s="477" t="s">
        <v>516</v>
      </c>
      <c r="D293" s="478">
        <v>6470</v>
      </c>
      <c r="E293" s="353">
        <v>6470</v>
      </c>
      <c r="F293" s="353">
        <v>6308</v>
      </c>
      <c r="G293" s="336">
        <f>F293/E293*100</f>
        <v>97.49613601236476</v>
      </c>
      <c r="O293" s="83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9" customFormat="1" ht="12.75">
      <c r="A294" s="158" t="s">
        <v>321</v>
      </c>
      <c r="B294" s="476">
        <v>4323</v>
      </c>
      <c r="C294" s="477" t="s">
        <v>517</v>
      </c>
      <c r="D294" s="478">
        <v>284</v>
      </c>
      <c r="E294" s="353">
        <v>284</v>
      </c>
      <c r="F294" s="353">
        <v>0</v>
      </c>
      <c r="G294" s="336">
        <f>F294/E294*100</f>
        <v>0</v>
      </c>
      <c r="O294" s="83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9" customFormat="1" ht="25.5">
      <c r="A295" s="158" t="s">
        <v>321</v>
      </c>
      <c r="B295" s="476">
        <v>4332</v>
      </c>
      <c r="C295" s="477" t="s">
        <v>518</v>
      </c>
      <c r="D295" s="478">
        <v>1000</v>
      </c>
      <c r="E295" s="353">
        <v>1000</v>
      </c>
      <c r="F295" s="353">
        <v>92</v>
      </c>
      <c r="G295" s="336">
        <f aca="true" t="shared" si="8" ref="G295:G301">F295/E295*100</f>
        <v>9.2</v>
      </c>
      <c r="O295" s="83" t="s">
        <v>241</v>
      </c>
      <c r="P295" s="163"/>
      <c r="Q295" s="15"/>
      <c r="R295" s="15"/>
      <c r="S295" s="15"/>
      <c r="T295" s="163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9" customFormat="1" ht="12.75">
      <c r="A296" s="158" t="s">
        <v>321</v>
      </c>
      <c r="B296" s="476">
        <v>4333</v>
      </c>
      <c r="C296" s="477" t="s">
        <v>519</v>
      </c>
      <c r="D296" s="478">
        <v>1864</v>
      </c>
      <c r="E296" s="353">
        <v>1864</v>
      </c>
      <c r="F296" s="353">
        <v>0</v>
      </c>
      <c r="G296" s="336">
        <f t="shared" si="8"/>
        <v>0</v>
      </c>
      <c r="O296" s="83"/>
      <c r="P296" s="163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7" ht="25.5">
      <c r="A297" s="158" t="s">
        <v>321</v>
      </c>
      <c r="B297" s="476">
        <v>4341</v>
      </c>
      <c r="C297" s="329" t="s">
        <v>520</v>
      </c>
      <c r="D297" s="413">
        <v>965</v>
      </c>
      <c r="E297" s="332">
        <v>965</v>
      </c>
      <c r="F297" s="332">
        <v>0</v>
      </c>
      <c r="G297" s="352">
        <f t="shared" si="8"/>
        <v>0</v>
      </c>
    </row>
    <row r="298" spans="1:7" ht="12.75">
      <c r="A298" s="158" t="s">
        <v>321</v>
      </c>
      <c r="B298" s="154">
        <v>4345</v>
      </c>
      <c r="C298" s="144" t="s">
        <v>521</v>
      </c>
      <c r="D298" s="188">
        <v>51</v>
      </c>
      <c r="E298" s="186">
        <v>51</v>
      </c>
      <c r="F298" s="332">
        <v>0</v>
      </c>
      <c r="G298" s="189">
        <f t="shared" si="8"/>
        <v>0</v>
      </c>
    </row>
    <row r="299" spans="1:20" ht="25.5">
      <c r="A299" s="158" t="s">
        <v>321</v>
      </c>
      <c r="B299" s="154">
        <v>4349</v>
      </c>
      <c r="C299" s="144" t="s">
        <v>522</v>
      </c>
      <c r="D299" s="188">
        <v>2700</v>
      </c>
      <c r="E299" s="186">
        <v>2700</v>
      </c>
      <c r="F299" s="332">
        <v>0</v>
      </c>
      <c r="G299" s="189">
        <f t="shared" si="8"/>
        <v>0</v>
      </c>
      <c r="T299" s="163"/>
    </row>
    <row r="300" spans="1:7" ht="12.75">
      <c r="A300" s="215"/>
      <c r="B300" s="232"/>
      <c r="C300" s="231" t="s">
        <v>504</v>
      </c>
      <c r="D300" s="216">
        <f>SUM(D291:D299)</f>
        <v>33000</v>
      </c>
      <c r="E300" s="217">
        <f>SUM(E291:E299)</f>
        <v>33000</v>
      </c>
      <c r="F300" s="248">
        <f>SUM(F291:F299)</f>
        <v>14884</v>
      </c>
      <c r="G300" s="204">
        <f t="shared" si="8"/>
        <v>45.1030303030303</v>
      </c>
    </row>
    <row r="301" spans="1:7" ht="12.75">
      <c r="A301" s="215"/>
      <c r="B301" s="232"/>
      <c r="C301" s="231" t="s">
        <v>613</v>
      </c>
      <c r="D301" s="216">
        <f>D276+D284+D300</f>
        <v>345010</v>
      </c>
      <c r="E301" s="216">
        <f>E276+E284+E300</f>
        <v>345010</v>
      </c>
      <c r="F301" s="216">
        <f>F276+F284+F300</f>
        <v>66904</v>
      </c>
      <c r="G301" s="204">
        <f t="shared" si="8"/>
        <v>19.39190168400916</v>
      </c>
    </row>
    <row r="302" spans="1:7" ht="12.75">
      <c r="A302" s="16"/>
      <c r="B302" s="68"/>
      <c r="C302" s="219"/>
      <c r="D302" s="220"/>
      <c r="E302" s="221"/>
      <c r="F302" s="278"/>
      <c r="G302" s="242"/>
    </row>
    <row r="303" spans="1:7" ht="12.75" customHeight="1">
      <c r="A303" s="77" t="s">
        <v>62</v>
      </c>
      <c r="B303" s="14"/>
      <c r="F303" s="83"/>
      <c r="G303" s="15"/>
    </row>
    <row r="304" spans="1:7" ht="12.75" customHeight="1">
      <c r="A304" s="684"/>
      <c r="B304" s="684"/>
      <c r="C304" s="684"/>
      <c r="F304" s="83"/>
      <c r="G304" s="15"/>
    </row>
    <row r="305" spans="1:7" ht="25.5" customHeight="1">
      <c r="A305" s="7" t="s">
        <v>39</v>
      </c>
      <c r="B305" s="7" t="s">
        <v>40</v>
      </c>
      <c r="C305" s="5" t="s">
        <v>41</v>
      </c>
      <c r="D305" s="52" t="s">
        <v>130</v>
      </c>
      <c r="E305" s="59" t="s">
        <v>131</v>
      </c>
      <c r="F305" s="5" t="s">
        <v>30</v>
      </c>
      <c r="G305" s="51" t="s">
        <v>132</v>
      </c>
    </row>
    <row r="306" spans="1:22" ht="24.75" customHeight="1">
      <c r="A306" s="158" t="s">
        <v>321</v>
      </c>
      <c r="B306" s="154">
        <v>4316</v>
      </c>
      <c r="C306" s="144" t="s">
        <v>509</v>
      </c>
      <c r="D306" s="188">
        <v>1250</v>
      </c>
      <c r="E306" s="188">
        <v>1250</v>
      </c>
      <c r="F306" s="413">
        <v>0</v>
      </c>
      <c r="G306" s="189">
        <f>F306/E306*100</f>
        <v>0</v>
      </c>
      <c r="V306" s="416"/>
    </row>
    <row r="307" spans="1:256" s="129" customFormat="1" ht="14.25" customHeight="1">
      <c r="A307" s="215"/>
      <c r="B307" s="232"/>
      <c r="C307" s="231" t="s">
        <v>277</v>
      </c>
      <c r="D307" s="216">
        <f>SUM(D306:D306)</f>
        <v>1250</v>
      </c>
      <c r="E307" s="419">
        <f>SUM(E306:E306)</f>
        <v>1250</v>
      </c>
      <c r="F307" s="248">
        <f>SUM(F306:F306)</f>
        <v>0</v>
      </c>
      <c r="G307" s="204">
        <f>F307/E307*100</f>
        <v>0</v>
      </c>
      <c r="H307" s="133"/>
      <c r="I307" s="29"/>
      <c r="J307" s="29"/>
      <c r="K307" s="29"/>
      <c r="L307" s="29"/>
      <c r="M307" s="29"/>
      <c r="N307" s="29"/>
      <c r="O307" s="83"/>
      <c r="P307" s="83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7" ht="12.75">
      <c r="A308" s="16"/>
      <c r="B308" s="68"/>
      <c r="C308" s="219"/>
      <c r="D308" s="220"/>
      <c r="E308" s="221"/>
      <c r="F308" s="278"/>
      <c r="G308" s="242"/>
    </row>
    <row r="309" spans="1:256" s="129" customFormat="1" ht="14.25" customHeight="1">
      <c r="A309" s="637" t="s">
        <v>506</v>
      </c>
      <c r="B309" s="638"/>
      <c r="C309" s="638"/>
      <c r="D309" s="220"/>
      <c r="E309" s="221"/>
      <c r="F309" s="278"/>
      <c r="G309" s="31"/>
      <c r="H309" s="133"/>
      <c r="I309" s="29"/>
      <c r="J309" s="29"/>
      <c r="K309" s="29"/>
      <c r="L309" s="29"/>
      <c r="M309" s="29"/>
      <c r="N309" s="29"/>
      <c r="O309" s="83"/>
      <c r="P309" s="83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7" ht="25.5" customHeight="1">
      <c r="A310" s="7" t="s">
        <v>39</v>
      </c>
      <c r="B310" s="7" t="s">
        <v>40</v>
      </c>
      <c r="C310" s="5" t="s">
        <v>41</v>
      </c>
      <c r="D310" s="52" t="s">
        <v>130</v>
      </c>
      <c r="E310" s="59" t="s">
        <v>131</v>
      </c>
      <c r="F310" s="5" t="s">
        <v>30</v>
      </c>
      <c r="G310" s="51" t="s">
        <v>132</v>
      </c>
    </row>
    <row r="311" spans="1:22" ht="37.5" customHeight="1">
      <c r="A311" s="158" t="s">
        <v>321</v>
      </c>
      <c r="B311" s="154">
        <v>4399</v>
      </c>
      <c r="C311" s="144" t="s">
        <v>510</v>
      </c>
      <c r="D311" s="188">
        <v>4000</v>
      </c>
      <c r="E311" s="186">
        <v>4000</v>
      </c>
      <c r="F311" s="332">
        <v>0</v>
      </c>
      <c r="G311" s="189">
        <f>F311/E311*100</f>
        <v>0</v>
      </c>
      <c r="V311" s="416"/>
    </row>
    <row r="312" spans="1:256" s="129" customFormat="1" ht="14.25" customHeight="1">
      <c r="A312" s="215"/>
      <c r="B312" s="232"/>
      <c r="C312" s="231" t="s">
        <v>504</v>
      </c>
      <c r="D312" s="216">
        <f>SUM(D311)</f>
        <v>4000</v>
      </c>
      <c r="E312" s="419">
        <f>SUM(E311)</f>
        <v>4000</v>
      </c>
      <c r="F312" s="248">
        <f>SUM(F311:F311)</f>
        <v>0</v>
      </c>
      <c r="G312" s="204">
        <f>F312/E312*100</f>
        <v>0</v>
      </c>
      <c r="H312" s="133"/>
      <c r="I312" s="29"/>
      <c r="J312" s="29"/>
      <c r="K312" s="29"/>
      <c r="L312" s="29"/>
      <c r="M312" s="29"/>
      <c r="N312" s="29"/>
      <c r="O312" s="83"/>
      <c r="P312" s="83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129" customFormat="1" ht="14.25" customHeight="1">
      <c r="A313" s="16"/>
      <c r="B313" s="68"/>
      <c r="C313" s="219"/>
      <c r="D313" s="220"/>
      <c r="E313" s="221"/>
      <c r="F313" s="278"/>
      <c r="G313" s="31"/>
      <c r="H313" s="133"/>
      <c r="I313" s="29"/>
      <c r="J313" s="29"/>
      <c r="K313" s="29"/>
      <c r="L313" s="29"/>
      <c r="M313" s="29"/>
      <c r="N313" s="29"/>
      <c r="O313" s="83"/>
      <c r="P313" s="83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129" customFormat="1" ht="14.25" customHeight="1">
      <c r="A314" s="224"/>
      <c r="B314" s="234"/>
      <c r="C314" s="233" t="s">
        <v>278</v>
      </c>
      <c r="D314" s="225">
        <f>D276+D284+D300+D307+D312</f>
        <v>350260</v>
      </c>
      <c r="E314" s="225">
        <f>E276+E284+E300+E307+E312</f>
        <v>350260</v>
      </c>
      <c r="F314" s="225">
        <f>F276+F284+F300+F307+F312</f>
        <v>66904</v>
      </c>
      <c r="G314" s="238">
        <f>F314/E314*100</f>
        <v>19.101239079540914</v>
      </c>
      <c r="H314" s="133"/>
      <c r="I314" s="29"/>
      <c r="J314" s="29"/>
      <c r="K314" s="29"/>
      <c r="L314" s="29"/>
      <c r="M314" s="29"/>
      <c r="N314" s="29"/>
      <c r="O314" s="83"/>
      <c r="P314" s="83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129" customFormat="1" ht="14.25" customHeight="1">
      <c r="A315" s="279"/>
      <c r="B315" s="280"/>
      <c r="C315" s="281"/>
      <c r="D315" s="282"/>
      <c r="E315" s="475"/>
      <c r="F315" s="278"/>
      <c r="G315" s="277"/>
      <c r="H315" s="133"/>
      <c r="I315" s="29"/>
      <c r="J315" s="29"/>
      <c r="K315" s="29"/>
      <c r="L315" s="29"/>
      <c r="M315" s="29"/>
      <c r="N315" s="29"/>
      <c r="O315" s="83"/>
      <c r="P315" s="83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9" customFormat="1" ht="15.75">
      <c r="A316" s="73" t="s">
        <v>71</v>
      </c>
      <c r="D316" s="83"/>
      <c r="E316" s="83"/>
      <c r="F316" s="83"/>
      <c r="O316" s="83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9:15" ht="12.75">
      <c r="I317" s="29"/>
      <c r="O317" s="83"/>
    </row>
    <row r="318" spans="1:15" ht="12.75">
      <c r="A318" s="64" t="s">
        <v>61</v>
      </c>
      <c r="I318" s="29"/>
      <c r="O318" s="83"/>
    </row>
    <row r="319" spans="9:15" ht="12.75">
      <c r="I319" s="29"/>
      <c r="O319" s="83"/>
    </row>
    <row r="320" spans="1:15" ht="25.5">
      <c r="A320" s="7" t="s">
        <v>39</v>
      </c>
      <c r="B320" s="7" t="s">
        <v>40</v>
      </c>
      <c r="C320" s="5" t="s">
        <v>41</v>
      </c>
      <c r="D320" s="52" t="s">
        <v>130</v>
      </c>
      <c r="E320" s="59" t="s">
        <v>131</v>
      </c>
      <c r="F320" s="5" t="s">
        <v>30</v>
      </c>
      <c r="G320" s="51" t="s">
        <v>132</v>
      </c>
      <c r="I320" s="29"/>
      <c r="O320" s="83"/>
    </row>
    <row r="321" spans="1:15" ht="25.5">
      <c r="A321" s="158">
        <v>15</v>
      </c>
      <c r="B321" s="154">
        <v>5529</v>
      </c>
      <c r="C321" s="144" t="s">
        <v>502</v>
      </c>
      <c r="D321" s="188">
        <v>205</v>
      </c>
      <c r="E321" s="188">
        <v>205</v>
      </c>
      <c r="F321" s="413">
        <v>10</v>
      </c>
      <c r="G321" s="352">
        <f>F321/E321*100</f>
        <v>4.878048780487805</v>
      </c>
      <c r="I321" s="29"/>
      <c r="O321" s="83"/>
    </row>
    <row r="322" spans="1:15" ht="25.5">
      <c r="A322" s="158" t="s">
        <v>137</v>
      </c>
      <c r="B322" s="154">
        <v>5272</v>
      </c>
      <c r="C322" s="144" t="s">
        <v>536</v>
      </c>
      <c r="D322" s="188">
        <v>105</v>
      </c>
      <c r="E322" s="188">
        <v>105</v>
      </c>
      <c r="F322" s="413">
        <v>0</v>
      </c>
      <c r="G322" s="189">
        <f>F322/E322*100</f>
        <v>0</v>
      </c>
      <c r="I322" s="29"/>
      <c r="O322" s="83"/>
    </row>
    <row r="323" spans="1:15" ht="25.5">
      <c r="A323" s="158" t="s">
        <v>137</v>
      </c>
      <c r="B323" s="154">
        <v>5512</v>
      </c>
      <c r="C323" s="144" t="s">
        <v>532</v>
      </c>
      <c r="D323" s="188">
        <v>9710</v>
      </c>
      <c r="E323" s="188">
        <v>9710</v>
      </c>
      <c r="F323" s="413">
        <v>0</v>
      </c>
      <c r="G323" s="189">
        <f>F323/E323*100</f>
        <v>0</v>
      </c>
      <c r="I323" s="29"/>
      <c r="O323" s="83"/>
    </row>
    <row r="324" spans="1:256" s="29" customFormat="1" ht="12.75">
      <c r="A324" s="215"/>
      <c r="B324" s="232"/>
      <c r="C324" s="231" t="s">
        <v>276</v>
      </c>
      <c r="D324" s="216">
        <f>SUM(D321:D323)</f>
        <v>10020</v>
      </c>
      <c r="E324" s="217">
        <f>SUM(E321:E323)</f>
        <v>10020</v>
      </c>
      <c r="F324" s="248">
        <f>SUM(F321:F323)</f>
        <v>10</v>
      </c>
      <c r="G324" s="246">
        <f>F324/E324*100</f>
        <v>0.09980039920159679</v>
      </c>
      <c r="O324" s="83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7" ht="12.75">
      <c r="A325" s="16"/>
      <c r="B325" s="68"/>
      <c r="C325" s="69"/>
      <c r="D325" s="199"/>
      <c r="E325" s="71"/>
      <c r="F325" s="54"/>
      <c r="G325" s="84"/>
    </row>
    <row r="326" spans="1:256" s="29" customFormat="1" ht="12.75">
      <c r="A326" s="77" t="s">
        <v>62</v>
      </c>
      <c r="B326" s="14"/>
      <c r="C326"/>
      <c r="D326" s="15"/>
      <c r="E326" s="15"/>
      <c r="F326" s="83"/>
      <c r="G326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6" ht="12.75">
      <c r="A327" s="67"/>
      <c r="B327" s="14"/>
      <c r="F327" s="83"/>
    </row>
    <row r="328" spans="1:7" ht="25.5">
      <c r="A328" s="7" t="s">
        <v>39</v>
      </c>
      <c r="B328" s="7" t="s">
        <v>40</v>
      </c>
      <c r="C328" s="5" t="s">
        <v>41</v>
      </c>
      <c r="D328" s="52" t="s">
        <v>130</v>
      </c>
      <c r="E328" s="59" t="s">
        <v>131</v>
      </c>
      <c r="F328" s="5" t="s">
        <v>30</v>
      </c>
      <c r="G328" s="51" t="s">
        <v>132</v>
      </c>
    </row>
    <row r="329" spans="1:7" ht="25.5">
      <c r="A329" s="158">
        <v>15</v>
      </c>
      <c r="B329" s="154">
        <v>5511</v>
      </c>
      <c r="C329" s="144" t="s">
        <v>437</v>
      </c>
      <c r="D329" s="188">
        <v>4000</v>
      </c>
      <c r="E329" s="188">
        <v>4000</v>
      </c>
      <c r="F329" s="413">
        <v>0</v>
      </c>
      <c r="G329" s="189">
        <f>F329/E329*100</f>
        <v>0</v>
      </c>
    </row>
    <row r="330" spans="1:7" ht="12.75">
      <c r="A330" s="215"/>
      <c r="B330" s="232"/>
      <c r="C330" s="231" t="s">
        <v>277</v>
      </c>
      <c r="D330" s="216">
        <f>SUM(D329:D329)</f>
        <v>4000</v>
      </c>
      <c r="E330" s="217">
        <f>SUM(E329:E329)</f>
        <v>4000</v>
      </c>
      <c r="F330" s="248">
        <f>SUM(F329:F329)</f>
        <v>0</v>
      </c>
      <c r="G330" s="246">
        <f>F330/E330*100</f>
        <v>0</v>
      </c>
    </row>
    <row r="331" spans="1:7" ht="12.75">
      <c r="A331" s="16"/>
      <c r="B331" s="68"/>
      <c r="C331" s="219"/>
      <c r="D331" s="220"/>
      <c r="E331" s="221"/>
      <c r="F331" s="278"/>
      <c r="G331" s="474"/>
    </row>
    <row r="332" spans="1:7" ht="12.75">
      <c r="A332" s="637" t="s">
        <v>506</v>
      </c>
      <c r="B332" s="638"/>
      <c r="C332" s="638"/>
      <c r="D332" s="220"/>
      <c r="E332" s="221"/>
      <c r="F332" s="278"/>
      <c r="G332" s="474"/>
    </row>
    <row r="333" spans="1:7" ht="25.5">
      <c r="A333" s="7" t="s">
        <v>39</v>
      </c>
      <c r="B333" s="7" t="s">
        <v>40</v>
      </c>
      <c r="C333" s="5" t="s">
        <v>41</v>
      </c>
      <c r="D333" s="52" t="s">
        <v>130</v>
      </c>
      <c r="E333" s="59" t="s">
        <v>131</v>
      </c>
      <c r="F333" s="5" t="s">
        <v>30</v>
      </c>
      <c r="G333" s="51" t="s">
        <v>132</v>
      </c>
    </row>
    <row r="334" spans="1:7" ht="25.5">
      <c r="A334" s="158" t="s">
        <v>137</v>
      </c>
      <c r="B334" s="154">
        <v>5311</v>
      </c>
      <c r="C334" s="155" t="s">
        <v>503</v>
      </c>
      <c r="D334" s="313">
        <v>1000</v>
      </c>
      <c r="E334" s="314">
        <v>1000</v>
      </c>
      <c r="F334" s="353">
        <v>0</v>
      </c>
      <c r="G334" s="189">
        <f>F334/E334*100</f>
        <v>0</v>
      </c>
    </row>
    <row r="335" spans="1:7" ht="12.75">
      <c r="A335" s="215"/>
      <c r="B335" s="232"/>
      <c r="C335" s="231" t="s">
        <v>504</v>
      </c>
      <c r="D335" s="216">
        <f>D334</f>
        <v>1000</v>
      </c>
      <c r="E335" s="216">
        <f>E334</f>
        <v>1000</v>
      </c>
      <c r="F335" s="216">
        <f>F334</f>
        <v>0</v>
      </c>
      <c r="G335" s="246">
        <f>F335/E335*100</f>
        <v>0</v>
      </c>
    </row>
    <row r="336" spans="1:7" ht="12.75">
      <c r="A336" s="16"/>
      <c r="B336" s="68"/>
      <c r="C336" s="219"/>
      <c r="D336" s="220"/>
      <c r="E336" s="221"/>
      <c r="F336" s="278"/>
      <c r="G336" s="474"/>
    </row>
    <row r="337" spans="1:256" s="29" customFormat="1" ht="12.75">
      <c r="A337" s="224"/>
      <c r="B337" s="234"/>
      <c r="C337" s="233" t="s">
        <v>278</v>
      </c>
      <c r="D337" s="225">
        <f>D324+D330+D335</f>
        <v>15020</v>
      </c>
      <c r="E337" s="225">
        <f>E324+E330+E335</f>
        <v>15020</v>
      </c>
      <c r="F337" s="225">
        <f>F324+F330+F335</f>
        <v>10</v>
      </c>
      <c r="G337" s="247">
        <f>F337/E337*100</f>
        <v>0.06657789613848203</v>
      </c>
      <c r="H337" s="13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  <c r="CJ337" s="83"/>
      <c r="CK337" s="83"/>
      <c r="CL337" s="83"/>
      <c r="CM337" s="83"/>
      <c r="CN337" s="83"/>
      <c r="CO337" s="83"/>
      <c r="CP337" s="83"/>
      <c r="CQ337" s="83"/>
      <c r="CR337" s="83"/>
      <c r="CS337" s="83"/>
      <c r="CT337" s="83"/>
      <c r="CU337" s="83"/>
      <c r="CV337" s="83"/>
      <c r="CW337" s="83"/>
      <c r="CX337" s="83"/>
      <c r="CY337" s="83"/>
      <c r="CZ337" s="83"/>
      <c r="DA337" s="83"/>
      <c r="DB337" s="83"/>
      <c r="DC337" s="83"/>
      <c r="DD337" s="83"/>
      <c r="DE337" s="83"/>
      <c r="DF337" s="83"/>
      <c r="DG337" s="83"/>
      <c r="DH337" s="83"/>
      <c r="DI337" s="83"/>
      <c r="DJ337" s="83"/>
      <c r="DK337" s="83"/>
      <c r="DL337" s="83"/>
      <c r="DM337" s="83"/>
      <c r="DN337" s="83"/>
      <c r="DO337" s="83"/>
      <c r="DP337" s="83"/>
      <c r="DQ337" s="83"/>
      <c r="DR337" s="83"/>
      <c r="DS337" s="83"/>
      <c r="DT337" s="83"/>
      <c r="DU337" s="83"/>
      <c r="DV337" s="83"/>
      <c r="DW337" s="83"/>
      <c r="DX337" s="83"/>
      <c r="DY337" s="83"/>
      <c r="DZ337" s="83"/>
      <c r="EA337" s="83"/>
      <c r="EB337" s="83"/>
      <c r="EC337" s="83"/>
      <c r="ED337" s="83"/>
      <c r="EE337" s="83"/>
      <c r="EF337" s="83"/>
      <c r="EG337" s="83"/>
      <c r="EH337" s="83"/>
      <c r="EI337" s="83"/>
      <c r="EJ337" s="83"/>
      <c r="EK337" s="83"/>
      <c r="EL337" s="83"/>
      <c r="EM337" s="83"/>
      <c r="EN337" s="83"/>
      <c r="EO337" s="83"/>
      <c r="EP337" s="83"/>
      <c r="EQ337" s="83"/>
      <c r="ER337" s="83"/>
      <c r="ES337" s="83"/>
      <c r="ET337" s="83"/>
      <c r="EU337" s="83"/>
      <c r="EV337" s="83"/>
      <c r="EW337" s="83"/>
      <c r="EX337" s="83"/>
      <c r="EY337" s="83"/>
      <c r="EZ337" s="83"/>
      <c r="FA337" s="83"/>
      <c r="FB337" s="83"/>
      <c r="FC337" s="83"/>
      <c r="FD337" s="83"/>
      <c r="FE337" s="83"/>
      <c r="FF337" s="83"/>
      <c r="FG337" s="83"/>
      <c r="FH337" s="83"/>
      <c r="FI337" s="83"/>
      <c r="FJ337" s="83"/>
      <c r="FK337" s="83"/>
      <c r="FL337" s="83"/>
      <c r="FM337" s="83"/>
      <c r="FN337" s="83"/>
      <c r="FO337" s="83"/>
      <c r="FP337" s="83"/>
      <c r="FQ337" s="83"/>
      <c r="FR337" s="83"/>
      <c r="FS337" s="83"/>
      <c r="FT337" s="83"/>
      <c r="FU337" s="83"/>
      <c r="FV337" s="83"/>
      <c r="FW337" s="83"/>
      <c r="FX337" s="83"/>
      <c r="FY337" s="83"/>
      <c r="FZ337" s="83"/>
      <c r="GA337" s="83"/>
      <c r="GB337" s="83"/>
      <c r="GC337" s="83"/>
      <c r="GD337" s="83"/>
      <c r="GE337" s="83"/>
      <c r="GF337" s="83"/>
      <c r="GG337" s="83"/>
      <c r="GH337" s="83"/>
      <c r="GI337" s="83"/>
      <c r="GJ337" s="83"/>
      <c r="GK337" s="83"/>
      <c r="GL337" s="83"/>
      <c r="GM337" s="83"/>
      <c r="GN337" s="83"/>
      <c r="GO337" s="83"/>
      <c r="GP337" s="83"/>
      <c r="GQ337" s="83"/>
      <c r="GR337" s="83"/>
      <c r="GS337" s="83"/>
      <c r="GT337" s="83"/>
      <c r="GU337" s="83"/>
      <c r="GV337" s="83"/>
      <c r="GW337" s="83"/>
      <c r="GX337" s="83"/>
      <c r="GY337" s="83"/>
      <c r="GZ337" s="83"/>
      <c r="HA337" s="83"/>
      <c r="HB337" s="83"/>
      <c r="HC337" s="83"/>
      <c r="HD337" s="83"/>
      <c r="HE337" s="83"/>
      <c r="HF337" s="83"/>
      <c r="HG337" s="83"/>
      <c r="HH337" s="83"/>
      <c r="HI337" s="83"/>
      <c r="HJ337" s="83"/>
      <c r="HK337" s="83"/>
      <c r="HL337" s="83"/>
      <c r="HM337" s="83"/>
      <c r="HN337" s="83"/>
      <c r="HO337" s="83"/>
      <c r="HP337" s="83"/>
      <c r="HQ337" s="83"/>
      <c r="HR337" s="83"/>
      <c r="HS337" s="83"/>
      <c r="HT337" s="83"/>
      <c r="HU337" s="83"/>
      <c r="HV337" s="83"/>
      <c r="HW337" s="83"/>
      <c r="HX337" s="83"/>
      <c r="HY337" s="83"/>
      <c r="HZ337" s="83"/>
      <c r="IA337" s="83"/>
      <c r="IB337" s="83"/>
      <c r="IC337" s="83"/>
      <c r="ID337" s="83"/>
      <c r="IE337" s="83"/>
      <c r="IF337" s="83"/>
      <c r="IG337" s="83"/>
      <c r="IH337" s="83"/>
      <c r="II337" s="83"/>
      <c r="IJ337" s="83"/>
      <c r="IK337" s="83"/>
      <c r="IL337" s="83"/>
      <c r="IM337" s="83"/>
      <c r="IN337" s="83"/>
      <c r="IO337" s="83"/>
      <c r="IP337" s="83"/>
      <c r="IQ337" s="83"/>
      <c r="IR337" s="83"/>
      <c r="IS337" s="83"/>
      <c r="IT337" s="83"/>
      <c r="IU337" s="83"/>
      <c r="IV337" s="83"/>
    </row>
    <row r="338" spans="1:23" s="245" customFormat="1" ht="15.75">
      <c r="A338" s="16"/>
      <c r="B338" s="68"/>
      <c r="C338" s="219"/>
      <c r="D338" s="220"/>
      <c r="E338" s="310"/>
      <c r="F338" s="222"/>
      <c r="G338" s="84"/>
      <c r="W338" s="245" t="s">
        <v>152</v>
      </c>
    </row>
    <row r="339" spans="1:256" s="29" customFormat="1" ht="15.75">
      <c r="A339" s="244" t="s">
        <v>92</v>
      </c>
      <c r="B339" s="245"/>
      <c r="C339" s="245"/>
      <c r="D339" s="421"/>
      <c r="E339" s="245"/>
      <c r="F339" s="245"/>
      <c r="G339" s="245"/>
      <c r="O339" s="83" t="s">
        <v>242</v>
      </c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9" customFormat="1" ht="12.75">
      <c r="A340" s="67"/>
      <c r="B340" s="14"/>
      <c r="C340"/>
      <c r="D340" s="15"/>
      <c r="E340" s="15"/>
      <c r="F340" s="15"/>
      <c r="G340"/>
      <c r="O340" s="83" t="s">
        <v>243</v>
      </c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9" customFormat="1" ht="12.75">
      <c r="A341" s="77" t="s">
        <v>61</v>
      </c>
      <c r="B341" s="14"/>
      <c r="C341"/>
      <c r="D341" s="15"/>
      <c r="E341" s="15"/>
      <c r="F341" s="15"/>
      <c r="G341"/>
      <c r="O341" s="83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9" customFormat="1" ht="12.75">
      <c r="A342" s="67"/>
      <c r="B342" s="14"/>
      <c r="C342"/>
      <c r="D342" s="15"/>
      <c r="E342" s="15"/>
      <c r="F342" s="15"/>
      <c r="G342"/>
      <c r="O342" s="83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9" customFormat="1" ht="25.5" customHeight="1">
      <c r="A343" s="7" t="s">
        <v>39</v>
      </c>
      <c r="B343" s="7" t="s">
        <v>40</v>
      </c>
      <c r="C343" s="5" t="s">
        <v>41</v>
      </c>
      <c r="D343" s="52" t="s">
        <v>130</v>
      </c>
      <c r="E343" s="59" t="s">
        <v>131</v>
      </c>
      <c r="F343" s="5" t="s">
        <v>30</v>
      </c>
      <c r="G343" s="51" t="s">
        <v>132</v>
      </c>
      <c r="O343" s="83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9" customFormat="1" ht="25.5" customHeight="1">
      <c r="A344" s="158" t="s">
        <v>72</v>
      </c>
      <c r="B344" s="154">
        <v>6113</v>
      </c>
      <c r="C344" s="144" t="s">
        <v>531</v>
      </c>
      <c r="D344" s="188">
        <v>30090</v>
      </c>
      <c r="E344" s="188">
        <v>30090</v>
      </c>
      <c r="F344" s="413">
        <v>3002</v>
      </c>
      <c r="G344" s="189">
        <f>F344/E344*100</f>
        <v>9.976736457294782</v>
      </c>
      <c r="O344" s="83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9" customFormat="1" ht="38.25" customHeight="1">
      <c r="A345" s="158" t="s">
        <v>72</v>
      </c>
      <c r="B345" s="154">
        <v>6113</v>
      </c>
      <c r="C345" s="144" t="s">
        <v>435</v>
      </c>
      <c r="D345" s="188">
        <v>775</v>
      </c>
      <c r="E345" s="188">
        <v>775</v>
      </c>
      <c r="F345" s="413">
        <v>0</v>
      </c>
      <c r="G345" s="189">
        <f>F345/E345*100</f>
        <v>0</v>
      </c>
      <c r="O345" s="83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9" customFormat="1" ht="14.25" customHeight="1">
      <c r="A346" s="215"/>
      <c r="B346" s="232"/>
      <c r="C346" s="231" t="s">
        <v>276</v>
      </c>
      <c r="D346" s="218">
        <f>SUM(D344:D345)</f>
        <v>30865</v>
      </c>
      <c r="E346" s="218">
        <f>SUM(E344:E345)</f>
        <v>30865</v>
      </c>
      <c r="F346" s="248">
        <f>SUM(F344:F345)</f>
        <v>3002</v>
      </c>
      <c r="G346" s="246">
        <f>F346/E346*100</f>
        <v>9.72622711809493</v>
      </c>
      <c r="O346" s="83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9" customFormat="1" ht="14.25" customHeight="1">
      <c r="A347" s="667"/>
      <c r="B347" s="667"/>
      <c r="C347" s="667"/>
      <c r="D347" s="70"/>
      <c r="E347" s="70"/>
      <c r="F347" s="70"/>
      <c r="G347" s="84"/>
      <c r="O347" s="83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9" customFormat="1" ht="14.25" customHeight="1">
      <c r="A348" s="667" t="s">
        <v>62</v>
      </c>
      <c r="B348" s="667"/>
      <c r="C348" s="667"/>
      <c r="D348" s="70"/>
      <c r="E348" s="70"/>
      <c r="F348" s="70"/>
      <c r="G348" s="84"/>
      <c r="O348" s="83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9" customFormat="1" ht="14.25" customHeight="1">
      <c r="A349" s="285"/>
      <c r="B349" s="68"/>
      <c r="C349" s="69"/>
      <c r="D349" s="70"/>
      <c r="E349" s="70"/>
      <c r="F349" s="70"/>
      <c r="G349" s="84"/>
      <c r="O349" s="83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9" customFormat="1" ht="25.5" customHeight="1">
      <c r="A350" s="7" t="s">
        <v>39</v>
      </c>
      <c r="B350" s="7" t="s">
        <v>40</v>
      </c>
      <c r="C350" s="5" t="s">
        <v>41</v>
      </c>
      <c r="D350" s="52" t="s">
        <v>130</v>
      </c>
      <c r="E350" s="59" t="s">
        <v>131</v>
      </c>
      <c r="F350" s="5" t="s">
        <v>30</v>
      </c>
      <c r="G350" s="51" t="s">
        <v>132</v>
      </c>
      <c r="O350" s="83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9" customFormat="1" ht="14.25" customHeight="1">
      <c r="A351" s="141" t="s">
        <v>72</v>
      </c>
      <c r="B351" s="142">
        <v>6113</v>
      </c>
      <c r="C351" s="144" t="s">
        <v>614</v>
      </c>
      <c r="D351" s="183">
        <v>100</v>
      </c>
      <c r="E351" s="183">
        <v>100</v>
      </c>
      <c r="F351" s="337">
        <v>72</v>
      </c>
      <c r="G351" s="184">
        <f>F351/E351*100</f>
        <v>72</v>
      </c>
      <c r="O351" s="83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9" customFormat="1" ht="14.25" customHeight="1">
      <c r="A352" s="215"/>
      <c r="B352" s="232"/>
      <c r="C352" s="231" t="s">
        <v>277</v>
      </c>
      <c r="D352" s="218">
        <f>D351</f>
        <v>100</v>
      </c>
      <c r="E352" s="218">
        <f>E351</f>
        <v>100</v>
      </c>
      <c r="F352" s="248">
        <f>F351</f>
        <v>72</v>
      </c>
      <c r="G352" s="246">
        <f>F352/E352*100</f>
        <v>72</v>
      </c>
      <c r="O352" s="83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9" customFormat="1" ht="14.25" customHeight="1">
      <c r="A353" s="196"/>
      <c r="B353" s="197"/>
      <c r="C353" s="472"/>
      <c r="D353" s="473"/>
      <c r="E353" s="473"/>
      <c r="F353" s="70"/>
      <c r="G353" s="84"/>
      <c r="O353" s="83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7" ht="25.5">
      <c r="A354" s="7" t="s">
        <v>39</v>
      </c>
      <c r="B354" s="7" t="s">
        <v>40</v>
      </c>
      <c r="C354" s="5" t="s">
        <v>41</v>
      </c>
      <c r="D354" s="52" t="s">
        <v>130</v>
      </c>
      <c r="E354" s="59" t="s">
        <v>131</v>
      </c>
      <c r="F354" s="5" t="s">
        <v>30</v>
      </c>
      <c r="G354" s="51" t="s">
        <v>132</v>
      </c>
    </row>
    <row r="355" spans="1:7" ht="12.75">
      <c r="A355" s="141" t="s">
        <v>93</v>
      </c>
      <c r="B355" s="142">
        <v>6330</v>
      </c>
      <c r="C355" s="144" t="s">
        <v>94</v>
      </c>
      <c r="D355" s="183">
        <v>190</v>
      </c>
      <c r="E355" s="178">
        <v>190</v>
      </c>
      <c r="F355" s="28">
        <v>47</v>
      </c>
      <c r="G355" s="177">
        <f>F355/E355*100</f>
        <v>24.736842105263158</v>
      </c>
    </row>
    <row r="356" spans="1:7" s="214" customFormat="1" ht="14.25" customHeight="1">
      <c r="A356" s="16"/>
      <c r="B356" s="68"/>
      <c r="C356" s="219"/>
      <c r="D356" s="220"/>
      <c r="E356" s="221"/>
      <c r="F356" s="222"/>
      <c r="G356" s="284"/>
    </row>
    <row r="357" spans="1:256" s="29" customFormat="1" ht="14.25" customHeight="1">
      <c r="A357" s="224"/>
      <c r="B357" s="234"/>
      <c r="C357" s="233" t="s">
        <v>499</v>
      </c>
      <c r="D357" s="225">
        <f>D346+D352+D355</f>
        <v>31155</v>
      </c>
      <c r="E357" s="225">
        <f>E346+E352+E355</f>
        <v>31155</v>
      </c>
      <c r="F357" s="225">
        <f>F346+F352+F355</f>
        <v>3121</v>
      </c>
      <c r="G357" s="238">
        <f>F357/E357*100</f>
        <v>10.01765366714813</v>
      </c>
      <c r="O357" s="83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7" s="214" customFormat="1" ht="14.25" customHeight="1">
      <c r="A358" s="16"/>
      <c r="B358" s="68"/>
      <c r="C358" s="219"/>
      <c r="D358" s="220"/>
      <c r="E358" s="221"/>
      <c r="F358" s="222"/>
      <c r="G358" s="284"/>
    </row>
    <row r="359" spans="1:6" s="214" customFormat="1" ht="14.25" customHeight="1">
      <c r="A359" s="639" t="s">
        <v>500</v>
      </c>
      <c r="B359" s="667"/>
      <c r="C359" s="667"/>
      <c r="D359" s="640"/>
      <c r="E359" s="640"/>
      <c r="F359" s="317"/>
    </row>
    <row r="360" spans="1:256" s="29" customFormat="1" ht="25.5" customHeight="1">
      <c r="A360" s="7" t="s">
        <v>39</v>
      </c>
      <c r="B360" s="7" t="s">
        <v>40</v>
      </c>
      <c r="C360" s="5" t="s">
        <v>41</v>
      </c>
      <c r="D360" s="52" t="s">
        <v>130</v>
      </c>
      <c r="E360" s="59" t="s">
        <v>131</v>
      </c>
      <c r="F360" s="5" t="s">
        <v>30</v>
      </c>
      <c r="G360" s="51" t="s">
        <v>132</v>
      </c>
      <c r="O360" s="83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9" customFormat="1" ht="24.75" customHeight="1">
      <c r="A361" s="158" t="s">
        <v>72</v>
      </c>
      <c r="B361" s="154" t="s">
        <v>455</v>
      </c>
      <c r="C361" s="144" t="s">
        <v>501</v>
      </c>
      <c r="D361" s="188">
        <v>6000</v>
      </c>
      <c r="E361" s="188">
        <v>6000</v>
      </c>
      <c r="F361" s="413">
        <v>800</v>
      </c>
      <c r="G361" s="189">
        <f>F361/E361*100</f>
        <v>13.333333333333334</v>
      </c>
      <c r="O361" s="83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9" customFormat="1" ht="14.25" customHeight="1">
      <c r="A362" s="215"/>
      <c r="B362" s="232"/>
      <c r="C362" s="231" t="s">
        <v>508</v>
      </c>
      <c r="D362" s="218">
        <f>D361</f>
        <v>6000</v>
      </c>
      <c r="E362" s="218">
        <f>E361</f>
        <v>6000</v>
      </c>
      <c r="F362" s="248">
        <f>F361</f>
        <v>800</v>
      </c>
      <c r="G362" s="246">
        <f>F362/E362*100</f>
        <v>13.333333333333334</v>
      </c>
      <c r="O362" s="83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6" s="214" customFormat="1" ht="14.25" customHeight="1">
      <c r="A363" s="43"/>
      <c r="B363" s="20"/>
      <c r="C363" s="20"/>
      <c r="D363" s="449"/>
      <c r="E363" s="449"/>
      <c r="F363" s="317"/>
    </row>
    <row r="364" spans="1:6" s="214" customFormat="1" ht="14.25" customHeight="1">
      <c r="A364" s="625" t="s">
        <v>491</v>
      </c>
      <c r="B364" s="626"/>
      <c r="C364" s="626"/>
      <c r="D364" s="449"/>
      <c r="E364" s="449"/>
      <c r="F364" s="317"/>
    </row>
    <row r="365" spans="1:7" ht="25.5">
      <c r="A365" s="7" t="s">
        <v>39</v>
      </c>
      <c r="B365" s="7" t="s">
        <v>40</v>
      </c>
      <c r="C365" s="5" t="s">
        <v>41</v>
      </c>
      <c r="D365" s="52" t="s">
        <v>130</v>
      </c>
      <c r="E365" s="59" t="s">
        <v>131</v>
      </c>
      <c r="F365" s="5" t="s">
        <v>30</v>
      </c>
      <c r="G365" s="51" t="s">
        <v>132</v>
      </c>
    </row>
    <row r="366" spans="1:7" ht="25.5">
      <c r="A366" s="158" t="s">
        <v>436</v>
      </c>
      <c r="B366" s="154">
        <v>6171</v>
      </c>
      <c r="C366" s="144" t="s">
        <v>535</v>
      </c>
      <c r="D366" s="188">
        <v>700</v>
      </c>
      <c r="E366" s="188">
        <v>700</v>
      </c>
      <c r="F366" s="413">
        <v>0</v>
      </c>
      <c r="G366" s="189">
        <f>F366/E366*100</f>
        <v>0</v>
      </c>
    </row>
    <row r="367" spans="1:256" s="129" customFormat="1" ht="12.75">
      <c r="A367" s="16"/>
      <c r="B367" s="68"/>
      <c r="C367" s="69"/>
      <c r="D367" s="70"/>
      <c r="E367" s="71"/>
      <c r="F367" s="54"/>
      <c r="G367" s="288"/>
      <c r="H367" s="133"/>
      <c r="I367" s="29"/>
      <c r="J367" s="29"/>
      <c r="K367" s="29"/>
      <c r="L367" s="29"/>
      <c r="M367" s="29"/>
      <c r="N367" s="29"/>
      <c r="O367" s="83"/>
      <c r="P367" s="83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7" ht="12.75">
      <c r="A368" s="224"/>
      <c r="B368" s="234"/>
      <c r="C368" s="233" t="s">
        <v>300</v>
      </c>
      <c r="D368" s="225">
        <f>D357+D362+D366</f>
        <v>37855</v>
      </c>
      <c r="E368" s="225">
        <f>E357+E362+E366</f>
        <v>37855</v>
      </c>
      <c r="F368" s="225">
        <f>F346+F352+F355+F362+F366</f>
        <v>3921</v>
      </c>
      <c r="G368" s="238">
        <f>F368/E368*100</f>
        <v>10.357944789327696</v>
      </c>
    </row>
    <row r="369" spans="1:256" s="29" customFormat="1" ht="12.75">
      <c r="A369" s="67"/>
      <c r="B369" s="14"/>
      <c r="C369"/>
      <c r="D369" s="83"/>
      <c r="E369" s="83"/>
      <c r="F369" s="83"/>
      <c r="G369"/>
      <c r="O369" s="83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9" customFormat="1" ht="15.75">
      <c r="A370" s="160" t="s">
        <v>95</v>
      </c>
      <c r="B370" s="67"/>
      <c r="D370" s="83"/>
      <c r="E370" s="83"/>
      <c r="F370" s="83"/>
      <c r="O370" s="83" t="s">
        <v>245</v>
      </c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9" customFormat="1" ht="12.75">
      <c r="A371" s="67"/>
      <c r="B371" s="14"/>
      <c r="C371"/>
      <c r="D371" s="83"/>
      <c r="E371" s="83"/>
      <c r="F371" s="83"/>
      <c r="G371"/>
      <c r="O371" s="83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6" ht="12.75">
      <c r="A372" s="77" t="s">
        <v>61</v>
      </c>
      <c r="B372" s="14"/>
      <c r="D372" s="83"/>
      <c r="E372" s="83"/>
      <c r="F372" s="83"/>
    </row>
    <row r="373" spans="1:6" ht="12.75">
      <c r="A373" s="67"/>
      <c r="B373" s="14"/>
      <c r="D373" s="83" t="s">
        <v>281</v>
      </c>
      <c r="E373" s="83"/>
      <c r="F373" s="83"/>
    </row>
    <row r="374" spans="1:256" s="29" customFormat="1" ht="25.5">
      <c r="A374" s="7" t="s">
        <v>39</v>
      </c>
      <c r="B374" s="7" t="s">
        <v>40</v>
      </c>
      <c r="C374" s="5" t="s">
        <v>41</v>
      </c>
      <c r="D374" s="52" t="s">
        <v>130</v>
      </c>
      <c r="E374" s="59" t="s">
        <v>131</v>
      </c>
      <c r="F374" s="5" t="s">
        <v>30</v>
      </c>
      <c r="G374" s="51" t="s">
        <v>132</v>
      </c>
      <c r="O374" s="83" t="s">
        <v>256</v>
      </c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1:256" s="29" customFormat="1" ht="25.5">
      <c r="A375" s="158" t="s">
        <v>96</v>
      </c>
      <c r="B375" s="154">
        <v>6172</v>
      </c>
      <c r="C375" s="144" t="s">
        <v>498</v>
      </c>
      <c r="D375" s="188">
        <v>211620</v>
      </c>
      <c r="E375" s="188">
        <v>211620</v>
      </c>
      <c r="F375" s="413">
        <v>30991</v>
      </c>
      <c r="G375" s="189">
        <f>F375/E375*100</f>
        <v>14.644646063699081</v>
      </c>
      <c r="O375" s="83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7" ht="12.75">
      <c r="A376" s="215"/>
      <c r="B376" s="232"/>
      <c r="C376" s="231" t="s">
        <v>276</v>
      </c>
      <c r="D376" s="216">
        <f>SUM(D375)</f>
        <v>211620</v>
      </c>
      <c r="E376" s="217">
        <f>SUM(E375)</f>
        <v>211620</v>
      </c>
      <c r="F376" s="248">
        <f>SUM(F375)</f>
        <v>30991</v>
      </c>
      <c r="G376" s="120">
        <f>F376/E376*100</f>
        <v>14.644646063699081</v>
      </c>
    </row>
    <row r="377" spans="1:18" ht="13.5" customHeight="1">
      <c r="A377" s="16"/>
      <c r="B377" s="68"/>
      <c r="C377" s="219"/>
      <c r="D377" s="220"/>
      <c r="E377" s="221"/>
      <c r="F377" s="222"/>
      <c r="G377" s="31"/>
      <c r="R377" s="163"/>
    </row>
    <row r="378" spans="1:18" ht="12.75">
      <c r="A378" s="43" t="s">
        <v>62</v>
      </c>
      <c r="B378" s="19"/>
      <c r="C378" s="42"/>
      <c r="D378" s="57"/>
      <c r="E378" s="60"/>
      <c r="F378" s="54"/>
      <c r="G378" s="38"/>
      <c r="R378" s="163"/>
    </row>
    <row r="379" spans="1:18" ht="12.75">
      <c r="A379" s="16"/>
      <c r="B379" s="19"/>
      <c r="C379" s="42"/>
      <c r="D379" s="57"/>
      <c r="E379" s="60"/>
      <c r="F379" s="54"/>
      <c r="G379" s="38"/>
      <c r="R379" s="163"/>
    </row>
    <row r="380" spans="1:256" s="29" customFormat="1" ht="25.5">
      <c r="A380" s="7" t="s">
        <v>39</v>
      </c>
      <c r="B380" s="7" t="s">
        <v>40</v>
      </c>
      <c r="C380" s="5" t="s">
        <v>41</v>
      </c>
      <c r="D380" s="52" t="s">
        <v>130</v>
      </c>
      <c r="E380" s="59" t="s">
        <v>131</v>
      </c>
      <c r="F380" s="5" t="s">
        <v>30</v>
      </c>
      <c r="G380" s="51" t="s">
        <v>132</v>
      </c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7" ht="14.25" customHeight="1">
      <c r="A381" s="158" t="s">
        <v>96</v>
      </c>
      <c r="B381" s="154">
        <v>6172</v>
      </c>
      <c r="C381" s="144" t="s">
        <v>497</v>
      </c>
      <c r="D381" s="188">
        <v>3000</v>
      </c>
      <c r="E381" s="188">
        <v>3000</v>
      </c>
      <c r="F381" s="413">
        <v>147</v>
      </c>
      <c r="G381" s="189">
        <f>F381/E381*100</f>
        <v>4.9</v>
      </c>
    </row>
    <row r="382" spans="1:7" ht="12.75">
      <c r="A382" s="215"/>
      <c r="B382" s="232"/>
      <c r="C382" s="231" t="s">
        <v>277</v>
      </c>
      <c r="D382" s="216">
        <f>SUM(D381:D381)</f>
        <v>3000</v>
      </c>
      <c r="E382" s="217">
        <f>SUM(E381:E381)</f>
        <v>3000</v>
      </c>
      <c r="F382" s="248">
        <f>SUM(F381:F381)</f>
        <v>147</v>
      </c>
      <c r="G382" s="128">
        <f>F382/E382*100</f>
        <v>4.9</v>
      </c>
    </row>
    <row r="383" spans="1:7" ht="12.75">
      <c r="A383" s="57"/>
      <c r="B383" s="60"/>
      <c r="C383" s="37"/>
      <c r="D383" s="38"/>
      <c r="E383" s="57"/>
      <c r="F383" s="60"/>
      <c r="G383" s="37"/>
    </row>
    <row r="384" spans="1:7" ht="25.5">
      <c r="A384" s="7" t="s">
        <v>39</v>
      </c>
      <c r="B384" s="7" t="s">
        <v>40</v>
      </c>
      <c r="C384" s="5" t="s">
        <v>41</v>
      </c>
      <c r="D384" s="52" t="s">
        <v>130</v>
      </c>
      <c r="E384" s="59" t="s">
        <v>131</v>
      </c>
      <c r="F384" s="5" t="s">
        <v>30</v>
      </c>
      <c r="G384" s="51" t="s">
        <v>132</v>
      </c>
    </row>
    <row r="385" spans="1:7" ht="12.75">
      <c r="A385" s="141" t="s">
        <v>93</v>
      </c>
      <c r="B385" s="142">
        <v>6330</v>
      </c>
      <c r="C385" s="144" t="s">
        <v>94</v>
      </c>
      <c r="D385" s="183">
        <v>3630</v>
      </c>
      <c r="E385" s="178">
        <v>3630</v>
      </c>
      <c r="F385" s="28">
        <v>907</v>
      </c>
      <c r="G385" s="177">
        <f>F385/E385*100</f>
        <v>24.986225895316807</v>
      </c>
    </row>
    <row r="386" spans="1:7" ht="12.75">
      <c r="A386" s="16"/>
      <c r="B386" s="68"/>
      <c r="C386" s="69"/>
      <c r="D386" s="70"/>
      <c r="E386" s="71"/>
      <c r="F386" s="54"/>
      <c r="G386" s="288"/>
    </row>
    <row r="387" spans="1:256" s="29" customFormat="1" ht="12" customHeight="1">
      <c r="A387" s="224"/>
      <c r="B387" s="234"/>
      <c r="C387" s="233" t="s">
        <v>300</v>
      </c>
      <c r="D387" s="225">
        <f>D376+D382+D385</f>
        <v>218250</v>
      </c>
      <c r="E387" s="225">
        <f>E376+E382+E385</f>
        <v>218250</v>
      </c>
      <c r="F387" s="225">
        <f>F376+F382+F385</f>
        <v>32045</v>
      </c>
      <c r="G387" s="238">
        <f>F387/E387*100</f>
        <v>14.682703321878579</v>
      </c>
      <c r="H387" s="13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3"/>
      <c r="CJ387" s="83"/>
      <c r="CK387" s="83"/>
      <c r="CL387" s="83"/>
      <c r="CM387" s="83"/>
      <c r="CN387" s="83"/>
      <c r="CO387" s="83"/>
      <c r="CP387" s="83"/>
      <c r="CQ387" s="83"/>
      <c r="CR387" s="83"/>
      <c r="CS387" s="83"/>
      <c r="CT387" s="83"/>
      <c r="CU387" s="83"/>
      <c r="CV387" s="83"/>
      <c r="CW387" s="83"/>
      <c r="CX387" s="83"/>
      <c r="CY387" s="83"/>
      <c r="CZ387" s="83"/>
      <c r="DA387" s="83"/>
      <c r="DB387" s="83"/>
      <c r="DC387" s="83"/>
      <c r="DD387" s="83"/>
      <c r="DE387" s="83"/>
      <c r="DF387" s="83"/>
      <c r="DG387" s="83"/>
      <c r="DH387" s="83"/>
      <c r="DI387" s="83"/>
      <c r="DJ387" s="83"/>
      <c r="DK387" s="83"/>
      <c r="DL387" s="83"/>
      <c r="DM387" s="83"/>
      <c r="DN387" s="83"/>
      <c r="DO387" s="83"/>
      <c r="DP387" s="83"/>
      <c r="DQ387" s="83"/>
      <c r="DR387" s="83"/>
      <c r="DS387" s="83"/>
      <c r="DT387" s="83"/>
      <c r="DU387" s="83"/>
      <c r="DV387" s="83"/>
      <c r="DW387" s="83"/>
      <c r="DX387" s="83"/>
      <c r="DY387" s="83"/>
      <c r="DZ387" s="83"/>
      <c r="EA387" s="83"/>
      <c r="EB387" s="83"/>
      <c r="EC387" s="83"/>
      <c r="ED387" s="83"/>
      <c r="EE387" s="83"/>
      <c r="EF387" s="83"/>
      <c r="EG387" s="83"/>
      <c r="EH387" s="83"/>
      <c r="EI387" s="83"/>
      <c r="EJ387" s="83"/>
      <c r="EK387" s="83"/>
      <c r="EL387" s="83"/>
      <c r="EM387" s="83"/>
      <c r="EN387" s="83"/>
      <c r="EO387" s="83"/>
      <c r="EP387" s="83"/>
      <c r="EQ387" s="83"/>
      <c r="ER387" s="83"/>
      <c r="ES387" s="83"/>
      <c r="ET387" s="83"/>
      <c r="EU387" s="83"/>
      <c r="EV387" s="83"/>
      <c r="EW387" s="83"/>
      <c r="EX387" s="83"/>
      <c r="EY387" s="83"/>
      <c r="EZ387" s="83"/>
      <c r="FA387" s="83"/>
      <c r="FB387" s="83"/>
      <c r="FC387" s="83"/>
      <c r="FD387" s="83"/>
      <c r="FE387" s="83"/>
      <c r="FF387" s="83"/>
      <c r="FG387" s="83"/>
      <c r="FH387" s="83"/>
      <c r="FI387" s="83"/>
      <c r="FJ387" s="83"/>
      <c r="FK387" s="83"/>
      <c r="FL387" s="83"/>
      <c r="FM387" s="83"/>
      <c r="FN387" s="83"/>
      <c r="FO387" s="83"/>
      <c r="FP387" s="83"/>
      <c r="FQ387" s="83"/>
      <c r="FR387" s="83"/>
      <c r="FS387" s="83"/>
      <c r="FT387" s="83"/>
      <c r="FU387" s="83"/>
      <c r="FV387" s="83"/>
      <c r="FW387" s="83"/>
      <c r="FX387" s="83"/>
      <c r="FY387" s="83"/>
      <c r="FZ387" s="83"/>
      <c r="GA387" s="83"/>
      <c r="GB387" s="83"/>
      <c r="GC387" s="83"/>
      <c r="GD387" s="83"/>
      <c r="GE387" s="83"/>
      <c r="GF387" s="83"/>
      <c r="GG387" s="83"/>
      <c r="GH387" s="83"/>
      <c r="GI387" s="83"/>
      <c r="GJ387" s="83"/>
      <c r="GK387" s="83"/>
      <c r="GL387" s="83"/>
      <c r="GM387" s="83"/>
      <c r="GN387" s="83"/>
      <c r="GO387" s="83"/>
      <c r="GP387" s="83"/>
      <c r="GQ387" s="83"/>
      <c r="GR387" s="83"/>
      <c r="GS387" s="83"/>
      <c r="GT387" s="83"/>
      <c r="GU387" s="83"/>
      <c r="GV387" s="83"/>
      <c r="GW387" s="83"/>
      <c r="GX387" s="83"/>
      <c r="GY387" s="83"/>
      <c r="GZ387" s="83"/>
      <c r="HA387" s="83"/>
      <c r="HB387" s="83"/>
      <c r="HC387" s="83"/>
      <c r="HD387" s="83"/>
      <c r="HE387" s="83"/>
      <c r="HF387" s="83"/>
      <c r="HG387" s="83"/>
      <c r="HH387" s="83"/>
      <c r="HI387" s="83"/>
      <c r="HJ387" s="83"/>
      <c r="HK387" s="83"/>
      <c r="HL387" s="83"/>
      <c r="HM387" s="83"/>
      <c r="HN387" s="83"/>
      <c r="HO387" s="83"/>
      <c r="HP387" s="83"/>
      <c r="HQ387" s="83"/>
      <c r="HR387" s="83"/>
      <c r="HS387" s="83"/>
      <c r="HT387" s="83"/>
      <c r="HU387" s="83"/>
      <c r="HV387" s="83"/>
      <c r="HW387" s="83"/>
      <c r="HX387" s="83"/>
      <c r="HY387" s="83"/>
      <c r="HZ387" s="83"/>
      <c r="IA387" s="83"/>
      <c r="IB387" s="83"/>
      <c r="IC387" s="83"/>
      <c r="ID387" s="83"/>
      <c r="IE387" s="83"/>
      <c r="IF387" s="83"/>
      <c r="IG387" s="83"/>
      <c r="IH387" s="83"/>
      <c r="II387" s="83"/>
      <c r="IJ387" s="83"/>
      <c r="IK387" s="83"/>
      <c r="IL387" s="83"/>
      <c r="IM387" s="83"/>
      <c r="IN387" s="83"/>
      <c r="IO387" s="83"/>
      <c r="IP387" s="83"/>
      <c r="IQ387" s="83"/>
      <c r="IR387" s="83"/>
      <c r="IS387" s="83"/>
      <c r="IT387" s="83"/>
      <c r="IU387" s="83"/>
      <c r="IV387" s="83"/>
    </row>
    <row r="388" spans="1:256" s="29" customFormat="1" ht="12" customHeight="1">
      <c r="A388" s="16"/>
      <c r="B388" s="68"/>
      <c r="C388" s="219"/>
      <c r="D388" s="220"/>
      <c r="E388" s="221"/>
      <c r="F388" s="222"/>
      <c r="G388" s="31"/>
      <c r="H388" s="29" t="s">
        <v>225</v>
      </c>
      <c r="O388" s="83" t="s">
        <v>247</v>
      </c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9" customFormat="1" ht="14.25" customHeight="1">
      <c r="A389" s="160" t="s">
        <v>139</v>
      </c>
      <c r="B389" s="68"/>
      <c r="C389" s="42"/>
      <c r="D389" s="70"/>
      <c r="E389" s="71"/>
      <c r="F389" s="54"/>
      <c r="G389" s="72"/>
      <c r="O389" s="83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9" customFormat="1" ht="14.25" customHeight="1">
      <c r="A390" s="78"/>
      <c r="B390" s="19"/>
      <c r="C390" s="69"/>
      <c r="D390" s="57"/>
      <c r="E390" s="60"/>
      <c r="F390" s="37"/>
      <c r="G390" s="38"/>
      <c r="O390" s="83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9" customFormat="1" ht="12" customHeight="1">
      <c r="A391" s="64" t="s">
        <v>61</v>
      </c>
      <c r="B391"/>
      <c r="C391" s="42"/>
      <c r="D391" s="15"/>
      <c r="E391" s="15"/>
      <c r="F391" s="15"/>
      <c r="G391"/>
      <c r="O391" s="83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3" spans="1:16" ht="25.5">
      <c r="A393" s="86" t="s">
        <v>39</v>
      </c>
      <c r="B393" s="7" t="s">
        <v>40</v>
      </c>
      <c r="C393" s="5" t="s">
        <v>41</v>
      </c>
      <c r="D393" s="52" t="s">
        <v>130</v>
      </c>
      <c r="E393" s="59" t="s">
        <v>131</v>
      </c>
      <c r="F393" s="5" t="s">
        <v>30</v>
      </c>
      <c r="G393" s="51" t="s">
        <v>132</v>
      </c>
      <c r="P393" s="83"/>
    </row>
    <row r="394" spans="1:16" ht="25.5">
      <c r="A394" s="158" t="s">
        <v>426</v>
      </c>
      <c r="B394" s="161" t="s">
        <v>59</v>
      </c>
      <c r="C394" s="155" t="s">
        <v>284</v>
      </c>
      <c r="D394" s="188">
        <v>4500</v>
      </c>
      <c r="E394" s="186">
        <v>4500</v>
      </c>
      <c r="F394" s="550">
        <v>340</v>
      </c>
      <c r="G394" s="190">
        <f aca="true" t="shared" si="9" ref="G394:G399">F394/E394*100</f>
        <v>7.555555555555555</v>
      </c>
      <c r="P394" s="211"/>
    </row>
    <row r="395" spans="1:16" ht="25.5">
      <c r="A395" s="158" t="s">
        <v>427</v>
      </c>
      <c r="B395" s="161" t="s">
        <v>59</v>
      </c>
      <c r="C395" s="155" t="s">
        <v>140</v>
      </c>
      <c r="D395" s="188">
        <v>55100</v>
      </c>
      <c r="E395" s="332">
        <v>55100</v>
      </c>
      <c r="F395" s="550">
        <v>197</v>
      </c>
      <c r="G395" s="190">
        <f t="shared" si="9"/>
        <v>0.35753176043557167</v>
      </c>
      <c r="P395" s="163"/>
    </row>
    <row r="396" spans="1:18" ht="25.5">
      <c r="A396" s="158" t="s">
        <v>428</v>
      </c>
      <c r="B396" s="154" t="s">
        <v>59</v>
      </c>
      <c r="C396" s="144" t="s">
        <v>310</v>
      </c>
      <c r="D396" s="188">
        <v>18100</v>
      </c>
      <c r="E396" s="332">
        <v>18100</v>
      </c>
      <c r="F396" s="399">
        <v>0</v>
      </c>
      <c r="G396" s="190">
        <f t="shared" si="9"/>
        <v>0</v>
      </c>
      <c r="P396" s="83"/>
      <c r="R396" s="198"/>
    </row>
    <row r="397" spans="1:18" ht="24">
      <c r="A397" s="158" t="s">
        <v>428</v>
      </c>
      <c r="B397" s="154" t="s">
        <v>59</v>
      </c>
      <c r="C397" s="403" t="s">
        <v>311</v>
      </c>
      <c r="D397" s="188">
        <v>1200</v>
      </c>
      <c r="E397" s="332">
        <v>1200</v>
      </c>
      <c r="F397" s="399">
        <v>0</v>
      </c>
      <c r="G397" s="190">
        <f t="shared" si="9"/>
        <v>0</v>
      </c>
      <c r="P397" s="83"/>
      <c r="R397" s="198"/>
    </row>
    <row r="398" spans="1:18" ht="25.5">
      <c r="A398" s="158" t="s">
        <v>429</v>
      </c>
      <c r="B398" s="154" t="s">
        <v>59</v>
      </c>
      <c r="C398" s="144" t="s">
        <v>141</v>
      </c>
      <c r="D398" s="188">
        <v>10300</v>
      </c>
      <c r="E398" s="332">
        <v>10300</v>
      </c>
      <c r="F398" s="399">
        <v>0</v>
      </c>
      <c r="G398" s="190">
        <f>F398/E398*100</f>
        <v>0</v>
      </c>
      <c r="P398" s="83"/>
      <c r="R398" s="198"/>
    </row>
    <row r="399" spans="1:256" s="29" customFormat="1" ht="13.5" customHeight="1">
      <c r="A399" s="215"/>
      <c r="B399" s="232"/>
      <c r="C399" s="231" t="s">
        <v>276</v>
      </c>
      <c r="D399" s="303">
        <f>SUM(D394:D398)</f>
        <v>89200</v>
      </c>
      <c r="E399" s="304">
        <f>SUM(E394:E398)</f>
        <v>89200</v>
      </c>
      <c r="F399" s="400">
        <f>SUM(F394:F398)</f>
        <v>537</v>
      </c>
      <c r="G399" s="239">
        <f t="shared" si="9"/>
        <v>0.602017937219731</v>
      </c>
      <c r="O399" s="83"/>
      <c r="P399" s="15"/>
      <c r="Q399" s="15"/>
      <c r="R399" s="15"/>
      <c r="S399" s="15"/>
      <c r="T399" s="15"/>
      <c r="U399" s="15"/>
      <c r="V399" s="163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9" customFormat="1" ht="13.5" customHeight="1">
      <c r="A400" s="16"/>
      <c r="B400" s="68"/>
      <c r="C400" s="219"/>
      <c r="D400" s="306"/>
      <c r="E400" s="307"/>
      <c r="F400" s="308"/>
      <c r="G400" s="241"/>
      <c r="O400" s="83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9" customFormat="1" ht="12.75">
      <c r="A401" s="11" t="s">
        <v>62</v>
      </c>
      <c r="B401"/>
      <c r="C401"/>
      <c r="D401" s="15"/>
      <c r="E401" s="15"/>
      <c r="F401" s="15"/>
      <c r="G401"/>
      <c r="O401" s="83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9" customFormat="1" ht="12.75">
      <c r="A402" s="13"/>
      <c r="B402"/>
      <c r="C402"/>
      <c r="D402" s="15"/>
      <c r="E402" s="15"/>
      <c r="F402" s="15"/>
      <c r="G402"/>
      <c r="O402" s="83"/>
      <c r="P402" s="15"/>
      <c r="Q402" s="15"/>
      <c r="R402" s="201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9" customFormat="1" ht="25.5">
      <c r="A403" s="7" t="s">
        <v>39</v>
      </c>
      <c r="B403" s="85" t="s">
        <v>40</v>
      </c>
      <c r="C403" s="5" t="s">
        <v>41</v>
      </c>
      <c r="D403" s="52" t="s">
        <v>130</v>
      </c>
      <c r="E403" s="59" t="s">
        <v>131</v>
      </c>
      <c r="F403" s="5" t="s">
        <v>30</v>
      </c>
      <c r="G403" s="51" t="s">
        <v>132</v>
      </c>
      <c r="O403" s="83" t="s">
        <v>244</v>
      </c>
      <c r="P403" s="83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s="29" customFormat="1" ht="38.25">
      <c r="A404" s="158" t="s">
        <v>426</v>
      </c>
      <c r="B404" s="150" t="s">
        <v>59</v>
      </c>
      <c r="C404" s="155" t="s">
        <v>432</v>
      </c>
      <c r="D404" s="236">
        <v>9000</v>
      </c>
      <c r="E404" s="186">
        <v>9000</v>
      </c>
      <c r="F404" s="399">
        <v>344</v>
      </c>
      <c r="G404" s="190">
        <f aca="true" t="shared" si="10" ref="G404:G410">F404/E404*100</f>
        <v>3.822222222222222</v>
      </c>
      <c r="O404" s="83" t="s">
        <v>246</v>
      </c>
      <c r="P404" s="83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29" customFormat="1" ht="25.5">
      <c r="A405" s="158" t="s">
        <v>427</v>
      </c>
      <c r="B405" s="142" t="s">
        <v>59</v>
      </c>
      <c r="C405" s="144" t="s">
        <v>140</v>
      </c>
      <c r="D405" s="236">
        <v>46900</v>
      </c>
      <c r="E405" s="332">
        <v>46900</v>
      </c>
      <c r="F405" s="399">
        <v>16</v>
      </c>
      <c r="G405" s="190">
        <f t="shared" si="10"/>
        <v>0.03411513859275053</v>
      </c>
      <c r="O405" s="83" t="s">
        <v>246</v>
      </c>
      <c r="P405" s="83"/>
      <c r="Q405" s="15"/>
      <c r="R405" s="200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1:256" s="29" customFormat="1" ht="25.5">
      <c r="A406" s="158" t="s">
        <v>428</v>
      </c>
      <c r="B406" s="154" t="s">
        <v>59</v>
      </c>
      <c r="C406" s="144" t="s">
        <v>310</v>
      </c>
      <c r="D406" s="236">
        <v>16900</v>
      </c>
      <c r="E406" s="332">
        <v>16900</v>
      </c>
      <c r="F406" s="399">
        <v>1</v>
      </c>
      <c r="G406" s="190">
        <f t="shared" si="10"/>
        <v>0.005917159763313609</v>
      </c>
      <c r="H406" s="29" t="s">
        <v>224</v>
      </c>
      <c r="O406" s="83" t="s">
        <v>248</v>
      </c>
      <c r="P406" s="83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s="29" customFormat="1" ht="25.5">
      <c r="A407" s="158" t="s">
        <v>429</v>
      </c>
      <c r="B407" s="154" t="s">
        <v>59</v>
      </c>
      <c r="C407" s="144" t="s">
        <v>141</v>
      </c>
      <c r="D407" s="236">
        <v>3700</v>
      </c>
      <c r="E407" s="332">
        <v>3700</v>
      </c>
      <c r="F407" s="399">
        <v>0</v>
      </c>
      <c r="G407" s="190">
        <f t="shared" si="10"/>
        <v>0</v>
      </c>
      <c r="O407" s="83" t="s">
        <v>249</v>
      </c>
      <c r="P407" s="83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16" ht="12.75">
      <c r="A408" s="141" t="s">
        <v>430</v>
      </c>
      <c r="B408" s="142" t="s">
        <v>59</v>
      </c>
      <c r="C408" s="144" t="s">
        <v>142</v>
      </c>
      <c r="D408" s="236">
        <v>243470</v>
      </c>
      <c r="E408" s="332">
        <v>243470</v>
      </c>
      <c r="F408" s="399">
        <v>3457</v>
      </c>
      <c r="G408" s="190">
        <f t="shared" si="10"/>
        <v>1.4198874604674088</v>
      </c>
      <c r="P408" s="83"/>
    </row>
    <row r="409" spans="1:16" ht="12.75">
      <c r="A409" s="141" t="s">
        <v>431</v>
      </c>
      <c r="B409" s="142" t="s">
        <v>59</v>
      </c>
      <c r="C409" s="144" t="s">
        <v>144</v>
      </c>
      <c r="D409" s="236">
        <v>56400</v>
      </c>
      <c r="E409" s="332">
        <v>56400</v>
      </c>
      <c r="F409" s="399">
        <v>4</v>
      </c>
      <c r="G409" s="190">
        <f>F409/E409*100</f>
        <v>0.0070921985815602835</v>
      </c>
      <c r="P409" s="83"/>
    </row>
    <row r="410" spans="1:16" ht="12.75">
      <c r="A410" s="141" t="s">
        <v>426</v>
      </c>
      <c r="B410" s="142" t="s">
        <v>59</v>
      </c>
      <c r="C410" s="144" t="s">
        <v>143</v>
      </c>
      <c r="D410" s="236">
        <v>6000</v>
      </c>
      <c r="E410" s="332">
        <v>6000</v>
      </c>
      <c r="F410" s="399">
        <v>0</v>
      </c>
      <c r="G410" s="190">
        <f t="shared" si="10"/>
        <v>0</v>
      </c>
      <c r="P410" s="83"/>
    </row>
    <row r="411" spans="1:16" ht="12.75">
      <c r="A411" s="141" t="s">
        <v>426</v>
      </c>
      <c r="B411" s="142" t="s">
        <v>59</v>
      </c>
      <c r="C411" s="144" t="s">
        <v>306</v>
      </c>
      <c r="D411" s="236">
        <v>6200</v>
      </c>
      <c r="E411" s="332">
        <v>6200</v>
      </c>
      <c r="F411" s="399">
        <v>0</v>
      </c>
      <c r="G411" s="190">
        <f>F411/E411*100</f>
        <v>0</v>
      </c>
      <c r="P411" s="83"/>
    </row>
    <row r="412" spans="1:16" ht="12.75">
      <c r="A412" s="141" t="s">
        <v>426</v>
      </c>
      <c r="B412" s="142">
        <v>3533</v>
      </c>
      <c r="C412" s="144" t="s">
        <v>322</v>
      </c>
      <c r="D412" s="236">
        <v>1000</v>
      </c>
      <c r="E412" s="332">
        <v>1000</v>
      </c>
      <c r="F412" s="399">
        <v>0</v>
      </c>
      <c r="G412" s="190">
        <f>F412/E412*100</f>
        <v>0</v>
      </c>
      <c r="P412" s="83"/>
    </row>
    <row r="413" spans="1:17" ht="12.75">
      <c r="A413" s="141" t="s">
        <v>426</v>
      </c>
      <c r="B413" s="142">
        <v>6172</v>
      </c>
      <c r="C413" s="144" t="s">
        <v>496</v>
      </c>
      <c r="D413" s="236">
        <v>5000</v>
      </c>
      <c r="E413" s="332">
        <v>5000</v>
      </c>
      <c r="F413" s="399">
        <v>0</v>
      </c>
      <c r="G413" s="190">
        <f>F413/E413*100</f>
        <v>0</v>
      </c>
      <c r="P413" s="83"/>
      <c r="Q413" s="163"/>
    </row>
    <row r="414" spans="1:256" s="129" customFormat="1" ht="14.25" customHeight="1">
      <c r="A414" s="215"/>
      <c r="B414" s="232"/>
      <c r="C414" s="305" t="s">
        <v>277</v>
      </c>
      <c r="D414" s="303">
        <f>SUM(D404:D413)</f>
        <v>394570</v>
      </c>
      <c r="E414" s="304">
        <f>SUM(E404:E413)</f>
        <v>394570</v>
      </c>
      <c r="F414" s="400">
        <f>SUM(F404:F413)</f>
        <v>3822</v>
      </c>
      <c r="G414" s="239">
        <f>F414/E414*100</f>
        <v>0.9686494158197532</v>
      </c>
      <c r="H414" s="133"/>
      <c r="I414" s="29"/>
      <c r="J414" s="29"/>
      <c r="K414" s="29"/>
      <c r="L414" s="29"/>
      <c r="M414" s="29"/>
      <c r="N414" s="29"/>
      <c r="O414" s="83"/>
      <c r="P414" s="83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129" customFormat="1" ht="14.25" customHeight="1">
      <c r="A415" s="196"/>
      <c r="B415" s="197"/>
      <c r="C415" s="466"/>
      <c r="D415" s="467"/>
      <c r="E415" s="468"/>
      <c r="F415" s="469"/>
      <c r="G415" s="470"/>
      <c r="H415" s="133"/>
      <c r="I415" s="29"/>
      <c r="J415" s="29"/>
      <c r="K415" s="29"/>
      <c r="L415" s="29"/>
      <c r="M415" s="29"/>
      <c r="N415" s="29"/>
      <c r="O415" s="83"/>
      <c r="P415" s="83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129" customFormat="1" ht="14.25" customHeight="1">
      <c r="A416" s="637" t="s">
        <v>491</v>
      </c>
      <c r="B416" s="638"/>
      <c r="C416" s="638"/>
      <c r="D416" s="306"/>
      <c r="E416" s="307"/>
      <c r="F416" s="308"/>
      <c r="G416" s="241"/>
      <c r="H416" s="133"/>
      <c r="I416" s="29"/>
      <c r="J416" s="29"/>
      <c r="K416" s="29"/>
      <c r="L416" s="29"/>
      <c r="M416" s="29"/>
      <c r="N416" s="29"/>
      <c r="O416" s="83"/>
      <c r="P416" s="83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16" ht="25.5">
      <c r="A417" s="7" t="s">
        <v>39</v>
      </c>
      <c r="B417" s="7" t="s">
        <v>40</v>
      </c>
      <c r="C417" s="5" t="s">
        <v>41</v>
      </c>
      <c r="D417" s="52" t="s">
        <v>130</v>
      </c>
      <c r="E417" s="59" t="s">
        <v>131</v>
      </c>
      <c r="F417" s="5" t="s">
        <v>30</v>
      </c>
      <c r="G417" s="51" t="s">
        <v>132</v>
      </c>
      <c r="P417" s="163"/>
    </row>
    <row r="418" spans="1:16" ht="12.75">
      <c r="A418" s="158" t="s">
        <v>426</v>
      </c>
      <c r="B418" s="153">
        <v>3419</v>
      </c>
      <c r="C418" s="144" t="s">
        <v>456</v>
      </c>
      <c r="D418" s="236">
        <v>19195</v>
      </c>
      <c r="E418" s="332">
        <v>19195</v>
      </c>
      <c r="F418" s="399">
        <v>0</v>
      </c>
      <c r="G418" s="190">
        <f>F418/E418*100</f>
        <v>0</v>
      </c>
      <c r="P418" s="163"/>
    </row>
    <row r="419" spans="1:7" ht="12.75">
      <c r="A419" s="215"/>
      <c r="B419" s="232"/>
      <c r="C419" s="231" t="s">
        <v>507</v>
      </c>
      <c r="D419" s="327">
        <f>SUM(D418:D418)</f>
        <v>19195</v>
      </c>
      <c r="E419" s="327">
        <f>SUM(E418:E418)</f>
        <v>19195</v>
      </c>
      <c r="F419" s="401">
        <f>SUM(F418)</f>
        <v>0</v>
      </c>
      <c r="G419" s="120">
        <f>F419/E419*100</f>
        <v>0</v>
      </c>
    </row>
    <row r="420" spans="1:256" s="129" customFormat="1" ht="14.25" customHeight="1">
      <c r="A420" s="16"/>
      <c r="B420" s="68"/>
      <c r="C420" s="471"/>
      <c r="D420" s="306"/>
      <c r="E420" s="307"/>
      <c r="F420" s="308"/>
      <c r="G420" s="241"/>
      <c r="H420" s="133"/>
      <c r="I420" s="29"/>
      <c r="J420" s="29"/>
      <c r="K420" s="29"/>
      <c r="L420" s="29"/>
      <c r="M420" s="29"/>
      <c r="N420" s="29"/>
      <c r="O420" s="83"/>
      <c r="P420" s="83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9" customFormat="1" ht="14.25" customHeight="1">
      <c r="A421" s="224"/>
      <c r="B421" s="234"/>
      <c r="C421" s="233" t="s">
        <v>278</v>
      </c>
      <c r="D421" s="227">
        <f>D399+D414+D419</f>
        <v>502965</v>
      </c>
      <c r="E421" s="227">
        <f>E399+E414+E419</f>
        <v>502965</v>
      </c>
      <c r="F421" s="227">
        <f>F399+F414+F419</f>
        <v>4359</v>
      </c>
      <c r="G421" s="240">
        <f>F421/E421*100</f>
        <v>0.8666607020369211</v>
      </c>
      <c r="H421" s="13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Q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H421" s="83"/>
      <c r="CI421" s="83"/>
      <c r="CJ421" s="83"/>
      <c r="CK421" s="83"/>
      <c r="CL421" s="83"/>
      <c r="CM421" s="83"/>
      <c r="CN421" s="83"/>
      <c r="CO421" s="83"/>
      <c r="CP421" s="83"/>
      <c r="CQ421" s="83"/>
      <c r="CR421" s="83"/>
      <c r="CS421" s="83"/>
      <c r="CT421" s="83"/>
      <c r="CU421" s="83"/>
      <c r="CV421" s="83"/>
      <c r="CW421" s="83"/>
      <c r="CX421" s="83"/>
      <c r="CY421" s="83"/>
      <c r="CZ421" s="83"/>
      <c r="DA421" s="83"/>
      <c r="DB421" s="83"/>
      <c r="DC421" s="83"/>
      <c r="DD421" s="83"/>
      <c r="DE421" s="83"/>
      <c r="DF421" s="83"/>
      <c r="DG421" s="83"/>
      <c r="DH421" s="83"/>
      <c r="DI421" s="83"/>
      <c r="DJ421" s="83"/>
      <c r="DK421" s="83"/>
      <c r="DL421" s="83"/>
      <c r="DM421" s="83"/>
      <c r="DN421" s="83"/>
      <c r="DO421" s="83"/>
      <c r="DP421" s="83"/>
      <c r="DQ421" s="83"/>
      <c r="DR421" s="83"/>
      <c r="DS421" s="83"/>
      <c r="DT421" s="83"/>
      <c r="DU421" s="83"/>
      <c r="DV421" s="83"/>
      <c r="DW421" s="83"/>
      <c r="DX421" s="83"/>
      <c r="DY421" s="83"/>
      <c r="DZ421" s="83"/>
      <c r="EA421" s="83"/>
      <c r="EB421" s="83"/>
      <c r="EC421" s="83"/>
      <c r="ED421" s="83"/>
      <c r="EE421" s="83"/>
      <c r="EF421" s="83"/>
      <c r="EG421" s="83"/>
      <c r="EH421" s="83"/>
      <c r="EI421" s="83"/>
      <c r="EJ421" s="83"/>
      <c r="EK421" s="83"/>
      <c r="EL421" s="83"/>
      <c r="EM421" s="83"/>
      <c r="EN421" s="83"/>
      <c r="EO421" s="83"/>
      <c r="EP421" s="83"/>
      <c r="EQ421" s="83"/>
      <c r="ER421" s="83"/>
      <c r="ES421" s="83"/>
      <c r="ET421" s="83"/>
      <c r="EU421" s="83"/>
      <c r="EV421" s="83"/>
      <c r="EW421" s="83"/>
      <c r="EX421" s="83"/>
      <c r="EY421" s="83"/>
      <c r="EZ421" s="83"/>
      <c r="FA421" s="83"/>
      <c r="FB421" s="83"/>
      <c r="FC421" s="83"/>
      <c r="FD421" s="83"/>
      <c r="FE421" s="83"/>
      <c r="FF421" s="83"/>
      <c r="FG421" s="83"/>
      <c r="FH421" s="83"/>
      <c r="FI421" s="83"/>
      <c r="FJ421" s="83"/>
      <c r="FK421" s="83"/>
      <c r="FL421" s="83"/>
      <c r="FM421" s="83"/>
      <c r="FN421" s="83"/>
      <c r="FO421" s="83"/>
      <c r="FP421" s="83"/>
      <c r="FQ421" s="83"/>
      <c r="FR421" s="83"/>
      <c r="FS421" s="83"/>
      <c r="FT421" s="83"/>
      <c r="FU421" s="83"/>
      <c r="FV421" s="83"/>
      <c r="FW421" s="83"/>
      <c r="FX421" s="83"/>
      <c r="FY421" s="83"/>
      <c r="FZ421" s="83"/>
      <c r="GA421" s="83"/>
      <c r="GB421" s="83"/>
      <c r="GC421" s="83"/>
      <c r="GD421" s="83"/>
      <c r="GE421" s="83"/>
      <c r="GF421" s="83"/>
      <c r="GG421" s="83"/>
      <c r="GH421" s="83"/>
      <c r="GI421" s="83"/>
      <c r="GJ421" s="83"/>
      <c r="GK421" s="83"/>
      <c r="GL421" s="83"/>
      <c r="GM421" s="83"/>
      <c r="GN421" s="83"/>
      <c r="GO421" s="83"/>
      <c r="GP421" s="83"/>
      <c r="GQ421" s="83"/>
      <c r="GR421" s="83"/>
      <c r="GS421" s="83"/>
      <c r="GT421" s="83"/>
      <c r="GU421" s="83"/>
      <c r="GV421" s="83"/>
      <c r="GW421" s="83"/>
      <c r="GX421" s="83"/>
      <c r="GY421" s="83"/>
      <c r="GZ421" s="83"/>
      <c r="HA421" s="83"/>
      <c r="HB421" s="83"/>
      <c r="HC421" s="83"/>
      <c r="HD421" s="83"/>
      <c r="HE421" s="83"/>
      <c r="HF421" s="83"/>
      <c r="HG421" s="83"/>
      <c r="HH421" s="83"/>
      <c r="HI421" s="83"/>
      <c r="HJ421" s="83"/>
      <c r="HK421" s="83"/>
      <c r="HL421" s="83"/>
      <c r="HM421" s="83"/>
      <c r="HN421" s="83"/>
      <c r="HO421" s="83"/>
      <c r="HP421" s="83"/>
      <c r="HQ421" s="83"/>
      <c r="HR421" s="83"/>
      <c r="HS421" s="83"/>
      <c r="HT421" s="83"/>
      <c r="HU421" s="83"/>
      <c r="HV421" s="83"/>
      <c r="HW421" s="83"/>
      <c r="HX421" s="83"/>
      <c r="HY421" s="83"/>
      <c r="HZ421" s="83"/>
      <c r="IA421" s="83"/>
      <c r="IB421" s="83"/>
      <c r="IC421" s="83"/>
      <c r="ID421" s="83"/>
      <c r="IE421" s="83"/>
      <c r="IF421" s="83"/>
      <c r="IG421" s="83"/>
      <c r="IH421" s="83"/>
      <c r="II421" s="83"/>
      <c r="IJ421" s="83"/>
      <c r="IK421" s="83"/>
      <c r="IL421" s="83"/>
      <c r="IM421" s="83"/>
      <c r="IN421" s="83"/>
      <c r="IO421" s="83"/>
      <c r="IP421" s="83"/>
      <c r="IQ421" s="83"/>
      <c r="IR421" s="83"/>
      <c r="IS421" s="83"/>
      <c r="IT421" s="83"/>
      <c r="IU421" s="83"/>
      <c r="IV421" s="83"/>
    </row>
    <row r="422" spans="1:256" s="29" customFormat="1" ht="16.5" customHeight="1">
      <c r="A422" s="16"/>
      <c r="B422" s="68"/>
      <c r="C422" s="219"/>
      <c r="D422" s="220"/>
      <c r="E422" s="83"/>
      <c r="F422" s="222"/>
      <c r="G422" s="31"/>
      <c r="O422" s="83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9" customFormat="1" ht="15.75">
      <c r="A423" s="73" t="s">
        <v>73</v>
      </c>
      <c r="D423" s="83"/>
      <c r="E423" s="83"/>
      <c r="F423" s="83"/>
      <c r="O423" s="83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2:256" s="29" customFormat="1" ht="12.75">
      <c r="B424"/>
      <c r="C424"/>
      <c r="D424" s="15"/>
      <c r="E424" s="15"/>
      <c r="F424" s="15"/>
      <c r="G424"/>
      <c r="O424" s="83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9" customFormat="1" ht="12.75">
      <c r="A425" s="64" t="s">
        <v>61</v>
      </c>
      <c r="B425"/>
      <c r="C425"/>
      <c r="D425" s="15"/>
      <c r="E425" s="15"/>
      <c r="F425" s="15"/>
      <c r="G425"/>
      <c r="O425" s="83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2:256" s="29" customFormat="1" ht="12.75">
      <c r="B426"/>
      <c r="C426"/>
      <c r="D426" s="15"/>
      <c r="E426" s="15"/>
      <c r="F426" s="15"/>
      <c r="G426"/>
      <c r="O426" s="83" t="s">
        <v>250</v>
      </c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29" customFormat="1" ht="25.5">
      <c r="A427" s="7" t="s">
        <v>39</v>
      </c>
      <c r="B427" s="7" t="s">
        <v>40</v>
      </c>
      <c r="C427" s="5" t="s">
        <v>41</v>
      </c>
      <c r="D427" s="52" t="s">
        <v>130</v>
      </c>
      <c r="E427" s="59" t="s">
        <v>131</v>
      </c>
      <c r="F427" s="5" t="s">
        <v>30</v>
      </c>
      <c r="G427" s="51" t="s">
        <v>132</v>
      </c>
      <c r="O427" s="83" t="s">
        <v>250</v>
      </c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15" ht="24">
      <c r="A428" s="158" t="s">
        <v>74</v>
      </c>
      <c r="B428" s="154">
        <v>2139</v>
      </c>
      <c r="C428" s="514" t="s">
        <v>495</v>
      </c>
      <c r="D428" s="188">
        <v>2050</v>
      </c>
      <c r="E428" s="332">
        <v>2050</v>
      </c>
      <c r="F428" s="399">
        <v>287</v>
      </c>
      <c r="G428" s="190">
        <f aca="true" t="shared" si="11" ref="G428:G433">F428/E428*100</f>
        <v>14.000000000000002</v>
      </c>
      <c r="H428" s="29"/>
      <c r="O428" s="163"/>
    </row>
    <row r="429" spans="1:18" ht="12.75" customHeight="1">
      <c r="A429" s="158" t="s">
        <v>74</v>
      </c>
      <c r="B429" s="154">
        <v>2140</v>
      </c>
      <c r="C429" s="514" t="s">
        <v>615</v>
      </c>
      <c r="D429" s="188">
        <v>6800</v>
      </c>
      <c r="E429" s="332">
        <v>6800</v>
      </c>
      <c r="F429" s="399">
        <v>644</v>
      </c>
      <c r="G429" s="190">
        <f t="shared" si="11"/>
        <v>9.470588235294118</v>
      </c>
      <c r="H429" s="29"/>
      <c r="R429" s="164"/>
    </row>
    <row r="430" spans="1:256" s="13" customFormat="1" ht="25.5">
      <c r="A430" s="158" t="s">
        <v>74</v>
      </c>
      <c r="B430" s="154">
        <v>2199</v>
      </c>
      <c r="C430" s="144" t="s">
        <v>494</v>
      </c>
      <c r="D430" s="188">
        <v>750</v>
      </c>
      <c r="E430" s="186">
        <v>750</v>
      </c>
      <c r="F430" s="332">
        <v>13</v>
      </c>
      <c r="G430" s="190">
        <f t="shared" si="11"/>
        <v>1.7333333333333332</v>
      </c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13" customFormat="1" ht="38.25">
      <c r="A431" s="158" t="s">
        <v>74</v>
      </c>
      <c r="B431" s="154">
        <v>3699</v>
      </c>
      <c r="C431" s="144" t="s">
        <v>433</v>
      </c>
      <c r="D431" s="313">
        <v>2100</v>
      </c>
      <c r="E431" s="314">
        <v>2100</v>
      </c>
      <c r="F431" s="353">
        <v>0</v>
      </c>
      <c r="G431" s="190">
        <f t="shared" si="11"/>
        <v>0</v>
      </c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256" s="13" customFormat="1" ht="25.5">
      <c r="A432" s="158" t="s">
        <v>74</v>
      </c>
      <c r="B432" s="154">
        <v>3699</v>
      </c>
      <c r="C432" s="144" t="s">
        <v>434</v>
      </c>
      <c r="D432" s="313">
        <v>69000</v>
      </c>
      <c r="E432" s="314">
        <v>69000</v>
      </c>
      <c r="F432" s="353">
        <v>0</v>
      </c>
      <c r="G432" s="190">
        <f t="shared" si="11"/>
        <v>0</v>
      </c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7" ht="12.75">
      <c r="A433" s="215"/>
      <c r="B433" s="232"/>
      <c r="C433" s="231" t="s">
        <v>276</v>
      </c>
      <c r="D433" s="216">
        <f>SUM(D428:D432)</f>
        <v>80700</v>
      </c>
      <c r="E433" s="217">
        <f>SUM(E428:E432)</f>
        <v>80700</v>
      </c>
      <c r="F433" s="248">
        <f>SUM(F428:F432)</f>
        <v>944</v>
      </c>
      <c r="G433" s="120">
        <f t="shared" si="11"/>
        <v>1.1697645600991327</v>
      </c>
    </row>
    <row r="434" spans="1:7" ht="12.75">
      <c r="A434" s="16"/>
      <c r="B434" s="68"/>
      <c r="C434" s="219"/>
      <c r="D434" s="220"/>
      <c r="E434" s="221"/>
      <c r="F434" s="278"/>
      <c r="G434" s="123"/>
    </row>
    <row r="435" spans="1:2" ht="12.75">
      <c r="A435" s="43" t="s">
        <v>62</v>
      </c>
      <c r="B435" s="14"/>
    </row>
    <row r="436" spans="1:4" ht="12.75">
      <c r="A436" s="67"/>
      <c r="B436" s="14"/>
      <c r="D436" s="15" t="s">
        <v>281</v>
      </c>
    </row>
    <row r="437" spans="1:16" ht="25.5">
      <c r="A437" s="7" t="s">
        <v>39</v>
      </c>
      <c r="B437" s="7" t="s">
        <v>40</v>
      </c>
      <c r="C437" s="5" t="s">
        <v>41</v>
      </c>
      <c r="D437" s="52" t="s">
        <v>130</v>
      </c>
      <c r="E437" s="59" t="s">
        <v>131</v>
      </c>
      <c r="F437" s="5" t="s">
        <v>30</v>
      </c>
      <c r="G437" s="51" t="s">
        <v>132</v>
      </c>
      <c r="P437" s="163"/>
    </row>
    <row r="438" spans="1:7" ht="12.75">
      <c r="A438" s="215"/>
      <c r="B438" s="232"/>
      <c r="C438" s="231" t="s">
        <v>277</v>
      </c>
      <c r="D438" s="327"/>
      <c r="E438" s="327"/>
      <c r="F438" s="401"/>
      <c r="G438" s="120"/>
    </row>
    <row r="439" spans="1:7" ht="12.75">
      <c r="A439" s="286"/>
      <c r="B439" s="232"/>
      <c r="C439" s="348"/>
      <c r="D439" s="349"/>
      <c r="E439" s="349"/>
      <c r="F439" s="350"/>
      <c r="G439" s="351"/>
    </row>
    <row r="440" spans="1:7" ht="12.75">
      <c r="A440" s="224"/>
      <c r="B440" s="234"/>
      <c r="C440" s="233" t="s">
        <v>278</v>
      </c>
      <c r="D440" s="225">
        <f>D433+D438</f>
        <v>80700</v>
      </c>
      <c r="E440" s="226">
        <f>E433+E438</f>
        <v>80700</v>
      </c>
      <c r="F440" s="227">
        <f>F433+F438</f>
        <v>944</v>
      </c>
      <c r="G440" s="27">
        <f>F440/E440*100</f>
        <v>1.1697645600991327</v>
      </c>
    </row>
    <row r="441" spans="1:7" ht="12.75">
      <c r="A441" s="16"/>
      <c r="B441" s="68"/>
      <c r="C441" s="219"/>
      <c r="G441" s="15"/>
    </row>
    <row r="442" spans="1:7" ht="15.75">
      <c r="A442" s="73" t="s">
        <v>320</v>
      </c>
      <c r="B442" s="29"/>
      <c r="C442" s="29"/>
      <c r="G442" s="15"/>
    </row>
    <row r="443" spans="1:7" ht="12.75">
      <c r="A443" s="16"/>
      <c r="B443" s="68"/>
      <c r="C443" s="219"/>
      <c r="G443" s="15"/>
    </row>
    <row r="444" spans="1:7" ht="12.75">
      <c r="A444" s="77" t="s">
        <v>61</v>
      </c>
      <c r="B444" s="14"/>
      <c r="G444" s="15"/>
    </row>
    <row r="445" spans="1:4" ht="12.75">
      <c r="A445" s="67"/>
      <c r="B445" s="14"/>
      <c r="D445" s="15" t="s">
        <v>281</v>
      </c>
    </row>
    <row r="446" spans="1:16" ht="25.5">
      <c r="A446" s="7" t="s">
        <v>39</v>
      </c>
      <c r="B446" s="7" t="s">
        <v>40</v>
      </c>
      <c r="C446" s="5" t="s">
        <v>41</v>
      </c>
      <c r="D446" s="52" t="s">
        <v>130</v>
      </c>
      <c r="E446" s="59" t="s">
        <v>131</v>
      </c>
      <c r="F446" s="5" t="s">
        <v>30</v>
      </c>
      <c r="G446" s="51" t="s">
        <v>132</v>
      </c>
      <c r="P446" s="163"/>
    </row>
    <row r="447" spans="1:16" ht="24.75" customHeight="1">
      <c r="A447" s="387" t="s">
        <v>97</v>
      </c>
      <c r="B447" s="154">
        <v>3636</v>
      </c>
      <c r="C447" s="144" t="s">
        <v>863</v>
      </c>
      <c r="D447" s="313">
        <v>6410</v>
      </c>
      <c r="E447" s="314">
        <v>6410</v>
      </c>
      <c r="F447" s="353">
        <v>750</v>
      </c>
      <c r="G447" s="190">
        <f>F447/E447*100</f>
        <v>11.700468018720748</v>
      </c>
      <c r="P447" s="163"/>
    </row>
    <row r="448" spans="1:16" ht="25.5" customHeight="1">
      <c r="A448" s="158" t="s">
        <v>97</v>
      </c>
      <c r="B448" s="153">
        <v>6172</v>
      </c>
      <c r="C448" s="144" t="s">
        <v>493</v>
      </c>
      <c r="D448" s="188">
        <v>12750</v>
      </c>
      <c r="E448" s="188">
        <v>12750</v>
      </c>
      <c r="F448" s="332">
        <v>1266</v>
      </c>
      <c r="G448" s="190">
        <f>F448/E448*100</f>
        <v>9.929411764705883</v>
      </c>
      <c r="P448" s="163"/>
    </row>
    <row r="449" spans="1:20" ht="12.75">
      <c r="A449" s="215"/>
      <c r="B449" s="232"/>
      <c r="C449" s="231" t="s">
        <v>276</v>
      </c>
      <c r="D449" s="327">
        <f>SUM(D447:D448)</f>
        <v>19160</v>
      </c>
      <c r="E449" s="327">
        <f>SUM(E447:E448)</f>
        <v>19160</v>
      </c>
      <c r="F449" s="401">
        <f>SUM(F447:F448)</f>
        <v>2016</v>
      </c>
      <c r="G449" s="120">
        <f>F449/E449*100</f>
        <v>10.521920668058456</v>
      </c>
      <c r="T449" s="15" t="s">
        <v>152</v>
      </c>
    </row>
    <row r="450" spans="1:7" ht="12.75">
      <c r="A450" s="16"/>
      <c r="B450" s="68"/>
      <c r="C450" s="219"/>
      <c r="D450" s="220"/>
      <c r="E450" s="221"/>
      <c r="F450" s="278"/>
      <c r="G450" s="31"/>
    </row>
    <row r="451" spans="1:7" ht="12.75">
      <c r="A451" s="43" t="s">
        <v>62</v>
      </c>
      <c r="B451" s="19"/>
      <c r="C451" s="42"/>
      <c r="D451" s="57"/>
      <c r="E451" s="60"/>
      <c r="F451" s="54"/>
      <c r="G451" s="38"/>
    </row>
    <row r="452" spans="1:7" ht="12.75">
      <c r="A452" s="16"/>
      <c r="B452" s="19"/>
      <c r="C452" s="42"/>
      <c r="D452" s="57"/>
      <c r="E452" s="60"/>
      <c r="F452" s="54"/>
      <c r="G452" s="38"/>
    </row>
    <row r="453" spans="1:7" ht="25.5">
      <c r="A453" s="7" t="s">
        <v>39</v>
      </c>
      <c r="B453" s="7" t="s">
        <v>40</v>
      </c>
      <c r="C453" s="5" t="s">
        <v>41</v>
      </c>
      <c r="D453" s="52" t="s">
        <v>130</v>
      </c>
      <c r="E453" s="59" t="s">
        <v>131</v>
      </c>
      <c r="F453" s="5" t="s">
        <v>30</v>
      </c>
      <c r="G453" s="51" t="s">
        <v>132</v>
      </c>
    </row>
    <row r="454" spans="1:7" ht="25.5">
      <c r="A454" s="158" t="s">
        <v>97</v>
      </c>
      <c r="B454" s="153">
        <v>3636</v>
      </c>
      <c r="C454" s="144" t="s">
        <v>863</v>
      </c>
      <c r="D454" s="188">
        <v>600</v>
      </c>
      <c r="E454" s="188">
        <v>600</v>
      </c>
      <c r="F454" s="332">
        <v>58</v>
      </c>
      <c r="G454" s="190">
        <f>F454/E454*100</f>
        <v>9.666666666666666</v>
      </c>
    </row>
    <row r="455" spans="1:7" ht="26.25" customHeight="1">
      <c r="A455" s="158" t="s">
        <v>97</v>
      </c>
      <c r="B455" s="153">
        <v>6172</v>
      </c>
      <c r="C455" s="144" t="s">
        <v>493</v>
      </c>
      <c r="D455" s="188">
        <v>6250</v>
      </c>
      <c r="E455" s="188">
        <v>6250</v>
      </c>
      <c r="F455" s="332">
        <v>433</v>
      </c>
      <c r="G455" s="190">
        <f>F455/E455*100</f>
        <v>6.927999999999999</v>
      </c>
    </row>
    <row r="456" spans="1:7" ht="12.75">
      <c r="A456" s="215"/>
      <c r="B456" s="232"/>
      <c r="C456" s="305" t="s">
        <v>277</v>
      </c>
      <c r="D456" s="303">
        <f>SUM(D454:D455)</f>
        <v>6850</v>
      </c>
      <c r="E456" s="304">
        <f>SUM(E454:E455)</f>
        <v>6850</v>
      </c>
      <c r="F456" s="400">
        <f>SUM(F454:F455)</f>
        <v>491</v>
      </c>
      <c r="G456" s="239">
        <f>F456/E456*100</f>
        <v>7.1678832116788325</v>
      </c>
    </row>
    <row r="457" spans="1:22" ht="12.75">
      <c r="A457" s="16"/>
      <c r="B457" s="68"/>
      <c r="C457" s="219"/>
      <c r="D457" s="220"/>
      <c r="E457" s="221"/>
      <c r="F457" s="278"/>
      <c r="G457" s="123"/>
      <c r="V457" s="548"/>
    </row>
    <row r="458" spans="1:256" s="13" customFormat="1" ht="12.75">
      <c r="A458" s="224"/>
      <c r="B458" s="234"/>
      <c r="C458" s="233" t="s">
        <v>278</v>
      </c>
      <c r="D458" s="225">
        <f>D449+D456</f>
        <v>26010</v>
      </c>
      <c r="E458" s="226">
        <f>E449+E456</f>
        <v>26010</v>
      </c>
      <c r="F458" s="227">
        <f>F449+F456</f>
        <v>2507</v>
      </c>
      <c r="G458" s="27">
        <f>F458/E458*100</f>
        <v>9.638600538254517</v>
      </c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13" customFormat="1" ht="12.75">
      <c r="A459" s="279"/>
      <c r="B459" s="280"/>
      <c r="C459" s="281"/>
      <c r="D459" s="282"/>
      <c r="E459" s="283"/>
      <c r="F459" s="278"/>
      <c r="G459" s="323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13" customFormat="1" ht="15.75">
      <c r="A460" s="73" t="s">
        <v>341</v>
      </c>
      <c r="B460" s="29"/>
      <c r="C460" s="29"/>
      <c r="D460" s="282"/>
      <c r="E460" s="283"/>
      <c r="F460" s="278"/>
      <c r="G460" s="323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13" customFormat="1" ht="12.75">
      <c r="A461" s="15"/>
      <c r="B461" s="15"/>
      <c r="C461" s="15"/>
      <c r="D461" s="15"/>
      <c r="E461" s="15"/>
      <c r="F461" s="15"/>
      <c r="G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7" ht="12.75">
      <c r="A462" s="420" t="s">
        <v>61</v>
      </c>
      <c r="B462" s="15"/>
      <c r="C462" s="15"/>
      <c r="G462" s="15"/>
    </row>
    <row r="463" spans="1:4" ht="12.75">
      <c r="A463" s="67"/>
      <c r="B463" s="14"/>
      <c r="D463" s="15" t="s">
        <v>281</v>
      </c>
    </row>
    <row r="464" spans="1:16" ht="25.5">
      <c r="A464" s="7" t="s">
        <v>39</v>
      </c>
      <c r="B464" s="7" t="s">
        <v>40</v>
      </c>
      <c r="C464" s="5" t="s">
        <v>41</v>
      </c>
      <c r="D464" s="52" t="s">
        <v>130</v>
      </c>
      <c r="E464" s="59" t="s">
        <v>131</v>
      </c>
      <c r="F464" s="5" t="s">
        <v>30</v>
      </c>
      <c r="G464" s="51" t="s">
        <v>132</v>
      </c>
      <c r="P464" s="163"/>
    </row>
    <row r="465" spans="1:16" ht="25.5">
      <c r="A465" s="387" t="s">
        <v>304</v>
      </c>
      <c r="B465" s="154">
        <v>3636</v>
      </c>
      <c r="C465" s="144" t="s">
        <v>505</v>
      </c>
      <c r="D465" s="313">
        <v>90</v>
      </c>
      <c r="E465" s="314">
        <v>90</v>
      </c>
      <c r="F465" s="353">
        <v>2</v>
      </c>
      <c r="G465" s="190">
        <f>F465/E465*100</f>
        <v>2.2222222222222223</v>
      </c>
      <c r="P465" s="163"/>
    </row>
    <row r="466" spans="1:7" ht="12.75">
      <c r="A466" s="215"/>
      <c r="B466" s="232"/>
      <c r="C466" s="231" t="s">
        <v>276</v>
      </c>
      <c r="D466" s="327">
        <f>SUM(D465:D465)</f>
        <v>90</v>
      </c>
      <c r="E466" s="327">
        <f>SUM(E465:E465)</f>
        <v>90</v>
      </c>
      <c r="F466" s="401">
        <f>SUM(F465)</f>
        <v>2</v>
      </c>
      <c r="G466" s="120">
        <f>F466/E466*100</f>
        <v>2.2222222222222223</v>
      </c>
    </row>
    <row r="467" spans="1:256" s="13" customFormat="1" ht="12.75">
      <c r="A467" s="279"/>
      <c r="B467" s="280"/>
      <c r="C467" s="281"/>
      <c r="D467" s="282"/>
      <c r="E467" s="283"/>
      <c r="F467" s="278"/>
      <c r="G467" s="323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256" s="13" customFormat="1" ht="12.75">
      <c r="A468" s="224"/>
      <c r="B468" s="234"/>
      <c r="C468" s="233" t="s">
        <v>278</v>
      </c>
      <c r="D468" s="225">
        <f>D459+D466</f>
        <v>90</v>
      </c>
      <c r="E468" s="226">
        <f>E459+E466</f>
        <v>90</v>
      </c>
      <c r="F468" s="227">
        <f>F459+F466</f>
        <v>2</v>
      </c>
      <c r="G468" s="27">
        <f>F468/E468*100</f>
        <v>2.2222222222222223</v>
      </c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13" customFormat="1" ht="12.75">
      <c r="A469" s="279"/>
      <c r="B469" s="280"/>
      <c r="C469" s="281"/>
      <c r="D469" s="282"/>
      <c r="E469" s="283"/>
      <c r="F469" s="278"/>
      <c r="G469" s="323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9" customFormat="1" ht="25.5" customHeight="1">
      <c r="A470" s="73" t="s">
        <v>98</v>
      </c>
      <c r="D470" s="83"/>
      <c r="E470" s="83"/>
      <c r="F470" s="83"/>
      <c r="O470" s="83"/>
      <c r="P470" s="15"/>
      <c r="Q470" s="15"/>
      <c r="R470" s="163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ht="12.75">
      <c r="R471" s="163"/>
    </row>
    <row r="472" spans="1:7" ht="25.5">
      <c r="A472" s="7" t="s">
        <v>39</v>
      </c>
      <c r="B472" s="7" t="s">
        <v>40</v>
      </c>
      <c r="C472" s="5" t="s">
        <v>41</v>
      </c>
      <c r="D472" s="52" t="s">
        <v>130</v>
      </c>
      <c r="E472" s="59" t="s">
        <v>131</v>
      </c>
      <c r="F472" s="5" t="s">
        <v>30</v>
      </c>
      <c r="G472" s="51" t="s">
        <v>132</v>
      </c>
    </row>
    <row r="473" spans="1:7" ht="25.5">
      <c r="A473" s="158" t="s">
        <v>93</v>
      </c>
      <c r="B473" s="154">
        <v>6409</v>
      </c>
      <c r="C473" s="155" t="s">
        <v>282</v>
      </c>
      <c r="D473" s="236">
        <v>103150</v>
      </c>
      <c r="E473" s="549">
        <v>103150</v>
      </c>
      <c r="F473" s="336" t="s">
        <v>275</v>
      </c>
      <c r="G473" s="36" t="s">
        <v>275</v>
      </c>
    </row>
    <row r="474" spans="1:7" ht="25.5">
      <c r="A474" s="158" t="s">
        <v>93</v>
      </c>
      <c r="B474" s="154">
        <v>6409</v>
      </c>
      <c r="C474" s="155" t="s">
        <v>283</v>
      </c>
      <c r="D474" s="236">
        <v>30000</v>
      </c>
      <c r="E474" s="549">
        <v>30000</v>
      </c>
      <c r="F474" s="336" t="s">
        <v>275</v>
      </c>
      <c r="G474" s="36" t="s">
        <v>275</v>
      </c>
    </row>
    <row r="475" spans="1:7" ht="25.5" customHeight="1">
      <c r="A475" s="158" t="s">
        <v>93</v>
      </c>
      <c r="B475" s="154">
        <v>6409</v>
      </c>
      <c r="C475" s="155" t="s">
        <v>339</v>
      </c>
      <c r="D475" s="236">
        <v>10000</v>
      </c>
      <c r="E475" s="549">
        <v>10000</v>
      </c>
      <c r="F475" s="336" t="s">
        <v>275</v>
      </c>
      <c r="G475" s="36" t="s">
        <v>275</v>
      </c>
    </row>
    <row r="476" spans="1:7" ht="12.75">
      <c r="A476" s="224"/>
      <c r="B476" s="234"/>
      <c r="C476" s="233" t="s">
        <v>278</v>
      </c>
      <c r="D476" s="225">
        <f>SUM(D473:D475)</f>
        <v>143150</v>
      </c>
      <c r="E476" s="226">
        <f>SUM(E473:E475)</f>
        <v>143150</v>
      </c>
      <c r="F476" s="227">
        <f>SUM(F473:F475)</f>
        <v>0</v>
      </c>
      <c r="G476" s="27">
        <f>F476/E476*100</f>
        <v>0</v>
      </c>
    </row>
    <row r="478" spans="1:3" ht="15.75">
      <c r="A478" s="73" t="s">
        <v>285</v>
      </c>
      <c r="B478" s="2"/>
      <c r="C478" s="2"/>
    </row>
    <row r="479" spans="1:19" ht="15.75">
      <c r="A479" s="73"/>
      <c r="B479" s="2"/>
      <c r="C479" s="2"/>
      <c r="S479" s="163"/>
    </row>
    <row r="480" spans="1:7" ht="25.5">
      <c r="A480" s="7" t="s">
        <v>39</v>
      </c>
      <c r="B480" s="7" t="s">
        <v>40</v>
      </c>
      <c r="C480" s="5" t="s">
        <v>41</v>
      </c>
      <c r="D480" s="52" t="s">
        <v>130</v>
      </c>
      <c r="E480" s="59" t="s">
        <v>131</v>
      </c>
      <c r="F480" s="5" t="s">
        <v>30</v>
      </c>
      <c r="G480" s="51" t="s">
        <v>132</v>
      </c>
    </row>
    <row r="481" spans="1:7" ht="12.75">
      <c r="A481" s="158" t="s">
        <v>383</v>
      </c>
      <c r="B481" s="154">
        <v>6402</v>
      </c>
      <c r="C481" s="155" t="s">
        <v>458</v>
      </c>
      <c r="D481" s="188">
        <v>0</v>
      </c>
      <c r="E481" s="186">
        <v>0</v>
      </c>
      <c r="F481" s="353">
        <v>1285</v>
      </c>
      <c r="G481" s="36" t="s">
        <v>275</v>
      </c>
    </row>
    <row r="483" spans="1:3" ht="12.75">
      <c r="A483" s="627"/>
      <c r="B483" s="627"/>
      <c r="C483" s="627"/>
    </row>
    <row r="484" spans="1:7" ht="12.75">
      <c r="A484" s="633" t="s">
        <v>296</v>
      </c>
      <c r="B484" s="634"/>
      <c r="C484" s="635"/>
      <c r="D484" s="226">
        <f>D26</f>
        <v>6913560</v>
      </c>
      <c r="E484" s="226">
        <f>E26</f>
        <v>6913560</v>
      </c>
      <c r="F484" s="226">
        <f>F26</f>
        <v>999899</v>
      </c>
      <c r="G484" s="366">
        <f>G26</f>
        <v>14.46286717696816</v>
      </c>
    </row>
  </sheetData>
  <mergeCells count="60">
    <mergeCell ref="A158:D158"/>
    <mergeCell ref="A159:D159"/>
    <mergeCell ref="A483:C483"/>
    <mergeCell ref="A285:C285"/>
    <mergeCell ref="A178:C178"/>
    <mergeCell ref="A160:D160"/>
    <mergeCell ref="A171:G171"/>
    <mergeCell ref="A304:C304"/>
    <mergeCell ref="A236:G236"/>
    <mergeCell ref="A484:C484"/>
    <mergeCell ref="A286:C286"/>
    <mergeCell ref="A287:C287"/>
    <mergeCell ref="A347:C347"/>
    <mergeCell ref="A309:C309"/>
    <mergeCell ref="A416:C416"/>
    <mergeCell ref="A359:E359"/>
    <mergeCell ref="A332:C332"/>
    <mergeCell ref="A364:C364"/>
    <mergeCell ref="A348:C348"/>
    <mergeCell ref="A8:C8"/>
    <mergeCell ref="A124:C124"/>
    <mergeCell ref="A15:C15"/>
    <mergeCell ref="A30:B30"/>
    <mergeCell ref="A19:C19"/>
    <mergeCell ref="A25:C25"/>
    <mergeCell ref="A93:C93"/>
    <mergeCell ref="A76:A92"/>
    <mergeCell ref="A72:C72"/>
    <mergeCell ref="A13:C13"/>
    <mergeCell ref="A1:G1"/>
    <mergeCell ref="A23:C23"/>
    <mergeCell ref="A26:C26"/>
    <mergeCell ref="A4:C4"/>
    <mergeCell ref="A5:C5"/>
    <mergeCell ref="A6:C6"/>
    <mergeCell ref="A7:C7"/>
    <mergeCell ref="A21:C21"/>
    <mergeCell ref="A22:C22"/>
    <mergeCell ref="A10:C10"/>
    <mergeCell ref="A9:C9"/>
    <mergeCell ref="A11:C11"/>
    <mergeCell ref="A12:C12"/>
    <mergeCell ref="A16:C16"/>
    <mergeCell ref="A14:C14"/>
    <mergeCell ref="A17:C17"/>
    <mergeCell ref="A60:A71"/>
    <mergeCell ref="A97:A107"/>
    <mergeCell ref="A94:G94"/>
    <mergeCell ref="A24:C24"/>
    <mergeCell ref="A95:G95"/>
    <mergeCell ref="A43:C43"/>
    <mergeCell ref="A114:C114"/>
    <mergeCell ref="A56:B56"/>
    <mergeCell ref="A108:C108"/>
    <mergeCell ref="A157:D157"/>
    <mergeCell ref="A131:C131"/>
    <mergeCell ref="A143:C143"/>
    <mergeCell ref="A138:C138"/>
    <mergeCell ref="A129:C129"/>
    <mergeCell ref="A156:D156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84" r:id="rId1"/>
  <headerFooter alignWithMargins="0">
    <oddFooter>&amp;C&amp;P</oddFooter>
  </headerFooter>
  <rowBreaks count="9" manualBreakCount="9">
    <brk id="52" max="6" man="1"/>
    <brk id="114" max="6" man="1"/>
    <brk id="169" max="6" man="1"/>
    <brk id="218" max="6" man="1"/>
    <brk id="269" max="6" man="1"/>
    <brk id="314" max="6" man="1"/>
    <brk id="357" max="6" man="1"/>
    <brk id="400" max="6" man="1"/>
    <brk id="44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K39" sqref="K39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0.875" style="106" customWidth="1"/>
    <col min="7" max="7" width="0" style="0" hidden="1" customWidth="1"/>
  </cols>
  <sheetData>
    <row r="1" spans="1:6" ht="18">
      <c r="A1" s="658" t="s">
        <v>410</v>
      </c>
      <c r="B1" s="658"/>
      <c r="C1" s="658"/>
      <c r="D1" s="658"/>
      <c r="E1" s="658"/>
      <c r="F1" s="658"/>
    </row>
    <row r="2" spans="1:6" ht="15.75">
      <c r="A2" s="73"/>
      <c r="B2" s="29"/>
      <c r="C2" s="29"/>
      <c r="D2" s="29"/>
      <c r="F2" s="124" t="s">
        <v>110</v>
      </c>
    </row>
    <row r="3" spans="1:7" ht="25.5" customHeight="1">
      <c r="A3" s="125" t="s">
        <v>155</v>
      </c>
      <c r="B3" s="125" t="s">
        <v>156</v>
      </c>
      <c r="C3" s="52" t="s">
        <v>130</v>
      </c>
      <c r="D3" s="6" t="s">
        <v>131</v>
      </c>
      <c r="E3" s="5" t="s">
        <v>30</v>
      </c>
      <c r="F3" s="51" t="s">
        <v>307</v>
      </c>
      <c r="G3" t="s">
        <v>251</v>
      </c>
    </row>
    <row r="4" spans="1:8" s="29" customFormat="1" ht="12.75">
      <c r="A4" s="34">
        <v>5011</v>
      </c>
      <c r="B4" s="34" t="s">
        <v>208</v>
      </c>
      <c r="C4" s="28">
        <v>120960</v>
      </c>
      <c r="D4" s="28">
        <v>120960</v>
      </c>
      <c r="E4" s="26">
        <v>17950</v>
      </c>
      <c r="F4" s="36">
        <f>E4/D4*100</f>
        <v>14.839616402116402</v>
      </c>
      <c r="G4" s="13"/>
      <c r="H4" s="212"/>
    </row>
    <row r="5" spans="1:8" s="29" customFormat="1" ht="12.75">
      <c r="A5" s="34">
        <v>5021</v>
      </c>
      <c r="B5" s="34" t="s">
        <v>209</v>
      </c>
      <c r="C5" s="28">
        <v>650</v>
      </c>
      <c r="D5" s="28">
        <v>650</v>
      </c>
      <c r="E5" s="26">
        <v>43</v>
      </c>
      <c r="F5" s="36">
        <f aca="true" t="shared" si="0" ref="F5:F54">E5/D5*100</f>
        <v>6.615384615384616</v>
      </c>
      <c r="G5" s="13"/>
      <c r="H5" s="212"/>
    </row>
    <row r="6" spans="1:8" s="29" customFormat="1" ht="12.75">
      <c r="A6" s="34">
        <v>5031</v>
      </c>
      <c r="B6" s="34" t="s">
        <v>210</v>
      </c>
      <c r="C6" s="28">
        <v>32393</v>
      </c>
      <c r="D6" s="28">
        <v>32393</v>
      </c>
      <c r="E6" s="26">
        <v>4782</v>
      </c>
      <c r="F6" s="36">
        <f t="shared" si="0"/>
        <v>14.762448677183343</v>
      </c>
      <c r="G6" s="13"/>
      <c r="H6" s="212"/>
    </row>
    <row r="7" spans="1:8" s="29" customFormat="1" ht="12.75">
      <c r="A7" s="34">
        <v>5032</v>
      </c>
      <c r="B7" s="34" t="s">
        <v>211</v>
      </c>
      <c r="C7" s="28">
        <v>11213</v>
      </c>
      <c r="D7" s="28">
        <v>11213</v>
      </c>
      <c r="E7" s="26">
        <v>1655</v>
      </c>
      <c r="F7" s="36">
        <f t="shared" si="0"/>
        <v>14.759653973066975</v>
      </c>
      <c r="G7" s="13"/>
      <c r="H7" s="25"/>
    </row>
    <row r="8" spans="1:8" s="29" customFormat="1" ht="12.75">
      <c r="A8" s="34">
        <v>5038</v>
      </c>
      <c r="B8" s="34" t="s">
        <v>212</v>
      </c>
      <c r="C8" s="28">
        <v>508</v>
      </c>
      <c r="D8" s="28">
        <v>508</v>
      </c>
      <c r="E8" s="26">
        <v>0</v>
      </c>
      <c r="F8" s="36">
        <f t="shared" si="0"/>
        <v>0</v>
      </c>
      <c r="G8" s="13"/>
      <c r="H8" s="83"/>
    </row>
    <row r="9" spans="1:8" ht="12.75">
      <c r="A9" s="136" t="s">
        <v>162</v>
      </c>
      <c r="B9" s="136" t="s">
        <v>163</v>
      </c>
      <c r="C9" s="119">
        <f>SUM(C4:C8)</f>
        <v>165724</v>
      </c>
      <c r="D9" s="119">
        <f>SUM(D4:D8)</f>
        <v>165724</v>
      </c>
      <c r="E9" s="119">
        <f>SUM(E4:E8)</f>
        <v>24430</v>
      </c>
      <c r="F9" s="131">
        <f t="shared" si="0"/>
        <v>14.741377229610677</v>
      </c>
      <c r="G9" s="135"/>
      <c r="H9" s="130"/>
    </row>
    <row r="10" spans="1:7" s="29" customFormat="1" ht="12.75">
      <c r="A10" s="34">
        <v>5131</v>
      </c>
      <c r="B10" s="34" t="s">
        <v>223</v>
      </c>
      <c r="C10" s="28">
        <v>70</v>
      </c>
      <c r="D10" s="28">
        <v>70</v>
      </c>
      <c r="E10" s="28">
        <v>12</v>
      </c>
      <c r="F10" s="36">
        <f t="shared" si="0"/>
        <v>17.142857142857142</v>
      </c>
      <c r="G10" s="13"/>
    </row>
    <row r="11" spans="1:7" s="29" customFormat="1" ht="12.75">
      <c r="A11" s="23">
        <v>5132</v>
      </c>
      <c r="B11" s="23" t="s">
        <v>213</v>
      </c>
      <c r="C11" s="26">
        <v>10</v>
      </c>
      <c r="D11" s="26">
        <v>10</v>
      </c>
      <c r="E11" s="26">
        <v>3</v>
      </c>
      <c r="F11" s="36">
        <f t="shared" si="0"/>
        <v>30</v>
      </c>
      <c r="G11" s="13"/>
    </row>
    <row r="12" spans="1:7" s="29" customFormat="1" ht="12.75">
      <c r="A12" s="23">
        <v>5134</v>
      </c>
      <c r="B12" s="23" t="s">
        <v>214</v>
      </c>
      <c r="C12" s="26">
        <v>120</v>
      </c>
      <c r="D12" s="26">
        <v>120</v>
      </c>
      <c r="E12" s="26">
        <v>0</v>
      </c>
      <c r="F12" s="36">
        <f t="shared" si="0"/>
        <v>0</v>
      </c>
      <c r="G12" s="13"/>
    </row>
    <row r="13" spans="1:7" s="29" customFormat="1" ht="12.75">
      <c r="A13" s="23">
        <v>5136</v>
      </c>
      <c r="B13" s="23" t="s">
        <v>164</v>
      </c>
      <c r="C13" s="26">
        <v>500</v>
      </c>
      <c r="D13" s="26">
        <v>500</v>
      </c>
      <c r="E13" s="26">
        <v>63</v>
      </c>
      <c r="F13" s="36">
        <f t="shared" si="0"/>
        <v>12.6</v>
      </c>
      <c r="G13" s="13"/>
    </row>
    <row r="14" spans="1:7" s="29" customFormat="1" ht="12.75">
      <c r="A14" s="23">
        <v>5137</v>
      </c>
      <c r="B14" s="23" t="s">
        <v>215</v>
      </c>
      <c r="C14" s="26">
        <v>2000</v>
      </c>
      <c r="D14" s="26">
        <v>2000</v>
      </c>
      <c r="E14" s="26">
        <v>22</v>
      </c>
      <c r="F14" s="36">
        <f t="shared" si="0"/>
        <v>1.0999999999999999</v>
      </c>
      <c r="G14" s="13"/>
    </row>
    <row r="15" spans="1:7" s="29" customFormat="1" ht="12.75">
      <c r="A15" s="23">
        <v>5139</v>
      </c>
      <c r="B15" s="23" t="s">
        <v>216</v>
      </c>
      <c r="C15" s="26">
        <v>3500</v>
      </c>
      <c r="D15" s="26">
        <v>3500</v>
      </c>
      <c r="E15" s="26">
        <v>198</v>
      </c>
      <c r="F15" s="36">
        <f t="shared" si="0"/>
        <v>5.6571428571428575</v>
      </c>
      <c r="G15" s="13"/>
    </row>
    <row r="16" spans="1:7" s="29" customFormat="1" ht="12.75">
      <c r="A16" s="23">
        <v>5142</v>
      </c>
      <c r="B16" s="23" t="s">
        <v>167</v>
      </c>
      <c r="C16" s="26">
        <v>40</v>
      </c>
      <c r="D16" s="26">
        <v>40</v>
      </c>
      <c r="E16" s="26">
        <v>0</v>
      </c>
      <c r="F16" s="36">
        <f t="shared" si="0"/>
        <v>0</v>
      </c>
      <c r="G16" s="13"/>
    </row>
    <row r="17" spans="1:7" s="29" customFormat="1" ht="12.75">
      <c r="A17" s="34">
        <v>5151</v>
      </c>
      <c r="B17" s="34" t="s">
        <v>217</v>
      </c>
      <c r="C17" s="26">
        <v>350</v>
      </c>
      <c r="D17" s="26">
        <v>350</v>
      </c>
      <c r="E17" s="26">
        <v>40</v>
      </c>
      <c r="F17" s="36">
        <f t="shared" si="0"/>
        <v>11.428571428571429</v>
      </c>
      <c r="G17" s="13"/>
    </row>
    <row r="18" spans="1:7" s="29" customFormat="1" ht="12.75">
      <c r="A18" s="34">
        <v>5152</v>
      </c>
      <c r="B18" s="34" t="s">
        <v>218</v>
      </c>
      <c r="C18" s="26">
        <v>200</v>
      </c>
      <c r="D18" s="26">
        <v>200</v>
      </c>
      <c r="E18" s="26">
        <v>10</v>
      </c>
      <c r="F18" s="36">
        <f t="shared" si="0"/>
        <v>5</v>
      </c>
      <c r="G18" s="13"/>
    </row>
    <row r="19" spans="1:7" s="29" customFormat="1" ht="12.75">
      <c r="A19" s="34">
        <v>5153</v>
      </c>
      <c r="B19" s="34" t="s">
        <v>168</v>
      </c>
      <c r="C19" s="26">
        <v>1600</v>
      </c>
      <c r="D19" s="26">
        <v>1600</v>
      </c>
      <c r="E19" s="26">
        <v>479</v>
      </c>
      <c r="F19" s="36">
        <f t="shared" si="0"/>
        <v>29.9375</v>
      </c>
      <c r="G19" s="13"/>
    </row>
    <row r="20" spans="1:7" s="29" customFormat="1" ht="12.75">
      <c r="A20" s="34">
        <v>5154</v>
      </c>
      <c r="B20" s="34" t="s">
        <v>219</v>
      </c>
      <c r="C20" s="26">
        <v>3600</v>
      </c>
      <c r="D20" s="26">
        <v>3600</v>
      </c>
      <c r="E20" s="26">
        <v>420</v>
      </c>
      <c r="F20" s="36">
        <f t="shared" si="0"/>
        <v>11.666666666666666</v>
      </c>
      <c r="G20" s="13"/>
    </row>
    <row r="21" spans="1:7" s="29" customFormat="1" ht="12.75">
      <c r="A21" s="34">
        <v>5156</v>
      </c>
      <c r="B21" s="34" t="s">
        <v>169</v>
      </c>
      <c r="C21" s="26">
        <v>1500</v>
      </c>
      <c r="D21" s="26">
        <v>1500</v>
      </c>
      <c r="E21" s="26">
        <v>257</v>
      </c>
      <c r="F21" s="36">
        <f t="shared" si="0"/>
        <v>17.133333333333333</v>
      </c>
      <c r="G21" s="13"/>
    </row>
    <row r="22" spans="1:7" s="29" customFormat="1" ht="12.75">
      <c r="A22" s="34">
        <v>5159</v>
      </c>
      <c r="B22" s="34" t="s">
        <v>220</v>
      </c>
      <c r="C22" s="26">
        <v>20</v>
      </c>
      <c r="D22" s="26">
        <v>20</v>
      </c>
      <c r="E22" s="26">
        <v>0</v>
      </c>
      <c r="F22" s="36">
        <f t="shared" si="0"/>
        <v>0</v>
      </c>
      <c r="G22" s="13"/>
    </row>
    <row r="23" spans="1:7" s="29" customFormat="1" ht="12.75">
      <c r="A23" s="34">
        <v>5161</v>
      </c>
      <c r="B23" s="34" t="s">
        <v>170</v>
      </c>
      <c r="C23" s="26">
        <v>2600</v>
      </c>
      <c r="D23" s="26">
        <v>2600</v>
      </c>
      <c r="E23" s="26">
        <v>500</v>
      </c>
      <c r="F23" s="36">
        <f t="shared" si="0"/>
        <v>19.230769230769234</v>
      </c>
      <c r="G23" s="13"/>
    </row>
    <row r="24" spans="1:7" s="29" customFormat="1" ht="12.75">
      <c r="A24" s="34">
        <v>5162</v>
      </c>
      <c r="B24" s="34" t="s">
        <v>171</v>
      </c>
      <c r="C24" s="26">
        <v>3500</v>
      </c>
      <c r="D24" s="26">
        <v>3500</v>
      </c>
      <c r="E24" s="26">
        <v>505</v>
      </c>
      <c r="F24" s="36">
        <f t="shared" si="0"/>
        <v>14.428571428571429</v>
      </c>
      <c r="G24" s="13"/>
    </row>
    <row r="25" spans="1:7" s="29" customFormat="1" ht="12.75">
      <c r="A25" s="23">
        <v>5163</v>
      </c>
      <c r="B25" s="23" t="s">
        <v>172</v>
      </c>
      <c r="C25" s="26">
        <v>1800</v>
      </c>
      <c r="D25" s="26">
        <v>1800</v>
      </c>
      <c r="E25" s="26">
        <v>791</v>
      </c>
      <c r="F25" s="36">
        <f t="shared" si="0"/>
        <v>43.94444444444445</v>
      </c>
      <c r="G25" s="13"/>
    </row>
    <row r="26" spans="1:8" s="29" customFormat="1" ht="12.75">
      <c r="A26" s="23">
        <v>5164</v>
      </c>
      <c r="B26" s="23" t="s">
        <v>173</v>
      </c>
      <c r="C26" s="26">
        <v>400</v>
      </c>
      <c r="D26" s="26">
        <v>400</v>
      </c>
      <c r="E26" s="26">
        <v>4</v>
      </c>
      <c r="F26" s="36">
        <f t="shared" si="0"/>
        <v>1</v>
      </c>
      <c r="G26" s="13"/>
      <c r="H26" s="212"/>
    </row>
    <row r="27" spans="1:7" s="29" customFormat="1" ht="12.75">
      <c r="A27" s="23">
        <v>5166</v>
      </c>
      <c r="B27" s="23" t="s">
        <v>174</v>
      </c>
      <c r="C27" s="26">
        <v>1300</v>
      </c>
      <c r="D27" s="26">
        <v>1300</v>
      </c>
      <c r="E27" s="26">
        <v>47</v>
      </c>
      <c r="F27" s="36">
        <f t="shared" si="0"/>
        <v>3.6153846153846154</v>
      </c>
      <c r="G27" s="13"/>
    </row>
    <row r="28" spans="1:7" s="29" customFormat="1" ht="12.75">
      <c r="A28" s="23">
        <v>5167</v>
      </c>
      <c r="B28" s="23" t="s">
        <v>175</v>
      </c>
      <c r="C28" s="26">
        <v>4500</v>
      </c>
      <c r="D28" s="26">
        <v>4500</v>
      </c>
      <c r="E28" s="26">
        <v>464</v>
      </c>
      <c r="F28" s="36">
        <f t="shared" si="0"/>
        <v>10.311111111111112</v>
      </c>
      <c r="G28" s="13"/>
    </row>
    <row r="29" spans="1:7" s="29" customFormat="1" ht="12.75">
      <c r="A29" s="34">
        <v>5169</v>
      </c>
      <c r="B29" s="34" t="s">
        <v>176</v>
      </c>
      <c r="C29" s="26">
        <v>8000</v>
      </c>
      <c r="D29" s="26">
        <v>8000</v>
      </c>
      <c r="E29" s="26">
        <v>1210</v>
      </c>
      <c r="F29" s="36">
        <f t="shared" si="0"/>
        <v>15.125</v>
      </c>
      <c r="G29" s="13"/>
    </row>
    <row r="30" spans="1:7" s="29" customFormat="1" ht="12.75">
      <c r="A30" s="34">
        <v>5171</v>
      </c>
      <c r="B30" s="34" t="s">
        <v>177</v>
      </c>
      <c r="C30" s="26">
        <v>1000</v>
      </c>
      <c r="D30" s="26">
        <v>1000</v>
      </c>
      <c r="E30" s="26">
        <v>183</v>
      </c>
      <c r="F30" s="36">
        <f t="shared" si="0"/>
        <v>18.3</v>
      </c>
      <c r="G30" s="13"/>
    </row>
    <row r="31" spans="1:7" s="29" customFormat="1" ht="12.75">
      <c r="A31" s="23">
        <v>5173</v>
      </c>
      <c r="B31" s="23" t="s">
        <v>271</v>
      </c>
      <c r="C31" s="26">
        <v>3200</v>
      </c>
      <c r="D31" s="26">
        <v>3200</v>
      </c>
      <c r="E31" s="26">
        <v>1222</v>
      </c>
      <c r="F31" s="36">
        <f t="shared" si="0"/>
        <v>38.1875</v>
      </c>
      <c r="G31" s="13"/>
    </row>
    <row r="32" spans="1:7" s="29" customFormat="1" ht="12.75">
      <c r="A32" s="23">
        <v>5175</v>
      </c>
      <c r="B32" s="23" t="s">
        <v>179</v>
      </c>
      <c r="C32" s="26">
        <v>300</v>
      </c>
      <c r="D32" s="26">
        <v>300</v>
      </c>
      <c r="E32" s="26">
        <v>29</v>
      </c>
      <c r="F32" s="36">
        <f t="shared" si="0"/>
        <v>9.666666666666666</v>
      </c>
      <c r="G32" s="13"/>
    </row>
    <row r="33" spans="1:7" s="29" customFormat="1" ht="12.75">
      <c r="A33" s="23">
        <v>5176</v>
      </c>
      <c r="B33" s="23" t="s">
        <v>180</v>
      </c>
      <c r="C33" s="26">
        <v>100</v>
      </c>
      <c r="D33" s="26">
        <v>100</v>
      </c>
      <c r="E33" s="26">
        <v>26</v>
      </c>
      <c r="F33" s="36">
        <f t="shared" si="0"/>
        <v>26</v>
      </c>
      <c r="G33" s="13"/>
    </row>
    <row r="34" spans="1:10" s="29" customFormat="1" ht="12.75">
      <c r="A34" s="23">
        <v>5179</v>
      </c>
      <c r="B34" s="23" t="s">
        <v>182</v>
      </c>
      <c r="C34" s="26">
        <v>50</v>
      </c>
      <c r="D34" s="26">
        <v>50</v>
      </c>
      <c r="E34" s="26">
        <v>1</v>
      </c>
      <c r="F34" s="36">
        <f t="shared" si="0"/>
        <v>2</v>
      </c>
      <c r="G34" s="13"/>
      <c r="H34" s="72"/>
      <c r="J34" s="203"/>
    </row>
    <row r="35" spans="1:10" s="29" customFormat="1" ht="12.75">
      <c r="A35" s="23">
        <v>5181</v>
      </c>
      <c r="B35" s="23" t="s">
        <v>880</v>
      </c>
      <c r="C35" s="26">
        <v>0</v>
      </c>
      <c r="D35" s="26">
        <v>0</v>
      </c>
      <c r="E35" s="26">
        <v>10</v>
      </c>
      <c r="F35" s="36" t="s">
        <v>275</v>
      </c>
      <c r="G35" s="13"/>
      <c r="H35" s="72"/>
      <c r="J35" s="203"/>
    </row>
    <row r="36" spans="1:10" s="29" customFormat="1" ht="12.75">
      <c r="A36" s="23">
        <v>5192</v>
      </c>
      <c r="B36" s="23" t="s">
        <v>301</v>
      </c>
      <c r="C36" s="26">
        <v>250</v>
      </c>
      <c r="D36" s="26">
        <v>250</v>
      </c>
      <c r="E36" s="26">
        <v>64</v>
      </c>
      <c r="F36" s="36">
        <f t="shared" si="0"/>
        <v>25.6</v>
      </c>
      <c r="G36" s="13"/>
      <c r="H36" s="72"/>
      <c r="J36" s="203"/>
    </row>
    <row r="37" spans="1:7" s="29" customFormat="1" ht="12.75">
      <c r="A37" s="23">
        <v>5194</v>
      </c>
      <c r="B37" s="23" t="s">
        <v>183</v>
      </c>
      <c r="C37" s="26">
        <v>50</v>
      </c>
      <c r="D37" s="26">
        <v>50</v>
      </c>
      <c r="E37" s="26">
        <v>0</v>
      </c>
      <c r="F37" s="36">
        <f t="shared" si="0"/>
        <v>0</v>
      </c>
      <c r="G37" s="13"/>
    </row>
    <row r="38" spans="1:7" s="29" customFormat="1" ht="12.75">
      <c r="A38" s="23">
        <v>5195</v>
      </c>
      <c r="B38" s="23" t="s">
        <v>270</v>
      </c>
      <c r="C38" s="26">
        <v>200</v>
      </c>
      <c r="D38" s="26">
        <v>200</v>
      </c>
      <c r="E38" s="26">
        <v>0</v>
      </c>
      <c r="F38" s="36">
        <f t="shared" si="0"/>
        <v>0</v>
      </c>
      <c r="G38" s="13"/>
    </row>
    <row r="39" spans="1:7" ht="12.75">
      <c r="A39" s="118" t="s">
        <v>184</v>
      </c>
      <c r="B39" s="122" t="s">
        <v>185</v>
      </c>
      <c r="C39" s="119">
        <f>SUM(C10:C38)</f>
        <v>40760</v>
      </c>
      <c r="D39" s="119">
        <f>SUM(D10:D38)</f>
        <v>40760</v>
      </c>
      <c r="E39" s="119">
        <f>SUM(E10:E38)</f>
        <v>6560</v>
      </c>
      <c r="F39" s="120">
        <f t="shared" si="0"/>
        <v>16.09421000981354</v>
      </c>
      <c r="G39" s="13"/>
    </row>
    <row r="40" spans="1:7" s="29" customFormat="1" ht="12.75">
      <c r="A40" s="23">
        <v>5361</v>
      </c>
      <c r="B40" s="23" t="s">
        <v>189</v>
      </c>
      <c r="C40" s="26">
        <v>50</v>
      </c>
      <c r="D40" s="26">
        <v>50</v>
      </c>
      <c r="E40" s="28">
        <v>1</v>
      </c>
      <c r="F40" s="36">
        <f t="shared" si="0"/>
        <v>2</v>
      </c>
      <c r="G40" s="13"/>
    </row>
    <row r="41" spans="1:7" s="29" customFormat="1" ht="12.75">
      <c r="A41" s="23">
        <v>5362</v>
      </c>
      <c r="B41" s="23" t="s">
        <v>190</v>
      </c>
      <c r="C41" s="26">
        <v>80</v>
      </c>
      <c r="D41" s="26">
        <v>80</v>
      </c>
      <c r="E41" s="26">
        <v>12</v>
      </c>
      <c r="F41" s="36">
        <f>E41/D41*100</f>
        <v>15</v>
      </c>
      <c r="G41" s="13"/>
    </row>
    <row r="42" spans="1:7" s="29" customFormat="1" ht="12.75">
      <c r="A42" s="118" t="s">
        <v>191</v>
      </c>
      <c r="B42" s="118" t="s">
        <v>221</v>
      </c>
      <c r="C42" s="119">
        <f>SUM(C40:C41)</f>
        <v>130</v>
      </c>
      <c r="D42" s="119">
        <f>SUM(D40:D41)</f>
        <v>130</v>
      </c>
      <c r="E42" s="119">
        <f>SUM(E40:E41)</f>
        <v>13</v>
      </c>
      <c r="F42" s="120">
        <f t="shared" si="0"/>
        <v>10</v>
      </c>
      <c r="G42" s="13"/>
    </row>
    <row r="43" spans="1:7" s="29" customFormat="1" ht="12.75">
      <c r="A43" s="34">
        <v>5901</v>
      </c>
      <c r="B43" s="34" t="s">
        <v>193</v>
      </c>
      <c r="C43" s="315">
        <v>5006</v>
      </c>
      <c r="D43" s="315">
        <v>5006</v>
      </c>
      <c r="E43" s="61">
        <v>0</v>
      </c>
      <c r="F43" s="36">
        <f t="shared" si="0"/>
        <v>0</v>
      </c>
      <c r="G43" s="13"/>
    </row>
    <row r="44" spans="1:7" s="29" customFormat="1" ht="12.75">
      <c r="A44" s="34">
        <v>5909</v>
      </c>
      <c r="B44" s="34" t="s">
        <v>340</v>
      </c>
      <c r="C44" s="315">
        <v>0</v>
      </c>
      <c r="D44" s="315">
        <v>0</v>
      </c>
      <c r="E44" s="61">
        <v>-12</v>
      </c>
      <c r="F44" s="36" t="s">
        <v>275</v>
      </c>
      <c r="G44" s="13"/>
    </row>
    <row r="45" spans="1:12" s="29" customFormat="1" ht="12.75">
      <c r="A45" s="118" t="s">
        <v>194</v>
      </c>
      <c r="B45" s="118" t="s">
        <v>195</v>
      </c>
      <c r="C45" s="63">
        <f>C43+C44</f>
        <v>5006</v>
      </c>
      <c r="D45" s="63">
        <f>D43+D44</f>
        <v>5006</v>
      </c>
      <c r="E45" s="63">
        <f>SUM(E43:E44)</f>
        <v>-12</v>
      </c>
      <c r="F45" s="120">
        <f t="shared" si="0"/>
        <v>-0.23971234518577705</v>
      </c>
      <c r="G45" s="13"/>
      <c r="L45" s="202"/>
    </row>
    <row r="46" spans="1:12" s="29" customFormat="1" ht="12.75">
      <c r="A46" s="298"/>
      <c r="B46" s="299"/>
      <c r="C46" s="63"/>
      <c r="D46" s="63"/>
      <c r="E46" s="63"/>
      <c r="F46" s="120"/>
      <c r="G46" s="13"/>
      <c r="L46" s="202"/>
    </row>
    <row r="47" spans="1:7" s="29" customFormat="1" ht="12.75">
      <c r="A47" s="641" t="s">
        <v>196</v>
      </c>
      <c r="B47" s="643"/>
      <c r="C47" s="119">
        <f>C39+C42+C45+C9</f>
        <v>211620</v>
      </c>
      <c r="D47" s="119">
        <f>D39+D42+D45+D9</f>
        <v>211620</v>
      </c>
      <c r="E47" s="119">
        <f>E39+E42+E45+E9</f>
        <v>30991</v>
      </c>
      <c r="F47" s="120">
        <f>E47/D47*100</f>
        <v>14.644646063699081</v>
      </c>
      <c r="G47" s="13"/>
    </row>
    <row r="48" spans="1:7" s="29" customFormat="1" ht="12.75">
      <c r="A48" s="296"/>
      <c r="B48" s="297"/>
      <c r="C48" s="119"/>
      <c r="D48" s="119"/>
      <c r="E48" s="119"/>
      <c r="F48" s="120"/>
      <c r="G48" s="13"/>
    </row>
    <row r="49" spans="1:7" s="29" customFormat="1" ht="12" customHeight="1">
      <c r="A49" s="23">
        <v>6121</v>
      </c>
      <c r="B49" s="23" t="s">
        <v>222</v>
      </c>
      <c r="C49" s="26">
        <v>1000</v>
      </c>
      <c r="D49" s="26">
        <v>1000</v>
      </c>
      <c r="E49" s="26">
        <v>65</v>
      </c>
      <c r="F49" s="36">
        <f>E49/D49*100</f>
        <v>6.5</v>
      </c>
      <c r="G49" s="13"/>
    </row>
    <row r="50" spans="1:7" s="29" customFormat="1" ht="12" customHeight="1">
      <c r="A50" s="23">
        <v>6122</v>
      </c>
      <c r="B50" s="23" t="s">
        <v>358</v>
      </c>
      <c r="C50" s="26">
        <v>0</v>
      </c>
      <c r="D50" s="26">
        <v>0</v>
      </c>
      <c r="E50" s="26">
        <v>82</v>
      </c>
      <c r="F50" s="36" t="s">
        <v>275</v>
      </c>
      <c r="G50" s="13"/>
    </row>
    <row r="51" spans="1:7" s="29" customFormat="1" ht="12.75">
      <c r="A51" s="23">
        <v>6123</v>
      </c>
      <c r="B51" s="23" t="s">
        <v>197</v>
      </c>
      <c r="C51" s="26">
        <v>2000</v>
      </c>
      <c r="D51" s="26">
        <v>2000</v>
      </c>
      <c r="E51" s="26">
        <v>0</v>
      </c>
      <c r="F51" s="36">
        <f>E51/D51*100</f>
        <v>0</v>
      </c>
      <c r="G51" s="13"/>
    </row>
    <row r="52" spans="1:7" s="29" customFormat="1" ht="12.75">
      <c r="A52" s="118" t="s">
        <v>199</v>
      </c>
      <c r="B52" s="118" t="s">
        <v>200</v>
      </c>
      <c r="C52" s="119">
        <f>SUM(C49:C51)</f>
        <v>3000</v>
      </c>
      <c r="D52" s="119">
        <f>SUM(D49:D51)</f>
        <v>3000</v>
      </c>
      <c r="E52" s="119">
        <f>SUM(E49:E51)</f>
        <v>147</v>
      </c>
      <c r="F52" s="120">
        <f t="shared" si="0"/>
        <v>4.9</v>
      </c>
      <c r="G52" s="13"/>
    </row>
    <row r="53" spans="1:7" s="29" customFormat="1" ht="12.75">
      <c r="A53" s="298"/>
      <c r="B53" s="299"/>
      <c r="C53" s="119"/>
      <c r="D53" s="119"/>
      <c r="E53" s="119"/>
      <c r="F53" s="120"/>
      <c r="G53" s="13"/>
    </row>
    <row r="54" spans="1:7" ht="12.75">
      <c r="A54" s="688" t="s">
        <v>201</v>
      </c>
      <c r="B54" s="689"/>
      <c r="C54" s="9">
        <f>C47+C52</f>
        <v>214620</v>
      </c>
      <c r="D54" s="9">
        <f>D47+D52</f>
        <v>214620</v>
      </c>
      <c r="E54" s="9">
        <f>E47+E52</f>
        <v>31138</v>
      </c>
      <c r="F54" s="27">
        <f t="shared" si="0"/>
        <v>14.508433510390459</v>
      </c>
      <c r="G54" s="13"/>
    </row>
    <row r="55" spans="1:8" ht="12.75">
      <c r="A55" s="126"/>
      <c r="B55" s="13"/>
      <c r="C55" s="25"/>
      <c r="D55" s="25"/>
      <c r="E55" s="25"/>
      <c r="F55" s="72"/>
      <c r="G55" s="13"/>
      <c r="H55" s="29"/>
    </row>
    <row r="56" spans="1:6" ht="30" customHeight="1">
      <c r="A56" s="644" t="s">
        <v>202</v>
      </c>
      <c r="B56" s="629"/>
      <c r="C56" s="6" t="s">
        <v>130</v>
      </c>
      <c r="D56" s="6" t="s">
        <v>131</v>
      </c>
      <c r="E56" s="5" t="s">
        <v>30</v>
      </c>
      <c r="F56" s="51" t="s">
        <v>307</v>
      </c>
    </row>
    <row r="57" spans="1:6" ht="12.75">
      <c r="A57" s="687" t="s">
        <v>203</v>
      </c>
      <c r="B57" s="687"/>
      <c r="C57" s="26">
        <f>SUM(C4:C8)</f>
        <v>165724</v>
      </c>
      <c r="D57" s="26">
        <f>SUM(D4:D8)</f>
        <v>165724</v>
      </c>
      <c r="E57" s="26">
        <f>SUM(E4:E8)</f>
        <v>24430</v>
      </c>
      <c r="F57" s="36">
        <f>E57/D57*100</f>
        <v>14.741377229610677</v>
      </c>
    </row>
    <row r="58" spans="1:6" ht="12.75">
      <c r="A58" s="671" t="s">
        <v>204</v>
      </c>
      <c r="B58" s="673"/>
      <c r="C58" s="26">
        <f>C39+C42+C45-C59</f>
        <v>24196</v>
      </c>
      <c r="D58" s="26">
        <f>D39+D42+D45-D59</f>
        <v>24196</v>
      </c>
      <c r="E58" s="26">
        <f>E39+E42+E45-E59</f>
        <v>3044</v>
      </c>
      <c r="F58" s="36">
        <f>E58/D58*100</f>
        <v>12.580591833360884</v>
      </c>
    </row>
    <row r="59" spans="1:6" ht="12.75">
      <c r="A59" s="671" t="s">
        <v>205</v>
      </c>
      <c r="B59" s="673"/>
      <c r="C59" s="26">
        <f>C23+C24+C25+C27+C28+C29</f>
        <v>21700</v>
      </c>
      <c r="D59" s="26">
        <f>D23+D24+D25+D27+D28+D29</f>
        <v>21700</v>
      </c>
      <c r="E59" s="26">
        <f>E23+E24+E25+E27+E28+E29</f>
        <v>3517</v>
      </c>
      <c r="F59" s="36">
        <f>E59/D59*100</f>
        <v>16.2073732718894</v>
      </c>
    </row>
    <row r="60" spans="1:6" ht="12.75">
      <c r="A60" s="671" t="s">
        <v>206</v>
      </c>
      <c r="B60" s="673"/>
      <c r="C60" s="26">
        <f>C52</f>
        <v>3000</v>
      </c>
      <c r="D60" s="26">
        <f>D52</f>
        <v>3000</v>
      </c>
      <c r="E60" s="26">
        <f>E52</f>
        <v>147</v>
      </c>
      <c r="F60" s="36">
        <f>E60/D60*100</f>
        <v>4.9</v>
      </c>
    </row>
    <row r="61" spans="1:7" ht="12.75">
      <c r="A61" s="641" t="s">
        <v>207</v>
      </c>
      <c r="B61" s="643"/>
      <c r="C61" s="119">
        <f>SUM(C57:C60)</f>
        <v>214620</v>
      </c>
      <c r="D61" s="119">
        <f>SUM(D57:D60)</f>
        <v>214620</v>
      </c>
      <c r="E61" s="119">
        <f>SUM(E57:E60)</f>
        <v>31138</v>
      </c>
      <c r="F61" s="120">
        <f>E61/D61*100</f>
        <v>14.508433510390459</v>
      </c>
      <c r="G61" s="29"/>
    </row>
    <row r="62" spans="1:7" ht="12.75">
      <c r="A62" s="20"/>
      <c r="B62" s="20"/>
      <c r="C62" s="18"/>
      <c r="D62" s="18"/>
      <c r="E62" s="18"/>
      <c r="F62" s="123"/>
      <c r="G62" s="29"/>
    </row>
    <row r="63" spans="1:7" ht="12.75">
      <c r="A63" s="20"/>
      <c r="B63" s="20"/>
      <c r="C63" s="18"/>
      <c r="D63" s="18"/>
      <c r="E63" s="18"/>
      <c r="F63" s="123"/>
      <c r="G63" s="29"/>
    </row>
    <row r="64" spans="1:7" ht="12.75">
      <c r="A64" s="20"/>
      <c r="B64" s="20"/>
      <c r="C64" s="18"/>
      <c r="D64" s="18"/>
      <c r="E64" s="18"/>
      <c r="F64" s="123"/>
      <c r="G64" s="29"/>
    </row>
    <row r="65" spans="1:7" ht="12.75">
      <c r="A65" s="20"/>
      <c r="B65" s="20"/>
      <c r="C65" s="18"/>
      <c r="D65" s="18"/>
      <c r="E65" s="18"/>
      <c r="F65" s="123"/>
      <c r="G65" s="29"/>
    </row>
  </sheetData>
  <mergeCells count="9">
    <mergeCell ref="A1:F1"/>
    <mergeCell ref="A60:B60"/>
    <mergeCell ref="A47:B47"/>
    <mergeCell ref="A54:B54"/>
    <mergeCell ref="A61:B61"/>
    <mergeCell ref="A56:B56"/>
    <mergeCell ref="A57:B57"/>
    <mergeCell ref="A58:B58"/>
    <mergeCell ref="A59:B59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H18" sqref="H18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6" hidden="1" customWidth="1"/>
    <col min="8" max="8" width="15.375" style="107" customWidth="1"/>
    <col min="9" max="9" width="9.125" style="108" customWidth="1"/>
  </cols>
  <sheetData>
    <row r="1" spans="1:8" ht="18">
      <c r="A1" s="658" t="s">
        <v>409</v>
      </c>
      <c r="B1" s="658"/>
      <c r="C1" s="658"/>
      <c r="D1" s="658"/>
      <c r="E1" s="658"/>
      <c r="F1" s="658"/>
      <c r="H1" s="107" t="s">
        <v>382</v>
      </c>
    </row>
    <row r="2" spans="1:6" ht="16.5">
      <c r="A2" s="109"/>
      <c r="F2" s="110" t="s">
        <v>110</v>
      </c>
    </row>
    <row r="3" spans="1:9" ht="26.25" customHeight="1">
      <c r="A3" s="111" t="s">
        <v>155</v>
      </c>
      <c r="B3" s="111" t="s">
        <v>156</v>
      </c>
      <c r="C3" s="112" t="s">
        <v>130</v>
      </c>
      <c r="D3" s="113" t="s">
        <v>131</v>
      </c>
      <c r="E3" s="80" t="s">
        <v>30</v>
      </c>
      <c r="F3" s="114" t="s">
        <v>132</v>
      </c>
      <c r="G3" s="115" t="s">
        <v>252</v>
      </c>
      <c r="H3" s="116"/>
      <c r="I3" s="107"/>
    </row>
    <row r="4" spans="1:11" s="29" customFormat="1" ht="12.75">
      <c r="A4" s="44">
        <v>5021</v>
      </c>
      <c r="B4" s="23" t="s">
        <v>157</v>
      </c>
      <c r="C4" s="28">
        <v>1895</v>
      </c>
      <c r="D4" s="28">
        <v>1895</v>
      </c>
      <c r="E4" s="26">
        <v>4</v>
      </c>
      <c r="F4" s="62">
        <f aca="true" t="shared" si="0" ref="F4:F48">E4/D4*100</f>
        <v>0.21108179419525064</v>
      </c>
      <c r="G4" s="137"/>
      <c r="H4" s="137"/>
      <c r="I4" s="138"/>
      <c r="K4" s="139"/>
    </row>
    <row r="5" spans="1:11" s="29" customFormat="1" ht="12.75">
      <c r="A5" s="44">
        <v>5023</v>
      </c>
      <c r="B5" s="23" t="s">
        <v>158</v>
      </c>
      <c r="C5" s="28">
        <v>8420</v>
      </c>
      <c r="D5" s="28">
        <v>8420</v>
      </c>
      <c r="E5" s="26">
        <v>1404</v>
      </c>
      <c r="F5" s="62">
        <f t="shared" si="0"/>
        <v>16.67458432304038</v>
      </c>
      <c r="G5" s="137"/>
      <c r="H5" s="137"/>
      <c r="I5" s="138"/>
      <c r="K5" s="139"/>
    </row>
    <row r="6" spans="1:11" s="29" customFormat="1" ht="12.75">
      <c r="A6" s="44">
        <v>5029</v>
      </c>
      <c r="B6" s="23" t="s">
        <v>159</v>
      </c>
      <c r="C6" s="28">
        <v>500</v>
      </c>
      <c r="D6" s="28">
        <v>500</v>
      </c>
      <c r="E6" s="26">
        <v>7</v>
      </c>
      <c r="F6" s="62">
        <f t="shared" si="0"/>
        <v>1.4000000000000001</v>
      </c>
      <c r="G6" s="137"/>
      <c r="H6" s="137"/>
      <c r="I6" s="138"/>
      <c r="K6" s="139"/>
    </row>
    <row r="7" spans="1:11" s="29" customFormat="1" ht="12.75">
      <c r="A7" s="44">
        <v>5031</v>
      </c>
      <c r="B7" s="23" t="s">
        <v>160</v>
      </c>
      <c r="C7" s="28">
        <v>1645</v>
      </c>
      <c r="D7" s="28">
        <v>1645</v>
      </c>
      <c r="E7" s="26">
        <v>262</v>
      </c>
      <c r="F7" s="62">
        <f t="shared" si="0"/>
        <v>15.927051671732523</v>
      </c>
      <c r="G7" s="137"/>
      <c r="H7" s="137"/>
      <c r="I7" s="138"/>
      <c r="K7" s="139"/>
    </row>
    <row r="8" spans="1:11" s="29" customFormat="1" ht="12.75">
      <c r="A8" s="44">
        <v>5032</v>
      </c>
      <c r="B8" s="23" t="s">
        <v>161</v>
      </c>
      <c r="C8" s="28">
        <v>570</v>
      </c>
      <c r="D8" s="28">
        <v>570</v>
      </c>
      <c r="E8" s="26">
        <v>97</v>
      </c>
      <c r="F8" s="62">
        <f t="shared" si="0"/>
        <v>17.017543859649123</v>
      </c>
      <c r="G8" s="137"/>
      <c r="H8" s="137"/>
      <c r="I8" s="138"/>
      <c r="K8" s="139"/>
    </row>
    <row r="9" spans="1:11" s="29" customFormat="1" ht="12.75">
      <c r="A9" s="44">
        <v>5038</v>
      </c>
      <c r="B9" s="23" t="s">
        <v>272</v>
      </c>
      <c r="C9" s="28">
        <v>30</v>
      </c>
      <c r="D9" s="28">
        <v>30</v>
      </c>
      <c r="E9" s="26">
        <v>0</v>
      </c>
      <c r="F9" s="62">
        <f t="shared" si="0"/>
        <v>0</v>
      </c>
      <c r="G9" s="137"/>
      <c r="H9" s="137"/>
      <c r="I9" s="138"/>
      <c r="K9" s="139"/>
    </row>
    <row r="10" spans="1:11" s="29" customFormat="1" ht="12.75">
      <c r="A10" s="44">
        <v>5039</v>
      </c>
      <c r="B10" s="23" t="s">
        <v>291</v>
      </c>
      <c r="C10" s="28">
        <v>100</v>
      </c>
      <c r="D10" s="28">
        <v>100</v>
      </c>
      <c r="E10" s="26">
        <v>1</v>
      </c>
      <c r="F10" s="62">
        <f t="shared" si="0"/>
        <v>1</v>
      </c>
      <c r="G10" s="137"/>
      <c r="H10" s="137"/>
      <c r="I10" s="138"/>
      <c r="K10" s="139"/>
    </row>
    <row r="11" spans="1:11" s="29" customFormat="1" ht="12.75">
      <c r="A11" s="117" t="s">
        <v>162</v>
      </c>
      <c r="B11" s="118" t="s">
        <v>163</v>
      </c>
      <c r="C11" s="119">
        <f>SUM(C4:C10)</f>
        <v>13160</v>
      </c>
      <c r="D11" s="119">
        <f>SUM(D4:D10)</f>
        <v>13160</v>
      </c>
      <c r="E11" s="119">
        <f>SUM(E4:E10)</f>
        <v>1775</v>
      </c>
      <c r="F11" s="120">
        <f t="shared" si="0"/>
        <v>13.487841945288753</v>
      </c>
      <c r="G11" s="137"/>
      <c r="H11" s="137"/>
      <c r="I11" s="138"/>
      <c r="K11" s="139"/>
    </row>
    <row r="12" spans="1:11" s="29" customFormat="1" ht="12.75">
      <c r="A12" s="44">
        <v>5136</v>
      </c>
      <c r="B12" s="23" t="s">
        <v>164</v>
      </c>
      <c r="C12" s="28">
        <v>50</v>
      </c>
      <c r="D12" s="28">
        <v>50</v>
      </c>
      <c r="E12" s="26">
        <v>4</v>
      </c>
      <c r="F12" s="62">
        <f t="shared" si="0"/>
        <v>8</v>
      </c>
      <c r="G12" s="137"/>
      <c r="H12" s="140"/>
      <c r="I12" s="139"/>
      <c r="K12" s="139"/>
    </row>
    <row r="13" spans="1:11" s="29" customFormat="1" ht="12.75">
      <c r="A13" s="33">
        <v>5137</v>
      </c>
      <c r="B13" s="34" t="s">
        <v>165</v>
      </c>
      <c r="C13" s="28">
        <v>300</v>
      </c>
      <c r="D13" s="28">
        <v>300</v>
      </c>
      <c r="E13" s="28">
        <v>25</v>
      </c>
      <c r="F13" s="62">
        <f t="shared" si="0"/>
        <v>8.333333333333332</v>
      </c>
      <c r="G13" s="137"/>
      <c r="H13" s="140"/>
      <c r="I13" s="139"/>
      <c r="K13" s="139"/>
    </row>
    <row r="14" spans="1:11" s="29" customFormat="1" ht="12.75">
      <c r="A14" s="44">
        <v>5139</v>
      </c>
      <c r="B14" s="23" t="s">
        <v>166</v>
      </c>
      <c r="C14" s="28">
        <v>580</v>
      </c>
      <c r="D14" s="28">
        <v>580</v>
      </c>
      <c r="E14" s="26">
        <v>105</v>
      </c>
      <c r="F14" s="62">
        <f t="shared" si="0"/>
        <v>18.103448275862068</v>
      </c>
      <c r="G14" s="137"/>
      <c r="H14" s="140"/>
      <c r="I14" s="139"/>
      <c r="K14" s="139"/>
    </row>
    <row r="15" spans="1:11" s="29" customFormat="1" ht="12.75">
      <c r="A15" s="44">
        <v>5142</v>
      </c>
      <c r="B15" s="23" t="s">
        <v>167</v>
      </c>
      <c r="C15" s="28">
        <v>5</v>
      </c>
      <c r="D15" s="28">
        <v>5</v>
      </c>
      <c r="E15" s="26">
        <v>0</v>
      </c>
      <c r="F15" s="62">
        <f t="shared" si="0"/>
        <v>0</v>
      </c>
      <c r="G15" s="137"/>
      <c r="H15" s="140"/>
      <c r="I15" s="139"/>
      <c r="K15" s="139"/>
    </row>
    <row r="16" spans="1:11" s="29" customFormat="1" ht="12.75">
      <c r="A16" s="44">
        <v>5153</v>
      </c>
      <c r="B16" s="23" t="s">
        <v>168</v>
      </c>
      <c r="C16" s="28">
        <v>5</v>
      </c>
      <c r="D16" s="28">
        <v>5</v>
      </c>
      <c r="E16" s="26">
        <v>0</v>
      </c>
      <c r="F16" s="62">
        <f t="shared" si="0"/>
        <v>0</v>
      </c>
      <c r="G16" s="137"/>
      <c r="H16" s="140"/>
      <c r="I16" s="139"/>
      <c r="K16" s="139"/>
    </row>
    <row r="17" spans="1:11" s="29" customFormat="1" ht="12.75">
      <c r="A17" s="44">
        <v>5156</v>
      </c>
      <c r="B17" s="23" t="s">
        <v>169</v>
      </c>
      <c r="C17" s="28">
        <v>800</v>
      </c>
      <c r="D17" s="28">
        <v>800</v>
      </c>
      <c r="E17" s="26">
        <v>68</v>
      </c>
      <c r="F17" s="62">
        <f t="shared" si="0"/>
        <v>8.5</v>
      </c>
      <c r="G17" s="137"/>
      <c r="H17" s="140"/>
      <c r="I17" s="139"/>
      <c r="K17" s="139"/>
    </row>
    <row r="18" spans="1:11" s="29" customFormat="1" ht="12.75">
      <c r="A18" s="44">
        <v>5161</v>
      </c>
      <c r="B18" s="23" t="s">
        <v>170</v>
      </c>
      <c r="C18" s="28">
        <v>300</v>
      </c>
      <c r="D18" s="28">
        <v>300</v>
      </c>
      <c r="E18" s="26">
        <v>8</v>
      </c>
      <c r="F18" s="62">
        <f t="shared" si="0"/>
        <v>2.666666666666667</v>
      </c>
      <c r="G18" s="137"/>
      <c r="H18" s="137"/>
      <c r="I18" s="139"/>
      <c r="K18" s="139"/>
    </row>
    <row r="19" spans="1:11" s="29" customFormat="1" ht="12.75">
      <c r="A19" s="44">
        <v>5162</v>
      </c>
      <c r="B19" s="23" t="s">
        <v>171</v>
      </c>
      <c r="C19" s="28">
        <v>550</v>
      </c>
      <c r="D19" s="28">
        <v>550</v>
      </c>
      <c r="E19" s="26">
        <v>40</v>
      </c>
      <c r="F19" s="62">
        <f t="shared" si="0"/>
        <v>7.2727272727272725</v>
      </c>
      <c r="G19" s="137"/>
      <c r="H19" s="140"/>
      <c r="I19" s="139"/>
      <c r="K19" s="139"/>
    </row>
    <row r="20" spans="1:11" s="29" customFormat="1" ht="12.75">
      <c r="A20" s="44">
        <v>5163</v>
      </c>
      <c r="B20" s="23" t="s">
        <v>172</v>
      </c>
      <c r="C20" s="28">
        <v>50</v>
      </c>
      <c r="D20" s="28">
        <v>50</v>
      </c>
      <c r="E20" s="26">
        <v>0</v>
      </c>
      <c r="F20" s="62">
        <f t="shared" si="0"/>
        <v>0</v>
      </c>
      <c r="G20" s="137"/>
      <c r="H20" s="140"/>
      <c r="I20" s="139"/>
      <c r="K20" s="139"/>
    </row>
    <row r="21" spans="1:11" s="29" customFormat="1" ht="12.75">
      <c r="A21" s="44">
        <v>5164</v>
      </c>
      <c r="B21" s="23" t="s">
        <v>173</v>
      </c>
      <c r="C21" s="28">
        <v>100</v>
      </c>
      <c r="D21" s="28">
        <v>100</v>
      </c>
      <c r="E21" s="26">
        <v>0</v>
      </c>
      <c r="F21" s="62">
        <f t="shared" si="0"/>
        <v>0</v>
      </c>
      <c r="G21" s="137"/>
      <c r="H21" s="140"/>
      <c r="I21" s="139"/>
      <c r="K21" s="139"/>
    </row>
    <row r="22" spans="1:11" s="29" customFormat="1" ht="12.75">
      <c r="A22" s="44">
        <v>5166</v>
      </c>
      <c r="B22" s="23" t="s">
        <v>174</v>
      </c>
      <c r="C22" s="28">
        <v>50</v>
      </c>
      <c r="D22" s="28">
        <v>50</v>
      </c>
      <c r="E22" s="26">
        <v>0</v>
      </c>
      <c r="F22" s="62">
        <f t="shared" si="0"/>
        <v>0</v>
      </c>
      <c r="G22" s="137"/>
      <c r="H22" s="140"/>
      <c r="I22" s="139"/>
      <c r="K22" s="139"/>
    </row>
    <row r="23" spans="1:11" s="29" customFormat="1" ht="12.75">
      <c r="A23" s="44">
        <v>5167</v>
      </c>
      <c r="B23" s="23" t="s">
        <v>175</v>
      </c>
      <c r="C23" s="28">
        <v>100</v>
      </c>
      <c r="D23" s="28">
        <v>100</v>
      </c>
      <c r="E23" s="26">
        <v>13</v>
      </c>
      <c r="F23" s="62">
        <f t="shared" si="0"/>
        <v>13</v>
      </c>
      <c r="G23" s="137"/>
      <c r="H23" s="140"/>
      <c r="I23" s="139"/>
      <c r="K23" s="139"/>
    </row>
    <row r="24" spans="1:11" s="29" customFormat="1" ht="12.75">
      <c r="A24" s="44">
        <v>5169</v>
      </c>
      <c r="B24" s="23" t="s">
        <v>176</v>
      </c>
      <c r="C24" s="28">
        <v>7960</v>
      </c>
      <c r="D24" s="28">
        <v>7960</v>
      </c>
      <c r="E24" s="26">
        <v>584</v>
      </c>
      <c r="F24" s="62">
        <f t="shared" si="0"/>
        <v>7.3366834170854265</v>
      </c>
      <c r="G24" s="137"/>
      <c r="H24" s="140"/>
      <c r="I24" s="139"/>
      <c r="K24" s="139"/>
    </row>
    <row r="25" spans="1:11" s="29" customFormat="1" ht="12.75">
      <c r="A25" s="44">
        <v>5171</v>
      </c>
      <c r="B25" s="23" t="s">
        <v>177</v>
      </c>
      <c r="C25" s="28">
        <v>300</v>
      </c>
      <c r="D25" s="28">
        <v>300</v>
      </c>
      <c r="E25" s="26">
        <v>61</v>
      </c>
      <c r="F25" s="62">
        <f t="shared" si="0"/>
        <v>20.333333333333332</v>
      </c>
      <c r="G25" s="137"/>
      <c r="H25" s="140"/>
      <c r="I25" s="139"/>
      <c r="K25" s="139"/>
    </row>
    <row r="26" spans="1:11" s="29" customFormat="1" ht="12.75">
      <c r="A26" s="44">
        <v>5172</v>
      </c>
      <c r="B26" s="23" t="s">
        <v>178</v>
      </c>
      <c r="C26" s="28">
        <v>50</v>
      </c>
      <c r="D26" s="28">
        <v>50</v>
      </c>
      <c r="E26" s="26">
        <v>0</v>
      </c>
      <c r="F26" s="62">
        <f t="shared" si="0"/>
        <v>0</v>
      </c>
      <c r="G26" s="137"/>
      <c r="H26" s="140"/>
      <c r="I26" s="139"/>
      <c r="K26" s="139"/>
    </row>
    <row r="27" spans="1:11" s="29" customFormat="1" ht="12.75">
      <c r="A27" s="44">
        <v>5173</v>
      </c>
      <c r="B27" s="23" t="s">
        <v>273</v>
      </c>
      <c r="C27" s="28">
        <v>750</v>
      </c>
      <c r="D27" s="28">
        <v>750</v>
      </c>
      <c r="E27" s="26">
        <v>2</v>
      </c>
      <c r="F27" s="62">
        <f t="shared" si="0"/>
        <v>0.26666666666666666</v>
      </c>
      <c r="G27" s="137"/>
      <c r="H27" s="140"/>
      <c r="I27" s="139"/>
      <c r="K27" s="139"/>
    </row>
    <row r="28" spans="1:11" s="29" customFormat="1" ht="13.5" customHeight="1">
      <c r="A28" s="44">
        <v>5175</v>
      </c>
      <c r="B28" s="23" t="s">
        <v>179</v>
      </c>
      <c r="C28" s="28">
        <v>1200</v>
      </c>
      <c r="D28" s="28">
        <v>1200</v>
      </c>
      <c r="E28" s="26">
        <v>113</v>
      </c>
      <c r="F28" s="62">
        <f t="shared" si="0"/>
        <v>9.416666666666666</v>
      </c>
      <c r="G28" s="137"/>
      <c r="H28" s="140"/>
      <c r="I28" s="139"/>
      <c r="K28" s="139"/>
    </row>
    <row r="29" spans="1:11" s="29" customFormat="1" ht="13.5" customHeight="1">
      <c r="A29" s="44">
        <v>5176</v>
      </c>
      <c r="B29" s="23" t="s">
        <v>180</v>
      </c>
      <c r="C29" s="28">
        <v>30</v>
      </c>
      <c r="D29" s="28">
        <v>30</v>
      </c>
      <c r="E29" s="26">
        <v>0</v>
      </c>
      <c r="F29" s="62">
        <f t="shared" si="0"/>
        <v>0</v>
      </c>
      <c r="G29" s="137"/>
      <c r="H29" s="140"/>
      <c r="I29" s="139"/>
      <c r="K29" s="139"/>
    </row>
    <row r="30" spans="1:11" s="29" customFormat="1" ht="12.75">
      <c r="A30" s="44">
        <v>5178</v>
      </c>
      <c r="B30" s="23" t="s">
        <v>181</v>
      </c>
      <c r="C30" s="28">
        <v>400</v>
      </c>
      <c r="D30" s="28">
        <v>400</v>
      </c>
      <c r="E30" s="26">
        <v>34</v>
      </c>
      <c r="F30" s="62">
        <f t="shared" si="0"/>
        <v>8.5</v>
      </c>
      <c r="G30" s="137"/>
      <c r="H30" s="140"/>
      <c r="I30" s="139"/>
      <c r="K30" s="139"/>
    </row>
    <row r="31" spans="1:11" s="29" customFormat="1" ht="12.75">
      <c r="A31" s="44">
        <v>5179</v>
      </c>
      <c r="B31" s="23" t="s">
        <v>182</v>
      </c>
      <c r="C31" s="28">
        <v>650</v>
      </c>
      <c r="D31" s="28">
        <v>650</v>
      </c>
      <c r="E31" s="26">
        <v>149</v>
      </c>
      <c r="F31" s="62">
        <f t="shared" si="0"/>
        <v>22.923076923076923</v>
      </c>
      <c r="G31" s="137"/>
      <c r="H31" s="140"/>
      <c r="I31" s="139"/>
      <c r="K31" s="139"/>
    </row>
    <row r="32" spans="1:11" s="29" customFormat="1" ht="12.75">
      <c r="A32" s="44">
        <v>5194</v>
      </c>
      <c r="B32" s="23" t="s">
        <v>183</v>
      </c>
      <c r="C32" s="28">
        <v>650</v>
      </c>
      <c r="D32" s="28">
        <v>650</v>
      </c>
      <c r="E32" s="26">
        <v>6</v>
      </c>
      <c r="F32" s="62">
        <f t="shared" si="0"/>
        <v>0.9230769230769231</v>
      </c>
      <c r="G32" s="137"/>
      <c r="H32" s="140"/>
      <c r="I32" s="139"/>
      <c r="K32" s="139"/>
    </row>
    <row r="33" spans="1:11" s="29" customFormat="1" ht="12.75">
      <c r="A33" s="117" t="s">
        <v>184</v>
      </c>
      <c r="B33" s="118" t="s">
        <v>185</v>
      </c>
      <c r="C33" s="119">
        <f>SUM(C12:C32)</f>
        <v>14880</v>
      </c>
      <c r="D33" s="119">
        <f>SUM(D12:D32)</f>
        <v>14880</v>
      </c>
      <c r="E33" s="119">
        <f>SUM(E12:E32)</f>
        <v>1212</v>
      </c>
      <c r="F33" s="120">
        <f t="shared" si="0"/>
        <v>8.14516129032258</v>
      </c>
      <c r="G33" s="137"/>
      <c r="H33" s="140"/>
      <c r="I33" s="139"/>
      <c r="K33" s="139"/>
    </row>
    <row r="34" spans="1:11" s="29" customFormat="1" ht="12.75">
      <c r="A34" s="44">
        <v>5229</v>
      </c>
      <c r="B34" s="23" t="s">
        <v>186</v>
      </c>
      <c r="C34" s="28">
        <v>775</v>
      </c>
      <c r="D34" s="28">
        <v>775</v>
      </c>
      <c r="E34" s="26">
        <v>0</v>
      </c>
      <c r="F34" s="62">
        <f t="shared" si="0"/>
        <v>0</v>
      </c>
      <c r="G34" s="137"/>
      <c r="H34" s="140"/>
      <c r="I34" s="139"/>
      <c r="K34" s="139"/>
    </row>
    <row r="35" spans="1:9" s="29" customFormat="1" ht="12.75">
      <c r="A35" s="117" t="s">
        <v>187</v>
      </c>
      <c r="B35" s="118" t="s">
        <v>188</v>
      </c>
      <c r="C35" s="119">
        <f>C34</f>
        <v>775</v>
      </c>
      <c r="D35" s="119">
        <f>D34</f>
        <v>775</v>
      </c>
      <c r="E35" s="119">
        <f>E34</f>
        <v>0</v>
      </c>
      <c r="F35" s="120">
        <f t="shared" si="0"/>
        <v>0</v>
      </c>
      <c r="G35" s="137"/>
      <c r="H35" s="140"/>
      <c r="I35" s="139"/>
    </row>
    <row r="36" spans="1:9" s="29" customFormat="1" ht="12.75">
      <c r="A36" s="44">
        <v>5361</v>
      </c>
      <c r="B36" s="23" t="s">
        <v>189</v>
      </c>
      <c r="C36" s="28">
        <v>10</v>
      </c>
      <c r="D36" s="28">
        <v>10</v>
      </c>
      <c r="E36" s="26">
        <v>0</v>
      </c>
      <c r="F36" s="62">
        <f t="shared" si="0"/>
        <v>0</v>
      </c>
      <c r="G36" s="137"/>
      <c r="H36" s="140"/>
      <c r="I36" s="139"/>
    </row>
    <row r="37" spans="1:9" s="29" customFormat="1" ht="12.75">
      <c r="A37" s="44">
        <v>5362</v>
      </c>
      <c r="B37" s="23" t="s">
        <v>190</v>
      </c>
      <c r="C37" s="28">
        <v>20</v>
      </c>
      <c r="D37" s="28">
        <v>20</v>
      </c>
      <c r="E37" s="28">
        <v>5</v>
      </c>
      <c r="F37" s="62">
        <f t="shared" si="0"/>
        <v>25</v>
      </c>
      <c r="G37" s="137"/>
      <c r="H37" s="140"/>
      <c r="I37" s="139"/>
    </row>
    <row r="38" spans="1:9" s="29" customFormat="1" ht="12.75">
      <c r="A38" s="44">
        <v>5492</v>
      </c>
      <c r="B38" s="23" t="s">
        <v>292</v>
      </c>
      <c r="C38" s="28">
        <v>20</v>
      </c>
      <c r="D38" s="28">
        <v>20</v>
      </c>
      <c r="E38" s="28">
        <v>10</v>
      </c>
      <c r="F38" s="62">
        <f t="shared" si="0"/>
        <v>50</v>
      </c>
      <c r="G38" s="137"/>
      <c r="H38" s="140"/>
      <c r="I38" s="139"/>
    </row>
    <row r="39" spans="1:9" s="29" customFormat="1" ht="12.75">
      <c r="A39" s="117" t="s">
        <v>191</v>
      </c>
      <c r="B39" s="118" t="s">
        <v>192</v>
      </c>
      <c r="C39" s="119">
        <f>SUM(C36:C38)</f>
        <v>50</v>
      </c>
      <c r="D39" s="119">
        <f>SUM(D36:D38)</f>
        <v>50</v>
      </c>
      <c r="E39" s="119">
        <f>SUM(E36:E38)</f>
        <v>15</v>
      </c>
      <c r="F39" s="120">
        <f t="shared" si="0"/>
        <v>30</v>
      </c>
      <c r="G39" s="137"/>
      <c r="H39" s="140"/>
      <c r="I39" s="139"/>
    </row>
    <row r="40" spans="1:9" s="29" customFormat="1" ht="12.75">
      <c r="A40" s="33">
        <v>5901</v>
      </c>
      <c r="B40" s="34" t="s">
        <v>193</v>
      </c>
      <c r="C40" s="315">
        <v>2000</v>
      </c>
      <c r="D40" s="315">
        <v>2000</v>
      </c>
      <c r="E40" s="315">
        <v>0</v>
      </c>
      <c r="F40" s="62">
        <v>0</v>
      </c>
      <c r="G40" s="137"/>
      <c r="H40" s="140"/>
      <c r="I40" s="139"/>
    </row>
    <row r="41" spans="1:9" s="29" customFormat="1" ht="12.75">
      <c r="A41" s="117" t="s">
        <v>194</v>
      </c>
      <c r="B41" s="118" t="s">
        <v>195</v>
      </c>
      <c r="C41" s="63">
        <f>SUM(C40:C40)</f>
        <v>2000</v>
      </c>
      <c r="D41" s="63">
        <f>SUM(D40:D40)</f>
        <v>2000</v>
      </c>
      <c r="E41" s="63">
        <f>E40</f>
        <v>0</v>
      </c>
      <c r="F41" s="120">
        <v>0</v>
      </c>
      <c r="G41" s="137"/>
      <c r="H41" s="140"/>
      <c r="I41" s="139"/>
    </row>
    <row r="42" spans="1:9" s="29" customFormat="1" ht="12.75">
      <c r="A42" s="117"/>
      <c r="B42" s="118"/>
      <c r="C42" s="119"/>
      <c r="D42" s="119"/>
      <c r="E42" s="26"/>
      <c r="F42" s="62"/>
      <c r="G42" s="137"/>
      <c r="H42" s="140"/>
      <c r="I42" s="139"/>
    </row>
    <row r="43" spans="1:9" s="29" customFormat="1" ht="12.75">
      <c r="A43" s="641" t="s">
        <v>196</v>
      </c>
      <c r="B43" s="643"/>
      <c r="C43" s="119">
        <f>C33+C35+C39+C41+C11</f>
        <v>30865</v>
      </c>
      <c r="D43" s="119">
        <f>D33+D35+D39+D41+D11</f>
        <v>30865</v>
      </c>
      <c r="E43" s="119">
        <f>E33+E35+E39+E11+E41</f>
        <v>3002</v>
      </c>
      <c r="F43" s="120">
        <f t="shared" si="0"/>
        <v>9.72622711809493</v>
      </c>
      <c r="G43" s="137"/>
      <c r="H43" s="140"/>
      <c r="I43" s="139"/>
    </row>
    <row r="44" spans="1:9" s="29" customFormat="1" ht="12.75">
      <c r="A44" s="44"/>
      <c r="B44" s="23"/>
      <c r="C44" s="28"/>
      <c r="D44" s="23"/>
      <c r="E44" s="26"/>
      <c r="F44" s="62"/>
      <c r="G44" s="137"/>
      <c r="H44" s="140"/>
      <c r="I44" s="139"/>
    </row>
    <row r="45" spans="1:9" s="29" customFormat="1" ht="12.75">
      <c r="A45" s="44">
        <v>6127</v>
      </c>
      <c r="B45" s="23" t="s">
        <v>198</v>
      </c>
      <c r="C45" s="28">
        <v>100</v>
      </c>
      <c r="D45" s="28">
        <v>100</v>
      </c>
      <c r="E45" s="23">
        <v>72</v>
      </c>
      <c r="F45" s="62">
        <f t="shared" si="0"/>
        <v>72</v>
      </c>
      <c r="G45" s="137"/>
      <c r="H45" s="140"/>
      <c r="I45" s="139"/>
    </row>
    <row r="46" spans="1:9" s="29" customFormat="1" ht="12.75">
      <c r="A46" s="117" t="s">
        <v>199</v>
      </c>
      <c r="B46" s="118" t="s">
        <v>200</v>
      </c>
      <c r="C46" s="119">
        <f>SUM(C45:C45)</f>
        <v>100</v>
      </c>
      <c r="D46" s="119">
        <f>SUM(D45:D45)</f>
        <v>100</v>
      </c>
      <c r="E46" s="119">
        <f>SUM(E45:E45)</f>
        <v>72</v>
      </c>
      <c r="F46" s="120">
        <f t="shared" si="0"/>
        <v>72</v>
      </c>
      <c r="G46" s="137"/>
      <c r="H46" s="140"/>
      <c r="I46" s="139"/>
    </row>
    <row r="47" spans="1:9" s="29" customFormat="1" ht="12.75">
      <c r="A47" s="117"/>
      <c r="B47" s="118"/>
      <c r="C47" s="119"/>
      <c r="D47" s="119"/>
      <c r="E47" s="119"/>
      <c r="F47" s="120"/>
      <c r="G47" s="137"/>
      <c r="H47" s="140"/>
      <c r="I47" s="139"/>
    </row>
    <row r="48" spans="1:8" ht="12.75">
      <c r="A48" s="688" t="s">
        <v>201</v>
      </c>
      <c r="B48" s="689"/>
      <c r="C48" s="9">
        <f>C43+C46</f>
        <v>30965</v>
      </c>
      <c r="D48" s="9">
        <f>D43+D46</f>
        <v>30965</v>
      </c>
      <c r="E48" s="9">
        <f>E43+E46</f>
        <v>3074</v>
      </c>
      <c r="F48" s="27">
        <f t="shared" si="0"/>
        <v>9.927337316324882</v>
      </c>
      <c r="G48" s="116"/>
      <c r="H48" s="121"/>
    </row>
    <row r="49" spans="1:8" ht="12.75">
      <c r="A49" s="20"/>
      <c r="B49" s="20"/>
      <c r="C49" s="18"/>
      <c r="D49" s="18"/>
      <c r="E49" s="18"/>
      <c r="F49" s="123"/>
      <c r="G49" s="116"/>
      <c r="H49" s="121"/>
    </row>
    <row r="50" spans="1:8" ht="12.75">
      <c r="A50" s="20"/>
      <c r="B50" s="20"/>
      <c r="C50" s="18"/>
      <c r="D50" s="18"/>
      <c r="E50" s="18"/>
      <c r="F50" s="123"/>
      <c r="G50" s="116"/>
      <c r="H50" s="121"/>
    </row>
    <row r="52" spans="1:6" ht="25.5" customHeight="1">
      <c r="A52" s="644" t="s">
        <v>202</v>
      </c>
      <c r="B52" s="629"/>
      <c r="C52" s="52" t="s">
        <v>130</v>
      </c>
      <c r="D52" s="6" t="s">
        <v>131</v>
      </c>
      <c r="E52" s="5" t="s">
        <v>30</v>
      </c>
      <c r="F52" s="51" t="s">
        <v>132</v>
      </c>
    </row>
    <row r="53" spans="1:6" ht="12.75">
      <c r="A53" s="687" t="s">
        <v>203</v>
      </c>
      <c r="B53" s="687"/>
      <c r="C53" s="26">
        <f>C11</f>
        <v>13160</v>
      </c>
      <c r="D53" s="26">
        <f>D11</f>
        <v>13160</v>
      </c>
      <c r="E53" s="26">
        <f>E11</f>
        <v>1775</v>
      </c>
      <c r="F53" s="36">
        <f>E53/D53*100</f>
        <v>13.487841945288753</v>
      </c>
    </row>
    <row r="54" spans="1:6" ht="12.75">
      <c r="A54" s="671" t="s">
        <v>204</v>
      </c>
      <c r="B54" s="673"/>
      <c r="C54" s="26">
        <f>C33+C35+C39+C41-C55</f>
        <v>8695</v>
      </c>
      <c r="D54" s="26">
        <f>D33+D35+D39+D41-D55</f>
        <v>8695</v>
      </c>
      <c r="E54" s="26">
        <f>E33+E35+E39+E41+E46-E55</f>
        <v>654</v>
      </c>
      <c r="F54" s="36">
        <f>E54/D54*100</f>
        <v>7.521564117308799</v>
      </c>
    </row>
    <row r="55" spans="1:6" ht="12.75">
      <c r="A55" s="671" t="s">
        <v>205</v>
      </c>
      <c r="B55" s="673"/>
      <c r="C55" s="26">
        <f>C18+C19+C20+C22+C23+C24</f>
        <v>9010</v>
      </c>
      <c r="D55" s="26">
        <f>D18+D19+D20+D22+D23+D24</f>
        <v>9010</v>
      </c>
      <c r="E55" s="26">
        <f>E18+E19+E20+E22+E23+E24</f>
        <v>645</v>
      </c>
      <c r="F55" s="36">
        <f>E55/D55*100</f>
        <v>7.158712541620421</v>
      </c>
    </row>
    <row r="56" spans="1:6" ht="12.75">
      <c r="A56" s="671" t="s">
        <v>206</v>
      </c>
      <c r="B56" s="673"/>
      <c r="C56" s="26">
        <f>C46</f>
        <v>100</v>
      </c>
      <c r="D56" s="26">
        <f>D46</f>
        <v>100</v>
      </c>
      <c r="E56" s="26">
        <v>0</v>
      </c>
      <c r="F56" s="36">
        <f>E56/D56*100</f>
        <v>0</v>
      </c>
    </row>
    <row r="57" spans="1:6" ht="12.75">
      <c r="A57" s="641" t="s">
        <v>207</v>
      </c>
      <c r="B57" s="643"/>
      <c r="C57" s="119">
        <f>SUM(C53:C56)</f>
        <v>30965</v>
      </c>
      <c r="D57" s="119">
        <f>SUM(D53:D56)</f>
        <v>30965</v>
      </c>
      <c r="E57" s="119">
        <f>SUM(E53:E56)</f>
        <v>3074</v>
      </c>
      <c r="F57" s="120">
        <f>E57/D57*100</f>
        <v>9.927337316324882</v>
      </c>
    </row>
  </sheetData>
  <mergeCells count="9">
    <mergeCell ref="A1:F1"/>
    <mergeCell ref="A43:B43"/>
    <mergeCell ref="A48:B48"/>
    <mergeCell ref="A52:B52"/>
    <mergeCell ref="A57:B57"/>
    <mergeCell ref="A53:B53"/>
    <mergeCell ref="A54:B54"/>
    <mergeCell ref="A55:B55"/>
    <mergeCell ref="A56:B56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5" r:id="rId2"/>
  <headerFooter alignWithMargins="0">
    <oddFooter>&amp;C&amp;P</oddFooter>
  </headerFooter>
  <rowBreaks count="1" manualBreakCount="1">
    <brk id="5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I19" sqref="I19:I20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65" t="s">
        <v>406</v>
      </c>
      <c r="B1" s="265"/>
      <c r="C1" s="265"/>
      <c r="D1" s="265"/>
      <c r="E1" s="265"/>
      <c r="F1" s="265"/>
      <c r="G1" s="265"/>
      <c r="H1" s="24"/>
      <c r="Q1" s="77"/>
      <c r="R1" s="77"/>
    </row>
    <row r="2" spans="1:18" ht="18">
      <c r="A2" s="265"/>
      <c r="B2" s="265"/>
      <c r="C2" s="265"/>
      <c r="D2" s="265"/>
      <c r="E2" s="265"/>
      <c r="F2" s="265"/>
      <c r="G2" s="265"/>
      <c r="H2" s="24"/>
      <c r="Q2" s="77"/>
      <c r="R2" s="77"/>
    </row>
    <row r="3" spans="1:2" ht="15.75">
      <c r="A3" s="1"/>
      <c r="B3" s="1"/>
    </row>
    <row r="4" spans="1:5" ht="15.75">
      <c r="A4" s="1" t="s">
        <v>387</v>
      </c>
      <c r="B4" s="1"/>
      <c r="D4" s="371">
        <v>547992.27</v>
      </c>
      <c r="E4" s="2" t="s">
        <v>99</v>
      </c>
    </row>
    <row r="5" spans="1:2" ht="15.75">
      <c r="A5" s="1"/>
      <c r="B5" s="1"/>
    </row>
    <row r="6" spans="1:8" ht="15.75">
      <c r="A6" s="1" t="s">
        <v>100</v>
      </c>
      <c r="B6" s="1"/>
      <c r="H6" s="2"/>
    </row>
    <row r="7" spans="1:6" ht="25.5" customHeight="1">
      <c r="A7" s="80"/>
      <c r="B7" s="52" t="s">
        <v>130</v>
      </c>
      <c r="C7" s="6" t="s">
        <v>131</v>
      </c>
      <c r="D7" s="5" t="s">
        <v>30</v>
      </c>
      <c r="E7" s="51" t="s">
        <v>132</v>
      </c>
      <c r="F7" t="s">
        <v>255</v>
      </c>
    </row>
    <row r="8" spans="1:5" ht="12.75">
      <c r="A8" s="34" t="s">
        <v>297</v>
      </c>
      <c r="B8" s="28">
        <v>3630000</v>
      </c>
      <c r="C8" s="28">
        <v>3630000</v>
      </c>
      <c r="D8" s="28">
        <v>907500</v>
      </c>
      <c r="E8" s="36">
        <f>D8/C8*100</f>
        <v>25</v>
      </c>
    </row>
    <row r="9" spans="1:5" ht="12.75">
      <c r="A9" s="34" t="s">
        <v>298</v>
      </c>
      <c r="B9" s="28">
        <v>190000</v>
      </c>
      <c r="C9" s="28">
        <v>190000</v>
      </c>
      <c r="D9" s="28">
        <v>47500</v>
      </c>
      <c r="E9" s="36">
        <f>D9/C9*100</f>
        <v>25</v>
      </c>
    </row>
    <row r="10" spans="1:5" ht="12.75">
      <c r="A10" s="34" t="s">
        <v>473</v>
      </c>
      <c r="B10" s="28">
        <v>0</v>
      </c>
      <c r="C10" s="28">
        <v>0</v>
      </c>
      <c r="D10" s="372">
        <v>21262</v>
      </c>
      <c r="E10" s="36" t="s">
        <v>275</v>
      </c>
    </row>
    <row r="11" spans="1:5" ht="12.75">
      <c r="A11" s="3" t="s">
        <v>293</v>
      </c>
      <c r="B11" s="9">
        <f>B8+B9</f>
        <v>3820000</v>
      </c>
      <c r="C11" s="9">
        <f>C8+C9+C10</f>
        <v>3820000</v>
      </c>
      <c r="D11" s="9">
        <f>D8+D9+D10</f>
        <v>976262</v>
      </c>
      <c r="E11" s="27">
        <f>D11/C11*100</f>
        <v>25.55659685863874</v>
      </c>
    </row>
    <row r="12" spans="1:5" s="261" customFormat="1" ht="12.75">
      <c r="A12"/>
      <c r="B12"/>
      <c r="C12"/>
      <c r="D12"/>
      <c r="E12"/>
    </row>
    <row r="15" ht="17.25" customHeight="1"/>
    <row r="16" spans="1:4" ht="15.75">
      <c r="A16" s="1" t="s">
        <v>101</v>
      </c>
      <c r="B16" s="1"/>
      <c r="D16" s="29"/>
    </row>
    <row r="17" spans="1:18" ht="25.5">
      <c r="A17" s="3"/>
      <c r="B17" s="52" t="s">
        <v>130</v>
      </c>
      <c r="C17" s="6" t="s">
        <v>131</v>
      </c>
      <c r="D17" s="259" t="s">
        <v>30</v>
      </c>
      <c r="E17" s="51" t="s">
        <v>132</v>
      </c>
      <c r="F17" s="11" t="s">
        <v>254</v>
      </c>
      <c r="G17" s="12"/>
      <c r="H17" s="12"/>
      <c r="Q17" s="11"/>
      <c r="R17" s="12"/>
    </row>
    <row r="18" spans="1:18" ht="12.75">
      <c r="A18" s="34" t="s">
        <v>102</v>
      </c>
      <c r="B18" s="28">
        <v>1360000</v>
      </c>
      <c r="C18" s="28">
        <v>1360000</v>
      </c>
      <c r="D18" s="26">
        <v>202500</v>
      </c>
      <c r="E18" s="260">
        <f>D18/C18*100</f>
        <v>14.88970588235294</v>
      </c>
      <c r="F18" s="25" t="s">
        <v>253</v>
      </c>
      <c r="G18" s="58"/>
      <c r="H18" s="58"/>
      <c r="Q18" s="25"/>
      <c r="R18" s="58"/>
    </row>
    <row r="19" spans="1:18" ht="12.75">
      <c r="A19" s="34" t="s">
        <v>103</v>
      </c>
      <c r="B19" s="28">
        <v>2300000</v>
      </c>
      <c r="C19" s="28">
        <v>2300000</v>
      </c>
      <c r="D19" s="26">
        <v>445410</v>
      </c>
      <c r="E19" s="260">
        <f>D19/C19*100</f>
        <v>19.36565217391304</v>
      </c>
      <c r="F19" s="25">
        <v>5179</v>
      </c>
      <c r="G19" s="58"/>
      <c r="H19" s="58"/>
      <c r="Q19" s="25"/>
      <c r="R19" s="58"/>
    </row>
    <row r="20" spans="1:18" ht="12.75">
      <c r="A20" s="34" t="s">
        <v>183</v>
      </c>
      <c r="B20" s="28">
        <v>60000</v>
      </c>
      <c r="C20" s="28">
        <v>60000</v>
      </c>
      <c r="D20" s="26">
        <v>0</v>
      </c>
      <c r="E20" s="191">
        <f>D20/C20*100</f>
        <v>0</v>
      </c>
      <c r="F20" s="25">
        <v>5194</v>
      </c>
      <c r="G20" s="58"/>
      <c r="H20" s="58"/>
      <c r="Q20" s="25"/>
      <c r="R20" s="58"/>
    </row>
    <row r="21" spans="1:18" ht="12.75">
      <c r="A21" s="34" t="s">
        <v>317</v>
      </c>
      <c r="B21" s="28">
        <v>100000</v>
      </c>
      <c r="C21" s="28">
        <v>100000</v>
      </c>
      <c r="D21" s="26">
        <v>0</v>
      </c>
      <c r="E21" s="191">
        <f>D21/C21*100</f>
        <v>0</v>
      </c>
      <c r="F21" s="25"/>
      <c r="G21" s="58"/>
      <c r="H21" s="58"/>
      <c r="Q21" s="25"/>
      <c r="R21" s="58"/>
    </row>
    <row r="22" spans="1:18" ht="12.75">
      <c r="A22" s="3" t="s">
        <v>294</v>
      </c>
      <c r="B22" s="9">
        <f>SUM(B18:B21)</f>
        <v>3820000</v>
      </c>
      <c r="C22" s="9">
        <f>SUM(C18:C21)</f>
        <v>3820000</v>
      </c>
      <c r="D22" s="9">
        <f>SUM(D18:D21)</f>
        <v>647910</v>
      </c>
      <c r="E22" s="10">
        <f>D22/C22*100</f>
        <v>16.960994764397906</v>
      </c>
      <c r="F22" s="18"/>
      <c r="G22" s="31"/>
      <c r="H22" s="31"/>
      <c r="Q22" s="18"/>
      <c r="R22" s="31"/>
    </row>
    <row r="25" spans="1:7" ht="15.75">
      <c r="A25" s="1" t="s">
        <v>407</v>
      </c>
      <c r="B25" s="1"/>
      <c r="D25" s="371">
        <v>876344.27</v>
      </c>
      <c r="E25" s="319" t="s">
        <v>99</v>
      </c>
      <c r="G25" t="s">
        <v>152</v>
      </c>
    </row>
    <row r="27" ht="18.75">
      <c r="A27" s="166"/>
    </row>
    <row r="28" spans="1:4" ht="18.75">
      <c r="A28" s="166"/>
      <c r="D28" s="371"/>
    </row>
    <row r="29" ht="18.75">
      <c r="A29" s="168"/>
    </row>
    <row r="30" ht="18.75">
      <c r="A30" s="168"/>
    </row>
    <row r="31" ht="15.75">
      <c r="A31" s="170"/>
    </row>
    <row r="32" ht="18.75">
      <c r="A32" s="168"/>
    </row>
    <row r="33" ht="18.75">
      <c r="A33" s="168"/>
    </row>
    <row r="34" ht="18.75">
      <c r="A34" s="168"/>
    </row>
    <row r="35" ht="18.75">
      <c r="A35" s="172"/>
    </row>
    <row r="36" ht="18.75">
      <c r="A36" s="172"/>
    </row>
    <row r="37" ht="18.75">
      <c r="A37" s="172"/>
    </row>
    <row r="38" ht="18.75">
      <c r="A38" s="168"/>
    </row>
    <row r="39" ht="18.75">
      <c r="A39" s="168"/>
    </row>
    <row r="40" ht="15.75">
      <c r="A40" s="171"/>
    </row>
    <row r="41" ht="18.75">
      <c r="A41" s="169"/>
    </row>
    <row r="42" ht="18.75">
      <c r="A42" s="169"/>
    </row>
    <row r="43" ht="18.75">
      <c r="A43" s="169"/>
    </row>
    <row r="44" ht="18.75">
      <c r="A44" s="167"/>
    </row>
    <row r="45" ht="18.75">
      <c r="A45" s="169"/>
    </row>
    <row r="46" ht="18.75">
      <c r="A46" s="169"/>
    </row>
    <row r="47" ht="18.75">
      <c r="A47" s="169"/>
    </row>
    <row r="48" ht="15.75">
      <c r="A48" s="170"/>
    </row>
    <row r="49" ht="18.75">
      <c r="A49" s="169"/>
    </row>
    <row r="50" ht="15.75">
      <c r="A50" s="171"/>
    </row>
    <row r="51" ht="18.75">
      <c r="A51" s="167"/>
    </row>
    <row r="52" ht="15.75">
      <c r="A52" s="170"/>
    </row>
    <row r="53" ht="15.75">
      <c r="A53" s="171"/>
    </row>
    <row r="54" ht="15.75">
      <c r="A54" s="171"/>
    </row>
    <row r="55" ht="18.75">
      <c r="A55" s="169"/>
    </row>
    <row r="56" spans="1:2" ht="18.75">
      <c r="A56" s="169"/>
      <c r="B56" s="167"/>
    </row>
    <row r="57" ht="18.75">
      <c r="A57" s="169"/>
    </row>
  </sheetData>
  <printOptions/>
  <pageMargins left="0.5905511811023623" right="0.3937007874015748" top="0.5905511811023623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2">
      <selection activeCell="G27" sqref="G27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ht="6.75" customHeight="1" hidden="1"/>
    <row r="2" spans="1:5" ht="17.25" customHeight="1">
      <c r="A2" s="265" t="s">
        <v>405</v>
      </c>
      <c r="B2" s="265"/>
      <c r="C2" s="265"/>
      <c r="D2" s="265"/>
      <c r="E2" s="265"/>
    </row>
    <row r="3" spans="1:5" ht="17.25" customHeight="1">
      <c r="A3" s="265"/>
      <c r="B3" s="265"/>
      <c r="C3" s="265"/>
      <c r="D3" s="265"/>
      <c r="E3" s="265"/>
    </row>
    <row r="4" spans="1:2" ht="15.75">
      <c r="A4" s="1"/>
      <c r="B4" s="1"/>
    </row>
    <row r="5" spans="1:5" ht="15.75">
      <c r="A5" s="1" t="s">
        <v>387</v>
      </c>
      <c r="B5" s="1" t="s">
        <v>152</v>
      </c>
      <c r="D5" s="318">
        <v>53549089.38</v>
      </c>
      <c r="E5" s="2" t="s">
        <v>99</v>
      </c>
    </row>
    <row r="6" spans="1:2" ht="15.75">
      <c r="A6" s="1"/>
      <c r="B6" s="1"/>
    </row>
    <row r="7" spans="1:2" ht="15.75">
      <c r="A7" s="1" t="s">
        <v>100</v>
      </c>
      <c r="B7" s="1"/>
    </row>
    <row r="8" spans="1:5" ht="26.25" customHeight="1">
      <c r="A8" s="80"/>
      <c r="B8" s="52" t="s">
        <v>130</v>
      </c>
      <c r="C8" s="6" t="s">
        <v>131</v>
      </c>
      <c r="D8" s="5" t="s">
        <v>30</v>
      </c>
      <c r="E8" s="51" t="s">
        <v>132</v>
      </c>
    </row>
    <row r="9" spans="1:5" ht="12.75">
      <c r="A9" s="34" t="s">
        <v>569</v>
      </c>
      <c r="B9" s="28">
        <v>0</v>
      </c>
      <c r="C9" s="28">
        <v>0</v>
      </c>
      <c r="D9" s="372">
        <v>2200000</v>
      </c>
      <c r="E9" s="36" t="s">
        <v>275</v>
      </c>
    </row>
    <row r="10" spans="1:5" ht="12.75">
      <c r="A10" s="507" t="s">
        <v>570</v>
      </c>
      <c r="B10" s="28">
        <v>0</v>
      </c>
      <c r="C10" s="28">
        <v>0</v>
      </c>
      <c r="D10" s="28">
        <v>409443</v>
      </c>
      <c r="E10" s="260" t="s">
        <v>275</v>
      </c>
    </row>
    <row r="11" spans="1:5" ht="12.75">
      <c r="A11" s="3" t="s">
        <v>293</v>
      </c>
      <c r="B11" s="9">
        <f>SUM(B9:B10)</f>
        <v>0</v>
      </c>
      <c r="C11" s="9">
        <f>SUM(C9:C10)</f>
        <v>0</v>
      </c>
      <c r="D11" s="9">
        <f>SUM(D9:D10)</f>
        <v>2609443</v>
      </c>
      <c r="E11" s="376">
        <v>0</v>
      </c>
    </row>
    <row r="12" ht="12" customHeight="1">
      <c r="A12" s="343"/>
    </row>
    <row r="13" ht="12" customHeight="1">
      <c r="A13" s="17"/>
    </row>
    <row r="14" ht="12" customHeight="1"/>
    <row r="16" spans="1:2" ht="15.75">
      <c r="A16" s="1" t="s">
        <v>101</v>
      </c>
      <c r="B16" s="1"/>
    </row>
    <row r="17" spans="1:5" ht="26.25" customHeight="1">
      <c r="A17" s="3"/>
      <c r="B17" s="52" t="s">
        <v>130</v>
      </c>
      <c r="C17" s="6" t="s">
        <v>131</v>
      </c>
      <c r="D17" s="259" t="s">
        <v>30</v>
      </c>
      <c r="E17" s="51" t="s">
        <v>132</v>
      </c>
    </row>
    <row r="18" spans="1:5" ht="12.75">
      <c r="A18" s="34" t="s">
        <v>295</v>
      </c>
      <c r="B18" s="28">
        <v>0</v>
      </c>
      <c r="C18" s="28">
        <v>0</v>
      </c>
      <c r="D18" s="26">
        <v>12363009</v>
      </c>
      <c r="E18" s="36">
        <v>0</v>
      </c>
    </row>
    <row r="19" spans="1:10" ht="12.75">
      <c r="A19" s="3" t="s">
        <v>294</v>
      </c>
      <c r="B19" s="9">
        <f>SUM(B18:B18)</f>
        <v>0</v>
      </c>
      <c r="C19" s="9">
        <f>SUM(C18)</f>
        <v>0</v>
      </c>
      <c r="D19" s="9">
        <f>SUM(D18:D18)</f>
        <v>12363009</v>
      </c>
      <c r="E19" s="376">
        <v>0</v>
      </c>
      <c r="H19" s="690"/>
      <c r="I19" s="690"/>
      <c r="J19" s="691"/>
    </row>
    <row r="20" ht="12" customHeight="1">
      <c r="C20" s="15"/>
    </row>
    <row r="21" ht="12.75">
      <c r="D21" s="508"/>
    </row>
    <row r="22" spans="1:5" ht="14.25">
      <c r="A22" t="s">
        <v>325</v>
      </c>
      <c r="D22" s="568" t="s">
        <v>838</v>
      </c>
      <c r="E22" t="s">
        <v>99</v>
      </c>
    </row>
    <row r="24" spans="1:5" ht="14.25">
      <c r="A24" t="s">
        <v>326</v>
      </c>
      <c r="D24" s="357">
        <v>-60661948</v>
      </c>
      <c r="E24" t="s">
        <v>99</v>
      </c>
    </row>
    <row r="26" spans="1:5" ht="15.75">
      <c r="A26" s="1" t="s">
        <v>408</v>
      </c>
      <c r="D26" s="318">
        <v>23133575.87</v>
      </c>
      <c r="E26" s="2" t="s">
        <v>99</v>
      </c>
    </row>
  </sheetData>
  <mergeCells count="1">
    <mergeCell ref="H19:J19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1">
      <selection activeCell="O9" sqref="O8:O9"/>
    </sheetView>
  </sheetViews>
  <sheetFormatPr defaultColWidth="9.125" defaultRowHeight="12.75"/>
  <cols>
    <col min="1" max="1" width="5.25390625" style="0" customWidth="1"/>
    <col min="4" max="4" width="11.00390625" style="0" customWidth="1"/>
    <col min="5" max="5" width="6.875" style="0" hidden="1" customWidth="1"/>
    <col min="6" max="6" width="10.875" style="0" customWidth="1"/>
    <col min="7" max="7" width="10.00390625" style="0" customWidth="1"/>
    <col min="8" max="8" width="9.875" style="0" customWidth="1"/>
    <col min="9" max="10" width="10.125" style="0" customWidth="1"/>
    <col min="11" max="11" width="10.875" style="0" customWidth="1"/>
    <col min="12" max="12" width="12.125" style="0" customWidth="1"/>
  </cols>
  <sheetData>
    <row r="1" spans="1:12" ht="15.75">
      <c r="A1" s="718" t="s">
        <v>616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</row>
    <row r="2" spans="1:12" ht="38.25">
      <c r="A2" s="515" t="s">
        <v>617</v>
      </c>
      <c r="B2" s="719" t="s">
        <v>618</v>
      </c>
      <c r="C2" s="720"/>
      <c r="D2" s="720"/>
      <c r="E2" s="720"/>
      <c r="F2" s="516" t="s">
        <v>619</v>
      </c>
      <c r="G2" s="517" t="s">
        <v>620</v>
      </c>
      <c r="H2" s="518" t="s">
        <v>621</v>
      </c>
      <c r="I2" s="518" t="s">
        <v>622</v>
      </c>
      <c r="J2" s="518" t="s">
        <v>623</v>
      </c>
      <c r="K2" s="518" t="s">
        <v>624</v>
      </c>
      <c r="L2" s="515" t="s">
        <v>611</v>
      </c>
    </row>
    <row r="3" spans="1:12" ht="12.75">
      <c r="A3" s="721" t="s">
        <v>625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3"/>
    </row>
    <row r="4" spans="1:12" ht="12.75">
      <c r="A4" s="519">
        <v>1</v>
      </c>
      <c r="B4" s="702" t="s">
        <v>626</v>
      </c>
      <c r="C4" s="709"/>
      <c r="D4" s="709"/>
      <c r="E4" s="709"/>
      <c r="F4" s="520">
        <v>4823611</v>
      </c>
      <c r="G4" s="520">
        <v>2698399</v>
      </c>
      <c r="H4" s="521">
        <v>1964233</v>
      </c>
      <c r="I4" s="162"/>
      <c r="J4" s="162"/>
      <c r="K4" s="162"/>
      <c r="L4" s="521">
        <f aca="true" t="shared" si="0" ref="L4:L29">SUM(G4:K4)</f>
        <v>4662632</v>
      </c>
    </row>
    <row r="5" spans="1:12" ht="12.75">
      <c r="A5" s="519">
        <v>2</v>
      </c>
      <c r="B5" s="702" t="s">
        <v>627</v>
      </c>
      <c r="C5" s="709"/>
      <c r="D5" s="709"/>
      <c r="E5" s="709"/>
      <c r="F5" s="520">
        <v>2999597</v>
      </c>
      <c r="G5" s="520">
        <v>2099719</v>
      </c>
      <c r="H5" s="521">
        <v>632221.6</v>
      </c>
      <c r="I5" s="521">
        <v>48000</v>
      </c>
      <c r="J5" s="521"/>
      <c r="K5" s="521"/>
      <c r="L5" s="521">
        <f t="shared" si="0"/>
        <v>2779940.6</v>
      </c>
    </row>
    <row r="6" spans="1:12" ht="12.75">
      <c r="A6" s="519">
        <v>3</v>
      </c>
      <c r="B6" s="702" t="s">
        <v>628</v>
      </c>
      <c r="C6" s="709"/>
      <c r="D6" s="709"/>
      <c r="E6" s="709"/>
      <c r="F6" s="520">
        <v>500000</v>
      </c>
      <c r="G6" s="520">
        <v>450000</v>
      </c>
      <c r="H6" s="521">
        <v>-11479</v>
      </c>
      <c r="I6" s="162"/>
      <c r="J6" s="162"/>
      <c r="K6" s="162"/>
      <c r="L6" s="521">
        <f t="shared" si="0"/>
        <v>438521</v>
      </c>
    </row>
    <row r="7" spans="1:12" ht="12.75">
      <c r="A7" s="519">
        <v>4</v>
      </c>
      <c r="B7" s="702" t="s">
        <v>629</v>
      </c>
      <c r="C7" s="709"/>
      <c r="D7" s="709"/>
      <c r="E7" s="709"/>
      <c r="F7" s="520">
        <v>3725000</v>
      </c>
      <c r="G7" s="520">
        <v>1877500</v>
      </c>
      <c r="H7" s="521">
        <v>1825567</v>
      </c>
      <c r="I7" s="162"/>
      <c r="J7" s="162"/>
      <c r="K7" s="162"/>
      <c r="L7" s="521">
        <f t="shared" si="0"/>
        <v>3703067</v>
      </c>
    </row>
    <row r="8" spans="1:12" ht="12.75">
      <c r="A8" s="519">
        <v>5</v>
      </c>
      <c r="B8" s="702" t="s">
        <v>630</v>
      </c>
      <c r="C8" s="709"/>
      <c r="D8" s="709"/>
      <c r="E8" s="709"/>
      <c r="F8" s="520">
        <v>1821700</v>
      </c>
      <c r="G8" s="520">
        <v>944134</v>
      </c>
      <c r="H8" s="521">
        <v>561102</v>
      </c>
      <c r="I8" s="521">
        <v>17858</v>
      </c>
      <c r="J8" s="521"/>
      <c r="K8" s="521"/>
      <c r="L8" s="521">
        <f t="shared" si="0"/>
        <v>1523094</v>
      </c>
    </row>
    <row r="9" spans="1:12" ht="12.75">
      <c r="A9" s="519">
        <v>6</v>
      </c>
      <c r="B9" s="702" t="s">
        <v>631</v>
      </c>
      <c r="C9" s="709"/>
      <c r="D9" s="709"/>
      <c r="E9" s="709"/>
      <c r="F9" s="520">
        <v>4000000</v>
      </c>
      <c r="G9" s="520">
        <v>1502476.2</v>
      </c>
      <c r="H9" s="521">
        <v>2496973.8</v>
      </c>
      <c r="I9" s="162"/>
      <c r="J9" s="162"/>
      <c r="K9" s="162"/>
      <c r="L9" s="521">
        <f t="shared" si="0"/>
        <v>3999450</v>
      </c>
    </row>
    <row r="10" spans="1:12" ht="12.75">
      <c r="A10" s="519">
        <v>7</v>
      </c>
      <c r="B10" s="702" t="s">
        <v>632</v>
      </c>
      <c r="C10" s="709"/>
      <c r="D10" s="709"/>
      <c r="E10" s="709"/>
      <c r="F10" s="520">
        <v>1672600</v>
      </c>
      <c r="G10" s="520">
        <v>1672600</v>
      </c>
      <c r="H10" s="521">
        <v>-3032.5</v>
      </c>
      <c r="I10" s="521">
        <v>-24569</v>
      </c>
      <c r="J10" s="162"/>
      <c r="K10" s="162"/>
      <c r="L10" s="521">
        <f t="shared" si="0"/>
        <v>1644998.5</v>
      </c>
    </row>
    <row r="11" spans="1:12" ht="12.75">
      <c r="A11" s="519">
        <v>7</v>
      </c>
      <c r="B11" s="702" t="s">
        <v>633</v>
      </c>
      <c r="C11" s="709"/>
      <c r="D11" s="709"/>
      <c r="E11" s="709"/>
      <c r="F11" s="520">
        <v>293700</v>
      </c>
      <c r="G11" s="520">
        <v>293700</v>
      </c>
      <c r="H11" s="521"/>
      <c r="I11" s="162"/>
      <c r="J11" s="162"/>
      <c r="K11" s="162"/>
      <c r="L11" s="521">
        <f t="shared" si="0"/>
        <v>293700</v>
      </c>
    </row>
    <row r="12" spans="1:12" ht="12.75">
      <c r="A12" s="519">
        <v>8</v>
      </c>
      <c r="B12" s="702" t="s">
        <v>634</v>
      </c>
      <c r="C12" s="709"/>
      <c r="D12" s="709"/>
      <c r="E12" s="709"/>
      <c r="F12" s="520">
        <v>1517869</v>
      </c>
      <c r="G12" s="520">
        <v>1354013.7</v>
      </c>
      <c r="H12" s="521">
        <v>50778</v>
      </c>
      <c r="I12" s="162"/>
      <c r="J12" s="162"/>
      <c r="K12" s="162"/>
      <c r="L12" s="521">
        <f t="shared" si="0"/>
        <v>1404791.7</v>
      </c>
    </row>
    <row r="13" spans="1:12" ht="12.75">
      <c r="A13" s="519">
        <v>9</v>
      </c>
      <c r="B13" s="702" t="s">
        <v>635</v>
      </c>
      <c r="C13" s="709"/>
      <c r="D13" s="709"/>
      <c r="E13" s="709"/>
      <c r="F13" s="520">
        <v>1999900</v>
      </c>
      <c r="G13" s="520">
        <v>340000</v>
      </c>
      <c r="H13" s="521">
        <v>1163517</v>
      </c>
      <c r="I13" s="521">
        <v>23940</v>
      </c>
      <c r="J13" s="521"/>
      <c r="K13" s="521"/>
      <c r="L13" s="521">
        <f t="shared" si="0"/>
        <v>1527457</v>
      </c>
    </row>
    <row r="14" spans="1:12" ht="12.75">
      <c r="A14" s="519">
        <v>10</v>
      </c>
      <c r="B14" s="702" t="s">
        <v>636</v>
      </c>
      <c r="C14" s="709"/>
      <c r="D14" s="709"/>
      <c r="E14" s="709"/>
      <c r="F14" s="520">
        <v>373000</v>
      </c>
      <c r="G14" s="520"/>
      <c r="H14" s="521">
        <v>373000</v>
      </c>
      <c r="I14" s="521"/>
      <c r="J14" s="521"/>
      <c r="K14" s="521"/>
      <c r="L14" s="521">
        <f t="shared" si="0"/>
        <v>373000</v>
      </c>
    </row>
    <row r="15" spans="1:12" ht="12.75">
      <c r="A15" s="519">
        <v>11</v>
      </c>
      <c r="B15" s="702" t="s">
        <v>637</v>
      </c>
      <c r="C15" s="709"/>
      <c r="D15" s="709"/>
      <c r="E15" s="709"/>
      <c r="F15" s="520">
        <v>2000000</v>
      </c>
      <c r="G15" s="520">
        <v>895260</v>
      </c>
      <c r="H15" s="521">
        <v>916500</v>
      </c>
      <c r="I15" s="521">
        <v>119856</v>
      </c>
      <c r="J15" s="521"/>
      <c r="K15" s="521"/>
      <c r="L15" s="521">
        <f t="shared" si="0"/>
        <v>1931616</v>
      </c>
    </row>
    <row r="16" spans="1:12" ht="12.75">
      <c r="A16" s="519">
        <v>12</v>
      </c>
      <c r="B16" s="702" t="s">
        <v>638</v>
      </c>
      <c r="C16" s="709"/>
      <c r="D16" s="709"/>
      <c r="E16" s="709"/>
      <c r="F16" s="520">
        <v>799800</v>
      </c>
      <c r="G16" s="520">
        <v>774800</v>
      </c>
      <c r="H16" s="521">
        <v>-18681</v>
      </c>
      <c r="I16" s="521"/>
      <c r="J16" s="521"/>
      <c r="K16" s="521"/>
      <c r="L16" s="521">
        <f t="shared" si="0"/>
        <v>756119</v>
      </c>
    </row>
    <row r="17" spans="1:12" ht="12.75">
      <c r="A17" s="519">
        <v>13</v>
      </c>
      <c r="B17" s="702" t="s">
        <v>639</v>
      </c>
      <c r="C17" s="709"/>
      <c r="D17" s="709"/>
      <c r="E17" s="709"/>
      <c r="F17" s="520">
        <v>799850</v>
      </c>
      <c r="G17" s="520">
        <v>799850</v>
      </c>
      <c r="H17" s="521">
        <v>-5962</v>
      </c>
      <c r="I17" s="521"/>
      <c r="J17" s="521"/>
      <c r="K17" s="521"/>
      <c r="L17" s="521">
        <f t="shared" si="0"/>
        <v>793888</v>
      </c>
    </row>
    <row r="18" spans="1:12" ht="12.75">
      <c r="A18" s="519">
        <v>14</v>
      </c>
      <c r="B18" s="702" t="s">
        <v>640</v>
      </c>
      <c r="C18" s="709"/>
      <c r="D18" s="709"/>
      <c r="E18" s="709"/>
      <c r="F18" s="520">
        <v>2694000</v>
      </c>
      <c r="G18" s="520"/>
      <c r="H18" s="521">
        <v>2424600</v>
      </c>
      <c r="I18" s="521">
        <v>-137665</v>
      </c>
      <c r="J18" s="521">
        <v>220876</v>
      </c>
      <c r="K18" s="521"/>
      <c r="L18" s="521">
        <f t="shared" si="0"/>
        <v>2507811</v>
      </c>
    </row>
    <row r="19" spans="1:12" ht="12.75">
      <c r="A19" s="519">
        <v>15</v>
      </c>
      <c r="B19" s="717" t="s">
        <v>641</v>
      </c>
      <c r="C19" s="717"/>
      <c r="D19" s="717"/>
      <c r="E19" s="717"/>
      <c r="F19" s="522">
        <v>2399000</v>
      </c>
      <c r="G19" s="522">
        <v>2399000</v>
      </c>
      <c r="H19" s="521">
        <v>-152403</v>
      </c>
      <c r="I19" s="521"/>
      <c r="J19" s="521"/>
      <c r="K19" s="521"/>
      <c r="L19" s="521">
        <f t="shared" si="0"/>
        <v>2246597</v>
      </c>
    </row>
    <row r="20" spans="1:12" ht="12.75">
      <c r="A20" s="519">
        <v>16</v>
      </c>
      <c r="B20" s="717" t="s">
        <v>642</v>
      </c>
      <c r="C20" s="717"/>
      <c r="D20" s="717"/>
      <c r="E20" s="717"/>
      <c r="F20" s="522">
        <v>874496</v>
      </c>
      <c r="G20" s="522"/>
      <c r="H20" s="521">
        <v>827483</v>
      </c>
      <c r="I20" s="521"/>
      <c r="J20" s="521"/>
      <c r="K20" s="521"/>
      <c r="L20" s="521">
        <f t="shared" si="0"/>
        <v>827483</v>
      </c>
    </row>
    <row r="21" spans="1:12" ht="12.75">
      <c r="A21" s="519">
        <v>17</v>
      </c>
      <c r="B21" s="702" t="s">
        <v>643</v>
      </c>
      <c r="C21" s="709"/>
      <c r="D21" s="709"/>
      <c r="E21" s="709"/>
      <c r="F21" s="520">
        <v>700000</v>
      </c>
      <c r="G21" s="520">
        <v>105167.25</v>
      </c>
      <c r="H21" s="521">
        <v>582382.3</v>
      </c>
      <c r="I21" s="521"/>
      <c r="J21" s="521"/>
      <c r="K21" s="521"/>
      <c r="L21" s="521">
        <f t="shared" si="0"/>
        <v>687549.55</v>
      </c>
    </row>
    <row r="22" spans="1:12" ht="12.75">
      <c r="A22" s="519">
        <v>18</v>
      </c>
      <c r="B22" s="702" t="s">
        <v>644</v>
      </c>
      <c r="C22" s="709"/>
      <c r="D22" s="709"/>
      <c r="E22" s="709"/>
      <c r="F22" s="520">
        <v>737300</v>
      </c>
      <c r="G22" s="520">
        <v>186250</v>
      </c>
      <c r="H22" s="521">
        <v>456149</v>
      </c>
      <c r="I22" s="521"/>
      <c r="J22" s="521"/>
      <c r="K22" s="521"/>
      <c r="L22" s="521">
        <f t="shared" si="0"/>
        <v>642399</v>
      </c>
    </row>
    <row r="23" spans="1:12" ht="12.75">
      <c r="A23" s="519">
        <v>19</v>
      </c>
      <c r="B23" s="702" t="s">
        <v>645</v>
      </c>
      <c r="C23" s="709"/>
      <c r="D23" s="709"/>
      <c r="E23" s="709"/>
      <c r="F23" s="520">
        <v>269250</v>
      </c>
      <c r="G23" s="523"/>
      <c r="H23" s="521">
        <v>199956</v>
      </c>
      <c r="I23" s="521"/>
      <c r="J23" s="521"/>
      <c r="K23" s="521"/>
      <c r="L23" s="521">
        <f t="shared" si="0"/>
        <v>199956</v>
      </c>
    </row>
    <row r="24" spans="1:12" ht="12.75">
      <c r="A24" s="524">
        <v>20</v>
      </c>
      <c r="B24" s="702" t="s">
        <v>646</v>
      </c>
      <c r="C24" s="709"/>
      <c r="D24" s="709"/>
      <c r="E24" s="710"/>
      <c r="F24" s="522">
        <v>1701875</v>
      </c>
      <c r="G24" s="526"/>
      <c r="H24" s="521">
        <v>1411874</v>
      </c>
      <c r="I24" s="521"/>
      <c r="J24" s="521"/>
      <c r="K24" s="521"/>
      <c r="L24" s="521">
        <f t="shared" si="0"/>
        <v>1411874</v>
      </c>
    </row>
    <row r="25" spans="1:12" ht="12.75">
      <c r="A25" s="524">
        <v>21</v>
      </c>
      <c r="B25" s="702" t="s">
        <v>647</v>
      </c>
      <c r="C25" s="709"/>
      <c r="D25" s="709"/>
      <c r="E25" s="710"/>
      <c r="F25" s="522">
        <v>797650</v>
      </c>
      <c r="G25" s="526"/>
      <c r="H25" s="527">
        <v>765090.3</v>
      </c>
      <c r="I25" s="527"/>
      <c r="J25" s="527"/>
      <c r="K25" s="527"/>
      <c r="L25" s="521">
        <f t="shared" si="0"/>
        <v>765090.3</v>
      </c>
    </row>
    <row r="26" spans="1:12" ht="12.75">
      <c r="A26" s="524">
        <v>22</v>
      </c>
      <c r="B26" s="702" t="s">
        <v>648</v>
      </c>
      <c r="C26" s="709"/>
      <c r="D26" s="709"/>
      <c r="E26" s="710"/>
      <c r="F26" s="522">
        <v>1611350</v>
      </c>
      <c r="G26" s="526"/>
      <c r="H26" s="521">
        <v>1450486</v>
      </c>
      <c r="I26" s="521">
        <v>116848</v>
      </c>
      <c r="J26" s="521"/>
      <c r="K26" s="521"/>
      <c r="L26" s="521">
        <f t="shared" si="0"/>
        <v>1567334</v>
      </c>
    </row>
    <row r="27" spans="1:12" ht="12.75">
      <c r="A27" s="519">
        <v>23</v>
      </c>
      <c r="B27" s="702" t="s">
        <v>649</v>
      </c>
      <c r="C27" s="709"/>
      <c r="D27" s="709"/>
      <c r="E27" s="710"/>
      <c r="F27" s="522">
        <v>149625</v>
      </c>
      <c r="G27" s="526"/>
      <c r="H27" s="521">
        <v>149625</v>
      </c>
      <c r="I27" s="162"/>
      <c r="J27" s="162"/>
      <c r="K27" s="162"/>
      <c r="L27" s="521">
        <f t="shared" si="0"/>
        <v>149625</v>
      </c>
    </row>
    <row r="28" spans="1:12" ht="12.75">
      <c r="A28" s="519">
        <v>24</v>
      </c>
      <c r="B28" s="702" t="s">
        <v>650</v>
      </c>
      <c r="C28" s="709"/>
      <c r="D28" s="709"/>
      <c r="E28" s="710"/>
      <c r="F28" s="522">
        <v>2178000</v>
      </c>
      <c r="G28" s="526"/>
      <c r="H28" s="521">
        <v>1960200</v>
      </c>
      <c r="I28" s="162"/>
      <c r="J28" s="162"/>
      <c r="K28" s="162"/>
      <c r="L28" s="521">
        <f t="shared" si="0"/>
        <v>1960200</v>
      </c>
    </row>
    <row r="29" spans="1:12" ht="12.75">
      <c r="A29" s="519">
        <v>25</v>
      </c>
      <c r="B29" s="702" t="s">
        <v>651</v>
      </c>
      <c r="C29" s="709"/>
      <c r="D29" s="709"/>
      <c r="E29" s="710"/>
      <c r="F29" s="522">
        <v>70000</v>
      </c>
      <c r="G29" s="526"/>
      <c r="H29" s="521"/>
      <c r="I29" s="162">
        <v>70000</v>
      </c>
      <c r="J29" s="162"/>
      <c r="K29" s="162"/>
      <c r="L29" s="521">
        <f t="shared" si="0"/>
        <v>70000</v>
      </c>
    </row>
    <row r="30" spans="1:12" ht="12.75">
      <c r="A30" s="716" t="s">
        <v>652</v>
      </c>
      <c r="B30" s="716"/>
      <c r="C30" s="716"/>
      <c r="D30" s="716"/>
      <c r="E30" s="716"/>
      <c r="F30" s="716"/>
      <c r="G30" s="716"/>
      <c r="H30" s="716"/>
      <c r="I30" s="716"/>
      <c r="J30" s="716"/>
      <c r="K30" s="716"/>
      <c r="L30" s="716"/>
    </row>
    <row r="31" spans="1:12" ht="12.75">
      <c r="A31" s="519">
        <v>26</v>
      </c>
      <c r="B31" s="702" t="s">
        <v>653</v>
      </c>
      <c r="C31" s="709"/>
      <c r="D31" s="709"/>
      <c r="E31" s="710"/>
      <c r="F31" s="520">
        <v>1998000</v>
      </c>
      <c r="G31" s="523"/>
      <c r="H31" s="521">
        <v>1978840</v>
      </c>
      <c r="I31" s="521">
        <v>-69503</v>
      </c>
      <c r="J31" s="521"/>
      <c r="K31" s="521"/>
      <c r="L31" s="521">
        <f aca="true" t="shared" si="1" ref="L31:L62">SUM(G31:K31)</f>
        <v>1909337</v>
      </c>
    </row>
    <row r="32" spans="1:12" ht="12.75">
      <c r="A32" s="519">
        <v>27</v>
      </c>
      <c r="B32" s="702" t="s">
        <v>654</v>
      </c>
      <c r="C32" s="709"/>
      <c r="D32" s="709"/>
      <c r="E32" s="710"/>
      <c r="F32" s="520">
        <v>1999000</v>
      </c>
      <c r="G32" s="523"/>
      <c r="H32" s="521">
        <v>1999000</v>
      </c>
      <c r="I32" s="521">
        <v>-1710</v>
      </c>
      <c r="J32" s="521"/>
      <c r="K32" s="521"/>
      <c r="L32" s="521">
        <f t="shared" si="1"/>
        <v>1997290</v>
      </c>
    </row>
    <row r="33" spans="1:12" ht="12.75">
      <c r="A33" s="519">
        <v>28</v>
      </c>
      <c r="B33" s="702" t="s">
        <v>655</v>
      </c>
      <c r="C33" s="709"/>
      <c r="D33" s="709"/>
      <c r="E33" s="710"/>
      <c r="F33" s="520">
        <v>1299053</v>
      </c>
      <c r="G33" s="523"/>
      <c r="H33" s="521">
        <v>1188601.6</v>
      </c>
      <c r="I33" s="528"/>
      <c r="J33" s="528"/>
      <c r="K33" s="528"/>
      <c r="L33" s="521">
        <f t="shared" si="1"/>
        <v>1188601.6</v>
      </c>
    </row>
    <row r="34" spans="1:12" ht="12.75">
      <c r="A34" s="519">
        <v>29</v>
      </c>
      <c r="B34" s="702" t="s">
        <v>656</v>
      </c>
      <c r="C34" s="709"/>
      <c r="D34" s="709"/>
      <c r="E34" s="710"/>
      <c r="F34" s="520">
        <v>4990385</v>
      </c>
      <c r="G34" s="523"/>
      <c r="H34" s="521">
        <v>3263102</v>
      </c>
      <c r="I34" s="521">
        <v>1714954</v>
      </c>
      <c r="J34" s="521"/>
      <c r="K34" s="521"/>
      <c r="L34" s="521">
        <f t="shared" si="1"/>
        <v>4978056</v>
      </c>
    </row>
    <row r="35" spans="1:12" ht="12.75">
      <c r="A35" s="519">
        <v>30</v>
      </c>
      <c r="B35" s="702" t="s">
        <v>657</v>
      </c>
      <c r="C35" s="709"/>
      <c r="D35" s="709"/>
      <c r="E35" s="710"/>
      <c r="F35" s="520">
        <v>3000000</v>
      </c>
      <c r="G35" s="523"/>
      <c r="H35" s="521">
        <v>199497.5</v>
      </c>
      <c r="I35" s="521">
        <v>2141267</v>
      </c>
      <c r="J35" s="521"/>
      <c r="K35" s="521"/>
      <c r="L35" s="521">
        <f t="shared" si="1"/>
        <v>2340764.5</v>
      </c>
    </row>
    <row r="36" spans="1:12" ht="12.75">
      <c r="A36" s="519">
        <v>31</v>
      </c>
      <c r="B36" s="702" t="s">
        <v>658</v>
      </c>
      <c r="C36" s="709"/>
      <c r="D36" s="709"/>
      <c r="E36" s="710"/>
      <c r="F36" s="520">
        <v>2200000</v>
      </c>
      <c r="G36" s="523"/>
      <c r="H36" s="521">
        <v>428742</v>
      </c>
      <c r="I36" s="521">
        <v>1390168</v>
      </c>
      <c r="J36" s="521">
        <v>36675</v>
      </c>
      <c r="K36" s="521"/>
      <c r="L36" s="521">
        <f t="shared" si="1"/>
        <v>1855585</v>
      </c>
    </row>
    <row r="37" spans="1:12" ht="12.75">
      <c r="A37" s="519">
        <v>32</v>
      </c>
      <c r="B37" s="702" t="s">
        <v>659</v>
      </c>
      <c r="C37" s="709"/>
      <c r="D37" s="709"/>
      <c r="E37" s="710"/>
      <c r="F37" s="520">
        <v>1654114</v>
      </c>
      <c r="G37" s="523"/>
      <c r="H37" s="521">
        <v>486532</v>
      </c>
      <c r="I37" s="521">
        <v>1167582</v>
      </c>
      <c r="J37" s="521"/>
      <c r="K37" s="521"/>
      <c r="L37" s="521">
        <f t="shared" si="1"/>
        <v>1654114</v>
      </c>
    </row>
    <row r="38" spans="1:12" ht="12.75">
      <c r="A38" s="519">
        <v>33</v>
      </c>
      <c r="B38" s="702" t="s">
        <v>660</v>
      </c>
      <c r="C38" s="709"/>
      <c r="D38" s="709"/>
      <c r="E38" s="710"/>
      <c r="F38" s="520">
        <v>2173497</v>
      </c>
      <c r="G38" s="523"/>
      <c r="H38" s="521">
        <v>1433529</v>
      </c>
      <c r="I38" s="521">
        <v>559003</v>
      </c>
      <c r="J38" s="521"/>
      <c r="K38" s="521"/>
      <c r="L38" s="521">
        <f t="shared" si="1"/>
        <v>1992532</v>
      </c>
    </row>
    <row r="39" spans="1:12" ht="12.75">
      <c r="A39" s="519">
        <v>34</v>
      </c>
      <c r="B39" s="702" t="s">
        <v>661</v>
      </c>
      <c r="C39" s="709"/>
      <c r="D39" s="709"/>
      <c r="E39" s="710"/>
      <c r="F39" s="520">
        <v>1800000</v>
      </c>
      <c r="G39" s="523"/>
      <c r="H39" s="521">
        <v>1578000</v>
      </c>
      <c r="I39" s="521">
        <v>-23000</v>
      </c>
      <c r="J39" s="521"/>
      <c r="K39" s="521"/>
      <c r="L39" s="521">
        <f t="shared" si="1"/>
        <v>1555000</v>
      </c>
    </row>
    <row r="40" spans="1:12" ht="12.75">
      <c r="A40" s="519">
        <v>35</v>
      </c>
      <c r="B40" s="702" t="s">
        <v>662</v>
      </c>
      <c r="C40" s="709"/>
      <c r="D40" s="709"/>
      <c r="E40" s="710"/>
      <c r="F40" s="520">
        <v>3977620</v>
      </c>
      <c r="G40" s="523"/>
      <c r="H40" s="521">
        <v>2055726</v>
      </c>
      <c r="I40" s="521">
        <v>1164994</v>
      </c>
      <c r="J40" s="521">
        <v>220602.6</v>
      </c>
      <c r="K40" s="521"/>
      <c r="L40" s="521">
        <f t="shared" si="1"/>
        <v>3441322.6</v>
      </c>
    </row>
    <row r="41" spans="1:12" ht="12.75">
      <c r="A41" s="519">
        <v>36</v>
      </c>
      <c r="B41" s="702" t="s">
        <v>663</v>
      </c>
      <c r="C41" s="709"/>
      <c r="D41" s="709"/>
      <c r="E41" s="710"/>
      <c r="F41" s="520">
        <v>800000</v>
      </c>
      <c r="G41" s="523"/>
      <c r="H41" s="521">
        <v>239500</v>
      </c>
      <c r="I41" s="521">
        <v>301954</v>
      </c>
      <c r="J41" s="521">
        <v>158791</v>
      </c>
      <c r="K41" s="521"/>
      <c r="L41" s="521">
        <f t="shared" si="1"/>
        <v>700245</v>
      </c>
    </row>
    <row r="42" spans="1:12" ht="12.75">
      <c r="A42" s="519">
        <v>37</v>
      </c>
      <c r="B42" s="702" t="s">
        <v>664</v>
      </c>
      <c r="C42" s="709"/>
      <c r="D42" s="709"/>
      <c r="E42" s="710"/>
      <c r="F42" s="520">
        <v>2500000</v>
      </c>
      <c r="G42" s="523"/>
      <c r="H42" s="521">
        <v>344000</v>
      </c>
      <c r="I42" s="521">
        <v>1893600</v>
      </c>
      <c r="J42" s="521"/>
      <c r="K42" s="521"/>
      <c r="L42" s="521">
        <f t="shared" si="1"/>
        <v>2237600</v>
      </c>
    </row>
    <row r="43" spans="1:12" ht="12.75">
      <c r="A43" s="519">
        <v>38</v>
      </c>
      <c r="B43" s="699" t="s">
        <v>665</v>
      </c>
      <c r="C43" s="700"/>
      <c r="D43" s="700"/>
      <c r="E43" s="715"/>
      <c r="F43" s="520">
        <v>2000000</v>
      </c>
      <c r="G43" s="523"/>
      <c r="H43" s="521">
        <v>1971448</v>
      </c>
      <c r="I43" s="521">
        <v>-16685</v>
      </c>
      <c r="J43" s="521"/>
      <c r="K43" s="521"/>
      <c r="L43" s="521">
        <f t="shared" si="1"/>
        <v>1954763</v>
      </c>
    </row>
    <row r="44" spans="1:12" ht="12.75">
      <c r="A44" s="519">
        <v>39</v>
      </c>
      <c r="B44" s="702" t="s">
        <v>666</v>
      </c>
      <c r="C44" s="709"/>
      <c r="D44" s="709"/>
      <c r="E44" s="710"/>
      <c r="F44" s="520">
        <v>1599826</v>
      </c>
      <c r="G44" s="523"/>
      <c r="H44" s="521">
        <v>221250</v>
      </c>
      <c r="I44" s="521">
        <v>1351575</v>
      </c>
      <c r="J44" s="521"/>
      <c r="K44" s="521"/>
      <c r="L44" s="521">
        <f t="shared" si="1"/>
        <v>1572825</v>
      </c>
    </row>
    <row r="45" spans="1:12" ht="12.75">
      <c r="A45" s="519">
        <v>40</v>
      </c>
      <c r="B45" s="702" t="s">
        <v>667</v>
      </c>
      <c r="C45" s="709"/>
      <c r="D45" s="709"/>
      <c r="E45" s="710"/>
      <c r="F45" s="520">
        <v>1382512</v>
      </c>
      <c r="G45" s="523"/>
      <c r="H45" s="521">
        <v>320400</v>
      </c>
      <c r="I45" s="521">
        <v>950482</v>
      </c>
      <c r="J45" s="521"/>
      <c r="K45" s="521"/>
      <c r="L45" s="521">
        <f t="shared" si="1"/>
        <v>1270882</v>
      </c>
    </row>
    <row r="46" spans="1:12" ht="12.75">
      <c r="A46" s="519">
        <v>41</v>
      </c>
      <c r="B46" s="702" t="s">
        <v>668</v>
      </c>
      <c r="C46" s="700"/>
      <c r="D46" s="700"/>
      <c r="E46" s="715"/>
      <c r="F46" s="520">
        <v>539753</v>
      </c>
      <c r="G46" s="523"/>
      <c r="H46" s="521">
        <v>276463</v>
      </c>
      <c r="I46" s="521">
        <v>222180</v>
      </c>
      <c r="J46" s="521"/>
      <c r="K46" s="521"/>
      <c r="L46" s="521">
        <f t="shared" si="1"/>
        <v>498643</v>
      </c>
    </row>
    <row r="47" spans="1:12" ht="12.75">
      <c r="A47" s="519">
        <v>42</v>
      </c>
      <c r="B47" s="702" t="s">
        <v>669</v>
      </c>
      <c r="C47" s="700"/>
      <c r="D47" s="700"/>
      <c r="E47" s="715"/>
      <c r="F47" s="520">
        <v>492463</v>
      </c>
      <c r="G47" s="523"/>
      <c r="H47" s="521">
        <v>37950</v>
      </c>
      <c r="I47" s="521">
        <v>348104</v>
      </c>
      <c r="J47" s="521"/>
      <c r="K47" s="521"/>
      <c r="L47" s="521">
        <f t="shared" si="1"/>
        <v>386054</v>
      </c>
    </row>
    <row r="48" spans="1:12" ht="12.75">
      <c r="A48" s="519">
        <v>43</v>
      </c>
      <c r="B48" s="702" t="s">
        <v>670</v>
      </c>
      <c r="C48" s="700"/>
      <c r="D48" s="700"/>
      <c r="E48" s="715"/>
      <c r="F48" s="520">
        <v>484053</v>
      </c>
      <c r="G48" s="523"/>
      <c r="H48" s="521">
        <v>167187</v>
      </c>
      <c r="I48" s="521">
        <v>247475</v>
      </c>
      <c r="J48" s="521"/>
      <c r="K48" s="521"/>
      <c r="L48" s="521">
        <f t="shared" si="1"/>
        <v>414662</v>
      </c>
    </row>
    <row r="49" spans="1:12" ht="12.75">
      <c r="A49" s="519">
        <v>44</v>
      </c>
      <c r="B49" s="702" t="s">
        <v>671</v>
      </c>
      <c r="C49" s="709"/>
      <c r="D49" s="709"/>
      <c r="E49" s="710"/>
      <c r="F49" s="520">
        <v>2934699</v>
      </c>
      <c r="G49" s="523"/>
      <c r="H49" s="521">
        <v>717502</v>
      </c>
      <c r="I49" s="521">
        <v>978235</v>
      </c>
      <c r="J49" s="521">
        <v>522469</v>
      </c>
      <c r="K49" s="521"/>
      <c r="L49" s="521">
        <f t="shared" si="1"/>
        <v>2218206</v>
      </c>
    </row>
    <row r="50" spans="1:12" ht="12.75">
      <c r="A50" s="519">
        <v>45</v>
      </c>
      <c r="B50" s="702" t="s">
        <v>672</v>
      </c>
      <c r="C50" s="700"/>
      <c r="D50" s="700"/>
      <c r="E50" s="715"/>
      <c r="F50" s="520">
        <v>2151100</v>
      </c>
      <c r="G50" s="523"/>
      <c r="H50" s="521"/>
      <c r="I50" s="521">
        <v>1344975</v>
      </c>
      <c r="J50" s="521">
        <v>727573</v>
      </c>
      <c r="K50" s="521"/>
      <c r="L50" s="521">
        <f t="shared" si="1"/>
        <v>2072548</v>
      </c>
    </row>
    <row r="51" spans="1:12" ht="12.75">
      <c r="A51" s="519">
        <v>46</v>
      </c>
      <c r="B51" s="702" t="s">
        <v>673</v>
      </c>
      <c r="C51" s="700"/>
      <c r="D51" s="700"/>
      <c r="E51" s="715"/>
      <c r="F51" s="520">
        <v>4742000</v>
      </c>
      <c r="G51" s="523"/>
      <c r="H51" s="521">
        <v>330000</v>
      </c>
      <c r="I51" s="521">
        <v>3912000</v>
      </c>
      <c r="J51" s="521">
        <v>500000</v>
      </c>
      <c r="K51" s="521"/>
      <c r="L51" s="521">
        <f t="shared" si="1"/>
        <v>4742000</v>
      </c>
    </row>
    <row r="52" spans="1:12" ht="12.75">
      <c r="A52" s="519">
        <v>47</v>
      </c>
      <c r="B52" s="702" t="s">
        <v>674</v>
      </c>
      <c r="C52" s="700"/>
      <c r="D52" s="700"/>
      <c r="E52" s="715"/>
      <c r="F52" s="520">
        <v>2526397</v>
      </c>
      <c r="G52" s="523"/>
      <c r="H52" s="521">
        <v>817331</v>
      </c>
      <c r="I52" s="521">
        <v>1472118</v>
      </c>
      <c r="J52" s="521"/>
      <c r="K52" s="521"/>
      <c r="L52" s="521">
        <f t="shared" si="1"/>
        <v>2289449</v>
      </c>
    </row>
    <row r="53" spans="1:12" ht="12.75">
      <c r="A53" s="519">
        <v>48</v>
      </c>
      <c r="B53" s="702" t="s">
        <v>675</v>
      </c>
      <c r="C53" s="700"/>
      <c r="D53" s="700"/>
      <c r="E53" s="715"/>
      <c r="F53" s="520">
        <v>1452200</v>
      </c>
      <c r="G53" s="523"/>
      <c r="H53" s="521">
        <v>538375</v>
      </c>
      <c r="I53" s="521">
        <v>264567</v>
      </c>
      <c r="J53" s="521">
        <v>432296</v>
      </c>
      <c r="K53" s="521"/>
      <c r="L53" s="521">
        <f t="shared" si="1"/>
        <v>1235238</v>
      </c>
    </row>
    <row r="54" spans="1:12" ht="12.75">
      <c r="A54" s="519">
        <v>49</v>
      </c>
      <c r="B54" s="702" t="s">
        <v>676</v>
      </c>
      <c r="C54" s="709"/>
      <c r="D54" s="709"/>
      <c r="E54" s="710"/>
      <c r="F54" s="520">
        <v>2000000</v>
      </c>
      <c r="G54" s="523"/>
      <c r="H54" s="87"/>
      <c r="I54" s="521">
        <v>1360038</v>
      </c>
      <c r="J54" s="521">
        <v>381542</v>
      </c>
      <c r="K54" s="521"/>
      <c r="L54" s="521">
        <f t="shared" si="1"/>
        <v>1741580</v>
      </c>
    </row>
    <row r="55" spans="1:12" ht="12.75">
      <c r="A55" s="519">
        <v>50</v>
      </c>
      <c r="B55" s="702" t="s">
        <v>677</v>
      </c>
      <c r="C55" s="709"/>
      <c r="D55" s="709"/>
      <c r="E55" s="710"/>
      <c r="F55" s="520">
        <v>980200</v>
      </c>
      <c r="G55" s="523"/>
      <c r="H55" s="87"/>
      <c r="I55" s="521">
        <v>882180</v>
      </c>
      <c r="J55" s="521">
        <v>98020</v>
      </c>
      <c r="K55" s="521"/>
      <c r="L55" s="521">
        <f t="shared" si="1"/>
        <v>980200</v>
      </c>
    </row>
    <row r="56" spans="1:12" ht="12.75">
      <c r="A56" s="519">
        <v>51</v>
      </c>
      <c r="B56" s="702" t="s">
        <v>678</v>
      </c>
      <c r="C56" s="709"/>
      <c r="D56" s="709"/>
      <c r="E56" s="710"/>
      <c r="F56" s="520">
        <v>1607720</v>
      </c>
      <c r="G56" s="523"/>
      <c r="H56" s="87"/>
      <c r="I56" s="521">
        <v>732157</v>
      </c>
      <c r="J56" s="521">
        <v>633893</v>
      </c>
      <c r="K56" s="521"/>
      <c r="L56" s="521">
        <f t="shared" si="1"/>
        <v>1366050</v>
      </c>
    </row>
    <row r="57" spans="1:12" ht="12.75">
      <c r="A57" s="519">
        <v>52</v>
      </c>
      <c r="B57" s="702" t="s">
        <v>679</v>
      </c>
      <c r="C57" s="709"/>
      <c r="D57" s="709"/>
      <c r="E57" s="710"/>
      <c r="F57" s="520">
        <v>2400000</v>
      </c>
      <c r="G57" s="523"/>
      <c r="H57" s="87"/>
      <c r="I57" s="521">
        <v>2400000</v>
      </c>
      <c r="J57" s="521"/>
      <c r="K57" s="521"/>
      <c r="L57" s="521">
        <f t="shared" si="1"/>
        <v>2400000</v>
      </c>
    </row>
    <row r="58" spans="1:12" ht="12.75">
      <c r="A58" s="519">
        <v>53</v>
      </c>
      <c r="B58" s="702" t="s">
        <v>680</v>
      </c>
      <c r="C58" s="709"/>
      <c r="D58" s="709"/>
      <c r="E58" s="710"/>
      <c r="F58" s="520">
        <v>2195045</v>
      </c>
      <c r="G58" s="523"/>
      <c r="H58" s="87"/>
      <c r="I58" s="521">
        <v>1359194</v>
      </c>
      <c r="J58" s="521">
        <v>416659</v>
      </c>
      <c r="K58" s="521"/>
      <c r="L58" s="521">
        <f t="shared" si="1"/>
        <v>1775853</v>
      </c>
    </row>
    <row r="59" spans="1:12" ht="12.75">
      <c r="A59" s="519">
        <v>54</v>
      </c>
      <c r="B59" s="702" t="s">
        <v>646</v>
      </c>
      <c r="C59" s="709"/>
      <c r="D59" s="709"/>
      <c r="E59" s="710"/>
      <c r="F59" s="520">
        <v>2130000</v>
      </c>
      <c r="G59" s="523"/>
      <c r="H59" s="87"/>
      <c r="I59" s="521">
        <v>261750</v>
      </c>
      <c r="J59" s="521">
        <v>1261470</v>
      </c>
      <c r="K59" s="521"/>
      <c r="L59" s="521">
        <f t="shared" si="1"/>
        <v>1523220</v>
      </c>
    </row>
    <row r="60" spans="1:12" ht="12.75">
      <c r="A60" s="519">
        <v>55</v>
      </c>
      <c r="B60" s="702" t="s">
        <v>681</v>
      </c>
      <c r="C60" s="709"/>
      <c r="D60" s="709"/>
      <c r="E60" s="710"/>
      <c r="F60" s="520">
        <v>1000000</v>
      </c>
      <c r="G60" s="523"/>
      <c r="H60" s="87"/>
      <c r="I60" s="521">
        <v>657964</v>
      </c>
      <c r="J60" s="521">
        <v>312039</v>
      </c>
      <c r="K60" s="521"/>
      <c r="L60" s="521">
        <f t="shared" si="1"/>
        <v>970003</v>
      </c>
    </row>
    <row r="61" spans="1:12" ht="12.75">
      <c r="A61" s="519">
        <v>56</v>
      </c>
      <c r="B61" s="702" t="s">
        <v>682</v>
      </c>
      <c r="C61" s="709"/>
      <c r="D61" s="709"/>
      <c r="E61" s="710"/>
      <c r="F61" s="520">
        <v>2818000</v>
      </c>
      <c r="G61" s="530"/>
      <c r="H61" s="87"/>
      <c r="I61" s="521">
        <v>2798000</v>
      </c>
      <c r="J61" s="521"/>
      <c r="K61" s="521"/>
      <c r="L61" s="521">
        <f t="shared" si="1"/>
        <v>2798000</v>
      </c>
    </row>
    <row r="62" spans="1:12" ht="12.75">
      <c r="A62" s="519">
        <v>57</v>
      </c>
      <c r="B62" s="702" t="s">
        <v>683</v>
      </c>
      <c r="C62" s="709"/>
      <c r="D62" s="709"/>
      <c r="E62" s="710"/>
      <c r="F62" s="520">
        <v>3000000</v>
      </c>
      <c r="G62" s="523"/>
      <c r="H62" s="87"/>
      <c r="I62" s="521">
        <v>3000000</v>
      </c>
      <c r="J62" s="521"/>
      <c r="K62" s="521"/>
      <c r="L62" s="521">
        <f t="shared" si="1"/>
        <v>3000000</v>
      </c>
    </row>
    <row r="63" spans="1:12" ht="12.75">
      <c r="A63" s="705" t="s">
        <v>684</v>
      </c>
      <c r="B63" s="711"/>
      <c r="C63" s="711"/>
      <c r="D63" s="711"/>
      <c r="E63" s="711"/>
      <c r="F63" s="711"/>
      <c r="G63" s="711"/>
      <c r="H63" s="711"/>
      <c r="I63" s="711"/>
      <c r="J63" s="711"/>
      <c r="K63" s="711"/>
      <c r="L63" s="712"/>
    </row>
    <row r="64" spans="1:12" ht="12.75">
      <c r="A64" s="519">
        <v>58</v>
      </c>
      <c r="B64" s="702" t="s">
        <v>685</v>
      </c>
      <c r="C64" s="709"/>
      <c r="D64" s="709"/>
      <c r="E64" s="710"/>
      <c r="F64" s="520">
        <v>1499769</v>
      </c>
      <c r="G64" s="523"/>
      <c r="H64" s="87"/>
      <c r="I64" s="521">
        <v>1202760</v>
      </c>
      <c r="J64" s="521">
        <v>139210</v>
      </c>
      <c r="K64" s="521"/>
      <c r="L64" s="521">
        <f aca="true" t="shared" si="2" ref="L64:L103">SUM(G64:K64)</f>
        <v>1341970</v>
      </c>
    </row>
    <row r="65" spans="1:12" ht="12.75">
      <c r="A65" s="519">
        <v>59</v>
      </c>
      <c r="B65" s="702" t="s">
        <v>686</v>
      </c>
      <c r="C65" s="709"/>
      <c r="D65" s="709"/>
      <c r="E65" s="710"/>
      <c r="F65" s="520">
        <v>2000000</v>
      </c>
      <c r="G65" s="523"/>
      <c r="H65" s="87"/>
      <c r="I65" s="521">
        <v>975000</v>
      </c>
      <c r="J65" s="521">
        <v>704257</v>
      </c>
      <c r="K65" s="521"/>
      <c r="L65" s="521">
        <f t="shared" si="2"/>
        <v>1679257</v>
      </c>
    </row>
    <row r="66" spans="1:12" ht="12.75">
      <c r="A66" s="519">
        <v>60</v>
      </c>
      <c r="B66" s="702" t="s">
        <v>687</v>
      </c>
      <c r="C66" s="709"/>
      <c r="D66" s="709"/>
      <c r="E66" s="710"/>
      <c r="F66" s="520">
        <v>1500000</v>
      </c>
      <c r="G66" s="523"/>
      <c r="H66" s="87"/>
      <c r="I66" s="521">
        <v>255000</v>
      </c>
      <c r="J66" s="521">
        <v>1036427</v>
      </c>
      <c r="K66" s="521"/>
      <c r="L66" s="521">
        <f t="shared" si="2"/>
        <v>1291427</v>
      </c>
    </row>
    <row r="67" spans="1:12" ht="12.75">
      <c r="A67" s="519">
        <v>61</v>
      </c>
      <c r="B67" s="702" t="s">
        <v>688</v>
      </c>
      <c r="C67" s="709"/>
      <c r="D67" s="709"/>
      <c r="E67" s="710"/>
      <c r="F67" s="520">
        <v>2500000</v>
      </c>
      <c r="G67" s="523"/>
      <c r="H67" s="87"/>
      <c r="I67" s="521">
        <v>757029</v>
      </c>
      <c r="J67" s="521">
        <v>1350610</v>
      </c>
      <c r="K67" s="521">
        <v>17028</v>
      </c>
      <c r="L67" s="521">
        <f t="shared" si="2"/>
        <v>2124667</v>
      </c>
    </row>
    <row r="68" spans="1:12" ht="12.75">
      <c r="A68" s="519">
        <v>62</v>
      </c>
      <c r="B68" s="702" t="s">
        <v>689</v>
      </c>
      <c r="C68" s="709"/>
      <c r="D68" s="709"/>
      <c r="E68" s="710"/>
      <c r="F68" s="520">
        <v>245708</v>
      </c>
      <c r="G68" s="523"/>
      <c r="H68" s="87"/>
      <c r="I68" s="521">
        <v>206843</v>
      </c>
      <c r="J68" s="521">
        <v>13500</v>
      </c>
      <c r="K68" s="521"/>
      <c r="L68" s="521">
        <f t="shared" si="2"/>
        <v>220343</v>
      </c>
    </row>
    <row r="69" spans="1:12" ht="12.75">
      <c r="A69" s="519">
        <v>63</v>
      </c>
      <c r="B69" s="702" t="s">
        <v>690</v>
      </c>
      <c r="C69" s="709"/>
      <c r="D69" s="709"/>
      <c r="E69" s="710"/>
      <c r="F69" s="520">
        <v>168697</v>
      </c>
      <c r="G69" s="523"/>
      <c r="H69" s="87"/>
      <c r="I69" s="521">
        <v>158287</v>
      </c>
      <c r="J69" s="521"/>
      <c r="K69" s="521"/>
      <c r="L69" s="521">
        <f t="shared" si="2"/>
        <v>158287</v>
      </c>
    </row>
    <row r="70" spans="1:12" ht="12.75">
      <c r="A70" s="519">
        <v>64</v>
      </c>
      <c r="B70" s="702" t="s">
        <v>691</v>
      </c>
      <c r="C70" s="709"/>
      <c r="D70" s="709"/>
      <c r="E70" s="710"/>
      <c r="F70" s="520">
        <v>1449077</v>
      </c>
      <c r="G70" s="523"/>
      <c r="H70" s="87"/>
      <c r="I70" s="521">
        <v>883983</v>
      </c>
      <c r="J70" s="521">
        <v>411105</v>
      </c>
      <c r="K70" s="521"/>
      <c r="L70" s="521">
        <f t="shared" si="2"/>
        <v>1295088</v>
      </c>
    </row>
    <row r="71" spans="1:12" ht="12.75">
      <c r="A71" s="519">
        <v>65</v>
      </c>
      <c r="B71" s="702" t="s">
        <v>692</v>
      </c>
      <c r="C71" s="709"/>
      <c r="D71" s="709"/>
      <c r="E71" s="710"/>
      <c r="F71" s="520">
        <v>3000000</v>
      </c>
      <c r="G71" s="523"/>
      <c r="H71" s="87"/>
      <c r="I71" s="521">
        <v>737000</v>
      </c>
      <c r="J71" s="521">
        <v>1979707</v>
      </c>
      <c r="K71" s="521"/>
      <c r="L71" s="521">
        <f t="shared" si="2"/>
        <v>2716707</v>
      </c>
    </row>
    <row r="72" spans="1:12" ht="12.75">
      <c r="A72" s="519">
        <v>66</v>
      </c>
      <c r="B72" s="702" t="s">
        <v>693</v>
      </c>
      <c r="C72" s="709"/>
      <c r="D72" s="709"/>
      <c r="E72" s="710"/>
      <c r="F72" s="520">
        <v>1000000</v>
      </c>
      <c r="G72" s="523"/>
      <c r="H72" s="87"/>
      <c r="I72" s="521">
        <v>950000</v>
      </c>
      <c r="J72" s="521"/>
      <c r="K72" s="521"/>
      <c r="L72" s="521">
        <f t="shared" si="2"/>
        <v>950000</v>
      </c>
    </row>
    <row r="73" spans="1:12" ht="12.75">
      <c r="A73" s="519">
        <v>67</v>
      </c>
      <c r="B73" s="702" t="s">
        <v>694</v>
      </c>
      <c r="C73" s="709"/>
      <c r="D73" s="709"/>
      <c r="E73" s="710"/>
      <c r="F73" s="520">
        <v>956900</v>
      </c>
      <c r="G73" s="523"/>
      <c r="H73" s="87"/>
      <c r="I73" s="521">
        <v>451605</v>
      </c>
      <c r="J73" s="521">
        <v>426119</v>
      </c>
      <c r="K73" s="521"/>
      <c r="L73" s="521">
        <f t="shared" si="2"/>
        <v>877724</v>
      </c>
    </row>
    <row r="74" spans="1:12" ht="12.75">
      <c r="A74" s="519">
        <v>68</v>
      </c>
      <c r="B74" s="702" t="s">
        <v>695</v>
      </c>
      <c r="C74" s="709"/>
      <c r="D74" s="709"/>
      <c r="E74" s="710"/>
      <c r="F74" s="520">
        <v>600000</v>
      </c>
      <c r="G74" s="523"/>
      <c r="H74" s="87"/>
      <c r="I74" s="521">
        <v>144288</v>
      </c>
      <c r="J74" s="521">
        <v>230093</v>
      </c>
      <c r="K74" s="521"/>
      <c r="L74" s="521">
        <f t="shared" si="2"/>
        <v>374381</v>
      </c>
    </row>
    <row r="75" spans="1:12" ht="12.75">
      <c r="A75" s="519">
        <v>69</v>
      </c>
      <c r="B75" s="702" t="s">
        <v>696</v>
      </c>
      <c r="C75" s="709"/>
      <c r="D75" s="709"/>
      <c r="E75" s="710"/>
      <c r="F75" s="520">
        <v>3500000</v>
      </c>
      <c r="G75" s="523"/>
      <c r="H75" s="87"/>
      <c r="I75" s="521">
        <v>2020846</v>
      </c>
      <c r="J75" s="521">
        <v>1423647</v>
      </c>
      <c r="K75" s="521"/>
      <c r="L75" s="521">
        <f t="shared" si="2"/>
        <v>3444493</v>
      </c>
    </row>
    <row r="76" spans="1:12" ht="12.75">
      <c r="A76" s="519">
        <v>70</v>
      </c>
      <c r="B76" s="702" t="s">
        <v>697</v>
      </c>
      <c r="C76" s="709"/>
      <c r="D76" s="709"/>
      <c r="E76" s="710"/>
      <c r="F76" s="520">
        <v>1759794</v>
      </c>
      <c r="G76" s="523"/>
      <c r="H76" s="87"/>
      <c r="I76" s="521">
        <v>847447</v>
      </c>
      <c r="J76" s="521">
        <v>407790</v>
      </c>
      <c r="K76" s="521">
        <v>175485</v>
      </c>
      <c r="L76" s="521">
        <f t="shared" si="2"/>
        <v>1430722</v>
      </c>
    </row>
    <row r="77" spans="1:12" ht="12.75">
      <c r="A77" s="519">
        <v>71</v>
      </c>
      <c r="B77" s="702" t="s">
        <v>698</v>
      </c>
      <c r="C77" s="709"/>
      <c r="D77" s="709"/>
      <c r="E77" s="710"/>
      <c r="F77" s="520">
        <v>3800000</v>
      </c>
      <c r="G77" s="523"/>
      <c r="H77" s="87"/>
      <c r="I77" s="521"/>
      <c r="J77" s="521">
        <v>2692394</v>
      </c>
      <c r="K77" s="521">
        <v>256000</v>
      </c>
      <c r="L77" s="521">
        <f t="shared" si="2"/>
        <v>2948394</v>
      </c>
    </row>
    <row r="78" spans="1:12" ht="12.75">
      <c r="A78" s="519">
        <v>72</v>
      </c>
      <c r="B78" s="713" t="s">
        <v>699</v>
      </c>
      <c r="C78" s="714"/>
      <c r="D78" s="714"/>
      <c r="E78" s="525"/>
      <c r="F78" s="520"/>
      <c r="G78" s="523"/>
      <c r="H78" s="87"/>
      <c r="I78" s="521">
        <v>2366200</v>
      </c>
      <c r="J78" s="521"/>
      <c r="K78" s="521"/>
      <c r="L78" s="521">
        <f t="shared" si="2"/>
        <v>2366200</v>
      </c>
    </row>
    <row r="79" spans="1:12" ht="12.75">
      <c r="A79" s="519">
        <v>73</v>
      </c>
      <c r="B79" s="702" t="s">
        <v>700</v>
      </c>
      <c r="C79" s="709"/>
      <c r="D79" s="709"/>
      <c r="E79" s="710"/>
      <c r="F79" s="520">
        <v>808500</v>
      </c>
      <c r="G79" s="523"/>
      <c r="H79" s="87"/>
      <c r="I79" s="521">
        <v>404250</v>
      </c>
      <c r="J79" s="521">
        <v>320409</v>
      </c>
      <c r="K79" s="521">
        <v>8000</v>
      </c>
      <c r="L79" s="521">
        <f t="shared" si="2"/>
        <v>732659</v>
      </c>
    </row>
    <row r="80" spans="1:12" ht="12.75">
      <c r="A80" s="519">
        <v>74</v>
      </c>
      <c r="B80" s="702" t="s">
        <v>701</v>
      </c>
      <c r="C80" s="709"/>
      <c r="D80" s="709"/>
      <c r="E80" s="710"/>
      <c r="F80" s="520">
        <v>3997000</v>
      </c>
      <c r="G80" s="523"/>
      <c r="H80" s="87"/>
      <c r="I80" s="521">
        <v>935000</v>
      </c>
      <c r="J80" s="521">
        <v>1939057</v>
      </c>
      <c r="K80" s="521">
        <v>109815</v>
      </c>
      <c r="L80" s="521">
        <f t="shared" si="2"/>
        <v>2983872</v>
      </c>
    </row>
    <row r="81" spans="1:12" ht="12.75">
      <c r="A81" s="519">
        <v>75</v>
      </c>
      <c r="B81" s="702" t="s">
        <v>702</v>
      </c>
      <c r="C81" s="709"/>
      <c r="D81" s="709"/>
      <c r="E81" s="710"/>
      <c r="F81" s="520">
        <v>536485</v>
      </c>
      <c r="G81" s="523"/>
      <c r="H81" s="87"/>
      <c r="I81" s="521">
        <v>175000</v>
      </c>
      <c r="J81" s="521">
        <v>206651</v>
      </c>
      <c r="K81" s="521">
        <v>40460</v>
      </c>
      <c r="L81" s="521">
        <f t="shared" si="2"/>
        <v>422111</v>
      </c>
    </row>
    <row r="82" spans="1:12" ht="12.75">
      <c r="A82" s="519">
        <v>76</v>
      </c>
      <c r="B82" s="702" t="s">
        <v>703</v>
      </c>
      <c r="C82" s="709"/>
      <c r="D82" s="709"/>
      <c r="E82" s="710"/>
      <c r="F82" s="520">
        <v>1996314</v>
      </c>
      <c r="G82" s="523"/>
      <c r="H82" s="87"/>
      <c r="I82" s="521">
        <v>53846</v>
      </c>
      <c r="J82" s="521">
        <v>1420895</v>
      </c>
      <c r="K82" s="521">
        <v>323690</v>
      </c>
      <c r="L82" s="521">
        <f t="shared" si="2"/>
        <v>1798431</v>
      </c>
    </row>
    <row r="83" spans="1:12" ht="12.75">
      <c r="A83" s="519">
        <v>77</v>
      </c>
      <c r="B83" s="702" t="s">
        <v>704</v>
      </c>
      <c r="C83" s="709"/>
      <c r="D83" s="709"/>
      <c r="E83" s="710"/>
      <c r="F83" s="520">
        <v>1604478</v>
      </c>
      <c r="G83" s="523"/>
      <c r="H83" s="87"/>
      <c r="I83" s="521">
        <v>134404</v>
      </c>
      <c r="J83" s="521">
        <v>1409452</v>
      </c>
      <c r="K83" s="521">
        <v>48470</v>
      </c>
      <c r="L83" s="521">
        <f t="shared" si="2"/>
        <v>1592326</v>
      </c>
    </row>
    <row r="84" spans="1:12" ht="12.75">
      <c r="A84" s="519">
        <v>78</v>
      </c>
      <c r="B84" s="702" t="s">
        <v>705</v>
      </c>
      <c r="C84" s="709"/>
      <c r="D84" s="709"/>
      <c r="E84" s="710"/>
      <c r="F84" s="520">
        <v>380000</v>
      </c>
      <c r="G84" s="523"/>
      <c r="H84" s="87"/>
      <c r="I84" s="521"/>
      <c r="J84" s="521">
        <v>379399</v>
      </c>
      <c r="K84" s="521"/>
      <c r="L84" s="521">
        <f t="shared" si="2"/>
        <v>379399</v>
      </c>
    </row>
    <row r="85" spans="1:12" ht="12.75">
      <c r="A85" s="519">
        <v>79</v>
      </c>
      <c r="B85" s="702" t="s">
        <v>706</v>
      </c>
      <c r="C85" s="709"/>
      <c r="D85" s="709"/>
      <c r="E85" s="710"/>
      <c r="F85" s="520">
        <v>5438846</v>
      </c>
      <c r="G85" s="523"/>
      <c r="H85" s="87"/>
      <c r="I85" s="521">
        <v>5350542</v>
      </c>
      <c r="J85" s="521"/>
      <c r="K85" s="521"/>
      <c r="L85" s="521">
        <f t="shared" si="2"/>
        <v>5350542</v>
      </c>
    </row>
    <row r="86" spans="1:12" ht="12.75">
      <c r="A86" s="519">
        <v>80</v>
      </c>
      <c r="B86" s="702" t="s">
        <v>707</v>
      </c>
      <c r="C86" s="709"/>
      <c r="D86" s="709"/>
      <c r="E86" s="710"/>
      <c r="F86" s="520">
        <v>2957153</v>
      </c>
      <c r="G86" s="523"/>
      <c r="H86" s="87"/>
      <c r="I86" s="521">
        <v>471644</v>
      </c>
      <c r="J86" s="521">
        <v>2476217</v>
      </c>
      <c r="K86" s="521"/>
      <c r="L86" s="521">
        <f t="shared" si="2"/>
        <v>2947861</v>
      </c>
    </row>
    <row r="87" spans="1:12" ht="12.75">
      <c r="A87" s="519">
        <v>81</v>
      </c>
      <c r="B87" s="702" t="s">
        <v>708</v>
      </c>
      <c r="C87" s="709"/>
      <c r="D87" s="709"/>
      <c r="E87" s="710"/>
      <c r="F87" s="520">
        <v>2463550</v>
      </c>
      <c r="G87" s="523"/>
      <c r="H87" s="87"/>
      <c r="I87" s="521">
        <v>739065</v>
      </c>
      <c r="J87" s="521"/>
      <c r="K87" s="521">
        <v>1125025</v>
      </c>
      <c r="L87" s="521">
        <f t="shared" si="2"/>
        <v>1864090</v>
      </c>
    </row>
    <row r="88" spans="1:12" ht="12.75">
      <c r="A88" s="519">
        <v>82</v>
      </c>
      <c r="B88" s="702" t="s">
        <v>709</v>
      </c>
      <c r="C88" s="709"/>
      <c r="D88" s="709"/>
      <c r="E88" s="710"/>
      <c r="F88" s="520">
        <v>3808160</v>
      </c>
      <c r="G88" s="523"/>
      <c r="H88" s="87"/>
      <c r="I88" s="521"/>
      <c r="J88" s="521">
        <v>3374250.5</v>
      </c>
      <c r="K88" s="521">
        <v>440560</v>
      </c>
      <c r="L88" s="521">
        <f t="shared" si="2"/>
        <v>3814810.5</v>
      </c>
    </row>
    <row r="89" spans="1:12" ht="12.75">
      <c r="A89" s="519">
        <v>83</v>
      </c>
      <c r="B89" s="702" t="s">
        <v>710</v>
      </c>
      <c r="C89" s="709"/>
      <c r="D89" s="709"/>
      <c r="E89" s="710"/>
      <c r="F89" s="520">
        <v>589450</v>
      </c>
      <c r="G89" s="523"/>
      <c r="H89" s="87"/>
      <c r="I89" s="521"/>
      <c r="J89" s="521">
        <v>584439</v>
      </c>
      <c r="K89" s="521"/>
      <c r="L89" s="521">
        <f t="shared" si="2"/>
        <v>584439</v>
      </c>
    </row>
    <row r="90" spans="1:12" ht="12.75">
      <c r="A90" s="519">
        <v>84</v>
      </c>
      <c r="B90" s="702" t="s">
        <v>711</v>
      </c>
      <c r="C90" s="709"/>
      <c r="D90" s="709"/>
      <c r="E90" s="710"/>
      <c r="F90" s="520">
        <v>68600</v>
      </c>
      <c r="G90" s="523"/>
      <c r="H90" s="87"/>
      <c r="I90" s="521"/>
      <c r="J90" s="521"/>
      <c r="K90" s="521"/>
      <c r="L90" s="521">
        <f t="shared" si="2"/>
        <v>0</v>
      </c>
    </row>
    <row r="91" spans="1:12" ht="12.75">
      <c r="A91" s="519">
        <v>85</v>
      </c>
      <c r="B91" s="702" t="s">
        <v>712</v>
      </c>
      <c r="C91" s="709"/>
      <c r="D91" s="709"/>
      <c r="E91" s="710"/>
      <c r="F91" s="520">
        <v>3631191</v>
      </c>
      <c r="G91" s="523"/>
      <c r="H91" s="87"/>
      <c r="I91" s="521"/>
      <c r="J91" s="521">
        <v>2813191.5</v>
      </c>
      <c r="K91" s="521">
        <v>562000</v>
      </c>
      <c r="L91" s="521">
        <f t="shared" si="2"/>
        <v>3375191.5</v>
      </c>
    </row>
    <row r="92" spans="1:12" ht="12.75">
      <c r="A92" s="519">
        <v>86</v>
      </c>
      <c r="B92" s="702" t="s">
        <v>713</v>
      </c>
      <c r="C92" s="709"/>
      <c r="D92" s="709"/>
      <c r="E92" s="710"/>
      <c r="F92" s="520">
        <v>328944</v>
      </c>
      <c r="G92" s="523"/>
      <c r="H92" s="87"/>
      <c r="I92" s="521"/>
      <c r="J92" s="521">
        <v>148944</v>
      </c>
      <c r="K92" s="521"/>
      <c r="L92" s="521">
        <f t="shared" si="2"/>
        <v>148944</v>
      </c>
    </row>
    <row r="93" spans="1:12" ht="12.75">
      <c r="A93" s="519">
        <v>87</v>
      </c>
      <c r="B93" s="702" t="s">
        <v>714</v>
      </c>
      <c r="C93" s="709"/>
      <c r="D93" s="709"/>
      <c r="E93" s="710"/>
      <c r="F93" s="520">
        <v>2113458</v>
      </c>
      <c r="G93" s="523"/>
      <c r="H93" s="87"/>
      <c r="I93" s="521"/>
      <c r="J93" s="521">
        <v>2108711</v>
      </c>
      <c r="K93" s="521"/>
      <c r="L93" s="521">
        <f t="shared" si="2"/>
        <v>2108711</v>
      </c>
    </row>
    <row r="94" spans="1:12" ht="12.75">
      <c r="A94" s="519">
        <v>88</v>
      </c>
      <c r="B94" s="702" t="s">
        <v>715</v>
      </c>
      <c r="C94" s="709"/>
      <c r="D94" s="709"/>
      <c r="E94" s="710"/>
      <c r="F94" s="520">
        <v>595590</v>
      </c>
      <c r="G94" s="523"/>
      <c r="H94" s="87"/>
      <c r="I94" s="521"/>
      <c r="J94" s="521">
        <v>390749</v>
      </c>
      <c r="K94" s="521">
        <v>167800</v>
      </c>
      <c r="L94" s="521">
        <f t="shared" si="2"/>
        <v>558549</v>
      </c>
    </row>
    <row r="95" spans="1:12" ht="12.75">
      <c r="A95" s="519">
        <v>89</v>
      </c>
      <c r="B95" s="702" t="s">
        <v>716</v>
      </c>
      <c r="C95" s="709"/>
      <c r="D95" s="709"/>
      <c r="E95" s="710"/>
      <c r="F95" s="520">
        <v>1814119</v>
      </c>
      <c r="G95" s="523"/>
      <c r="H95" s="87"/>
      <c r="I95" s="521"/>
      <c r="J95" s="521">
        <v>1318092</v>
      </c>
      <c r="K95" s="521">
        <v>185000</v>
      </c>
      <c r="L95" s="521">
        <f t="shared" si="2"/>
        <v>1503092</v>
      </c>
    </row>
    <row r="96" spans="1:12" ht="12.75">
      <c r="A96" s="519">
        <v>90</v>
      </c>
      <c r="B96" s="702" t="s">
        <v>717</v>
      </c>
      <c r="C96" s="709"/>
      <c r="D96" s="709"/>
      <c r="E96" s="710"/>
      <c r="F96" s="520">
        <v>2095250</v>
      </c>
      <c r="G96" s="523"/>
      <c r="H96" s="87"/>
      <c r="I96" s="521"/>
      <c r="J96" s="521">
        <v>491940</v>
      </c>
      <c r="K96" s="521">
        <v>251605</v>
      </c>
      <c r="L96" s="521">
        <f t="shared" si="2"/>
        <v>743545</v>
      </c>
    </row>
    <row r="97" spans="1:12" ht="12.75">
      <c r="A97" s="519">
        <v>91</v>
      </c>
      <c r="B97" s="702" t="s">
        <v>718</v>
      </c>
      <c r="C97" s="709"/>
      <c r="D97" s="709"/>
      <c r="E97" s="710"/>
      <c r="F97" s="520">
        <v>2936533</v>
      </c>
      <c r="G97" s="523"/>
      <c r="H97" s="87"/>
      <c r="I97" s="521"/>
      <c r="J97" s="521">
        <v>2688767</v>
      </c>
      <c r="K97" s="521"/>
      <c r="L97" s="521">
        <f t="shared" si="2"/>
        <v>2688767</v>
      </c>
    </row>
    <row r="98" spans="1:12" ht="12.75">
      <c r="A98" s="519">
        <v>92</v>
      </c>
      <c r="B98" s="702" t="s">
        <v>719</v>
      </c>
      <c r="C98" s="709"/>
      <c r="D98" s="709"/>
      <c r="E98" s="710"/>
      <c r="F98" s="520">
        <v>1999980</v>
      </c>
      <c r="G98" s="523"/>
      <c r="H98" s="87"/>
      <c r="I98" s="521"/>
      <c r="J98" s="521">
        <v>1319420</v>
      </c>
      <c r="K98" s="521">
        <v>227901</v>
      </c>
      <c r="L98" s="521">
        <f t="shared" si="2"/>
        <v>1547321</v>
      </c>
    </row>
    <row r="99" spans="1:12" ht="12.75">
      <c r="A99" s="519">
        <v>93</v>
      </c>
      <c r="B99" s="702" t="s">
        <v>720</v>
      </c>
      <c r="C99" s="709"/>
      <c r="D99" s="709"/>
      <c r="E99" s="710"/>
      <c r="F99" s="520">
        <v>5000000</v>
      </c>
      <c r="G99" s="523"/>
      <c r="H99" s="87"/>
      <c r="I99" s="521"/>
      <c r="J99" s="521">
        <v>4963420</v>
      </c>
      <c r="K99" s="521"/>
      <c r="L99" s="521">
        <f t="shared" si="2"/>
        <v>4963420</v>
      </c>
    </row>
    <row r="100" spans="1:12" ht="12.75">
      <c r="A100" s="519">
        <v>94</v>
      </c>
      <c r="B100" s="702" t="s">
        <v>721</v>
      </c>
      <c r="C100" s="709"/>
      <c r="D100" s="709"/>
      <c r="E100" s="710"/>
      <c r="F100" s="520">
        <v>3000000</v>
      </c>
      <c r="G100" s="523"/>
      <c r="H100" s="87"/>
      <c r="I100" s="521"/>
      <c r="J100" s="521">
        <v>2911713</v>
      </c>
      <c r="K100" s="521"/>
      <c r="L100" s="521">
        <f t="shared" si="2"/>
        <v>2911713</v>
      </c>
    </row>
    <row r="101" spans="1:12" ht="12.75">
      <c r="A101" s="519">
        <v>95</v>
      </c>
      <c r="B101" s="702" t="s">
        <v>722</v>
      </c>
      <c r="C101" s="709"/>
      <c r="D101" s="709"/>
      <c r="E101" s="710"/>
      <c r="F101" s="520">
        <v>1496871</v>
      </c>
      <c r="G101" s="523"/>
      <c r="H101" s="87"/>
      <c r="I101" s="521"/>
      <c r="J101" s="521">
        <v>940657</v>
      </c>
      <c r="K101" s="521">
        <v>295239</v>
      </c>
      <c r="L101" s="521">
        <f t="shared" si="2"/>
        <v>1235896</v>
      </c>
    </row>
    <row r="102" spans="1:12" ht="12.75">
      <c r="A102" s="519">
        <v>96</v>
      </c>
      <c r="B102" s="702" t="s">
        <v>723</v>
      </c>
      <c r="C102" s="709"/>
      <c r="D102" s="709"/>
      <c r="E102" s="710"/>
      <c r="F102" s="520">
        <v>2500000</v>
      </c>
      <c r="G102" s="523"/>
      <c r="H102" s="87"/>
      <c r="I102" s="521"/>
      <c r="J102" s="521">
        <v>2500000</v>
      </c>
      <c r="K102" s="521"/>
      <c r="L102" s="521">
        <f t="shared" si="2"/>
        <v>2500000</v>
      </c>
    </row>
    <row r="103" spans="1:12" ht="12.75">
      <c r="A103" s="519">
        <v>97</v>
      </c>
      <c r="B103" s="702" t="s">
        <v>724</v>
      </c>
      <c r="C103" s="709"/>
      <c r="D103" s="709"/>
      <c r="E103" s="710"/>
      <c r="F103" s="520">
        <v>1000000</v>
      </c>
      <c r="G103" s="523"/>
      <c r="H103" s="87"/>
      <c r="I103" s="521"/>
      <c r="J103" s="521">
        <v>500000</v>
      </c>
      <c r="K103" s="521"/>
      <c r="L103" s="521">
        <f t="shared" si="2"/>
        <v>500000</v>
      </c>
    </row>
    <row r="104" spans="1:12" ht="12.75">
      <c r="A104" s="705" t="s">
        <v>725</v>
      </c>
      <c r="B104" s="711"/>
      <c r="C104" s="711"/>
      <c r="D104" s="711"/>
      <c r="E104" s="711"/>
      <c r="F104" s="711"/>
      <c r="G104" s="711"/>
      <c r="H104" s="711"/>
      <c r="I104" s="711"/>
      <c r="J104" s="711"/>
      <c r="K104" s="711"/>
      <c r="L104" s="712"/>
    </row>
    <row r="105" spans="1:12" ht="12.75">
      <c r="A105" s="519">
        <v>98</v>
      </c>
      <c r="B105" s="702" t="s">
        <v>726</v>
      </c>
      <c r="C105" s="709"/>
      <c r="D105" s="709"/>
      <c r="E105" s="525"/>
      <c r="F105" s="520">
        <v>4987462</v>
      </c>
      <c r="G105" s="523"/>
      <c r="H105" s="87"/>
      <c r="I105" s="521"/>
      <c r="J105" s="521">
        <v>213600</v>
      </c>
      <c r="K105" s="521">
        <v>668495</v>
      </c>
      <c r="L105" s="521">
        <f aca="true" t="shared" si="3" ref="L105:L146">SUM(G105:K105)</f>
        <v>882095</v>
      </c>
    </row>
    <row r="106" spans="1:12" ht="12.75">
      <c r="A106" s="519">
        <v>99</v>
      </c>
      <c r="B106" s="702" t="s">
        <v>727</v>
      </c>
      <c r="C106" s="709"/>
      <c r="D106" s="709"/>
      <c r="E106" s="525"/>
      <c r="F106" s="520">
        <v>2792756</v>
      </c>
      <c r="G106" s="523"/>
      <c r="H106" s="87"/>
      <c r="I106" s="521"/>
      <c r="J106" s="521">
        <v>1477038</v>
      </c>
      <c r="K106" s="521">
        <v>949201</v>
      </c>
      <c r="L106" s="521">
        <f t="shared" si="3"/>
        <v>2426239</v>
      </c>
    </row>
    <row r="107" spans="1:12" ht="12.75">
      <c r="A107" s="519">
        <v>100</v>
      </c>
      <c r="B107" s="702" t="s">
        <v>728</v>
      </c>
      <c r="C107" s="709"/>
      <c r="D107" s="709"/>
      <c r="E107" s="525"/>
      <c r="F107" s="520">
        <v>988200</v>
      </c>
      <c r="G107" s="523"/>
      <c r="H107" s="87"/>
      <c r="I107" s="521"/>
      <c r="J107" s="521">
        <v>988200</v>
      </c>
      <c r="K107" s="521"/>
      <c r="L107" s="521">
        <f t="shared" si="3"/>
        <v>988200</v>
      </c>
    </row>
    <row r="108" spans="1:12" ht="12.75">
      <c r="A108" s="519">
        <v>101</v>
      </c>
      <c r="B108" s="702" t="s">
        <v>729</v>
      </c>
      <c r="C108" s="709"/>
      <c r="D108" s="709"/>
      <c r="E108" s="525"/>
      <c r="F108" s="520">
        <v>3582195</v>
      </c>
      <c r="G108" s="523"/>
      <c r="H108" s="87"/>
      <c r="I108" s="521"/>
      <c r="J108" s="521">
        <v>3504074</v>
      </c>
      <c r="K108" s="521"/>
      <c r="L108" s="521">
        <f t="shared" si="3"/>
        <v>3504074</v>
      </c>
    </row>
    <row r="109" spans="1:12" ht="12.75">
      <c r="A109" s="519">
        <v>102</v>
      </c>
      <c r="B109" s="702" t="s">
        <v>730</v>
      </c>
      <c r="C109" s="709"/>
      <c r="D109" s="709"/>
      <c r="E109" s="525"/>
      <c r="F109" s="520">
        <v>1350262</v>
      </c>
      <c r="G109" s="523"/>
      <c r="H109" s="87"/>
      <c r="I109" s="521"/>
      <c r="J109" s="521">
        <v>1141967</v>
      </c>
      <c r="K109" s="521">
        <v>81516</v>
      </c>
      <c r="L109" s="521">
        <f t="shared" si="3"/>
        <v>1223483</v>
      </c>
    </row>
    <row r="110" spans="1:12" ht="12.75">
      <c r="A110" s="519">
        <v>103</v>
      </c>
      <c r="B110" s="702" t="s">
        <v>731</v>
      </c>
      <c r="C110" s="709"/>
      <c r="D110" s="709"/>
      <c r="E110" s="525"/>
      <c r="F110" s="520">
        <v>1397929</v>
      </c>
      <c r="G110" s="523"/>
      <c r="H110" s="87"/>
      <c r="I110" s="521"/>
      <c r="J110" s="521">
        <v>1359943</v>
      </c>
      <c r="K110" s="521"/>
      <c r="L110" s="521">
        <f t="shared" si="3"/>
        <v>1359943</v>
      </c>
    </row>
    <row r="111" spans="1:12" ht="12.75">
      <c r="A111" s="519">
        <v>104</v>
      </c>
      <c r="B111" s="702" t="s">
        <v>732</v>
      </c>
      <c r="C111" s="709"/>
      <c r="D111" s="709"/>
      <c r="E111" s="525"/>
      <c r="F111" s="520">
        <v>2000000</v>
      </c>
      <c r="G111" s="523"/>
      <c r="H111" s="87"/>
      <c r="I111" s="521"/>
      <c r="J111" s="521">
        <v>1313678</v>
      </c>
      <c r="K111" s="521">
        <v>235674</v>
      </c>
      <c r="L111" s="521">
        <f t="shared" si="3"/>
        <v>1549352</v>
      </c>
    </row>
    <row r="112" spans="1:12" ht="12.75">
      <c r="A112" s="519">
        <v>105</v>
      </c>
      <c r="B112" s="702" t="s">
        <v>733</v>
      </c>
      <c r="C112" s="709"/>
      <c r="D112" s="709"/>
      <c r="E112" s="525"/>
      <c r="F112" s="520">
        <v>1497700</v>
      </c>
      <c r="G112" s="523"/>
      <c r="H112" s="87"/>
      <c r="I112" s="521"/>
      <c r="J112" s="521"/>
      <c r="K112" s="521">
        <v>150000</v>
      </c>
      <c r="L112" s="521">
        <f t="shared" si="3"/>
        <v>150000</v>
      </c>
    </row>
    <row r="113" spans="1:12" ht="12.75">
      <c r="A113" s="519">
        <v>106</v>
      </c>
      <c r="B113" s="702" t="s">
        <v>734</v>
      </c>
      <c r="C113" s="709"/>
      <c r="D113" s="709"/>
      <c r="E113" s="525"/>
      <c r="F113" s="520">
        <v>2490186</v>
      </c>
      <c r="G113" s="523"/>
      <c r="H113" s="87"/>
      <c r="I113" s="521"/>
      <c r="J113" s="521">
        <v>220000</v>
      </c>
      <c r="K113" s="521">
        <v>404702</v>
      </c>
      <c r="L113" s="521">
        <f t="shared" si="3"/>
        <v>624702</v>
      </c>
    </row>
    <row r="114" spans="1:12" ht="12.75">
      <c r="A114" s="519">
        <v>107</v>
      </c>
      <c r="B114" s="702" t="s">
        <v>735</v>
      </c>
      <c r="C114" s="709"/>
      <c r="D114" s="709"/>
      <c r="E114" s="525"/>
      <c r="F114" s="520">
        <v>3621035</v>
      </c>
      <c r="G114" s="523"/>
      <c r="H114" s="87"/>
      <c r="I114" s="521"/>
      <c r="J114" s="521">
        <v>159600</v>
      </c>
      <c r="K114" s="521">
        <v>106348</v>
      </c>
      <c r="L114" s="521">
        <f t="shared" si="3"/>
        <v>265948</v>
      </c>
    </row>
    <row r="115" spans="1:12" ht="12.75">
      <c r="A115" s="519">
        <v>108</v>
      </c>
      <c r="B115" s="702" t="s">
        <v>736</v>
      </c>
      <c r="C115" s="709"/>
      <c r="D115" s="709"/>
      <c r="E115" s="525"/>
      <c r="F115" s="520">
        <v>1500000</v>
      </c>
      <c r="G115" s="523"/>
      <c r="H115" s="87"/>
      <c r="I115" s="521"/>
      <c r="J115" s="521">
        <v>78483</v>
      </c>
      <c r="K115" s="521"/>
      <c r="L115" s="521">
        <f t="shared" si="3"/>
        <v>78483</v>
      </c>
    </row>
    <row r="116" spans="1:12" ht="12.75">
      <c r="A116" s="519">
        <v>109</v>
      </c>
      <c r="B116" s="702" t="s">
        <v>737</v>
      </c>
      <c r="C116" s="709"/>
      <c r="D116" s="709"/>
      <c r="E116" s="525"/>
      <c r="F116" s="520">
        <v>851799</v>
      </c>
      <c r="G116" s="523"/>
      <c r="H116" s="87"/>
      <c r="I116" s="521"/>
      <c r="J116" s="521">
        <v>342668.5</v>
      </c>
      <c r="K116" s="521">
        <v>217053</v>
      </c>
      <c r="L116" s="521">
        <f t="shared" si="3"/>
        <v>559721.5</v>
      </c>
    </row>
    <row r="117" spans="1:12" ht="12.75">
      <c r="A117" s="519">
        <v>110</v>
      </c>
      <c r="B117" s="702" t="s">
        <v>738</v>
      </c>
      <c r="C117" s="709"/>
      <c r="D117" s="709"/>
      <c r="E117" s="525"/>
      <c r="F117" s="520">
        <v>1734079</v>
      </c>
      <c r="G117" s="523"/>
      <c r="H117" s="87"/>
      <c r="I117" s="521"/>
      <c r="J117" s="521">
        <v>992825</v>
      </c>
      <c r="K117" s="521">
        <v>276332</v>
      </c>
      <c r="L117" s="521">
        <f t="shared" si="3"/>
        <v>1269157</v>
      </c>
    </row>
    <row r="118" spans="1:12" ht="12.75">
      <c r="A118" s="519">
        <v>111</v>
      </c>
      <c r="B118" s="702" t="s">
        <v>739</v>
      </c>
      <c r="C118" s="709"/>
      <c r="D118" s="709"/>
      <c r="E118" s="525"/>
      <c r="F118" s="520">
        <v>1408980</v>
      </c>
      <c r="G118" s="523"/>
      <c r="H118" s="87"/>
      <c r="I118" s="521"/>
      <c r="J118" s="521">
        <v>78000</v>
      </c>
      <c r="K118" s="521">
        <v>96000</v>
      </c>
      <c r="L118" s="521">
        <f t="shared" si="3"/>
        <v>174000</v>
      </c>
    </row>
    <row r="119" spans="1:12" ht="12.75">
      <c r="A119" s="519">
        <v>112</v>
      </c>
      <c r="B119" s="702" t="s">
        <v>740</v>
      </c>
      <c r="C119" s="709"/>
      <c r="D119" s="709"/>
      <c r="E119" s="525"/>
      <c r="F119" s="520">
        <v>1799144</v>
      </c>
      <c r="G119" s="523"/>
      <c r="H119" s="87"/>
      <c r="I119" s="521"/>
      <c r="J119" s="521"/>
      <c r="K119" s="521"/>
      <c r="L119" s="521">
        <f t="shared" si="3"/>
        <v>0</v>
      </c>
    </row>
    <row r="120" spans="1:12" ht="12.75">
      <c r="A120" s="519">
        <v>113</v>
      </c>
      <c r="B120" s="702" t="s">
        <v>741</v>
      </c>
      <c r="C120" s="709"/>
      <c r="D120" s="709"/>
      <c r="E120" s="525"/>
      <c r="F120" s="520">
        <v>1786000</v>
      </c>
      <c r="G120" s="523"/>
      <c r="H120" s="87"/>
      <c r="I120" s="521"/>
      <c r="J120" s="521">
        <v>535800</v>
      </c>
      <c r="K120" s="521"/>
      <c r="L120" s="521">
        <f t="shared" si="3"/>
        <v>535800</v>
      </c>
    </row>
    <row r="121" spans="1:12" ht="12.75">
      <c r="A121" s="519">
        <v>114</v>
      </c>
      <c r="B121" s="702" t="s">
        <v>742</v>
      </c>
      <c r="C121" s="709"/>
      <c r="D121" s="709"/>
      <c r="E121" s="525"/>
      <c r="F121" s="520">
        <v>1882748</v>
      </c>
      <c r="G121" s="523"/>
      <c r="H121" s="87"/>
      <c r="I121" s="521"/>
      <c r="J121" s="521"/>
      <c r="K121" s="521">
        <v>137185</v>
      </c>
      <c r="L121" s="521">
        <f t="shared" si="3"/>
        <v>137185</v>
      </c>
    </row>
    <row r="122" spans="1:12" ht="12.75">
      <c r="A122" s="519">
        <v>115</v>
      </c>
      <c r="B122" s="702" t="s">
        <v>743</v>
      </c>
      <c r="C122" s="709"/>
      <c r="D122" s="709"/>
      <c r="E122" s="525"/>
      <c r="F122" s="520">
        <v>2000000</v>
      </c>
      <c r="G122" s="523"/>
      <c r="H122" s="87"/>
      <c r="I122" s="521"/>
      <c r="J122" s="521">
        <v>57544</v>
      </c>
      <c r="K122" s="521">
        <v>269873</v>
      </c>
      <c r="L122" s="521">
        <f t="shared" si="3"/>
        <v>327417</v>
      </c>
    </row>
    <row r="123" spans="1:12" ht="12.75">
      <c r="A123" s="519">
        <v>116</v>
      </c>
      <c r="B123" s="702" t="s">
        <v>744</v>
      </c>
      <c r="C123" s="709"/>
      <c r="D123" s="709"/>
      <c r="E123" s="525"/>
      <c r="F123" s="520">
        <v>916997</v>
      </c>
      <c r="G123" s="523"/>
      <c r="H123" s="87"/>
      <c r="I123" s="521"/>
      <c r="J123" s="521">
        <v>873967</v>
      </c>
      <c r="K123" s="521"/>
      <c r="L123" s="521">
        <f t="shared" si="3"/>
        <v>873967</v>
      </c>
    </row>
    <row r="124" spans="1:12" ht="12.75">
      <c r="A124" s="519">
        <v>117</v>
      </c>
      <c r="B124" s="702" t="s">
        <v>745</v>
      </c>
      <c r="C124" s="709"/>
      <c r="D124" s="709"/>
      <c r="E124" s="525"/>
      <c r="F124" s="520">
        <v>4004669</v>
      </c>
      <c r="G124" s="523"/>
      <c r="H124" s="87"/>
      <c r="I124" s="521"/>
      <c r="J124" s="521">
        <v>150000</v>
      </c>
      <c r="K124" s="521">
        <v>475632</v>
      </c>
      <c r="L124" s="521">
        <f t="shared" si="3"/>
        <v>625632</v>
      </c>
    </row>
    <row r="125" spans="1:12" ht="12.75">
      <c r="A125" s="519">
        <v>118</v>
      </c>
      <c r="B125" s="702" t="s">
        <v>746</v>
      </c>
      <c r="C125" s="709"/>
      <c r="D125" s="709"/>
      <c r="E125" s="525"/>
      <c r="F125" s="520">
        <v>1921491</v>
      </c>
      <c r="G125" s="523"/>
      <c r="H125" s="87"/>
      <c r="I125" s="521"/>
      <c r="J125" s="521">
        <v>100000</v>
      </c>
      <c r="K125" s="521"/>
      <c r="L125" s="521">
        <f t="shared" si="3"/>
        <v>100000</v>
      </c>
    </row>
    <row r="126" spans="1:12" ht="12.75">
      <c r="A126" s="519">
        <v>119</v>
      </c>
      <c r="B126" s="702" t="s">
        <v>747</v>
      </c>
      <c r="C126" s="709"/>
      <c r="D126" s="709"/>
      <c r="E126" s="525"/>
      <c r="F126" s="520">
        <v>1498830</v>
      </c>
      <c r="G126" s="523"/>
      <c r="H126" s="87"/>
      <c r="I126" s="521"/>
      <c r="J126" s="521">
        <v>1498830</v>
      </c>
      <c r="K126" s="521"/>
      <c r="L126" s="521">
        <f t="shared" si="3"/>
        <v>1498830</v>
      </c>
    </row>
    <row r="127" spans="1:12" ht="12.75">
      <c r="A127" s="519">
        <v>120</v>
      </c>
      <c r="B127" s="702" t="s">
        <v>748</v>
      </c>
      <c r="C127" s="709"/>
      <c r="D127" s="709"/>
      <c r="E127" s="525"/>
      <c r="F127" s="520">
        <v>1200000</v>
      </c>
      <c r="G127" s="523"/>
      <c r="H127" s="87"/>
      <c r="I127" s="521"/>
      <c r="J127" s="521">
        <v>76850</v>
      </c>
      <c r="K127" s="521">
        <v>250920</v>
      </c>
      <c r="L127" s="521">
        <f t="shared" si="3"/>
        <v>327770</v>
      </c>
    </row>
    <row r="128" spans="1:12" ht="12.75">
      <c r="A128" s="519">
        <v>121</v>
      </c>
      <c r="B128" s="702" t="s">
        <v>749</v>
      </c>
      <c r="C128" s="700"/>
      <c r="D128" s="700"/>
      <c r="E128" s="525"/>
      <c r="F128" s="520">
        <v>5000000</v>
      </c>
      <c r="G128" s="523"/>
      <c r="H128" s="87"/>
      <c r="I128" s="521"/>
      <c r="J128" s="521"/>
      <c r="K128" s="521"/>
      <c r="L128" s="521">
        <f t="shared" si="3"/>
        <v>0</v>
      </c>
    </row>
    <row r="129" spans="1:12" ht="12.75">
      <c r="A129" s="519">
        <v>122</v>
      </c>
      <c r="B129" s="702" t="s">
        <v>750</v>
      </c>
      <c r="C129" s="700"/>
      <c r="D129" s="700"/>
      <c r="E129" s="525"/>
      <c r="F129" s="520">
        <v>1199738</v>
      </c>
      <c r="G129" s="523"/>
      <c r="H129" s="87"/>
      <c r="I129" s="521"/>
      <c r="J129" s="521"/>
      <c r="K129" s="521"/>
      <c r="L129" s="521">
        <f t="shared" si="3"/>
        <v>0</v>
      </c>
    </row>
    <row r="130" spans="1:12" ht="12.75">
      <c r="A130" s="519">
        <v>123</v>
      </c>
      <c r="B130" s="702" t="s">
        <v>667</v>
      </c>
      <c r="C130" s="700"/>
      <c r="D130" s="700"/>
      <c r="E130" s="525"/>
      <c r="F130" s="520">
        <v>2000000</v>
      </c>
      <c r="G130" s="523"/>
      <c r="H130" s="87"/>
      <c r="I130" s="521"/>
      <c r="J130" s="521"/>
      <c r="K130" s="521"/>
      <c r="L130" s="521">
        <f t="shared" si="3"/>
        <v>0</v>
      </c>
    </row>
    <row r="131" spans="1:12" ht="12.75">
      <c r="A131" s="519">
        <v>124</v>
      </c>
      <c r="B131" s="702" t="s">
        <v>751</v>
      </c>
      <c r="C131" s="700"/>
      <c r="D131" s="700"/>
      <c r="E131" s="525"/>
      <c r="F131" s="520">
        <v>2900000</v>
      </c>
      <c r="G131" s="523"/>
      <c r="H131" s="87"/>
      <c r="I131" s="521"/>
      <c r="J131" s="521"/>
      <c r="K131" s="521"/>
      <c r="L131" s="521">
        <f t="shared" si="3"/>
        <v>0</v>
      </c>
    </row>
    <row r="132" spans="1:12" ht="12.75">
      <c r="A132" s="519">
        <v>125</v>
      </c>
      <c r="B132" s="702" t="s">
        <v>752</v>
      </c>
      <c r="C132" s="700"/>
      <c r="D132" s="700"/>
      <c r="E132" s="525"/>
      <c r="F132" s="531">
        <v>2900000</v>
      </c>
      <c r="G132" s="523"/>
      <c r="H132" s="87"/>
      <c r="I132" s="521"/>
      <c r="J132" s="521"/>
      <c r="K132" s="521">
        <v>2803000</v>
      </c>
      <c r="L132" s="521">
        <f t="shared" si="3"/>
        <v>2803000</v>
      </c>
    </row>
    <row r="133" spans="1:12" ht="12.75">
      <c r="A133" s="532">
        <v>126</v>
      </c>
      <c r="B133" s="708" t="s">
        <v>753</v>
      </c>
      <c r="C133" s="686"/>
      <c r="D133" s="686"/>
      <c r="E133" s="533"/>
      <c r="F133" s="534">
        <v>500000</v>
      </c>
      <c r="G133" s="4"/>
      <c r="H133" s="4"/>
      <c r="I133" s="4"/>
      <c r="J133" s="535">
        <v>42473</v>
      </c>
      <c r="K133" s="535"/>
      <c r="L133" s="521">
        <f t="shared" si="3"/>
        <v>42473</v>
      </c>
    </row>
    <row r="134" spans="1:12" ht="12.75">
      <c r="A134" s="532">
        <v>127</v>
      </c>
      <c r="B134" s="702" t="s">
        <v>754</v>
      </c>
      <c r="C134" s="700"/>
      <c r="D134" s="700"/>
      <c r="E134" s="533"/>
      <c r="F134" s="534">
        <v>478294</v>
      </c>
      <c r="G134" s="4"/>
      <c r="H134" s="4"/>
      <c r="I134" s="4"/>
      <c r="J134" s="535"/>
      <c r="K134" s="535"/>
      <c r="L134" s="521">
        <f t="shared" si="3"/>
        <v>0</v>
      </c>
    </row>
    <row r="135" spans="1:12" ht="12.75">
      <c r="A135" s="532">
        <v>128</v>
      </c>
      <c r="B135" s="702" t="s">
        <v>755</v>
      </c>
      <c r="C135" s="700"/>
      <c r="D135" s="700"/>
      <c r="E135" s="533"/>
      <c r="F135" s="534">
        <v>1007000</v>
      </c>
      <c r="G135" s="4"/>
      <c r="H135" s="4"/>
      <c r="I135" s="4"/>
      <c r="J135" s="535"/>
      <c r="K135" s="535">
        <v>1007000</v>
      </c>
      <c r="L135" s="521">
        <f t="shared" si="3"/>
        <v>1007000</v>
      </c>
    </row>
    <row r="136" spans="1:12" ht="12.75">
      <c r="A136" s="532">
        <v>129</v>
      </c>
      <c r="B136" s="702" t="s">
        <v>756</v>
      </c>
      <c r="C136" s="700"/>
      <c r="D136" s="700"/>
      <c r="E136" s="533"/>
      <c r="F136" s="534">
        <v>1500000</v>
      </c>
      <c r="G136" s="4"/>
      <c r="H136" s="4"/>
      <c r="I136" s="4"/>
      <c r="J136" s="535"/>
      <c r="K136" s="535"/>
      <c r="L136" s="521">
        <f t="shared" si="3"/>
        <v>0</v>
      </c>
    </row>
    <row r="137" spans="1:12" ht="12.75">
      <c r="A137" s="532">
        <v>130</v>
      </c>
      <c r="B137" s="702" t="s">
        <v>757</v>
      </c>
      <c r="C137" s="700"/>
      <c r="D137" s="700"/>
      <c r="E137" s="533"/>
      <c r="F137" s="534">
        <v>1999270</v>
      </c>
      <c r="G137" s="4"/>
      <c r="H137" s="4"/>
      <c r="I137" s="4"/>
      <c r="J137" s="535"/>
      <c r="K137" s="535"/>
      <c r="L137" s="521">
        <f t="shared" si="3"/>
        <v>0</v>
      </c>
    </row>
    <row r="138" spans="1:12" ht="12.75">
      <c r="A138" s="532">
        <v>131</v>
      </c>
      <c r="B138" s="702" t="s">
        <v>758</v>
      </c>
      <c r="C138" s="700"/>
      <c r="D138" s="700"/>
      <c r="E138" s="533"/>
      <c r="F138" s="534">
        <v>948424</v>
      </c>
      <c r="G138" s="4"/>
      <c r="H138" s="4"/>
      <c r="I138" s="4"/>
      <c r="J138" s="535"/>
      <c r="K138" s="535"/>
      <c r="L138" s="521">
        <f t="shared" si="3"/>
        <v>0</v>
      </c>
    </row>
    <row r="139" spans="1:12" ht="12.75">
      <c r="A139" s="532">
        <v>132</v>
      </c>
      <c r="B139" s="702" t="s">
        <v>759</v>
      </c>
      <c r="C139" s="700"/>
      <c r="D139" s="700"/>
      <c r="E139" s="533"/>
      <c r="F139" s="534">
        <v>1000000</v>
      </c>
      <c r="G139" s="4"/>
      <c r="H139" s="4"/>
      <c r="I139" s="4"/>
      <c r="J139" s="535"/>
      <c r="K139" s="535"/>
      <c r="L139" s="521">
        <f t="shared" si="3"/>
        <v>0</v>
      </c>
    </row>
    <row r="140" spans="1:12" ht="12.75">
      <c r="A140" s="532">
        <v>133</v>
      </c>
      <c r="B140" s="702" t="s">
        <v>760</v>
      </c>
      <c r="C140" s="700"/>
      <c r="D140" s="700"/>
      <c r="E140" s="533"/>
      <c r="F140" s="534">
        <v>2000000</v>
      </c>
      <c r="G140" s="4"/>
      <c r="H140" s="4"/>
      <c r="I140" s="4"/>
      <c r="J140" s="535"/>
      <c r="K140" s="63"/>
      <c r="L140" s="521">
        <f t="shared" si="3"/>
        <v>0</v>
      </c>
    </row>
    <row r="141" spans="1:12" ht="12.75">
      <c r="A141" s="705" t="s">
        <v>761</v>
      </c>
      <c r="B141" s="706"/>
      <c r="C141" s="706"/>
      <c r="D141" s="706"/>
      <c r="E141" s="706"/>
      <c r="F141" s="706"/>
      <c r="G141" s="706"/>
      <c r="H141" s="706"/>
      <c r="I141" s="706"/>
      <c r="J141" s="706"/>
      <c r="K141" s="706"/>
      <c r="L141" s="707"/>
    </row>
    <row r="142" spans="1:12" ht="12.75">
      <c r="A142" s="532">
        <v>134</v>
      </c>
      <c r="B142" s="702" t="s">
        <v>762</v>
      </c>
      <c r="C142" s="700"/>
      <c r="D142" s="700"/>
      <c r="E142" s="533"/>
      <c r="F142" s="534">
        <v>2000000</v>
      </c>
      <c r="G142" s="4"/>
      <c r="H142" s="4"/>
      <c r="I142" s="4"/>
      <c r="J142" s="535"/>
      <c r="K142" s="63"/>
      <c r="L142" s="521">
        <f t="shared" si="3"/>
        <v>0</v>
      </c>
    </row>
    <row r="143" spans="1:12" ht="12.75">
      <c r="A143" s="532">
        <v>135</v>
      </c>
      <c r="B143" s="702" t="s">
        <v>763</v>
      </c>
      <c r="C143" s="700"/>
      <c r="D143" s="700"/>
      <c r="E143" s="533"/>
      <c r="F143" s="534">
        <v>3000000</v>
      </c>
      <c r="G143" s="4"/>
      <c r="H143" s="4"/>
      <c r="I143" s="4"/>
      <c r="J143" s="535"/>
      <c r="K143" s="63"/>
      <c r="L143" s="521">
        <f t="shared" si="3"/>
        <v>0</v>
      </c>
    </row>
    <row r="144" spans="1:12" ht="12.75">
      <c r="A144" s="532">
        <v>136</v>
      </c>
      <c r="B144" s="702" t="s">
        <v>764</v>
      </c>
      <c r="C144" s="700"/>
      <c r="D144" s="700"/>
      <c r="E144" s="533"/>
      <c r="F144" s="534">
        <v>1000000</v>
      </c>
      <c r="G144" s="4"/>
      <c r="H144" s="4"/>
      <c r="I144" s="4"/>
      <c r="J144" s="535"/>
      <c r="K144" s="63"/>
      <c r="L144" s="521">
        <f t="shared" si="3"/>
        <v>0</v>
      </c>
    </row>
    <row r="145" spans="1:12" ht="12.75">
      <c r="A145" s="532">
        <v>137</v>
      </c>
      <c r="B145" s="702" t="s">
        <v>765</v>
      </c>
      <c r="C145" s="700"/>
      <c r="D145" s="700"/>
      <c r="E145" s="533"/>
      <c r="F145" s="534">
        <v>1538000</v>
      </c>
      <c r="G145" s="4"/>
      <c r="H145" s="4"/>
      <c r="I145" s="4"/>
      <c r="J145" s="535"/>
      <c r="K145" s="63"/>
      <c r="L145" s="521">
        <f t="shared" si="3"/>
        <v>0</v>
      </c>
    </row>
    <row r="146" spans="1:12" ht="12.75">
      <c r="A146" s="703" t="s">
        <v>766</v>
      </c>
      <c r="B146" s="703"/>
      <c r="C146" s="703"/>
      <c r="D146" s="703"/>
      <c r="E146" s="703"/>
      <c r="F146" s="120">
        <f aca="true" t="shared" si="4" ref="F146:K146">SUM(F4:F145)</f>
        <v>263660415</v>
      </c>
      <c r="G146" s="120">
        <f t="shared" si="4"/>
        <v>18392869.15</v>
      </c>
      <c r="H146" s="63">
        <f t="shared" si="4"/>
        <v>40613156.6</v>
      </c>
      <c r="I146" s="63">
        <f t="shared" si="4"/>
        <v>55219925</v>
      </c>
      <c r="J146" s="63">
        <f t="shared" si="4"/>
        <v>67149679.1</v>
      </c>
      <c r="K146" s="63">
        <f t="shared" si="4"/>
        <v>12363009</v>
      </c>
      <c r="L146" s="120">
        <f t="shared" si="3"/>
        <v>193738638.85</v>
      </c>
    </row>
    <row r="147" spans="10:12" ht="12.75">
      <c r="J147" s="175"/>
      <c r="K147" s="175"/>
      <c r="L147" s="175"/>
    </row>
    <row r="148" spans="1:12" ht="12.75">
      <c r="A148" s="698" t="s">
        <v>767</v>
      </c>
      <c r="B148" s="698"/>
      <c r="C148" s="698"/>
      <c r="D148" s="698"/>
      <c r="E148" s="698"/>
      <c r="F148" s="698"/>
      <c r="G148" s="698"/>
      <c r="H148" s="698"/>
      <c r="I148" s="698"/>
      <c r="J148" s="698"/>
      <c r="K148" s="698"/>
      <c r="L148" s="698"/>
    </row>
    <row r="149" spans="1:12" ht="51">
      <c r="A149" s="536" t="s">
        <v>768</v>
      </c>
      <c r="B149" s="704" t="s">
        <v>618</v>
      </c>
      <c r="C149" s="704"/>
      <c r="D149" s="704"/>
      <c r="E149" s="704"/>
      <c r="F149" s="4"/>
      <c r="G149" s="4"/>
      <c r="H149" s="4"/>
      <c r="I149" s="536"/>
      <c r="J149" s="536"/>
      <c r="K149" s="536" t="s">
        <v>769</v>
      </c>
      <c r="L149" s="537" t="s">
        <v>611</v>
      </c>
    </row>
    <row r="150" spans="1:12" ht="12.75">
      <c r="A150" s="538">
        <v>24</v>
      </c>
      <c r="B150" s="701" t="s">
        <v>770</v>
      </c>
      <c r="C150" s="701"/>
      <c r="D150" s="701"/>
      <c r="E150" s="701"/>
      <c r="F150" s="4"/>
      <c r="G150" s="4"/>
      <c r="H150" s="4"/>
      <c r="I150" s="535"/>
      <c r="J150" s="535"/>
      <c r="K150" s="535">
        <v>341386</v>
      </c>
      <c r="L150" s="535">
        <f>SUM(J150:K150)</f>
        <v>341386</v>
      </c>
    </row>
    <row r="151" spans="1:12" ht="12.75">
      <c r="A151" s="538">
        <v>94</v>
      </c>
      <c r="B151" s="699" t="s">
        <v>721</v>
      </c>
      <c r="C151" s="700"/>
      <c r="D151" s="700"/>
      <c r="E151" s="529"/>
      <c r="F151" s="4"/>
      <c r="G151" s="4"/>
      <c r="H151" s="4"/>
      <c r="I151" s="535"/>
      <c r="J151" s="535"/>
      <c r="K151" s="535">
        <v>60971</v>
      </c>
      <c r="L151" s="535">
        <v>60971</v>
      </c>
    </row>
    <row r="152" spans="1:12" ht="12.75">
      <c r="A152" s="538">
        <v>103</v>
      </c>
      <c r="B152" s="699" t="s">
        <v>731</v>
      </c>
      <c r="C152" s="700"/>
      <c r="D152" s="700"/>
      <c r="E152" s="529"/>
      <c r="F152" s="4"/>
      <c r="G152" s="4"/>
      <c r="H152" s="4"/>
      <c r="I152" s="535"/>
      <c r="J152" s="535"/>
      <c r="K152" s="535">
        <v>7086</v>
      </c>
      <c r="L152" s="535">
        <v>7086</v>
      </c>
    </row>
    <row r="153" spans="1:12" ht="12.75">
      <c r="A153" s="538"/>
      <c r="B153" s="699"/>
      <c r="C153" s="700"/>
      <c r="D153" s="700"/>
      <c r="E153" s="529"/>
      <c r="F153" s="4"/>
      <c r="G153" s="4"/>
      <c r="H153" s="4"/>
      <c r="I153" s="535"/>
      <c r="J153" s="535"/>
      <c r="K153" s="535"/>
      <c r="L153" s="539"/>
    </row>
    <row r="154" spans="1:12" ht="12.75">
      <c r="A154" s="538"/>
      <c r="B154" s="699"/>
      <c r="C154" s="700"/>
      <c r="D154" s="700"/>
      <c r="E154" s="529"/>
      <c r="F154" s="4"/>
      <c r="G154" s="4"/>
      <c r="H154" s="4"/>
      <c r="I154" s="535"/>
      <c r="J154" s="535"/>
      <c r="K154" s="535"/>
      <c r="L154" s="535"/>
    </row>
    <row r="155" spans="1:12" ht="12.75">
      <c r="A155" s="698" t="s">
        <v>90</v>
      </c>
      <c r="B155" s="698"/>
      <c r="C155" s="698"/>
      <c r="D155" s="698"/>
      <c r="E155" s="698"/>
      <c r="F155" s="4"/>
      <c r="G155" s="4"/>
      <c r="H155" s="4"/>
      <c r="I155" s="540"/>
      <c r="J155" s="540"/>
      <c r="K155" s="540"/>
      <c r="L155" s="540">
        <f>SUM(L150:L153)</f>
        <v>409443</v>
      </c>
    </row>
    <row r="156" spans="1:12" ht="12.75">
      <c r="A156" s="695" t="s">
        <v>771</v>
      </c>
      <c r="B156" s="696"/>
      <c r="C156" s="696"/>
      <c r="D156" s="696"/>
      <c r="E156" s="697"/>
      <c r="F156" s="4"/>
      <c r="G156" s="4"/>
      <c r="H156" s="4"/>
      <c r="I156" s="540"/>
      <c r="J156" s="540"/>
      <c r="K156" s="540"/>
      <c r="L156" s="540">
        <v>2200000</v>
      </c>
    </row>
    <row r="157" spans="1:12" ht="12.75">
      <c r="A157" s="695" t="s">
        <v>772</v>
      </c>
      <c r="B157" s="696"/>
      <c r="C157" s="696"/>
      <c r="D157" s="696"/>
      <c r="E157" s="541"/>
      <c r="F157" s="4"/>
      <c r="G157" s="4"/>
      <c r="H157" s="4"/>
      <c r="I157" s="540"/>
      <c r="J157" s="540"/>
      <c r="K157" s="540"/>
      <c r="L157" s="540">
        <v>0</v>
      </c>
    </row>
    <row r="158" spans="1:12" ht="12.75">
      <c r="A158" s="695" t="s">
        <v>773</v>
      </c>
      <c r="B158" s="696"/>
      <c r="C158" s="696"/>
      <c r="D158" s="696"/>
      <c r="E158" s="697"/>
      <c r="F158" s="4"/>
      <c r="G158" s="4"/>
      <c r="H158" s="4"/>
      <c r="I158" s="540"/>
      <c r="J158" s="540"/>
      <c r="K158" s="540"/>
      <c r="L158" s="540">
        <v>0</v>
      </c>
    </row>
    <row r="159" spans="1:12" ht="12.75">
      <c r="A159" s="698" t="s">
        <v>774</v>
      </c>
      <c r="B159" s="698"/>
      <c r="C159" s="698"/>
      <c r="D159" s="698"/>
      <c r="E159" s="698"/>
      <c r="F159" s="4"/>
      <c r="G159" s="4"/>
      <c r="H159" s="4"/>
      <c r="I159" s="4"/>
      <c r="J159" s="4"/>
      <c r="K159" s="4"/>
      <c r="L159" s="540">
        <v>0</v>
      </c>
    </row>
    <row r="160" spans="1:12" ht="12.75">
      <c r="A160" s="698" t="s">
        <v>775</v>
      </c>
      <c r="B160" s="698"/>
      <c r="C160" s="698"/>
      <c r="D160" s="698"/>
      <c r="E160" s="698"/>
      <c r="F160" s="4"/>
      <c r="G160" s="4"/>
      <c r="H160" s="4"/>
      <c r="I160" s="4"/>
      <c r="J160" s="4"/>
      <c r="K160" s="4"/>
      <c r="L160" s="540">
        <f>SUM(L155:L159)</f>
        <v>2609443</v>
      </c>
    </row>
    <row r="161" ht="12.75">
      <c r="L161" s="15"/>
    </row>
    <row r="162" spans="1:12" ht="12.75">
      <c r="A162" s="692"/>
      <c r="B162" s="692"/>
      <c r="C162" s="692"/>
      <c r="D162" s="692"/>
      <c r="E162" s="692"/>
      <c r="F162" s="692"/>
      <c r="J162" s="694"/>
      <c r="K162" s="694"/>
      <c r="L162" s="691"/>
    </row>
    <row r="163" ht="12.75">
      <c r="L163" s="15"/>
    </row>
    <row r="164" spans="1:12" ht="12.75">
      <c r="A164" s="692"/>
      <c r="B164" s="693"/>
      <c r="C164" s="693"/>
      <c r="D164" s="693"/>
      <c r="E164" s="693"/>
      <c r="F164" s="693"/>
      <c r="J164" s="690"/>
      <c r="K164" s="690"/>
      <c r="L164" s="691"/>
    </row>
    <row r="165" spans="1:6" ht="12.75">
      <c r="A165" s="14"/>
      <c r="B165" s="14"/>
      <c r="C165" s="14"/>
      <c r="D165" s="14"/>
      <c r="E165" s="14"/>
      <c r="F165" s="14"/>
    </row>
    <row r="166" spans="1:12" ht="12.75">
      <c r="A166" s="692"/>
      <c r="B166" s="693"/>
      <c r="C166" s="693"/>
      <c r="D166" s="693"/>
      <c r="E166" s="693"/>
      <c r="F166" s="693"/>
      <c r="J166" s="690"/>
      <c r="K166" s="690"/>
      <c r="L166" s="691"/>
    </row>
    <row r="167" spans="1:12" ht="12.75">
      <c r="A167" s="542"/>
      <c r="B167" s="543"/>
      <c r="C167" s="543"/>
      <c r="D167" s="543"/>
      <c r="E167" s="543"/>
      <c r="F167" s="543"/>
      <c r="J167" s="422"/>
      <c r="K167" s="422"/>
      <c r="L167" s="422"/>
    </row>
    <row r="168" spans="1:12" ht="12.75">
      <c r="A168" s="692"/>
      <c r="B168" s="693"/>
      <c r="C168" s="693"/>
      <c r="D168" s="693"/>
      <c r="E168" s="693"/>
      <c r="F168" s="693"/>
      <c r="J168" s="694"/>
      <c r="K168" s="694"/>
      <c r="L168" s="691"/>
    </row>
  </sheetData>
  <mergeCells count="167">
    <mergeCell ref="A1:L1"/>
    <mergeCell ref="B2:E2"/>
    <mergeCell ref="A3:L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A30:L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A63:L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D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A104:L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A141:L141"/>
    <mergeCell ref="B142:D142"/>
    <mergeCell ref="B143:D143"/>
    <mergeCell ref="B144:D144"/>
    <mergeCell ref="B145:D145"/>
    <mergeCell ref="A146:E146"/>
    <mergeCell ref="A148:L148"/>
    <mergeCell ref="B149:E149"/>
    <mergeCell ref="B150:E150"/>
    <mergeCell ref="B151:D151"/>
    <mergeCell ref="B152:D152"/>
    <mergeCell ref="B153:D153"/>
    <mergeCell ref="B154:D154"/>
    <mergeCell ref="A155:E155"/>
    <mergeCell ref="A156:E156"/>
    <mergeCell ref="A157:D157"/>
    <mergeCell ref="A158:E158"/>
    <mergeCell ref="A159:E159"/>
    <mergeCell ref="A160:E160"/>
    <mergeCell ref="A162:F162"/>
    <mergeCell ref="A168:F168"/>
    <mergeCell ref="J168:L168"/>
    <mergeCell ref="J162:L162"/>
    <mergeCell ref="A164:F164"/>
    <mergeCell ref="J164:L164"/>
    <mergeCell ref="A166:F166"/>
    <mergeCell ref="J166:L166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72" r:id="rId1"/>
  <headerFooter alignWithMargins="0">
    <oddFooter>&amp;C&amp;P</oddFooter>
  </headerFooter>
  <rowBreaks count="2" manualBreakCount="2">
    <brk id="63" max="11" man="1"/>
    <brk id="14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47">
      <selection activeCell="D69" sqref="D69"/>
    </sheetView>
  </sheetViews>
  <sheetFormatPr defaultColWidth="9.00390625" defaultRowHeight="12.75"/>
  <cols>
    <col min="1" max="1" width="34.875" style="0" customWidth="1"/>
    <col min="2" max="2" width="10.75390625" style="0" customWidth="1"/>
    <col min="3" max="3" width="10.875" style="0" customWidth="1"/>
    <col min="4" max="4" width="35.00390625" style="0" customWidth="1"/>
    <col min="5" max="5" width="18.25390625" style="0" customWidth="1"/>
    <col min="7" max="7" width="13.875" style="0" bestFit="1" customWidth="1"/>
  </cols>
  <sheetData>
    <row r="1" spans="1:8" ht="18">
      <c r="A1" s="213" t="s">
        <v>404</v>
      </c>
      <c r="B1" s="213"/>
      <c r="C1" s="213"/>
      <c r="D1" s="213"/>
      <c r="E1" s="213"/>
      <c r="H1" s="2"/>
    </row>
    <row r="2" spans="1:8" ht="18">
      <c r="A2" s="213"/>
      <c r="B2" s="213"/>
      <c r="C2" s="213"/>
      <c r="D2" s="213"/>
      <c r="E2" s="213"/>
      <c r="H2" s="2"/>
    </row>
    <row r="3" spans="1:7" ht="15.75">
      <c r="A3" s="1" t="s">
        <v>387</v>
      </c>
      <c r="D3" s="318">
        <v>386043787.22</v>
      </c>
      <c r="E3" s="2" t="s">
        <v>99</v>
      </c>
      <c r="G3" s="165"/>
    </row>
    <row r="4" spans="1:7" ht="15.75">
      <c r="A4" s="1"/>
      <c r="D4" s="165"/>
      <c r="G4" s="165"/>
    </row>
    <row r="5" spans="1:6" ht="15.75">
      <c r="A5" s="1" t="s">
        <v>100</v>
      </c>
      <c r="B5" s="1"/>
      <c r="F5" s="373"/>
    </row>
    <row r="6" spans="1:5" ht="25.5">
      <c r="A6" s="80"/>
      <c r="B6" s="52" t="s">
        <v>130</v>
      </c>
      <c r="C6" s="6" t="s">
        <v>131</v>
      </c>
      <c r="D6" s="5" t="s">
        <v>30</v>
      </c>
      <c r="E6" s="51" t="s">
        <v>132</v>
      </c>
    </row>
    <row r="7" spans="1:5" ht="12" customHeight="1">
      <c r="A7" s="3" t="s">
        <v>293</v>
      </c>
      <c r="B7" s="9">
        <v>0</v>
      </c>
      <c r="C7" s="9">
        <v>0</v>
      </c>
      <c r="D7" s="9">
        <v>0</v>
      </c>
      <c r="E7" s="27" t="s">
        <v>275</v>
      </c>
    </row>
    <row r="8" spans="1:5" ht="12.75">
      <c r="A8" s="275"/>
      <c r="B8" s="276"/>
      <c r="C8" s="276"/>
      <c r="D8" s="276"/>
      <c r="E8" s="323"/>
    </row>
    <row r="9" ht="15.75">
      <c r="A9" s="1" t="s">
        <v>330</v>
      </c>
    </row>
    <row r="10" spans="1:5" ht="24" customHeight="1">
      <c r="A10" s="3"/>
      <c r="B10" s="52" t="s">
        <v>130</v>
      </c>
      <c r="C10" s="6" t="s">
        <v>131</v>
      </c>
      <c r="D10" s="259" t="s">
        <v>30</v>
      </c>
      <c r="E10" s="51" t="s">
        <v>132</v>
      </c>
    </row>
    <row r="11" spans="1:7" ht="26.25" customHeight="1">
      <c r="A11" s="374" t="s">
        <v>453</v>
      </c>
      <c r="B11" s="375">
        <v>0</v>
      </c>
      <c r="C11" s="375">
        <v>0</v>
      </c>
      <c r="D11" s="353">
        <v>8500000</v>
      </c>
      <c r="E11" s="190" t="s">
        <v>275</v>
      </c>
      <c r="G11" s="415"/>
    </row>
    <row r="12" spans="1:5" ht="12.75">
      <c r="A12" s="3" t="s">
        <v>294</v>
      </c>
      <c r="B12" s="9">
        <v>0</v>
      </c>
      <c r="C12" s="309">
        <v>0</v>
      </c>
      <c r="D12" s="9">
        <f>SUM(D11:D11)</f>
        <v>8500000</v>
      </c>
      <c r="E12" s="10" t="s">
        <v>275</v>
      </c>
    </row>
    <row r="13" spans="1:5" ht="12.75">
      <c r="A13" s="564"/>
      <c r="B13" s="276"/>
      <c r="C13" s="398"/>
      <c r="D13" s="276"/>
      <c r="E13" s="277"/>
    </row>
    <row r="14" spans="1:5" ht="12.75">
      <c r="A14" s="17" t="s">
        <v>804</v>
      </c>
      <c r="D14" s="508">
        <v>377543787.22</v>
      </c>
      <c r="E14" t="s">
        <v>99</v>
      </c>
    </row>
    <row r="15" spans="1:4" ht="12.75">
      <c r="A15" s="17"/>
      <c r="D15" s="508"/>
    </row>
    <row r="16" spans="1:5" ht="13.5" customHeight="1">
      <c r="A16" t="s">
        <v>327</v>
      </c>
      <c r="D16" s="568" t="s">
        <v>4</v>
      </c>
      <c r="E16" t="s">
        <v>99</v>
      </c>
    </row>
    <row r="17" ht="13.5" customHeight="1">
      <c r="D17" s="357"/>
    </row>
    <row r="18" spans="1:5" ht="13.5" customHeight="1">
      <c r="A18" t="s">
        <v>823</v>
      </c>
      <c r="D18" s="568" t="s">
        <v>5</v>
      </c>
      <c r="E18" t="s">
        <v>99</v>
      </c>
    </row>
    <row r="19" ht="13.5" customHeight="1">
      <c r="D19" s="357"/>
    </row>
    <row r="20" spans="1:7" ht="13.5" customHeight="1">
      <c r="A20" t="s">
        <v>827</v>
      </c>
      <c r="D20" s="357">
        <v>-22280000</v>
      </c>
      <c r="E20" t="s">
        <v>99</v>
      </c>
      <c r="G20" s="568"/>
    </row>
    <row r="21" ht="13.5" customHeight="1">
      <c r="D21" s="15"/>
    </row>
    <row r="22" spans="1:5" ht="13.5" customHeight="1">
      <c r="A22" t="s">
        <v>824</v>
      </c>
      <c r="D22" s="568" t="s">
        <v>828</v>
      </c>
      <c r="E22" t="s">
        <v>99</v>
      </c>
    </row>
    <row r="23" spans="1:4" ht="13.5" customHeight="1">
      <c r="A23" s="574" t="s">
        <v>8</v>
      </c>
      <c r="D23" s="321"/>
    </row>
    <row r="24" spans="1:5" ht="14.25" customHeight="1">
      <c r="A24" s="565" t="s">
        <v>0</v>
      </c>
      <c r="D24" s="357"/>
      <c r="E24" s="356"/>
    </row>
    <row r="25" ht="15">
      <c r="A25" s="319" t="s">
        <v>837</v>
      </c>
    </row>
    <row r="26" spans="1:5" ht="20.25" customHeight="1">
      <c r="A26" s="724" t="s">
        <v>3</v>
      </c>
      <c r="B26" s="725"/>
      <c r="C26" s="725"/>
      <c r="D26" s="726"/>
      <c r="E26" s="603" t="s">
        <v>825</v>
      </c>
    </row>
    <row r="27" spans="1:5" ht="18.75" customHeight="1">
      <c r="A27" s="727" t="s">
        <v>805</v>
      </c>
      <c r="B27" s="727"/>
      <c r="C27" s="727"/>
      <c r="D27" s="727"/>
      <c r="E27" s="604">
        <v>320000</v>
      </c>
    </row>
    <row r="28" spans="1:5" ht="18.75" customHeight="1">
      <c r="A28" s="727" t="s">
        <v>806</v>
      </c>
      <c r="B28" s="727"/>
      <c r="C28" s="727"/>
      <c r="D28" s="727"/>
      <c r="E28" s="604">
        <v>12011000</v>
      </c>
    </row>
    <row r="29" spans="1:5" ht="18.75" customHeight="1">
      <c r="A29" s="727" t="s">
        <v>807</v>
      </c>
      <c r="B29" s="727"/>
      <c r="C29" s="727"/>
      <c r="D29" s="727"/>
      <c r="E29" s="604">
        <v>19800000</v>
      </c>
    </row>
    <row r="30" spans="1:5" ht="18.75" customHeight="1">
      <c r="A30" s="727" t="s">
        <v>808</v>
      </c>
      <c r="B30" s="727"/>
      <c r="C30" s="727"/>
      <c r="D30" s="727"/>
      <c r="E30" s="604">
        <v>15000000</v>
      </c>
    </row>
    <row r="31" spans="1:5" ht="18.75" customHeight="1">
      <c r="A31" s="727" t="s">
        <v>809</v>
      </c>
      <c r="B31" s="727"/>
      <c r="C31" s="727"/>
      <c r="D31" s="727"/>
      <c r="E31" s="604">
        <v>300000</v>
      </c>
    </row>
    <row r="32" spans="1:5" ht="18.75" customHeight="1">
      <c r="A32" s="727" t="s">
        <v>371</v>
      </c>
      <c r="B32" s="727"/>
      <c r="C32" s="727"/>
      <c r="D32" s="727"/>
      <c r="E32" s="604">
        <v>11800000</v>
      </c>
    </row>
    <row r="33" spans="1:5" ht="18.75" customHeight="1">
      <c r="A33" s="727" t="s">
        <v>810</v>
      </c>
      <c r="B33" s="727"/>
      <c r="C33" s="727"/>
      <c r="D33" s="727"/>
      <c r="E33" s="604">
        <v>5601629</v>
      </c>
    </row>
    <row r="34" spans="1:5" ht="18.75" customHeight="1">
      <c r="A34" s="728" t="s">
        <v>811</v>
      </c>
      <c r="B34" s="729"/>
      <c r="C34" s="729"/>
      <c r="D34" s="730"/>
      <c r="E34" s="604">
        <v>25000000</v>
      </c>
    </row>
    <row r="35" spans="1:5" ht="18.75" customHeight="1">
      <c r="A35" s="728" t="s">
        <v>792</v>
      </c>
      <c r="B35" s="729"/>
      <c r="C35" s="729"/>
      <c r="D35" s="730"/>
      <c r="E35" s="604">
        <v>11000000</v>
      </c>
    </row>
    <row r="36" spans="1:5" ht="18.75" customHeight="1">
      <c r="A36" s="728" t="s">
        <v>812</v>
      </c>
      <c r="B36" s="729"/>
      <c r="C36" s="729"/>
      <c r="D36" s="730"/>
      <c r="E36" s="604">
        <v>43000000</v>
      </c>
    </row>
    <row r="37" spans="1:5" ht="18.75" customHeight="1">
      <c r="A37" s="731" t="s">
        <v>813</v>
      </c>
      <c r="B37" s="732"/>
      <c r="C37" s="732"/>
      <c r="D37" s="733"/>
      <c r="E37" s="604">
        <v>22500000</v>
      </c>
    </row>
    <row r="38" spans="1:5" ht="18.75" customHeight="1">
      <c r="A38" s="731" t="s">
        <v>814</v>
      </c>
      <c r="B38" s="732"/>
      <c r="C38" s="732"/>
      <c r="D38" s="733"/>
      <c r="E38" s="604">
        <v>45000000</v>
      </c>
    </row>
    <row r="39" spans="1:5" ht="18.75" customHeight="1">
      <c r="A39" s="731" t="s">
        <v>815</v>
      </c>
      <c r="B39" s="732"/>
      <c r="C39" s="732"/>
      <c r="D39" s="733"/>
      <c r="E39" s="604">
        <v>20215000</v>
      </c>
    </row>
    <row r="40" spans="1:5" ht="18.75" customHeight="1">
      <c r="A40" s="731" t="s">
        <v>829</v>
      </c>
      <c r="B40" s="732"/>
      <c r="C40" s="732"/>
      <c r="D40" s="733"/>
      <c r="E40" s="604">
        <v>10835000</v>
      </c>
    </row>
    <row r="41" spans="1:5" ht="18.75" customHeight="1">
      <c r="A41" s="731" t="s">
        <v>816</v>
      </c>
      <c r="B41" s="732"/>
      <c r="C41" s="732"/>
      <c r="D41" s="733"/>
      <c r="E41" s="604">
        <v>12640000</v>
      </c>
    </row>
    <row r="42" spans="1:5" ht="18.75" customHeight="1">
      <c r="A42" s="731" t="s">
        <v>817</v>
      </c>
      <c r="B42" s="732"/>
      <c r="C42" s="732"/>
      <c r="D42" s="733"/>
      <c r="E42" s="604">
        <v>34845000</v>
      </c>
    </row>
    <row r="43" spans="1:5" ht="18.75" customHeight="1">
      <c r="A43" s="731" t="s">
        <v>818</v>
      </c>
      <c r="B43" s="732"/>
      <c r="C43" s="732"/>
      <c r="D43" s="733"/>
      <c r="E43" s="604">
        <v>15000000</v>
      </c>
    </row>
    <row r="44" spans="1:5" ht="18.75" customHeight="1">
      <c r="A44" s="734" t="s">
        <v>1</v>
      </c>
      <c r="B44" s="735"/>
      <c r="C44" s="735"/>
      <c r="D44" s="736"/>
      <c r="E44" s="605">
        <v>304868000</v>
      </c>
    </row>
    <row r="45" spans="1:5" ht="18.75" customHeight="1">
      <c r="A45" s="602"/>
      <c r="B45" s="566"/>
      <c r="C45" s="566"/>
      <c r="D45" s="566"/>
      <c r="E45" s="569"/>
    </row>
    <row r="46" spans="1:5" ht="15.75" customHeight="1">
      <c r="A46" s="571" t="s">
        <v>830</v>
      </c>
      <c r="D46" s="357"/>
      <c r="E46" s="569"/>
    </row>
    <row r="47" spans="1:5" ht="20.25" customHeight="1">
      <c r="A47" s="728" t="s">
        <v>831</v>
      </c>
      <c r="B47" s="729"/>
      <c r="C47" s="729"/>
      <c r="D47" s="730"/>
      <c r="E47" s="604">
        <v>35100000</v>
      </c>
    </row>
    <row r="48" spans="1:5" ht="18.75" customHeight="1">
      <c r="A48" s="739" t="s">
        <v>833</v>
      </c>
      <c r="B48" s="732"/>
      <c r="C48" s="732"/>
      <c r="D48" s="733"/>
      <c r="E48" s="604">
        <v>3625000</v>
      </c>
    </row>
    <row r="49" spans="1:5" s="570" customFormat="1" ht="18.75" customHeight="1">
      <c r="A49" s="740" t="s">
        <v>834</v>
      </c>
      <c r="B49" s="740"/>
      <c r="C49" s="740"/>
      <c r="D49" s="740"/>
      <c r="E49" s="604">
        <v>19195000</v>
      </c>
    </row>
    <row r="50" spans="1:5" ht="18.75" customHeight="1">
      <c r="A50" s="734" t="s">
        <v>2</v>
      </c>
      <c r="B50" s="735"/>
      <c r="C50" s="735"/>
      <c r="D50" s="736"/>
      <c r="E50" s="605">
        <f>SUM(E47:E49)</f>
        <v>57920000</v>
      </c>
    </row>
    <row r="51" spans="1:5" ht="18.75" customHeight="1">
      <c r="A51" s="606"/>
      <c r="B51" s="566"/>
      <c r="C51" s="566"/>
      <c r="D51" s="566"/>
      <c r="E51" s="569"/>
    </row>
    <row r="52" spans="1:5" ht="18.75" customHeight="1">
      <c r="A52" s="607" t="s">
        <v>826</v>
      </c>
      <c r="B52" s="608"/>
      <c r="C52" s="608"/>
      <c r="D52" s="737">
        <v>212476000</v>
      </c>
      <c r="E52" s="738"/>
    </row>
    <row r="53" spans="1:5" ht="18.75" customHeight="1">
      <c r="A53" s="602"/>
      <c r="B53" s="566"/>
      <c r="C53" s="566"/>
      <c r="D53" s="566"/>
      <c r="E53" s="569"/>
    </row>
    <row r="54" spans="1:5" ht="15" customHeight="1">
      <c r="A54" s="742" t="s">
        <v>832</v>
      </c>
      <c r="B54" s="742"/>
      <c r="C54" s="742"/>
      <c r="D54" s="742"/>
      <c r="E54" s="567"/>
    </row>
    <row r="55" spans="1:5" ht="26.25" customHeight="1">
      <c r="A55" s="728" t="s">
        <v>819</v>
      </c>
      <c r="B55" s="729"/>
      <c r="C55" s="729"/>
      <c r="D55" s="730"/>
      <c r="E55" s="624">
        <v>145000000</v>
      </c>
    </row>
    <row r="56" spans="1:5" ht="18.75" customHeight="1">
      <c r="A56" s="739" t="s">
        <v>820</v>
      </c>
      <c r="B56" s="732"/>
      <c r="C56" s="732"/>
      <c r="D56" s="733"/>
      <c r="E56" s="624">
        <v>120000000</v>
      </c>
    </row>
    <row r="57" spans="1:5" ht="18.75" customHeight="1">
      <c r="A57" s="740" t="s">
        <v>822</v>
      </c>
      <c r="B57" s="740"/>
      <c r="C57" s="740"/>
      <c r="D57" s="740"/>
      <c r="E57" s="624">
        <v>7705000</v>
      </c>
    </row>
    <row r="58" spans="1:5" ht="18.75" customHeight="1">
      <c r="A58" s="743" t="s">
        <v>821</v>
      </c>
      <c r="B58" s="743"/>
      <c r="C58" s="743"/>
      <c r="D58" s="743"/>
      <c r="E58" s="624">
        <v>1059000</v>
      </c>
    </row>
    <row r="59" spans="1:5" ht="18.75" customHeight="1">
      <c r="A59" s="741" t="s">
        <v>611</v>
      </c>
      <c r="B59" s="741"/>
      <c r="C59" s="741"/>
      <c r="D59" s="741"/>
      <c r="E59" s="605">
        <f>SUM(E55:E58)</f>
        <v>273764000</v>
      </c>
    </row>
    <row r="60" spans="1:5" ht="12" customHeight="1">
      <c r="A60" s="449"/>
      <c r="B60" s="449"/>
      <c r="C60" s="449"/>
      <c r="D60" s="449"/>
      <c r="E60" s="567"/>
    </row>
    <row r="61" spans="1:5" ht="18.75" customHeight="1">
      <c r="A61" s="572" t="s">
        <v>6</v>
      </c>
      <c r="B61" s="573"/>
      <c r="C61" s="573"/>
      <c r="D61" s="573"/>
      <c r="E61" s="575" t="s">
        <v>7</v>
      </c>
    </row>
    <row r="62" spans="1:5" ht="18.75" customHeight="1">
      <c r="A62" s="449"/>
      <c r="B62" s="449"/>
      <c r="C62" s="449"/>
      <c r="D62" s="449"/>
      <c r="E62" s="567"/>
    </row>
  </sheetData>
  <mergeCells count="30">
    <mergeCell ref="A56:D56"/>
    <mergeCell ref="A57:D57"/>
    <mergeCell ref="A59:D59"/>
    <mergeCell ref="A47:D47"/>
    <mergeCell ref="A48:D48"/>
    <mergeCell ref="A49:D49"/>
    <mergeCell ref="A55:D55"/>
    <mergeCell ref="A54:D54"/>
    <mergeCell ref="A50:D50"/>
    <mergeCell ref="A58:D58"/>
    <mergeCell ref="A38:D38"/>
    <mergeCell ref="A39:D39"/>
    <mergeCell ref="A40:D40"/>
    <mergeCell ref="A41:D41"/>
    <mergeCell ref="A42:D42"/>
    <mergeCell ref="A43:D43"/>
    <mergeCell ref="A44:D44"/>
    <mergeCell ref="D52:E52"/>
    <mergeCell ref="A34:D34"/>
    <mergeCell ref="A35:D35"/>
    <mergeCell ref="A36:D36"/>
    <mergeCell ref="A37:D37"/>
    <mergeCell ref="A30:D30"/>
    <mergeCell ref="A31:D31"/>
    <mergeCell ref="A32:D32"/>
    <mergeCell ref="A33:D33"/>
    <mergeCell ref="A26:D26"/>
    <mergeCell ref="A27:D27"/>
    <mergeCell ref="A28:D28"/>
    <mergeCell ref="A29:D29"/>
  </mergeCells>
  <printOptions horizontalCentered="1" verticalCentered="1"/>
  <pageMargins left="0.984251968503937" right="0.984251968503937" top="0.984251968503937" bottom="0.984251968503937" header="0.5118110236220472" footer="0.5118110236220472"/>
  <pageSetup firstPageNumber="25" useFirstPageNumber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2006-03-22T07:59:30Z</cp:lastPrinted>
  <dcterms:created xsi:type="dcterms:W3CDTF">1997-01-24T11:07:25Z</dcterms:created>
  <dcterms:modified xsi:type="dcterms:W3CDTF">2006-04-10T12:57:13Z</dcterms:modified>
  <cp:category/>
  <cp:version/>
  <cp:contentType/>
  <cp:contentStatus/>
</cp:coreProperties>
</file>