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K-02-2006-83, př. 4a" sheetId="1" r:id="rId1"/>
  </sheets>
  <definedNames/>
  <calcPr fullCalcOnLoad="1"/>
</workbook>
</file>

<file path=xl/sharedStrings.xml><?xml version="1.0" encoding="utf-8"?>
<sst xmlns="http://schemas.openxmlformats.org/spreadsheetml/2006/main" count="113" uniqueCount="100">
  <si>
    <t>ROK 2005</t>
  </si>
  <si>
    <t xml:space="preserve">Název </t>
  </si>
  <si>
    <t>Objem</t>
  </si>
  <si>
    <t>Nerozděl.</t>
  </si>
  <si>
    <t>Zůstatek</t>
  </si>
  <si>
    <t>Rozdělená</t>
  </si>
  <si>
    <t>Dodatečné</t>
  </si>
  <si>
    <t>Celková</t>
  </si>
  <si>
    <t>Schválená</t>
  </si>
  <si>
    <t xml:space="preserve">vyhlášeného </t>
  </si>
  <si>
    <t>vyhl. GP</t>
  </si>
  <si>
    <t>prostředky</t>
  </si>
  <si>
    <t>v cíli</t>
  </si>
  <si>
    <t>podpora</t>
  </si>
  <si>
    <t>alokace</t>
  </si>
  <si>
    <t>navýšení*</t>
  </si>
  <si>
    <t>GP</t>
  </si>
  <si>
    <t>v Kč</t>
  </si>
  <si>
    <t>v cíli v Kč</t>
  </si>
  <si>
    <t>v cíli v %</t>
  </si>
  <si>
    <t>pro rok 2005</t>
  </si>
  <si>
    <t>Výzkum-vývoj-inovace 2005</t>
  </si>
  <si>
    <t>Certifikace-osvědčení 2005</t>
  </si>
  <si>
    <t>Rozvoj malých podnikatelů 2005</t>
  </si>
  <si>
    <t>Rozvoj vesnice 2005</t>
  </si>
  <si>
    <t>Leader Vysočiny</t>
  </si>
  <si>
    <t>Doprovodná infrastruktura CR 2005</t>
  </si>
  <si>
    <t>Modernizace ubytovacích zařízení 2005</t>
  </si>
  <si>
    <t>Veřejně přístupný internet - část</t>
  </si>
  <si>
    <t>Bydlete na venkově 2005</t>
  </si>
  <si>
    <t>Prevence kriminality 2005</t>
  </si>
  <si>
    <t>Sportoviště 2005</t>
  </si>
  <si>
    <t>Tábory 2005</t>
  </si>
  <si>
    <t>Mezinárodní projekty 2005</t>
  </si>
  <si>
    <t>Sport pro všechny 2006</t>
  </si>
  <si>
    <t>Volný čas 2006</t>
  </si>
  <si>
    <t>Líbí se nám v knihovně</t>
  </si>
  <si>
    <t>Edice Vysočiny III.</t>
  </si>
  <si>
    <t>Regionální kultura V.</t>
  </si>
  <si>
    <t>není vyhodn.</t>
  </si>
  <si>
    <t>Nevyužívané památky</t>
  </si>
  <si>
    <t>Bezpečná silnice 2005</t>
  </si>
  <si>
    <t>Veřejná letiště 2005</t>
  </si>
  <si>
    <t>Veřejná osobní doprava 2005</t>
  </si>
  <si>
    <t>Elektronicke podatelny</t>
  </si>
  <si>
    <t>Metropolitní sítě - IV</t>
  </si>
  <si>
    <t>GIS - IV</t>
  </si>
  <si>
    <t>Webové stránky měst a obcí - III</t>
  </si>
  <si>
    <t>Bezpečnost ICT</t>
  </si>
  <si>
    <t>Veřejně přístupný internet II</t>
  </si>
  <si>
    <t>GIS V</t>
  </si>
  <si>
    <t>Čistá voda 2005</t>
  </si>
  <si>
    <t>Krajina Vysočiny 2005</t>
  </si>
  <si>
    <t>Systém sbětu a třídění odpadu 2005</t>
  </si>
  <si>
    <t>Systém sbětu a třídění odpadu 2005/II</t>
  </si>
  <si>
    <t>Bioodpady 2005</t>
  </si>
  <si>
    <t>Energet. využívání obnovitelných zdrojů 2005</t>
  </si>
  <si>
    <t>ŽP - zdroj bohatsví Vysočiny 2005</t>
  </si>
  <si>
    <t>Vyhl. 36 GP</t>
  </si>
  <si>
    <t>Čerpání prostředků Fondu Vysočiny dle dílčích cílů PRK v roce 2005</t>
  </si>
  <si>
    <t>*v průběhu roku byl navýšen dílčí cíl 4.2 o 2,5 mil. Kč od firmy EKO-KOM, a.s.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</si>
  <si>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</si>
  <si>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</si>
  <si>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</si>
  <si>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</si>
  <si>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</si>
  <si>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</si>
  <si>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</si>
  <si>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</si>
  <si>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</si>
  <si>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</si>
  <si>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</si>
  <si>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</si>
  <si>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</si>
  <si>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v cíli v Kč**</t>
  </si>
  <si>
    <t>**do rozdělené podpory v cíli je započítán objem i zatím nevyhodnocených GP</t>
  </si>
  <si>
    <t>Počet stran:1</t>
  </si>
  <si>
    <t>PRK</t>
  </si>
  <si>
    <t xml:space="preserve">Dílčí </t>
  </si>
  <si>
    <t>cíl</t>
  </si>
  <si>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</si>
  <si>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</si>
  <si>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</si>
  <si>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</si>
  <si>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</si>
  <si>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</si>
  <si>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</si>
  <si>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2.4.1</t>
  </si>
  <si>
    <t xml:space="preserve"> 2.4</t>
  </si>
  <si>
    <t xml:space="preserve"> 2.4.2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</si>
  <si>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</si>
  <si>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</si>
  <si>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</si>
  <si>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</si>
  <si>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</si>
  <si>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</si>
  <si>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</si>
  <si>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</si>
  <si>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Celk.</t>
  </si>
  <si>
    <t>ZK-02-2006-83, př. 4a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</si>
</sst>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8"/>
      <color indexed="10"/>
      <name val="Arial CE"/>
      <family val="2"/>
    </font>
    <font>
      <b/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6" xfId="0" applyFont="1" applyBorder="1" applyAlignment="1">
      <alignment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 horizontal="center"/>
    </xf>
    <xf numFmtId="3" fontId="2" fillId="2" borderId="19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2" fontId="2" fillId="2" borderId="21" xfId="0" applyNumberFormat="1" applyFont="1" applyFill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5" fillId="0" borderId="5" xfId="0" applyNumberFormat="1" applyFont="1" applyBorder="1" applyAlignment="1">
      <alignment horizontal="right"/>
    </xf>
    <xf numFmtId="0" fontId="2" fillId="2" borderId="23" xfId="0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2" fillId="2" borderId="20" xfId="0" applyNumberFormat="1" applyFont="1" applyFill="1" applyBorder="1" applyAlignment="1">
      <alignment horizontal="center"/>
    </xf>
    <xf numFmtId="164" fontId="2" fillId="2" borderId="2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left"/>
    </xf>
    <xf numFmtId="0" fontId="1" fillId="3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8" xfId="0" applyFont="1" applyBorder="1" applyAlignment="1">
      <alignment/>
    </xf>
    <xf numFmtId="164" fontId="3" fillId="0" borderId="9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3" fillId="0" borderId="32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3" fontId="2" fillId="4" borderId="22" xfId="0" applyNumberFormat="1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2" fontId="3" fillId="5" borderId="34" xfId="0" applyNumberFormat="1" applyFont="1" applyFill="1" applyBorder="1" applyAlignment="1">
      <alignment vertical="center"/>
    </xf>
    <xf numFmtId="2" fontId="3" fillId="5" borderId="35" xfId="0" applyNumberFormat="1" applyFont="1" applyFill="1" applyBorder="1" applyAlignment="1">
      <alignment vertic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2" fontId="3" fillId="5" borderId="15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1" fillId="4" borderId="5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2" fontId="3" fillId="5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1" xfId="0" applyFont="1" applyBorder="1" applyAlignment="1">
      <alignment/>
    </xf>
    <xf numFmtId="3" fontId="3" fillId="0" borderId="3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vertical="center"/>
    </xf>
    <xf numFmtId="2" fontId="3" fillId="5" borderId="14" xfId="0" applyNumberFormat="1" applyFont="1" applyFill="1" applyBorder="1" applyAlignment="1">
      <alignment vertical="center"/>
    </xf>
    <xf numFmtId="3" fontId="3" fillId="0" borderId="22" xfId="0" applyNumberFormat="1" applyFont="1" applyBorder="1" applyAlignment="1">
      <alignment horizontal="right" vertical="center"/>
    </xf>
    <xf numFmtId="3" fontId="2" fillId="4" borderId="22" xfId="0" applyNumberFormat="1" applyFont="1" applyFill="1" applyBorder="1" applyAlignment="1">
      <alignment horizontal="right" vertical="center"/>
    </xf>
    <xf numFmtId="2" fontId="3" fillId="5" borderId="34" xfId="0" applyNumberFormat="1" applyFont="1" applyFill="1" applyBorder="1" applyAlignment="1">
      <alignment horizontal="right" vertical="center"/>
    </xf>
    <xf numFmtId="16" fontId="1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" fontId="2" fillId="0" borderId="42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" fontId="1" fillId="0" borderId="25" xfId="0" applyNumberFormat="1" applyFont="1" applyBorder="1" applyAlignment="1">
      <alignment horizontal="center" vertical="center"/>
    </xf>
    <xf numFmtId="16" fontId="1" fillId="0" borderId="44" xfId="0" applyNumberFormat="1" applyFont="1" applyBorder="1" applyAlignment="1">
      <alignment horizontal="center" vertical="center"/>
    </xf>
    <xf numFmtId="16" fontId="2" fillId="0" borderId="25" xfId="0" applyNumberFormat="1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J1">
      <selection activeCell="R1" sqref="R1"/>
    </sheetView>
  </sheetViews>
  <sheetFormatPr defaultColWidth="9.00390625" defaultRowHeight="12.75"/>
  <cols>
    <col min="1" max="1" width="5.00390625" style="0" customWidth="1"/>
    <col min="2" max="2" width="13.375" style="0" customWidth="1"/>
    <col min="3" max="4" width="10.75390625" style="0" customWidth="1"/>
    <col min="5" max="5" width="31.125" style="0" customWidth="1"/>
    <col min="6" max="6" width="10.25390625" style="0" customWidth="1"/>
    <col min="7" max="7" width="10.625" style="0" customWidth="1"/>
    <col min="8" max="8" width="5.25390625" style="0" customWidth="1"/>
    <col min="9" max="9" width="5.875" style="0" customWidth="1"/>
    <col min="10" max="10" width="5.375" style="0" customWidth="1"/>
    <col min="11" max="12" width="7.00390625" style="0" customWidth="1"/>
    <col min="13" max="13" width="8.75390625" style="0" customWidth="1"/>
    <col min="14" max="14" width="9.875" style="0" customWidth="1"/>
    <col min="15" max="15" width="9.75390625" style="0" customWidth="1"/>
    <col min="16" max="16" width="6.75390625" style="0" customWidth="1"/>
    <col min="17" max="17" width="8.875" style="0" customWidth="1"/>
    <col min="18" max="18" width="10.25390625" style="0" customWidth="1"/>
    <col min="19" max="20" width="8.875" style="0" customWidth="1"/>
  </cols>
  <sheetData>
    <row r="1" spans="1:19" ht="15">
      <c r="A1" s="21" t="s">
        <v>59</v>
      </c>
      <c r="B1" s="21"/>
      <c r="R1" s="62" t="s">
        <v>99</v>
      </c>
      <c r="S1" s="21"/>
    </row>
    <row r="2" spans="18:19" ht="15.75" thickBot="1">
      <c r="R2" s="62" t="s">
        <v>76</v>
      </c>
      <c r="S2" s="21"/>
    </row>
    <row r="3" spans="1:20" ht="12.75">
      <c r="A3" s="55" t="s">
        <v>77</v>
      </c>
      <c r="B3" s="63" t="s">
        <v>0</v>
      </c>
      <c r="C3" s="64"/>
      <c r="D3" s="64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6"/>
    </row>
    <row r="4" spans="1:20" ht="12.75">
      <c r="A4" s="56" t="s">
        <v>78</v>
      </c>
      <c r="B4" s="3" t="s">
        <v>8</v>
      </c>
      <c r="C4" s="4" t="s">
        <v>6</v>
      </c>
      <c r="D4" s="4" t="s">
        <v>7</v>
      </c>
      <c r="E4" s="1" t="s">
        <v>1</v>
      </c>
      <c r="F4" s="1" t="s">
        <v>2</v>
      </c>
      <c r="G4" s="1" t="s">
        <v>3</v>
      </c>
      <c r="H4" s="77" t="s">
        <v>62</v>
      </c>
      <c r="I4" s="78"/>
      <c r="J4" s="78"/>
      <c r="K4" s="79"/>
      <c r="L4" s="80"/>
      <c r="M4" s="77" t="s">
        <v>69</v>
      </c>
      <c r="N4" s="81"/>
      <c r="O4" s="81"/>
      <c r="P4" s="82"/>
      <c r="Q4" s="2" t="s">
        <v>2</v>
      </c>
      <c r="R4" s="2" t="s">
        <v>4</v>
      </c>
      <c r="S4" s="1" t="s">
        <v>5</v>
      </c>
      <c r="T4" s="23" t="s">
        <v>5</v>
      </c>
    </row>
    <row r="5" spans="1:20" ht="12.75">
      <c r="A5" s="57" t="s">
        <v>79</v>
      </c>
      <c r="B5" s="7" t="s">
        <v>14</v>
      </c>
      <c r="C5" s="8" t="s">
        <v>15</v>
      </c>
      <c r="D5" s="8" t="s">
        <v>14</v>
      </c>
      <c r="E5" s="5" t="s">
        <v>9</v>
      </c>
      <c r="F5" s="5" t="s">
        <v>10</v>
      </c>
      <c r="G5" s="5" t="s">
        <v>11</v>
      </c>
      <c r="H5" s="6"/>
      <c r="I5" s="6"/>
      <c r="J5" s="6" t="s">
        <v>63</v>
      </c>
      <c r="K5" s="6"/>
      <c r="L5" s="6" t="s">
        <v>63</v>
      </c>
      <c r="M5" s="6" t="s">
        <v>70</v>
      </c>
      <c r="N5" s="6" t="s">
        <v>66</v>
      </c>
      <c r="O5" s="6" t="s">
        <v>68</v>
      </c>
      <c r="P5" s="6" t="s">
        <v>72</v>
      </c>
      <c r="Q5" s="6" t="s">
        <v>10</v>
      </c>
      <c r="R5" s="6" t="s">
        <v>12</v>
      </c>
      <c r="S5" s="5" t="s">
        <v>13</v>
      </c>
      <c r="T5" s="24" t="s">
        <v>13</v>
      </c>
    </row>
    <row r="6" spans="1:20" ht="13.5" thickBot="1">
      <c r="A6" s="57"/>
      <c r="B6" s="7">
        <v>2005</v>
      </c>
      <c r="C6" s="8"/>
      <c r="D6" s="8" t="s">
        <v>20</v>
      </c>
      <c r="E6" s="9" t="s">
        <v>16</v>
      </c>
      <c r="F6" s="9" t="s">
        <v>17</v>
      </c>
      <c r="G6" s="9" t="s">
        <v>17</v>
      </c>
      <c r="H6" s="35" t="s">
        <v>61</v>
      </c>
      <c r="I6" s="35" t="s">
        <v>64</v>
      </c>
      <c r="J6" s="35" t="s">
        <v>64</v>
      </c>
      <c r="K6" s="35" t="s">
        <v>65</v>
      </c>
      <c r="L6" s="35" t="s">
        <v>65</v>
      </c>
      <c r="M6" s="35" t="s">
        <v>13</v>
      </c>
      <c r="N6" s="35" t="s">
        <v>67</v>
      </c>
      <c r="O6" s="35" t="s">
        <v>73</v>
      </c>
      <c r="P6" s="35" t="s">
        <v>71</v>
      </c>
      <c r="Q6" s="6" t="s">
        <v>18</v>
      </c>
      <c r="R6" s="6" t="s">
        <v>17</v>
      </c>
      <c r="S6" s="5" t="s">
        <v>74</v>
      </c>
      <c r="T6" s="24" t="s">
        <v>19</v>
      </c>
    </row>
    <row r="7" spans="1:20" ht="12.75">
      <c r="A7" s="114" t="s">
        <v>80</v>
      </c>
      <c r="B7" s="67">
        <v>4004669</v>
      </c>
      <c r="C7" s="69"/>
      <c r="D7" s="69">
        <f>B7+C7</f>
        <v>4004669</v>
      </c>
      <c r="E7" s="10" t="s">
        <v>21</v>
      </c>
      <c r="F7" s="10">
        <v>2000000</v>
      </c>
      <c r="G7" s="10">
        <v>214000</v>
      </c>
      <c r="H7" s="36">
        <v>7</v>
      </c>
      <c r="I7" s="36">
        <v>7</v>
      </c>
      <c r="J7" s="44">
        <f>I7*100/H7</f>
        <v>100</v>
      </c>
      <c r="K7" s="36">
        <f>H7-I7</f>
        <v>0</v>
      </c>
      <c r="L7" s="44">
        <f>K7*100/H7</f>
        <v>0</v>
      </c>
      <c r="M7" s="15">
        <v>1786000</v>
      </c>
      <c r="N7" s="15">
        <v>1273250</v>
      </c>
      <c r="O7" s="15">
        <f>M7+N7</f>
        <v>3059250</v>
      </c>
      <c r="P7" s="44">
        <f>N7*100/O7</f>
        <v>41.61967802565989</v>
      </c>
      <c r="Q7" s="69">
        <f>F7+F8</f>
        <v>4004669</v>
      </c>
      <c r="R7" s="71">
        <f>D7-Q7+G7+G8</f>
        <v>335921</v>
      </c>
      <c r="S7" s="73">
        <f>Q7-G7-G8</f>
        <v>3668748</v>
      </c>
      <c r="T7" s="75">
        <f>S7*100/S62</f>
        <v>5.193203041560354</v>
      </c>
    </row>
    <row r="8" spans="1:20" ht="13.5" thickBot="1">
      <c r="A8" s="115"/>
      <c r="B8" s="68"/>
      <c r="C8" s="70"/>
      <c r="D8" s="70"/>
      <c r="E8" s="11" t="s">
        <v>22</v>
      </c>
      <c r="F8" s="11">
        <v>2004669</v>
      </c>
      <c r="G8" s="11">
        <v>121921</v>
      </c>
      <c r="H8" s="37">
        <v>33</v>
      </c>
      <c r="I8" s="37">
        <v>28</v>
      </c>
      <c r="J8" s="45">
        <f>I8*100/H8</f>
        <v>84.84848484848484</v>
      </c>
      <c r="K8" s="37">
        <f>H8-I8</f>
        <v>5</v>
      </c>
      <c r="L8" s="45">
        <f>K8*100/H8</f>
        <v>15.151515151515152</v>
      </c>
      <c r="M8" s="11">
        <v>1882748</v>
      </c>
      <c r="N8" s="11">
        <v>2933135</v>
      </c>
      <c r="O8" s="13">
        <f>M8+N8</f>
        <v>4815883</v>
      </c>
      <c r="P8" s="49">
        <f>N8*100/O8</f>
        <v>60.90544558495296</v>
      </c>
      <c r="Q8" s="70"/>
      <c r="R8" s="72"/>
      <c r="S8" s="74"/>
      <c r="T8" s="76"/>
    </row>
    <row r="9" spans="1:20" ht="12.75">
      <c r="A9" s="116" t="s">
        <v>81</v>
      </c>
      <c r="B9" s="67">
        <v>4004669</v>
      </c>
      <c r="C9" s="69"/>
      <c r="D9" s="69">
        <f>B9+C9</f>
        <v>4004669</v>
      </c>
      <c r="E9" s="10" t="s">
        <v>23</v>
      </c>
      <c r="F9" s="10">
        <v>4004669</v>
      </c>
      <c r="G9" s="10">
        <v>0</v>
      </c>
      <c r="H9" s="36">
        <v>34</v>
      </c>
      <c r="I9" s="36">
        <v>30</v>
      </c>
      <c r="J9" s="48">
        <f>I9*100/H9</f>
        <v>88.23529411764706</v>
      </c>
      <c r="K9" s="40">
        <f>H9-I9</f>
        <v>4</v>
      </c>
      <c r="L9" s="48">
        <f>K9*100/H9</f>
        <v>11.764705882352942</v>
      </c>
      <c r="M9" s="15">
        <v>4004669</v>
      </c>
      <c r="N9" s="15">
        <v>10673198</v>
      </c>
      <c r="O9" s="33">
        <f>M9+N9</f>
        <v>14677867</v>
      </c>
      <c r="P9" s="48">
        <f>N9*100/O9</f>
        <v>72.71627410167976</v>
      </c>
      <c r="Q9" s="69">
        <v>4004669</v>
      </c>
      <c r="R9" s="71">
        <f>D9-Q9</f>
        <v>0</v>
      </c>
      <c r="S9" s="73">
        <f>Q9-G9</f>
        <v>4004669</v>
      </c>
      <c r="T9" s="75">
        <f>S9*100/S62</f>
        <v>5.668707480383625</v>
      </c>
    </row>
    <row r="10" spans="1:20" ht="13.5" thickBot="1">
      <c r="A10" s="115"/>
      <c r="B10" s="68"/>
      <c r="C10" s="70"/>
      <c r="D10" s="70"/>
      <c r="E10" s="11"/>
      <c r="F10" s="11"/>
      <c r="G10" s="11"/>
      <c r="H10" s="37"/>
      <c r="I10" s="37"/>
      <c r="J10" s="45"/>
      <c r="K10" s="37"/>
      <c r="L10" s="45"/>
      <c r="M10" s="11"/>
      <c r="N10" s="11"/>
      <c r="O10" s="11"/>
      <c r="P10" s="45"/>
      <c r="Q10" s="70"/>
      <c r="R10" s="72"/>
      <c r="S10" s="74"/>
      <c r="T10" s="76"/>
    </row>
    <row r="11" spans="1:20" ht="12.75">
      <c r="A11" s="116" t="s">
        <v>82</v>
      </c>
      <c r="B11" s="67">
        <v>6007003</v>
      </c>
      <c r="C11" s="69"/>
      <c r="D11" s="69">
        <f>B11+C11</f>
        <v>6007003</v>
      </c>
      <c r="E11" s="10" t="s">
        <v>24</v>
      </c>
      <c r="F11" s="10">
        <v>5000000</v>
      </c>
      <c r="G11" s="10">
        <v>0</v>
      </c>
      <c r="H11" s="36">
        <v>100</v>
      </c>
      <c r="I11" s="36">
        <v>36</v>
      </c>
      <c r="J11" s="46">
        <f aca="true" t="shared" si="0" ref="J11:J60">I11*100/H11</f>
        <v>36</v>
      </c>
      <c r="K11" s="43">
        <f aca="true" t="shared" si="1" ref="K11:K60">H11-I11</f>
        <v>64</v>
      </c>
      <c r="L11" s="46">
        <f aca="true" t="shared" si="2" ref="L11:L60">K11*100/H11</f>
        <v>64</v>
      </c>
      <c r="M11" s="15">
        <v>5000000</v>
      </c>
      <c r="N11" s="15">
        <v>7338305</v>
      </c>
      <c r="O11" s="33">
        <f aca="true" t="shared" si="3" ref="O11:O60">M11+N11</f>
        <v>12338305</v>
      </c>
      <c r="P11" s="48">
        <f aca="true" t="shared" si="4" ref="P11:P60">N11*100/O11</f>
        <v>59.47579509503129</v>
      </c>
      <c r="Q11" s="69">
        <f>F11+F12</f>
        <v>6007000</v>
      </c>
      <c r="R11" s="71">
        <f>D11-Q11</f>
        <v>3</v>
      </c>
      <c r="S11" s="73">
        <f>Q11-G11-G12</f>
        <v>6007000</v>
      </c>
      <c r="T11" s="75">
        <f>S11*100/S62</f>
        <v>8.50305626623934</v>
      </c>
    </row>
    <row r="12" spans="1:20" ht="12.75">
      <c r="A12" s="117"/>
      <c r="B12" s="83"/>
      <c r="C12" s="84"/>
      <c r="D12" s="84"/>
      <c r="E12" s="12" t="s">
        <v>25</v>
      </c>
      <c r="F12" s="12">
        <v>1007000</v>
      </c>
      <c r="G12" s="12">
        <v>0</v>
      </c>
      <c r="H12" s="38">
        <v>12</v>
      </c>
      <c r="I12" s="38">
        <v>7</v>
      </c>
      <c r="J12" s="50">
        <f t="shared" si="0"/>
        <v>58.333333333333336</v>
      </c>
      <c r="K12" s="51">
        <f t="shared" si="1"/>
        <v>5</v>
      </c>
      <c r="L12" s="50">
        <f t="shared" si="2"/>
        <v>41.666666666666664</v>
      </c>
      <c r="M12" s="12">
        <v>1007000</v>
      </c>
      <c r="N12" s="12">
        <v>1169300</v>
      </c>
      <c r="O12" s="12">
        <f t="shared" si="3"/>
        <v>2176300</v>
      </c>
      <c r="P12" s="47">
        <f t="shared" si="4"/>
        <v>53.728805771263154</v>
      </c>
      <c r="Q12" s="84"/>
      <c r="R12" s="85"/>
      <c r="S12" s="86"/>
      <c r="T12" s="87"/>
    </row>
    <row r="13" spans="1:20" ht="12.75">
      <c r="A13" s="117"/>
      <c r="B13" s="83"/>
      <c r="C13" s="84"/>
      <c r="D13" s="84"/>
      <c r="E13" s="13"/>
      <c r="F13" s="13"/>
      <c r="G13" s="13"/>
      <c r="H13" s="38"/>
      <c r="I13" s="38"/>
      <c r="J13" s="50"/>
      <c r="K13" s="51"/>
      <c r="L13" s="50"/>
      <c r="M13" s="12"/>
      <c r="N13" s="12"/>
      <c r="O13" s="12"/>
      <c r="P13" s="47"/>
      <c r="Q13" s="84"/>
      <c r="R13" s="85"/>
      <c r="S13" s="86"/>
      <c r="T13" s="87"/>
    </row>
    <row r="14" spans="1:20" ht="13.5" thickBot="1">
      <c r="A14" s="115"/>
      <c r="B14" s="68"/>
      <c r="C14" s="70"/>
      <c r="D14" s="70"/>
      <c r="E14" s="11"/>
      <c r="F14" s="11"/>
      <c r="G14" s="11"/>
      <c r="H14" s="39"/>
      <c r="I14" s="39"/>
      <c r="J14" s="44"/>
      <c r="K14" s="36"/>
      <c r="L14" s="44"/>
      <c r="M14" s="32"/>
      <c r="N14" s="32"/>
      <c r="O14" s="10"/>
      <c r="P14" s="50"/>
      <c r="Q14" s="70"/>
      <c r="R14" s="72"/>
      <c r="S14" s="74"/>
      <c r="T14" s="76"/>
    </row>
    <row r="15" spans="1:20" ht="12.75">
      <c r="A15" s="116" t="s">
        <v>83</v>
      </c>
      <c r="B15" s="67">
        <v>7008170</v>
      </c>
      <c r="C15" s="69"/>
      <c r="D15" s="69">
        <f>B15+C15</f>
        <v>7008170</v>
      </c>
      <c r="E15" s="10" t="s">
        <v>26</v>
      </c>
      <c r="F15" s="10">
        <v>2500000</v>
      </c>
      <c r="G15" s="10">
        <v>9814</v>
      </c>
      <c r="H15" s="36">
        <v>26</v>
      </c>
      <c r="I15" s="36">
        <v>19</v>
      </c>
      <c r="J15" s="46">
        <f t="shared" si="0"/>
        <v>73.07692307692308</v>
      </c>
      <c r="K15" s="43">
        <f t="shared" si="1"/>
        <v>7</v>
      </c>
      <c r="L15" s="46">
        <f t="shared" si="2"/>
        <v>26.923076923076923</v>
      </c>
      <c r="M15" s="15">
        <v>2490186</v>
      </c>
      <c r="N15" s="15">
        <v>4906221</v>
      </c>
      <c r="O15" s="33">
        <f t="shared" si="3"/>
        <v>7396407</v>
      </c>
      <c r="P15" s="48">
        <f t="shared" si="4"/>
        <v>66.33249089726945</v>
      </c>
      <c r="Q15" s="69">
        <f>F15+F16+F17</f>
        <v>7000000</v>
      </c>
      <c r="R15" s="71">
        <f>D15-Q15+G15+G16+G17</f>
        <v>662869</v>
      </c>
      <c r="S15" s="73">
        <f>Q15-G15-G16-G17</f>
        <v>6345301</v>
      </c>
      <c r="T15" s="75">
        <f>S15*100/S62</f>
        <v>8.98192965360825</v>
      </c>
    </row>
    <row r="16" spans="1:20" ht="12.75">
      <c r="A16" s="117"/>
      <c r="B16" s="83"/>
      <c r="C16" s="84"/>
      <c r="D16" s="84"/>
      <c r="E16" s="12" t="s">
        <v>27</v>
      </c>
      <c r="F16" s="12">
        <v>4000000</v>
      </c>
      <c r="G16" s="12">
        <v>378965</v>
      </c>
      <c r="H16" s="38">
        <v>30</v>
      </c>
      <c r="I16" s="38">
        <v>20</v>
      </c>
      <c r="J16" s="50">
        <f t="shared" si="0"/>
        <v>66.66666666666667</v>
      </c>
      <c r="K16" s="51">
        <f t="shared" si="1"/>
        <v>10</v>
      </c>
      <c r="L16" s="50">
        <f t="shared" si="2"/>
        <v>33.333333333333336</v>
      </c>
      <c r="M16" s="12">
        <v>3621035</v>
      </c>
      <c r="N16" s="12">
        <v>10042692</v>
      </c>
      <c r="O16" s="12">
        <f t="shared" si="3"/>
        <v>13663727</v>
      </c>
      <c r="P16" s="47">
        <f t="shared" si="4"/>
        <v>73.49892163389974</v>
      </c>
      <c r="Q16" s="84"/>
      <c r="R16" s="85"/>
      <c r="S16" s="86"/>
      <c r="T16" s="87"/>
    </row>
    <row r="17" spans="1:20" ht="13.5" thickBot="1">
      <c r="A17" s="115"/>
      <c r="B17" s="68"/>
      <c r="C17" s="70"/>
      <c r="D17" s="70"/>
      <c r="E17" s="11" t="s">
        <v>28</v>
      </c>
      <c r="F17" s="11">
        <v>500000</v>
      </c>
      <c r="G17" s="11">
        <v>265920</v>
      </c>
      <c r="H17" s="39"/>
      <c r="I17" s="39"/>
      <c r="J17" s="44"/>
      <c r="K17" s="36"/>
      <c r="L17" s="44"/>
      <c r="M17" s="32"/>
      <c r="N17" s="32"/>
      <c r="O17" s="10"/>
      <c r="P17" s="50"/>
      <c r="Q17" s="70"/>
      <c r="R17" s="72"/>
      <c r="S17" s="74"/>
      <c r="T17" s="76"/>
    </row>
    <row r="18" spans="1:20" ht="12.75">
      <c r="A18" s="116" t="s">
        <v>84</v>
      </c>
      <c r="B18" s="67">
        <v>3504085</v>
      </c>
      <c r="C18" s="69"/>
      <c r="D18" s="69">
        <f>B18+C18</f>
        <v>3504085</v>
      </c>
      <c r="E18" s="14"/>
      <c r="F18" s="14"/>
      <c r="G18" s="14"/>
      <c r="H18" s="40"/>
      <c r="I18" s="40"/>
      <c r="J18" s="46"/>
      <c r="K18" s="43"/>
      <c r="L18" s="46"/>
      <c r="M18" s="33"/>
      <c r="N18" s="33"/>
      <c r="O18" s="33"/>
      <c r="P18" s="48"/>
      <c r="Q18" s="69">
        <v>0</v>
      </c>
      <c r="R18" s="71">
        <f>D18-Q18</f>
        <v>3504085</v>
      </c>
      <c r="S18" s="73">
        <v>0</v>
      </c>
      <c r="T18" s="75">
        <f>S18*100/S62</f>
        <v>0</v>
      </c>
    </row>
    <row r="19" spans="1:20" ht="12.75">
      <c r="A19" s="117"/>
      <c r="B19" s="83"/>
      <c r="C19" s="84"/>
      <c r="D19" s="84"/>
      <c r="E19" s="12"/>
      <c r="F19" s="12"/>
      <c r="G19" s="12"/>
      <c r="H19" s="38"/>
      <c r="I19" s="38"/>
      <c r="J19" s="50"/>
      <c r="K19" s="51"/>
      <c r="L19" s="50"/>
      <c r="M19" s="12"/>
      <c r="N19" s="12"/>
      <c r="O19" s="13"/>
      <c r="P19" s="49"/>
      <c r="Q19" s="84"/>
      <c r="R19" s="85"/>
      <c r="S19" s="86"/>
      <c r="T19" s="87"/>
    </row>
    <row r="20" spans="1:20" ht="12.75">
      <c r="A20" s="117"/>
      <c r="B20" s="83"/>
      <c r="C20" s="84"/>
      <c r="D20" s="84"/>
      <c r="E20" s="13"/>
      <c r="F20" s="13"/>
      <c r="G20" s="13"/>
      <c r="H20" s="38"/>
      <c r="I20" s="38"/>
      <c r="J20" s="50"/>
      <c r="K20" s="51"/>
      <c r="L20" s="50"/>
      <c r="M20" s="12"/>
      <c r="N20" s="12"/>
      <c r="O20" s="12"/>
      <c r="P20" s="47"/>
      <c r="Q20" s="84"/>
      <c r="R20" s="85"/>
      <c r="S20" s="86"/>
      <c r="T20" s="87"/>
    </row>
    <row r="21" spans="1:20" ht="13.5" thickBot="1">
      <c r="A21" s="115"/>
      <c r="B21" s="68"/>
      <c r="C21" s="70"/>
      <c r="D21" s="70"/>
      <c r="E21" s="11"/>
      <c r="F21" s="11"/>
      <c r="G21" s="11"/>
      <c r="H21" s="39"/>
      <c r="I21" s="39"/>
      <c r="J21" s="44"/>
      <c r="K21" s="36"/>
      <c r="L21" s="44"/>
      <c r="M21" s="32"/>
      <c r="N21" s="32"/>
      <c r="O21" s="10"/>
      <c r="P21" s="50"/>
      <c r="Q21" s="70"/>
      <c r="R21" s="72"/>
      <c r="S21" s="74"/>
      <c r="T21" s="76"/>
    </row>
    <row r="22" spans="1:20" ht="12.75">
      <c r="A22" s="116" t="s">
        <v>85</v>
      </c>
      <c r="B22" s="67">
        <v>1501751</v>
      </c>
      <c r="C22" s="69"/>
      <c r="D22" s="69">
        <f>B22+C22</f>
        <v>1501751</v>
      </c>
      <c r="E22" s="14" t="s">
        <v>29</v>
      </c>
      <c r="F22" s="14">
        <v>1501751</v>
      </c>
      <c r="G22" s="14">
        <v>92771</v>
      </c>
      <c r="H22" s="40">
        <v>26</v>
      </c>
      <c r="I22" s="40">
        <v>19</v>
      </c>
      <c r="J22" s="46">
        <f t="shared" si="0"/>
        <v>73.07692307692308</v>
      </c>
      <c r="K22" s="43">
        <f t="shared" si="1"/>
        <v>7</v>
      </c>
      <c r="L22" s="46">
        <f t="shared" si="2"/>
        <v>26.923076923076923</v>
      </c>
      <c r="M22" s="33">
        <v>1408980</v>
      </c>
      <c r="N22" s="33">
        <v>1197060</v>
      </c>
      <c r="O22" s="33">
        <f>M22+N22</f>
        <v>2606040</v>
      </c>
      <c r="P22" s="48">
        <f t="shared" si="4"/>
        <v>45.9340608739697</v>
      </c>
      <c r="Q22" s="69">
        <v>1501751</v>
      </c>
      <c r="R22" s="71">
        <f>D22-Q22+G22</f>
        <v>92771</v>
      </c>
      <c r="S22" s="73">
        <f>Q22-G22</f>
        <v>1408980</v>
      </c>
      <c r="T22" s="75">
        <f>S22*100/S62</f>
        <v>1.9944458495098896</v>
      </c>
    </row>
    <row r="23" spans="1:20" ht="13.5" thickBot="1">
      <c r="A23" s="118"/>
      <c r="B23" s="88"/>
      <c r="C23" s="70"/>
      <c r="D23" s="70"/>
      <c r="E23" s="11"/>
      <c r="F23" s="11"/>
      <c r="G23" s="11"/>
      <c r="H23" s="37"/>
      <c r="I23" s="37"/>
      <c r="J23" s="44"/>
      <c r="K23" s="36"/>
      <c r="L23" s="44"/>
      <c r="M23" s="11"/>
      <c r="N23" s="11"/>
      <c r="O23" s="11"/>
      <c r="P23" s="45"/>
      <c r="Q23" s="70"/>
      <c r="R23" s="89"/>
      <c r="S23" s="74"/>
      <c r="T23" s="76"/>
    </row>
    <row r="24" spans="1:20" ht="12.75">
      <c r="A24" s="116" t="s">
        <v>86</v>
      </c>
      <c r="B24" s="67">
        <v>8009337</v>
      </c>
      <c r="C24" s="69"/>
      <c r="D24" s="69">
        <f>B24+C24</f>
        <v>8009337</v>
      </c>
      <c r="E24" s="14" t="s">
        <v>30</v>
      </c>
      <c r="F24" s="14">
        <v>1500000</v>
      </c>
      <c r="G24" s="14">
        <v>1170</v>
      </c>
      <c r="H24" s="40">
        <v>30</v>
      </c>
      <c r="I24" s="40">
        <v>12</v>
      </c>
      <c r="J24" s="46">
        <f t="shared" si="0"/>
        <v>40</v>
      </c>
      <c r="K24" s="43">
        <f t="shared" si="1"/>
        <v>18</v>
      </c>
      <c r="L24" s="46">
        <f t="shared" si="2"/>
        <v>60</v>
      </c>
      <c r="M24" s="33">
        <v>1498830</v>
      </c>
      <c r="N24" s="33">
        <v>1952612</v>
      </c>
      <c r="O24" s="33">
        <f t="shared" si="3"/>
        <v>3451442</v>
      </c>
      <c r="P24" s="48">
        <f t="shared" si="4"/>
        <v>56.573803065501316</v>
      </c>
      <c r="Q24" s="69">
        <v>1500000</v>
      </c>
      <c r="R24" s="71">
        <f>D24-Q24+G24</f>
        <v>6510507</v>
      </c>
      <c r="S24" s="73">
        <f>Q24-G24</f>
        <v>1498830</v>
      </c>
      <c r="T24" s="75">
        <f>S24*100/S62</f>
        <v>2.121630734730733</v>
      </c>
    </row>
    <row r="25" spans="1:20" ht="12.75">
      <c r="A25" s="119"/>
      <c r="B25" s="90"/>
      <c r="C25" s="84"/>
      <c r="D25" s="84"/>
      <c r="E25" s="15"/>
      <c r="F25" s="15"/>
      <c r="G25" s="15"/>
      <c r="H25" s="38"/>
      <c r="I25" s="38"/>
      <c r="J25" s="50"/>
      <c r="K25" s="51"/>
      <c r="L25" s="50"/>
      <c r="M25" s="12"/>
      <c r="N25" s="12"/>
      <c r="O25" s="12"/>
      <c r="P25" s="47"/>
      <c r="Q25" s="91"/>
      <c r="R25" s="92"/>
      <c r="S25" s="93"/>
      <c r="T25" s="87"/>
    </row>
    <row r="26" spans="1:20" ht="13.5" thickBot="1">
      <c r="A26" s="115"/>
      <c r="B26" s="68"/>
      <c r="C26" s="70"/>
      <c r="D26" s="70"/>
      <c r="E26" s="11"/>
      <c r="F26" s="11"/>
      <c r="G26" s="11"/>
      <c r="H26" s="39"/>
      <c r="I26" s="39"/>
      <c r="J26" s="44"/>
      <c r="K26" s="36"/>
      <c r="L26" s="44"/>
      <c r="M26" s="32"/>
      <c r="N26" s="32"/>
      <c r="O26" s="10"/>
      <c r="P26" s="50"/>
      <c r="Q26" s="70"/>
      <c r="R26" s="89"/>
      <c r="S26" s="74"/>
      <c r="T26" s="76"/>
    </row>
    <row r="27" spans="1:20" ht="12.75">
      <c r="A27" s="120" t="s">
        <v>87</v>
      </c>
      <c r="B27" s="67">
        <v>11012839</v>
      </c>
      <c r="C27" s="69"/>
      <c r="D27" s="69">
        <f>B27+C27</f>
        <v>11012839</v>
      </c>
      <c r="E27" s="12" t="s">
        <v>31</v>
      </c>
      <c r="F27" s="12">
        <v>3000000</v>
      </c>
      <c r="G27" s="12">
        <v>207244</v>
      </c>
      <c r="H27" s="36">
        <v>139</v>
      </c>
      <c r="I27" s="36">
        <v>62</v>
      </c>
      <c r="J27" s="46">
        <f t="shared" si="0"/>
        <v>44.60431654676259</v>
      </c>
      <c r="K27" s="43">
        <f t="shared" si="1"/>
        <v>77</v>
      </c>
      <c r="L27" s="46">
        <f t="shared" si="2"/>
        <v>55.39568345323741</v>
      </c>
      <c r="M27" s="15">
        <v>2792756</v>
      </c>
      <c r="N27" s="15">
        <v>13282524</v>
      </c>
      <c r="O27" s="33">
        <f t="shared" si="3"/>
        <v>16075280</v>
      </c>
      <c r="P27" s="48">
        <f t="shared" si="4"/>
        <v>82.6270148949194</v>
      </c>
      <c r="Q27" s="69">
        <f>F27+F28+F29+F30+F31</f>
        <v>11300000</v>
      </c>
      <c r="R27" s="71">
        <f>D27-Q27+G27+G28+G29+G30+G31</f>
        <v>33954</v>
      </c>
      <c r="S27" s="73">
        <f>Q27-G27-G28-G29-G30-G31</f>
        <v>10978885</v>
      </c>
      <c r="T27" s="75">
        <f>S27*100/S62</f>
        <v>15.540881787176811</v>
      </c>
    </row>
    <row r="28" spans="1:20" ht="12.75">
      <c r="A28" s="117"/>
      <c r="B28" s="83"/>
      <c r="C28" s="84"/>
      <c r="D28" s="84"/>
      <c r="E28" s="12" t="s">
        <v>32</v>
      </c>
      <c r="F28" s="12">
        <v>1000000</v>
      </c>
      <c r="G28" s="12">
        <v>11800</v>
      </c>
      <c r="H28" s="38">
        <v>24</v>
      </c>
      <c r="I28" s="38">
        <v>21</v>
      </c>
      <c r="J28" s="50">
        <f t="shared" si="0"/>
        <v>87.5</v>
      </c>
      <c r="K28" s="51">
        <f t="shared" si="1"/>
        <v>3</v>
      </c>
      <c r="L28" s="50">
        <f t="shared" si="2"/>
        <v>12.5</v>
      </c>
      <c r="M28" s="12">
        <v>988200</v>
      </c>
      <c r="N28" s="12">
        <v>863220</v>
      </c>
      <c r="O28" s="13">
        <f t="shared" si="3"/>
        <v>1851420</v>
      </c>
      <c r="P28" s="49">
        <f t="shared" si="4"/>
        <v>46.6247528923745</v>
      </c>
      <c r="Q28" s="91"/>
      <c r="R28" s="85"/>
      <c r="S28" s="97"/>
      <c r="T28" s="99"/>
    </row>
    <row r="29" spans="1:20" ht="12.75">
      <c r="A29" s="117"/>
      <c r="B29" s="83"/>
      <c r="C29" s="84"/>
      <c r="D29" s="84"/>
      <c r="E29" s="12" t="s">
        <v>33</v>
      </c>
      <c r="F29" s="12">
        <v>1500000</v>
      </c>
      <c r="G29" s="12">
        <v>102071</v>
      </c>
      <c r="H29" s="38">
        <v>28</v>
      </c>
      <c r="I29" s="38">
        <v>25</v>
      </c>
      <c r="J29" s="50">
        <f t="shared" si="0"/>
        <v>89.28571428571429</v>
      </c>
      <c r="K29" s="51">
        <f t="shared" si="1"/>
        <v>3</v>
      </c>
      <c r="L29" s="50">
        <f t="shared" si="2"/>
        <v>10.714285714285714</v>
      </c>
      <c r="M29" s="12">
        <v>1397929</v>
      </c>
      <c r="N29" s="12">
        <v>2686704</v>
      </c>
      <c r="O29" s="13">
        <f t="shared" si="3"/>
        <v>4084633</v>
      </c>
      <c r="P29" s="49">
        <f t="shared" si="4"/>
        <v>65.77589712466212</v>
      </c>
      <c r="Q29" s="91"/>
      <c r="R29" s="85"/>
      <c r="S29" s="97"/>
      <c r="T29" s="99"/>
    </row>
    <row r="30" spans="1:20" ht="12.75">
      <c r="A30" s="121"/>
      <c r="B30" s="83"/>
      <c r="C30" s="84"/>
      <c r="D30" s="84"/>
      <c r="E30" s="12" t="s">
        <v>34</v>
      </c>
      <c r="F30" s="12">
        <v>2900000</v>
      </c>
      <c r="G30" s="12">
        <v>0</v>
      </c>
      <c r="H30" s="38">
        <v>106</v>
      </c>
      <c r="I30" s="38">
        <v>51</v>
      </c>
      <c r="J30" s="50">
        <f t="shared" si="0"/>
        <v>48.113207547169814</v>
      </c>
      <c r="K30" s="51">
        <f t="shared" si="1"/>
        <v>55</v>
      </c>
      <c r="L30" s="50">
        <f t="shared" si="2"/>
        <v>51.886792452830186</v>
      </c>
      <c r="M30" s="12">
        <v>2900000</v>
      </c>
      <c r="N30" s="12">
        <v>10004753</v>
      </c>
      <c r="O30" s="12">
        <f t="shared" si="3"/>
        <v>12904753</v>
      </c>
      <c r="P30" s="47">
        <f t="shared" si="4"/>
        <v>77.52765977000877</v>
      </c>
      <c r="Q30" s="91"/>
      <c r="R30" s="85"/>
      <c r="S30" s="97"/>
      <c r="T30" s="99"/>
    </row>
    <row r="31" spans="1:20" ht="12.75">
      <c r="A31" s="122" t="s">
        <v>88</v>
      </c>
      <c r="B31" s="83"/>
      <c r="C31" s="84"/>
      <c r="D31" s="84"/>
      <c r="E31" s="12" t="s">
        <v>35</v>
      </c>
      <c r="F31" s="12">
        <v>2900000</v>
      </c>
      <c r="G31" s="12">
        <v>0</v>
      </c>
      <c r="H31" s="38">
        <v>112</v>
      </c>
      <c r="I31" s="38">
        <v>53</v>
      </c>
      <c r="J31" s="50">
        <f t="shared" si="0"/>
        <v>47.32142857142857</v>
      </c>
      <c r="K31" s="51">
        <f t="shared" si="1"/>
        <v>59</v>
      </c>
      <c r="L31" s="50">
        <f t="shared" si="2"/>
        <v>52.67857142857143</v>
      </c>
      <c r="M31" s="12">
        <v>2900000</v>
      </c>
      <c r="N31" s="12">
        <v>6534100</v>
      </c>
      <c r="O31" s="10">
        <f t="shared" si="3"/>
        <v>9434100</v>
      </c>
      <c r="P31" s="50">
        <f t="shared" si="4"/>
        <v>69.26044879744755</v>
      </c>
      <c r="Q31" s="84"/>
      <c r="R31" s="85"/>
      <c r="S31" s="97"/>
      <c r="T31" s="100"/>
    </row>
    <row r="32" spans="1:20" ht="12.75">
      <c r="A32" s="123"/>
      <c r="B32" s="94"/>
      <c r="C32" s="95"/>
      <c r="D32" s="95"/>
      <c r="E32" s="17"/>
      <c r="F32" s="18"/>
      <c r="G32" s="19"/>
      <c r="H32" s="41"/>
      <c r="I32" s="41"/>
      <c r="J32" s="50"/>
      <c r="K32" s="51"/>
      <c r="L32" s="50"/>
      <c r="M32" s="34"/>
      <c r="N32" s="34"/>
      <c r="O32" s="13"/>
      <c r="P32" s="49"/>
      <c r="Q32" s="84"/>
      <c r="R32" s="96"/>
      <c r="S32" s="98"/>
      <c r="T32" s="101"/>
    </row>
    <row r="33" spans="1:20" ht="12.75">
      <c r="A33" s="124" t="s">
        <v>89</v>
      </c>
      <c r="B33" s="102">
        <v>8009337</v>
      </c>
      <c r="C33" s="103"/>
      <c r="D33" s="103">
        <f>B33+C33</f>
        <v>8009337</v>
      </c>
      <c r="E33" s="12" t="s">
        <v>36</v>
      </c>
      <c r="F33" s="12">
        <v>2000000</v>
      </c>
      <c r="G33" s="12">
        <v>0</v>
      </c>
      <c r="H33" s="42">
        <v>119</v>
      </c>
      <c r="I33" s="42">
        <v>66</v>
      </c>
      <c r="J33" s="50">
        <f t="shared" si="0"/>
        <v>55.46218487394958</v>
      </c>
      <c r="K33" s="51">
        <f t="shared" si="1"/>
        <v>53</v>
      </c>
      <c r="L33" s="50">
        <f t="shared" si="2"/>
        <v>44.53781512605042</v>
      </c>
      <c r="M33" s="13">
        <v>2000000</v>
      </c>
      <c r="N33" s="13">
        <v>945454</v>
      </c>
      <c r="O33" s="13">
        <f t="shared" si="3"/>
        <v>2945454</v>
      </c>
      <c r="P33" s="49">
        <f t="shared" si="4"/>
        <v>32.09875285779374</v>
      </c>
      <c r="Q33" s="103">
        <f>F33+F34+F35+F36+F37</f>
        <v>8000000</v>
      </c>
      <c r="R33" s="105">
        <f>D33-Q33+G33+G34+G35</f>
        <v>88576</v>
      </c>
      <c r="S33" s="108">
        <f>Q33-G33-G34-G35</f>
        <v>7920761</v>
      </c>
      <c r="T33" s="110">
        <f>S33*100/S62</f>
        <v>11.212032038360944</v>
      </c>
    </row>
    <row r="34" spans="1:20" ht="12.75">
      <c r="A34" s="117"/>
      <c r="B34" s="83"/>
      <c r="C34" s="84"/>
      <c r="D34" s="84"/>
      <c r="E34" s="12" t="s">
        <v>37</v>
      </c>
      <c r="F34" s="12">
        <v>2000000</v>
      </c>
      <c r="G34" s="12">
        <v>78509</v>
      </c>
      <c r="H34" s="38">
        <v>47</v>
      </c>
      <c r="I34" s="38">
        <v>27</v>
      </c>
      <c r="J34" s="50">
        <f t="shared" si="0"/>
        <v>57.4468085106383</v>
      </c>
      <c r="K34" s="51">
        <f t="shared" si="1"/>
        <v>20</v>
      </c>
      <c r="L34" s="50">
        <f t="shared" si="2"/>
        <v>42.5531914893617</v>
      </c>
      <c r="M34" s="12">
        <v>1921491</v>
      </c>
      <c r="N34" s="12">
        <v>3551575</v>
      </c>
      <c r="O34" s="12">
        <f t="shared" si="3"/>
        <v>5473066</v>
      </c>
      <c r="P34" s="47">
        <f t="shared" si="4"/>
        <v>64.8918723070396</v>
      </c>
      <c r="Q34" s="91"/>
      <c r="R34" s="106"/>
      <c r="S34" s="93"/>
      <c r="T34" s="87"/>
    </row>
    <row r="35" spans="1:20" ht="12.75">
      <c r="A35" s="117"/>
      <c r="B35" s="83"/>
      <c r="C35" s="84"/>
      <c r="D35" s="84"/>
      <c r="E35" s="13" t="s">
        <v>38</v>
      </c>
      <c r="F35" s="13">
        <v>2000000</v>
      </c>
      <c r="G35" s="13">
        <v>730</v>
      </c>
      <c r="H35" s="38">
        <v>87</v>
      </c>
      <c r="I35" s="38">
        <v>56</v>
      </c>
      <c r="J35" s="50">
        <f t="shared" si="0"/>
        <v>64.36781609195403</v>
      </c>
      <c r="K35" s="51">
        <f t="shared" si="1"/>
        <v>31</v>
      </c>
      <c r="L35" s="50">
        <f t="shared" si="2"/>
        <v>35.632183908045974</v>
      </c>
      <c r="M35" s="12">
        <v>1999270</v>
      </c>
      <c r="N35" s="12">
        <v>9526230</v>
      </c>
      <c r="O35" s="10">
        <f t="shared" si="3"/>
        <v>11525500</v>
      </c>
      <c r="P35" s="50">
        <f t="shared" si="4"/>
        <v>82.6535074400243</v>
      </c>
      <c r="Q35" s="91"/>
      <c r="R35" s="106"/>
      <c r="S35" s="93"/>
      <c r="T35" s="87"/>
    </row>
    <row r="36" spans="1:20" ht="12.75">
      <c r="A36" s="117"/>
      <c r="B36" s="83"/>
      <c r="C36" s="84"/>
      <c r="D36" s="84"/>
      <c r="E36" s="13" t="s">
        <v>40</v>
      </c>
      <c r="F36" s="12">
        <v>2000000</v>
      </c>
      <c r="G36" s="12" t="s">
        <v>39</v>
      </c>
      <c r="H36" s="38"/>
      <c r="I36" s="38"/>
      <c r="J36" s="50"/>
      <c r="K36" s="51"/>
      <c r="L36" s="50"/>
      <c r="M36" s="12"/>
      <c r="N36" s="12"/>
      <c r="O36" s="10"/>
      <c r="P36" s="50"/>
      <c r="Q36" s="91"/>
      <c r="R36" s="106"/>
      <c r="S36" s="93"/>
      <c r="T36" s="87"/>
    </row>
    <row r="37" spans="1:20" ht="13.5" thickBot="1">
      <c r="A37" s="115"/>
      <c r="B37" s="68"/>
      <c r="C37" s="70"/>
      <c r="D37" s="70"/>
      <c r="E37" s="13"/>
      <c r="F37" s="16"/>
      <c r="G37" s="20"/>
      <c r="H37" s="36"/>
      <c r="I37" s="36"/>
      <c r="J37" s="44"/>
      <c r="K37" s="36"/>
      <c r="L37" s="44"/>
      <c r="M37" s="20"/>
      <c r="N37" s="20"/>
      <c r="O37" s="10"/>
      <c r="P37" s="50"/>
      <c r="Q37" s="104"/>
      <c r="R37" s="107"/>
      <c r="S37" s="109"/>
      <c r="T37" s="76"/>
    </row>
    <row r="38" spans="1:20" ht="12.75">
      <c r="A38" s="116" t="s">
        <v>90</v>
      </c>
      <c r="B38" s="67">
        <v>6007003</v>
      </c>
      <c r="C38" s="69"/>
      <c r="D38" s="69">
        <f>B38+C38</f>
        <v>6007003</v>
      </c>
      <c r="E38" s="14" t="s">
        <v>41</v>
      </c>
      <c r="F38" s="14">
        <v>1725000</v>
      </c>
      <c r="G38" s="14">
        <v>374738</v>
      </c>
      <c r="H38" s="40">
        <v>54</v>
      </c>
      <c r="I38" s="40">
        <v>43</v>
      </c>
      <c r="J38" s="46">
        <f t="shared" si="0"/>
        <v>79.62962962962963</v>
      </c>
      <c r="K38" s="43">
        <f t="shared" si="1"/>
        <v>11</v>
      </c>
      <c r="L38" s="46">
        <f t="shared" si="2"/>
        <v>20.37037037037037</v>
      </c>
      <c r="M38" s="33">
        <v>1350262</v>
      </c>
      <c r="N38" s="33">
        <v>2638878</v>
      </c>
      <c r="O38" s="33">
        <f t="shared" si="3"/>
        <v>3989140</v>
      </c>
      <c r="P38" s="48">
        <f t="shared" si="4"/>
        <v>66.15155146221993</v>
      </c>
      <c r="Q38" s="69">
        <f>F38+F39+F40</f>
        <v>6007000</v>
      </c>
      <c r="R38" s="71">
        <f>D38-Q38+G38+G39+G40</f>
        <v>1359897</v>
      </c>
      <c r="S38" s="73">
        <f>Q38-G38-G39-G40</f>
        <v>4647106</v>
      </c>
      <c r="T38" s="75">
        <f>S38*100/S62</f>
        <v>6.578092857196344</v>
      </c>
    </row>
    <row r="39" spans="1:20" ht="12.75">
      <c r="A39" s="119"/>
      <c r="B39" s="90"/>
      <c r="C39" s="84"/>
      <c r="D39" s="84"/>
      <c r="E39" s="15" t="s">
        <v>42</v>
      </c>
      <c r="F39" s="15">
        <v>2000000</v>
      </c>
      <c r="G39" s="15">
        <v>502300</v>
      </c>
      <c r="H39" s="38">
        <v>9</v>
      </c>
      <c r="I39" s="38">
        <v>9</v>
      </c>
      <c r="J39" s="50">
        <f t="shared" si="0"/>
        <v>100</v>
      </c>
      <c r="K39" s="51">
        <f t="shared" si="1"/>
        <v>0</v>
      </c>
      <c r="L39" s="50">
        <f t="shared" si="2"/>
        <v>0</v>
      </c>
      <c r="M39" s="12">
        <v>1497700</v>
      </c>
      <c r="N39" s="12">
        <v>3707993</v>
      </c>
      <c r="O39" s="12">
        <f t="shared" si="3"/>
        <v>5205693</v>
      </c>
      <c r="P39" s="47">
        <f t="shared" si="4"/>
        <v>71.22957500567168</v>
      </c>
      <c r="Q39" s="84"/>
      <c r="R39" s="92"/>
      <c r="S39" s="86"/>
      <c r="T39" s="87"/>
    </row>
    <row r="40" spans="1:20" ht="13.5" thickBot="1">
      <c r="A40" s="119"/>
      <c r="B40" s="90"/>
      <c r="C40" s="84"/>
      <c r="D40" s="84"/>
      <c r="E40" s="11" t="s">
        <v>43</v>
      </c>
      <c r="F40" s="11">
        <v>2282000</v>
      </c>
      <c r="G40" s="11">
        <v>482856</v>
      </c>
      <c r="H40" s="42">
        <v>37</v>
      </c>
      <c r="I40" s="42">
        <v>25</v>
      </c>
      <c r="J40" s="44">
        <f t="shared" si="0"/>
        <v>67.56756756756756</v>
      </c>
      <c r="K40" s="36">
        <f t="shared" si="1"/>
        <v>12</v>
      </c>
      <c r="L40" s="44">
        <f t="shared" si="2"/>
        <v>32.432432432432435</v>
      </c>
      <c r="M40" s="13">
        <v>1799144</v>
      </c>
      <c r="N40" s="13">
        <v>2701331</v>
      </c>
      <c r="O40" s="10">
        <f t="shared" si="3"/>
        <v>4500475</v>
      </c>
      <c r="P40" s="50">
        <f t="shared" si="4"/>
        <v>60.02324199112316</v>
      </c>
      <c r="Q40" s="84"/>
      <c r="R40" s="92"/>
      <c r="S40" s="86"/>
      <c r="T40" s="87"/>
    </row>
    <row r="41" spans="1:20" ht="12.75">
      <c r="A41" s="116" t="s">
        <v>91</v>
      </c>
      <c r="B41" s="67">
        <v>8509920</v>
      </c>
      <c r="C41" s="69"/>
      <c r="D41" s="69">
        <f>B41+C41</f>
        <v>8509920</v>
      </c>
      <c r="E41" s="10" t="s">
        <v>44</v>
      </c>
      <c r="F41" s="10">
        <v>1000000</v>
      </c>
      <c r="G41" s="10">
        <v>148201</v>
      </c>
      <c r="H41" s="43">
        <v>40</v>
      </c>
      <c r="I41" s="43">
        <v>32</v>
      </c>
      <c r="J41" s="46">
        <f t="shared" si="0"/>
        <v>80</v>
      </c>
      <c r="K41" s="43">
        <f t="shared" si="1"/>
        <v>8</v>
      </c>
      <c r="L41" s="46">
        <f t="shared" si="2"/>
        <v>20</v>
      </c>
      <c r="M41" s="14">
        <v>851799</v>
      </c>
      <c r="N41" s="14">
        <v>879170</v>
      </c>
      <c r="O41" s="33">
        <f t="shared" si="3"/>
        <v>1730969</v>
      </c>
      <c r="P41" s="48">
        <f t="shared" si="4"/>
        <v>50.79062652190767</v>
      </c>
      <c r="Q41" s="69">
        <f>F41+F42+F43+F44+F45+F46+F47+F48</f>
        <v>8650000</v>
      </c>
      <c r="R41" s="71">
        <f>D41-Q41+G41+G42+G43+G44+G45+G46+G47+G48</f>
        <v>31405</v>
      </c>
      <c r="S41" s="73">
        <f>Q41-G41-G42-G43-G44-G45-G46-G47-G48</f>
        <v>8478515</v>
      </c>
      <c r="T41" s="75">
        <f>S41*100/S62</f>
        <v>12.001546545555891</v>
      </c>
    </row>
    <row r="42" spans="1:20" ht="12.75">
      <c r="A42" s="117"/>
      <c r="B42" s="83"/>
      <c r="C42" s="84"/>
      <c r="D42" s="84"/>
      <c r="E42" s="12" t="s">
        <v>28</v>
      </c>
      <c r="F42" s="12">
        <v>1500000</v>
      </c>
      <c r="G42" s="12">
        <v>1</v>
      </c>
      <c r="H42" s="38">
        <v>88</v>
      </c>
      <c r="I42" s="38">
        <v>48</v>
      </c>
      <c r="J42" s="50">
        <f t="shared" si="0"/>
        <v>54.54545454545455</v>
      </c>
      <c r="K42" s="51">
        <f t="shared" si="1"/>
        <v>40</v>
      </c>
      <c r="L42" s="50">
        <f t="shared" si="2"/>
        <v>45.45454545454545</v>
      </c>
      <c r="M42" s="12">
        <v>1734079</v>
      </c>
      <c r="N42" s="12">
        <v>2067250</v>
      </c>
      <c r="O42" s="13">
        <f t="shared" si="3"/>
        <v>3801329</v>
      </c>
      <c r="P42" s="49">
        <f t="shared" si="4"/>
        <v>54.38229629690037</v>
      </c>
      <c r="Q42" s="84"/>
      <c r="R42" s="85"/>
      <c r="S42" s="86"/>
      <c r="T42" s="87"/>
    </row>
    <row r="43" spans="1:20" ht="12.75">
      <c r="A43" s="117"/>
      <c r="B43" s="83"/>
      <c r="C43" s="84"/>
      <c r="D43" s="84"/>
      <c r="E43" s="12" t="s">
        <v>45</v>
      </c>
      <c r="F43" s="12">
        <v>2000000</v>
      </c>
      <c r="G43" s="12">
        <v>0</v>
      </c>
      <c r="H43" s="38">
        <v>22</v>
      </c>
      <c r="I43" s="38">
        <v>15</v>
      </c>
      <c r="J43" s="50">
        <f t="shared" si="0"/>
        <v>68.18181818181819</v>
      </c>
      <c r="K43" s="51">
        <f t="shared" si="1"/>
        <v>7</v>
      </c>
      <c r="L43" s="50">
        <f t="shared" si="2"/>
        <v>31.818181818181817</v>
      </c>
      <c r="M43" s="12">
        <v>2000000</v>
      </c>
      <c r="N43" s="12">
        <v>3666787</v>
      </c>
      <c r="O43" s="13">
        <f t="shared" si="3"/>
        <v>5666787</v>
      </c>
      <c r="P43" s="49">
        <f t="shared" si="4"/>
        <v>64.70663181799492</v>
      </c>
      <c r="Q43" s="84"/>
      <c r="R43" s="85"/>
      <c r="S43" s="86"/>
      <c r="T43" s="87"/>
    </row>
    <row r="44" spans="1:20" ht="12.75">
      <c r="A44" s="117"/>
      <c r="B44" s="83"/>
      <c r="C44" s="84"/>
      <c r="D44" s="84"/>
      <c r="E44" s="12" t="s">
        <v>46</v>
      </c>
      <c r="F44" s="12">
        <v>1200000</v>
      </c>
      <c r="G44" s="12">
        <v>0</v>
      </c>
      <c r="H44" s="38">
        <v>32</v>
      </c>
      <c r="I44" s="38">
        <v>11</v>
      </c>
      <c r="J44" s="50">
        <f t="shared" si="0"/>
        <v>34.375</v>
      </c>
      <c r="K44" s="51">
        <f t="shared" si="1"/>
        <v>21</v>
      </c>
      <c r="L44" s="50">
        <f t="shared" si="2"/>
        <v>65.625</v>
      </c>
      <c r="M44" s="12">
        <v>1200000</v>
      </c>
      <c r="N44" s="12">
        <v>1722700</v>
      </c>
      <c r="O44" s="13">
        <f t="shared" si="3"/>
        <v>2922700</v>
      </c>
      <c r="P44" s="49">
        <f t="shared" si="4"/>
        <v>58.94207410955623</v>
      </c>
      <c r="Q44" s="84"/>
      <c r="R44" s="85"/>
      <c r="S44" s="86"/>
      <c r="T44" s="87"/>
    </row>
    <row r="45" spans="1:20" ht="12.75">
      <c r="A45" s="117"/>
      <c r="B45" s="83"/>
      <c r="C45" s="84"/>
      <c r="D45" s="84"/>
      <c r="E45" s="13" t="s">
        <v>47</v>
      </c>
      <c r="F45" s="13">
        <v>500000</v>
      </c>
      <c r="G45" s="13">
        <v>0</v>
      </c>
      <c r="H45" s="38">
        <v>77</v>
      </c>
      <c r="I45" s="38">
        <v>52</v>
      </c>
      <c r="J45" s="50">
        <f t="shared" si="0"/>
        <v>67.53246753246754</v>
      </c>
      <c r="K45" s="51">
        <f t="shared" si="1"/>
        <v>25</v>
      </c>
      <c r="L45" s="50">
        <f t="shared" si="2"/>
        <v>32.467532467532465</v>
      </c>
      <c r="M45" s="12">
        <v>500000</v>
      </c>
      <c r="N45" s="12">
        <v>521740</v>
      </c>
      <c r="O45" s="12">
        <f t="shared" si="3"/>
        <v>1021740</v>
      </c>
      <c r="P45" s="47">
        <f t="shared" si="4"/>
        <v>51.06387143500304</v>
      </c>
      <c r="Q45" s="84"/>
      <c r="R45" s="85"/>
      <c r="S45" s="86"/>
      <c r="T45" s="87"/>
    </row>
    <row r="46" spans="1:20" ht="12.75">
      <c r="A46" s="117"/>
      <c r="B46" s="83"/>
      <c r="C46" s="84"/>
      <c r="D46" s="84"/>
      <c r="E46" s="13" t="s">
        <v>48</v>
      </c>
      <c r="F46" s="13">
        <v>500000</v>
      </c>
      <c r="G46" s="13">
        <v>21706</v>
      </c>
      <c r="H46" s="38">
        <v>16</v>
      </c>
      <c r="I46" s="38">
        <v>15</v>
      </c>
      <c r="J46" s="50">
        <f t="shared" si="0"/>
        <v>93.75</v>
      </c>
      <c r="K46" s="51">
        <f t="shared" si="1"/>
        <v>1</v>
      </c>
      <c r="L46" s="50">
        <f t="shared" si="2"/>
        <v>6.25</v>
      </c>
      <c r="M46" s="12">
        <v>478294</v>
      </c>
      <c r="N46" s="12">
        <v>691744</v>
      </c>
      <c r="O46" s="10">
        <f t="shared" si="3"/>
        <v>1170038</v>
      </c>
      <c r="P46" s="50">
        <f t="shared" si="4"/>
        <v>59.1214986179936</v>
      </c>
      <c r="Q46" s="84"/>
      <c r="R46" s="85"/>
      <c r="S46" s="86"/>
      <c r="T46" s="87"/>
    </row>
    <row r="47" spans="1:20" ht="12.75">
      <c r="A47" s="117"/>
      <c r="B47" s="83"/>
      <c r="C47" s="84"/>
      <c r="D47" s="84"/>
      <c r="E47" s="13" t="s">
        <v>49</v>
      </c>
      <c r="F47" s="13">
        <v>950000</v>
      </c>
      <c r="G47" s="13">
        <v>1577</v>
      </c>
      <c r="H47" s="38">
        <v>93</v>
      </c>
      <c r="I47" s="38">
        <v>15</v>
      </c>
      <c r="J47" s="50">
        <f t="shared" si="0"/>
        <v>16.129032258064516</v>
      </c>
      <c r="K47" s="51">
        <f t="shared" si="1"/>
        <v>78</v>
      </c>
      <c r="L47" s="50">
        <f t="shared" si="2"/>
        <v>83.87096774193549</v>
      </c>
      <c r="M47" s="12">
        <v>948423</v>
      </c>
      <c r="N47" s="12">
        <v>1132050</v>
      </c>
      <c r="O47" s="10">
        <f t="shared" si="3"/>
        <v>2080473</v>
      </c>
      <c r="P47" s="50">
        <f t="shared" si="4"/>
        <v>54.413107019413374</v>
      </c>
      <c r="Q47" s="84"/>
      <c r="R47" s="85"/>
      <c r="S47" s="86"/>
      <c r="T47" s="87"/>
    </row>
    <row r="48" spans="1:20" ht="13.5" thickBot="1">
      <c r="A48" s="115"/>
      <c r="B48" s="68"/>
      <c r="C48" s="70"/>
      <c r="D48" s="70"/>
      <c r="E48" s="11" t="s">
        <v>50</v>
      </c>
      <c r="F48" s="11">
        <v>1000000</v>
      </c>
      <c r="G48" s="11">
        <v>0</v>
      </c>
      <c r="H48" s="36">
        <v>23</v>
      </c>
      <c r="I48" s="36">
        <v>10</v>
      </c>
      <c r="J48" s="44">
        <f t="shared" si="0"/>
        <v>43.47826086956522</v>
      </c>
      <c r="K48" s="36">
        <f t="shared" si="1"/>
        <v>13</v>
      </c>
      <c r="L48" s="44">
        <f t="shared" si="2"/>
        <v>56.52173913043478</v>
      </c>
      <c r="M48" s="32">
        <v>1000000</v>
      </c>
      <c r="N48" s="32">
        <v>1054741</v>
      </c>
      <c r="O48" s="10">
        <f t="shared" si="3"/>
        <v>2054741</v>
      </c>
      <c r="P48" s="50">
        <f t="shared" si="4"/>
        <v>51.33206569587116</v>
      </c>
      <c r="Q48" s="70"/>
      <c r="R48" s="72"/>
      <c r="S48" s="74"/>
      <c r="T48" s="76"/>
    </row>
    <row r="49" spans="1:20" ht="12.75">
      <c r="A49" s="116" t="s">
        <v>92</v>
      </c>
      <c r="B49" s="67">
        <v>5005836</v>
      </c>
      <c r="C49" s="69"/>
      <c r="D49" s="69">
        <f>B49+C49</f>
        <v>5005836</v>
      </c>
      <c r="E49" s="10" t="s">
        <v>51</v>
      </c>
      <c r="F49" s="10">
        <v>5000000</v>
      </c>
      <c r="G49" s="10">
        <v>12538</v>
      </c>
      <c r="H49" s="43">
        <v>73</v>
      </c>
      <c r="I49" s="43">
        <v>21</v>
      </c>
      <c r="J49" s="46">
        <f t="shared" si="0"/>
        <v>28.767123287671232</v>
      </c>
      <c r="K49" s="43">
        <f t="shared" si="1"/>
        <v>52</v>
      </c>
      <c r="L49" s="46">
        <f t="shared" si="2"/>
        <v>71.23287671232876</v>
      </c>
      <c r="M49" s="15">
        <v>4987462</v>
      </c>
      <c r="N49" s="15">
        <v>7845566</v>
      </c>
      <c r="O49" s="33">
        <f t="shared" si="3"/>
        <v>12833028</v>
      </c>
      <c r="P49" s="48">
        <f t="shared" si="4"/>
        <v>61.13573507359292</v>
      </c>
      <c r="Q49" s="69">
        <v>5000000</v>
      </c>
      <c r="R49" s="71">
        <f>D49-Q49+G49</f>
        <v>18374</v>
      </c>
      <c r="S49" s="73">
        <f>Q49-G49</f>
        <v>4987462</v>
      </c>
      <c r="T49" s="75">
        <f>S49*100/S62</f>
        <v>7.059875147616213</v>
      </c>
    </row>
    <row r="50" spans="1:20" ht="13.5" thickBot="1">
      <c r="A50" s="115"/>
      <c r="B50" s="68"/>
      <c r="C50" s="70"/>
      <c r="D50" s="70"/>
      <c r="E50" s="11"/>
      <c r="F50" s="11"/>
      <c r="G50" s="11"/>
      <c r="H50" s="37"/>
      <c r="I50" s="37"/>
      <c r="J50" s="44"/>
      <c r="K50" s="36"/>
      <c r="L50" s="44"/>
      <c r="M50" s="11"/>
      <c r="N50" s="11"/>
      <c r="O50" s="11"/>
      <c r="P50" s="45"/>
      <c r="Q50" s="70"/>
      <c r="R50" s="72"/>
      <c r="S50" s="74"/>
      <c r="T50" s="76"/>
    </row>
    <row r="51" spans="1:20" ht="12.75">
      <c r="A51" s="116" t="s">
        <v>93</v>
      </c>
      <c r="B51" s="67">
        <v>0</v>
      </c>
      <c r="C51" s="69"/>
      <c r="D51" s="69">
        <f>B51+C51</f>
        <v>0</v>
      </c>
      <c r="E51" s="10"/>
      <c r="F51" s="10"/>
      <c r="G51" s="10"/>
      <c r="H51" s="36"/>
      <c r="I51" s="36"/>
      <c r="J51" s="46"/>
      <c r="K51" s="43"/>
      <c r="L51" s="46"/>
      <c r="M51" s="15"/>
      <c r="N51" s="15"/>
      <c r="O51" s="33"/>
      <c r="P51" s="48"/>
      <c r="Q51" s="69">
        <v>0</v>
      </c>
      <c r="R51" s="71">
        <v>0</v>
      </c>
      <c r="S51" s="73">
        <v>0</v>
      </c>
      <c r="T51" s="75">
        <f>S51*100/S62</f>
        <v>0</v>
      </c>
    </row>
    <row r="52" spans="1:20" ht="13.5" thickBot="1">
      <c r="A52" s="115"/>
      <c r="B52" s="68"/>
      <c r="C52" s="70"/>
      <c r="D52" s="70"/>
      <c r="E52" s="11"/>
      <c r="F52" s="11"/>
      <c r="G52" s="11"/>
      <c r="H52" s="37"/>
      <c r="I52" s="37"/>
      <c r="J52" s="44"/>
      <c r="K52" s="36"/>
      <c r="L52" s="44"/>
      <c r="M52" s="11"/>
      <c r="N52" s="11"/>
      <c r="O52" s="11"/>
      <c r="P52" s="45"/>
      <c r="Q52" s="70"/>
      <c r="R52" s="72"/>
      <c r="S52" s="74"/>
      <c r="T52" s="76"/>
    </row>
    <row r="53" spans="1:20" ht="12.75">
      <c r="A53" s="116" t="s">
        <v>94</v>
      </c>
      <c r="B53" s="67">
        <v>2002334</v>
      </c>
      <c r="C53" s="69"/>
      <c r="D53" s="69">
        <f>B53+C53</f>
        <v>2002334</v>
      </c>
      <c r="E53" s="10" t="s">
        <v>52</v>
      </c>
      <c r="F53" s="10">
        <v>1500000</v>
      </c>
      <c r="G53" s="54" t="s">
        <v>39</v>
      </c>
      <c r="H53" s="36"/>
      <c r="I53" s="36"/>
      <c r="J53" s="46"/>
      <c r="K53" s="43"/>
      <c r="L53" s="46"/>
      <c r="M53" s="20"/>
      <c r="N53" s="20"/>
      <c r="O53" s="33"/>
      <c r="P53" s="48"/>
      <c r="Q53" s="111">
        <v>1500000</v>
      </c>
      <c r="R53" s="71">
        <f>D53-Q53</f>
        <v>502334</v>
      </c>
      <c r="S53" s="112">
        <f>Q53</f>
        <v>1500000</v>
      </c>
      <c r="T53" s="113">
        <f>S53*100/S62</f>
        <v>2.1232868985115716</v>
      </c>
    </row>
    <row r="54" spans="1:20" ht="13.5" thickBot="1">
      <c r="A54" s="115"/>
      <c r="B54" s="68"/>
      <c r="C54" s="70"/>
      <c r="D54" s="70"/>
      <c r="E54" s="11"/>
      <c r="F54" s="11"/>
      <c r="G54" s="11"/>
      <c r="H54" s="37"/>
      <c r="I54" s="37"/>
      <c r="J54" s="44"/>
      <c r="K54" s="36"/>
      <c r="L54" s="44"/>
      <c r="M54" s="11"/>
      <c r="N54" s="11"/>
      <c r="O54" s="11"/>
      <c r="P54" s="45"/>
      <c r="Q54" s="70"/>
      <c r="R54" s="72"/>
      <c r="S54" s="74"/>
      <c r="T54" s="76"/>
    </row>
    <row r="55" spans="1:20" ht="12.75">
      <c r="A55" s="116" t="s">
        <v>95</v>
      </c>
      <c r="B55" s="67">
        <v>3504085</v>
      </c>
      <c r="C55" s="69">
        <v>2500000</v>
      </c>
      <c r="D55" s="69">
        <f>B55+C55</f>
        <v>6004085</v>
      </c>
      <c r="E55" s="10" t="s">
        <v>53</v>
      </c>
      <c r="F55" s="10">
        <v>4500000</v>
      </c>
      <c r="G55" s="10">
        <v>917805</v>
      </c>
      <c r="H55" s="36">
        <v>80</v>
      </c>
      <c r="I55" s="36">
        <v>64</v>
      </c>
      <c r="J55" s="46">
        <f t="shared" si="0"/>
        <v>80</v>
      </c>
      <c r="K55" s="43">
        <f t="shared" si="1"/>
        <v>16</v>
      </c>
      <c r="L55" s="46">
        <f t="shared" si="2"/>
        <v>20</v>
      </c>
      <c r="M55" s="15">
        <v>3582195</v>
      </c>
      <c r="N55" s="15">
        <v>5501489</v>
      </c>
      <c r="O55" s="33">
        <f t="shared" si="3"/>
        <v>9083684</v>
      </c>
      <c r="P55" s="48">
        <f t="shared" si="4"/>
        <v>60.5645132525526</v>
      </c>
      <c r="Q55" s="69">
        <f>F55+F56+F57</f>
        <v>6917000</v>
      </c>
      <c r="R55" s="71">
        <f>D55-Q55+G55+G56+G57</f>
        <v>305155</v>
      </c>
      <c r="S55" s="73">
        <f>Q55-G55-G56-G57</f>
        <v>5698930</v>
      </c>
      <c r="T55" s="75">
        <f>S55*100/S62</f>
        <v>8.066975603023034</v>
      </c>
    </row>
    <row r="56" spans="1:20" ht="12.75">
      <c r="A56" s="119"/>
      <c r="B56" s="90"/>
      <c r="C56" s="91"/>
      <c r="D56" s="91"/>
      <c r="E56" s="15" t="s">
        <v>54</v>
      </c>
      <c r="F56" s="15">
        <v>917000</v>
      </c>
      <c r="G56" s="15">
        <v>3</v>
      </c>
      <c r="H56" s="38">
        <v>23</v>
      </c>
      <c r="I56" s="38">
        <v>18</v>
      </c>
      <c r="J56" s="50">
        <f t="shared" si="0"/>
        <v>78.26086956521739</v>
      </c>
      <c r="K56" s="51">
        <f t="shared" si="1"/>
        <v>5</v>
      </c>
      <c r="L56" s="50">
        <f t="shared" si="2"/>
        <v>21.73913043478261</v>
      </c>
      <c r="M56" s="12">
        <v>916997</v>
      </c>
      <c r="N56" s="12">
        <v>2867218</v>
      </c>
      <c r="O56" s="12">
        <f t="shared" si="3"/>
        <v>3784215</v>
      </c>
      <c r="P56" s="47">
        <f t="shared" si="4"/>
        <v>75.76784088641898</v>
      </c>
      <c r="Q56" s="91"/>
      <c r="R56" s="92"/>
      <c r="S56" s="93"/>
      <c r="T56" s="87"/>
    </row>
    <row r="57" spans="1:20" ht="13.5" thickBot="1">
      <c r="A57" s="115"/>
      <c r="B57" s="68"/>
      <c r="C57" s="70"/>
      <c r="D57" s="70"/>
      <c r="E57" s="11" t="s">
        <v>55</v>
      </c>
      <c r="F57" s="11">
        <v>1500000</v>
      </c>
      <c r="G57" s="11">
        <v>300262</v>
      </c>
      <c r="H57" s="36">
        <v>22</v>
      </c>
      <c r="I57" s="36">
        <v>22</v>
      </c>
      <c r="J57" s="44">
        <f t="shared" si="0"/>
        <v>100</v>
      </c>
      <c r="K57" s="36">
        <f t="shared" si="1"/>
        <v>0</v>
      </c>
      <c r="L57" s="44">
        <f t="shared" si="2"/>
        <v>0</v>
      </c>
      <c r="M57" s="15">
        <v>1199738</v>
      </c>
      <c r="N57" s="15">
        <v>1457032</v>
      </c>
      <c r="O57" s="15">
        <f t="shared" si="3"/>
        <v>2656770</v>
      </c>
      <c r="P57" s="44">
        <f t="shared" si="4"/>
        <v>54.84223323810492</v>
      </c>
      <c r="Q57" s="70"/>
      <c r="R57" s="72"/>
      <c r="S57" s="74"/>
      <c r="T57" s="76"/>
    </row>
    <row r="58" spans="1:20" ht="12.75">
      <c r="A58" s="116" t="s">
        <v>96</v>
      </c>
      <c r="B58" s="67">
        <v>2002334</v>
      </c>
      <c r="C58" s="69"/>
      <c r="D58" s="69">
        <f>B58+C58</f>
        <v>2002334</v>
      </c>
      <c r="E58" s="10" t="s">
        <v>56</v>
      </c>
      <c r="F58" s="10">
        <v>2000000</v>
      </c>
      <c r="G58" s="10">
        <v>0</v>
      </c>
      <c r="H58" s="43">
        <v>21</v>
      </c>
      <c r="I58" s="43">
        <v>13</v>
      </c>
      <c r="J58" s="46">
        <f t="shared" si="0"/>
        <v>61.904761904761905</v>
      </c>
      <c r="K58" s="43">
        <f t="shared" si="1"/>
        <v>8</v>
      </c>
      <c r="L58" s="46">
        <f t="shared" si="2"/>
        <v>38.095238095238095</v>
      </c>
      <c r="M58" s="14">
        <v>2000000</v>
      </c>
      <c r="N58" s="14">
        <v>2117102</v>
      </c>
      <c r="O58" s="14">
        <f t="shared" si="3"/>
        <v>4117102</v>
      </c>
      <c r="P58" s="46">
        <f t="shared" si="4"/>
        <v>51.42214110799295</v>
      </c>
      <c r="Q58" s="69">
        <v>2000000</v>
      </c>
      <c r="R58" s="71">
        <f>D58-Q58</f>
        <v>2334</v>
      </c>
      <c r="S58" s="73">
        <f>Q58</f>
        <v>2000000</v>
      </c>
      <c r="T58" s="75">
        <f>S58*100/S62</f>
        <v>2.8310491980154286</v>
      </c>
    </row>
    <row r="59" spans="1:20" ht="13.5" thickBot="1">
      <c r="A59" s="115"/>
      <c r="B59" s="68"/>
      <c r="C59" s="70"/>
      <c r="D59" s="70"/>
      <c r="E59" s="11"/>
      <c r="F59" s="11"/>
      <c r="G59" s="11"/>
      <c r="H59" s="39"/>
      <c r="I59" s="39"/>
      <c r="J59" s="44"/>
      <c r="K59" s="36"/>
      <c r="L59" s="44"/>
      <c r="M59" s="32"/>
      <c r="N59" s="32"/>
      <c r="O59" s="32"/>
      <c r="P59" s="61"/>
      <c r="Q59" s="70"/>
      <c r="R59" s="72"/>
      <c r="S59" s="74"/>
      <c r="T59" s="76"/>
    </row>
    <row r="60" spans="1:20" ht="12.75">
      <c r="A60" s="116" t="s">
        <v>97</v>
      </c>
      <c r="B60" s="67">
        <v>1501751</v>
      </c>
      <c r="C60" s="69"/>
      <c r="D60" s="69">
        <f>B60+C60</f>
        <v>1501751</v>
      </c>
      <c r="E60" s="10" t="s">
        <v>57</v>
      </c>
      <c r="F60" s="10">
        <v>1500000</v>
      </c>
      <c r="G60" s="10">
        <v>0</v>
      </c>
      <c r="H60" s="36">
        <v>38</v>
      </c>
      <c r="I60" s="36">
        <v>32</v>
      </c>
      <c r="J60" s="46">
        <f t="shared" si="0"/>
        <v>84.21052631578948</v>
      </c>
      <c r="K60" s="43">
        <f t="shared" si="1"/>
        <v>6</v>
      </c>
      <c r="L60" s="46">
        <f t="shared" si="2"/>
        <v>15.789473684210526</v>
      </c>
      <c r="M60" s="15">
        <v>1500000</v>
      </c>
      <c r="N60" s="15">
        <v>2821630</v>
      </c>
      <c r="O60" s="33">
        <f t="shared" si="3"/>
        <v>4321630</v>
      </c>
      <c r="P60" s="48">
        <f t="shared" si="4"/>
        <v>65.29087404520979</v>
      </c>
      <c r="Q60" s="69">
        <v>1500000</v>
      </c>
      <c r="R60" s="71">
        <f>D60-Q60</f>
        <v>1751</v>
      </c>
      <c r="S60" s="73">
        <f>Q60-G60</f>
        <v>1500000</v>
      </c>
      <c r="T60" s="75">
        <f>S60*100/S62</f>
        <v>2.1232868985115716</v>
      </c>
    </row>
    <row r="61" spans="1:20" ht="13.5" thickBot="1">
      <c r="A61" s="115"/>
      <c r="B61" s="68"/>
      <c r="C61" s="70"/>
      <c r="D61" s="70"/>
      <c r="E61" s="11"/>
      <c r="F61" s="11"/>
      <c r="G61" s="11"/>
      <c r="H61" s="37"/>
      <c r="I61" s="37"/>
      <c r="J61" s="45"/>
      <c r="K61" s="37"/>
      <c r="L61" s="45"/>
      <c r="M61" s="11"/>
      <c r="N61" s="11"/>
      <c r="O61" s="11"/>
      <c r="P61" s="45"/>
      <c r="Q61" s="70"/>
      <c r="R61" s="72"/>
      <c r="S61" s="74"/>
      <c r="T61" s="76"/>
    </row>
    <row r="62" spans="1:20" ht="13.5" thickBot="1">
      <c r="A62" s="58" t="s">
        <v>98</v>
      </c>
      <c r="B62" s="25">
        <f>SUM(B7:B61)</f>
        <v>81595123</v>
      </c>
      <c r="C62" s="26">
        <f>SUM(C7:C61)</f>
        <v>2500000</v>
      </c>
      <c r="D62" s="26">
        <f>SUM(D7:D61)</f>
        <v>84095123</v>
      </c>
      <c r="E62" s="27" t="s">
        <v>58</v>
      </c>
      <c r="F62" s="28">
        <f>SUM(F7:F61)</f>
        <v>74892089</v>
      </c>
      <c r="G62" s="29">
        <f>SUM(G7:G61)</f>
        <v>4246902</v>
      </c>
      <c r="H62" s="30">
        <f>SUM(H7:H61)</f>
        <v>1708</v>
      </c>
      <c r="I62" s="52">
        <f>SUM(I7:I61)</f>
        <v>984</v>
      </c>
      <c r="J62" s="53">
        <f>I62*100/H62</f>
        <v>57.61124121779859</v>
      </c>
      <c r="K62" s="52">
        <f>SUM(K7:K61)</f>
        <v>724</v>
      </c>
      <c r="L62" s="53">
        <f>K62*100/H62</f>
        <v>42.38875878220141</v>
      </c>
      <c r="M62" s="30">
        <f>SUM(M7:M61)</f>
        <v>67145187</v>
      </c>
      <c r="N62" s="30">
        <f>SUM(N7:N61)</f>
        <v>132274754</v>
      </c>
      <c r="O62" s="30">
        <f>M62+N62</f>
        <v>199419941</v>
      </c>
      <c r="P62" s="53">
        <f>N62*100/O62</f>
        <v>66.32975285054367</v>
      </c>
      <c r="Q62" s="30">
        <f>SUM(Q7:Q61)</f>
        <v>74892089</v>
      </c>
      <c r="R62" s="30">
        <f>SUM(R7:R61)</f>
        <v>13449936</v>
      </c>
      <c r="S62" s="29">
        <f>SUM(S7:S61)</f>
        <v>70645187</v>
      </c>
      <c r="T62" s="31">
        <f>SUM(T7:T61)</f>
        <v>100</v>
      </c>
    </row>
    <row r="63" spans="1:2" ht="12.75">
      <c r="A63" s="60" t="s">
        <v>60</v>
      </c>
      <c r="B63" s="59"/>
    </row>
    <row r="64" spans="1:2" ht="12.75">
      <c r="A64" s="22" t="s">
        <v>75</v>
      </c>
      <c r="B64" s="59"/>
    </row>
  </sheetData>
  <mergeCells count="140">
    <mergeCell ref="A58:A59"/>
    <mergeCell ref="A60:A61"/>
    <mergeCell ref="A49:A50"/>
    <mergeCell ref="A51:A52"/>
    <mergeCell ref="A53:A54"/>
    <mergeCell ref="A55:A57"/>
    <mergeCell ref="A31:A32"/>
    <mergeCell ref="A33:A37"/>
    <mergeCell ref="A38:A40"/>
    <mergeCell ref="A41:A48"/>
    <mergeCell ref="A18:A21"/>
    <mergeCell ref="A22:A23"/>
    <mergeCell ref="A24:A26"/>
    <mergeCell ref="A27:A30"/>
    <mergeCell ref="A7:A8"/>
    <mergeCell ref="A9:A10"/>
    <mergeCell ref="A11:A14"/>
    <mergeCell ref="A15:A17"/>
    <mergeCell ref="R58:R59"/>
    <mergeCell ref="S58:S59"/>
    <mergeCell ref="T58:T59"/>
    <mergeCell ref="B60:B61"/>
    <mergeCell ref="C60:C61"/>
    <mergeCell ref="D60:D61"/>
    <mergeCell ref="Q60:Q61"/>
    <mergeCell ref="R60:R61"/>
    <mergeCell ref="S60:S61"/>
    <mergeCell ref="T60:T61"/>
    <mergeCell ref="B58:B59"/>
    <mergeCell ref="C58:C59"/>
    <mergeCell ref="D58:D59"/>
    <mergeCell ref="Q58:Q59"/>
    <mergeCell ref="R53:R54"/>
    <mergeCell ref="S53:S54"/>
    <mergeCell ref="T53:T54"/>
    <mergeCell ref="B55:B57"/>
    <mergeCell ref="C55:C57"/>
    <mergeCell ref="D55:D57"/>
    <mergeCell ref="Q55:Q57"/>
    <mergeCell ref="R55:R57"/>
    <mergeCell ref="S55:S57"/>
    <mergeCell ref="T55:T57"/>
    <mergeCell ref="B53:B54"/>
    <mergeCell ref="C53:C54"/>
    <mergeCell ref="D53:D54"/>
    <mergeCell ref="Q53:Q54"/>
    <mergeCell ref="R49:R50"/>
    <mergeCell ref="S49:S50"/>
    <mergeCell ref="T49:T50"/>
    <mergeCell ref="B51:B52"/>
    <mergeCell ref="C51:C52"/>
    <mergeCell ref="D51:D52"/>
    <mergeCell ref="Q51:Q52"/>
    <mergeCell ref="R51:R52"/>
    <mergeCell ref="S51:S52"/>
    <mergeCell ref="T51:T52"/>
    <mergeCell ref="B49:B50"/>
    <mergeCell ref="C49:C50"/>
    <mergeCell ref="D49:D50"/>
    <mergeCell ref="Q49:Q50"/>
    <mergeCell ref="R38:R40"/>
    <mergeCell ref="S38:S40"/>
    <mergeCell ref="T38:T40"/>
    <mergeCell ref="B41:B48"/>
    <mergeCell ref="C41:C48"/>
    <mergeCell ref="D41:D48"/>
    <mergeCell ref="Q41:Q48"/>
    <mergeCell ref="R41:R48"/>
    <mergeCell ref="S41:S48"/>
    <mergeCell ref="T41:T48"/>
    <mergeCell ref="B38:B40"/>
    <mergeCell ref="C38:C40"/>
    <mergeCell ref="D38:D40"/>
    <mergeCell ref="Q38:Q40"/>
    <mergeCell ref="R27:R32"/>
    <mergeCell ref="S27:S32"/>
    <mergeCell ref="T27:T32"/>
    <mergeCell ref="B33:B37"/>
    <mergeCell ref="C33:C37"/>
    <mergeCell ref="D33:D37"/>
    <mergeCell ref="Q33:Q37"/>
    <mergeCell ref="R33:R37"/>
    <mergeCell ref="S33:S37"/>
    <mergeCell ref="T33:T37"/>
    <mergeCell ref="B27:B32"/>
    <mergeCell ref="C27:C32"/>
    <mergeCell ref="D27:D32"/>
    <mergeCell ref="Q27:Q32"/>
    <mergeCell ref="R22:R23"/>
    <mergeCell ref="S22:S23"/>
    <mergeCell ref="T22:T23"/>
    <mergeCell ref="B24:B26"/>
    <mergeCell ref="C24:C26"/>
    <mergeCell ref="D24:D26"/>
    <mergeCell ref="Q24:Q26"/>
    <mergeCell ref="R24:R26"/>
    <mergeCell ref="S24:S26"/>
    <mergeCell ref="T24:T26"/>
    <mergeCell ref="B22:B23"/>
    <mergeCell ref="C22:C23"/>
    <mergeCell ref="D22:D23"/>
    <mergeCell ref="Q22:Q23"/>
    <mergeCell ref="R15:R17"/>
    <mergeCell ref="S15:S17"/>
    <mergeCell ref="T15:T17"/>
    <mergeCell ref="B18:B21"/>
    <mergeCell ref="C18:C21"/>
    <mergeCell ref="D18:D21"/>
    <mergeCell ref="Q18:Q21"/>
    <mergeCell ref="R18:R21"/>
    <mergeCell ref="S18:S21"/>
    <mergeCell ref="T18:T21"/>
    <mergeCell ref="B15:B17"/>
    <mergeCell ref="C15:C17"/>
    <mergeCell ref="D15:D17"/>
    <mergeCell ref="Q15:Q17"/>
    <mergeCell ref="R9:R10"/>
    <mergeCell ref="S9:S10"/>
    <mergeCell ref="T9:T10"/>
    <mergeCell ref="B11:B14"/>
    <mergeCell ref="C11:C14"/>
    <mergeCell ref="D11:D14"/>
    <mergeCell ref="Q11:Q14"/>
    <mergeCell ref="R11:R14"/>
    <mergeCell ref="S11:S14"/>
    <mergeCell ref="T11:T14"/>
    <mergeCell ref="B9:B10"/>
    <mergeCell ref="C9:C10"/>
    <mergeCell ref="D9:D10"/>
    <mergeCell ref="Q9:Q10"/>
    <mergeCell ref="B3:T3"/>
    <mergeCell ref="B7:B8"/>
    <mergeCell ref="C7:C8"/>
    <mergeCell ref="D7:D8"/>
    <mergeCell ref="Q7:Q8"/>
    <mergeCell ref="R7:R8"/>
    <mergeCell ref="S7:S8"/>
    <mergeCell ref="T7:T8"/>
    <mergeCell ref="H4:L4"/>
    <mergeCell ref="M4:P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jakoubkova</cp:lastModifiedBy>
  <cp:lastPrinted>2006-03-13T15:22:51Z</cp:lastPrinted>
  <dcterms:created xsi:type="dcterms:W3CDTF">2006-01-18T08:42:04Z</dcterms:created>
  <dcterms:modified xsi:type="dcterms:W3CDTF">2006-03-16T06:31:23Z</dcterms:modified>
  <cp:category/>
  <cp:version/>
  <cp:contentType/>
  <cp:contentStatus/>
</cp:coreProperties>
</file>