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0" windowWidth="9420" windowHeight="8385" tabRatio="938" activeTab="0"/>
  </bookViews>
  <sheets>
    <sheet name="PLNĚNÍ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FTA" sheetId="10" r:id="rId10"/>
    <sheet name="EU 1" sheetId="11" r:id="rId11"/>
    <sheet name="EU 2" sheetId="12" r:id="rId12"/>
    <sheet name="EU 3" sheetId="13" r:id="rId13"/>
    <sheet name="EU 4" sheetId="14" r:id="rId14"/>
    <sheet name="EU 5" sheetId="15" r:id="rId15"/>
    <sheet name="EU 6" sheetId="16" r:id="rId16"/>
    <sheet name="Cash-flow" sheetId="17" r:id="rId17"/>
    <sheet name="UŽITÍ" sheetId="18" r:id="rId18"/>
    <sheet name="KB" sheetId="19" r:id="rId19"/>
    <sheet name="ČS" sheetId="20" r:id="rId20"/>
    <sheet name="KI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16">'Cash-flow'!$A$1:$N$21</definedName>
    <definedName name="_xlnm.Print_Area" localSheetId="3">'čerpání KÚ'!$A$1:$F$90</definedName>
    <definedName name="_xlnm.Print_Area" localSheetId="4">'čerpání zastupitelstva'!$A$1:$F$87</definedName>
    <definedName name="_xlnm.Print_Area" localSheetId="14">'EU 5'!$A$1:$E$44</definedName>
    <definedName name="_xlnm.Print_Area" localSheetId="7">'FOND VYS GP'!#REF!</definedName>
    <definedName name="_xlnm.Print_Area" localSheetId="6">'FOND VYSOČINY'!$A$1:$E$31</definedName>
    <definedName name="_xlnm.Print_Area" localSheetId="9">'FTA'!$A$1:$F$28</definedName>
    <definedName name="_xlnm.Print_Area" localSheetId="20">'KI'!$A$1:$C$51</definedName>
    <definedName name="_xlnm.Print_Area" localSheetId="0">'PLNĚNÍ PŘÍJMŮ'!$A$1:$G$99</definedName>
    <definedName name="_xlnm.Print_Area" localSheetId="5">'SOCIÁLNÍ FOND'!$A$1:$E$47</definedName>
    <definedName name="_xlnm.Print_Area" localSheetId="17">'UŽITÍ'!$A$1:$E$99</definedName>
    <definedName name="_xlnm.Print_Area" localSheetId="2">'VÝDAJE - kapitoly'!$A$1:$G$487</definedName>
  </definedNames>
  <calcPr fullCalcOnLoad="1"/>
</workbook>
</file>

<file path=xl/sharedStrings.xml><?xml version="1.0" encoding="utf-8"?>
<sst xmlns="http://schemas.openxmlformats.org/spreadsheetml/2006/main" count="1988" uniqueCount="861">
  <si>
    <t xml:space="preserve">* částka 167 588 tis. Kč představuje zapojení  části přebytku hospodaření kraje z roku 2004 do rozpočtu roku 2005 v celkové výši 158 155 tis. Kč </t>
  </si>
  <si>
    <t xml:space="preserve">dle rozhodnutí zastupitelstva kraje a dále převod prostředků z Fondu strategických rezerv do rozpočtu roku 2005 ve výši 8 000 tis. Kč  </t>
  </si>
  <si>
    <t xml:space="preserve">(zpracování projektové dokumentace na GS, financování podnikatelského a výzkumného inkubátoru Města Třebíč a poskytnutí půjčky ve výši </t>
  </si>
  <si>
    <t>1 433 tis. Kč na projekt "Komunitní plánování sociálních služeb v kraji Vysočina").</t>
  </si>
  <si>
    <t>KEY INVESTMENTS</t>
  </si>
  <si>
    <t>Aktuální hodnota portfolia ke dni 31. 10. 2005</t>
  </si>
  <si>
    <t>6,06% p.a.</t>
  </si>
  <si>
    <t>5,77% p.a.</t>
  </si>
  <si>
    <t>5,41% p.a.</t>
  </si>
  <si>
    <t>Buy/Sell</t>
  </si>
  <si>
    <t>Obligace</t>
  </si>
  <si>
    <t>Peněžní prostředky</t>
  </si>
  <si>
    <t>Zhodnocení od 29.9.2005 do 31. 10. 2005</t>
  </si>
  <si>
    <t>Struktura portfolia ke dni 31. 10. 2005</t>
  </si>
  <si>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</si>
  <si>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</si>
  <si>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</si>
  <si>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</si>
  <si>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</si>
  <si>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</si>
  <si>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</si>
  <si>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</si>
  <si>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</si>
  <si>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daň z příjmů PO</t>
  </si>
  <si>
    <t>DPH</t>
  </si>
  <si>
    <t>Orj</t>
  </si>
  <si>
    <t>Paragraf</t>
  </si>
  <si>
    <t>Název</t>
  </si>
  <si>
    <t>20</t>
  </si>
  <si>
    <t>Záležitosti vodního hospodářství j.n.</t>
  </si>
  <si>
    <t>KAPITOLA ŠKOLSTVÍ</t>
  </si>
  <si>
    <t>30</t>
  </si>
  <si>
    <t>Speciální předškolní zařízení</t>
  </si>
  <si>
    <t>Speciální základní školy</t>
  </si>
  <si>
    <t>Internátní speciální základní školy</t>
  </si>
  <si>
    <t>Gymnázia</t>
  </si>
  <si>
    <t>Střední odborné školy</t>
  </si>
  <si>
    <t>Střední odborná učiliště a učiliště</t>
  </si>
  <si>
    <t>Speciální střední odborná učiliště a učiliště</t>
  </si>
  <si>
    <t>Ubytovací zařízení středních škol a učilišť</t>
  </si>
  <si>
    <t>Zařízení vých.poradenství a preventivní vých.péče</t>
  </si>
  <si>
    <t>Školní statky, školní hospodářství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</si>
  <si>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</si>
  <si>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</si>
  <si>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</si>
  <si>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</si>
  <si>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</si>
  <si>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</si>
  <si>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Záležitosti vzdělávání</t>
  </si>
  <si>
    <t>80</t>
  </si>
  <si>
    <t>Pořízení movitého investičního majetku</t>
  </si>
  <si>
    <t>Běžné výdaje</t>
  </si>
  <si>
    <t>Kapitálové výdaje</t>
  </si>
  <si>
    <t>KAPITOLA KULTURA</t>
  </si>
  <si>
    <t>40</t>
  </si>
  <si>
    <t>Činnost muzeí a galerií</t>
  </si>
  <si>
    <t>Činnosti knihovnické</t>
  </si>
  <si>
    <t>Zachování a obnova kulturních památek</t>
  </si>
  <si>
    <t>Záležitosti kultury j.n.</t>
  </si>
  <si>
    <t>50</t>
  </si>
  <si>
    <t>Ostatní správa ve zdravotnictví j.n.</t>
  </si>
  <si>
    <t>Ostatní činnost ve zdravotnictví</t>
  </si>
  <si>
    <t>KAPITOLA ŽIVOTNÍ PROSTŘEDÍ</t>
  </si>
  <si>
    <t>60</t>
  </si>
  <si>
    <t>Ekologická výchova a osvěta</t>
  </si>
  <si>
    <t>Ekologické záležitosti a programy j.n.</t>
  </si>
  <si>
    <t>70</t>
  </si>
  <si>
    <t>Územní plánování</t>
  </si>
  <si>
    <t>10</t>
  </si>
  <si>
    <t>KAPITOLA SOCIÁLNÍ VĚCI</t>
  </si>
  <si>
    <t>Sociální ústavy pro zdravotně postiženou mládež včetně diagnostických ústavů</t>
  </si>
  <si>
    <t>Sociální péče a pomoc dětem a mládeži j.n.</t>
  </si>
  <si>
    <t>Záležitosti sociálních věcí a politiky zaměstnanosti j.n.</t>
  </si>
  <si>
    <t>KAPITOLA POŽÁRNÍ OCHRANA A IZS</t>
  </si>
  <si>
    <t>18</t>
  </si>
  <si>
    <t>Požární ochrana - dobrovolná část</t>
  </si>
  <si>
    <t>Požární ochrana - profesionální část</t>
  </si>
  <si>
    <t>KAPITOLA REGIONÁLNÍ ROZVOJ</t>
  </si>
  <si>
    <t>90</t>
  </si>
  <si>
    <t>Záležitosti průmyslu, stavebnictví, obchodu a služeb jn.</t>
  </si>
  <si>
    <t>Vnitřní obchod, služby a turismus</t>
  </si>
  <si>
    <t>xx</t>
  </si>
  <si>
    <t>Péče o lidské zdroje a majetek kraje</t>
  </si>
  <si>
    <t>Kapitola zemědělství</t>
  </si>
  <si>
    <t>Kapitola školství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</si>
  <si>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</si>
  <si>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</si>
  <si>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</si>
  <si>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</si>
  <si>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</si>
  <si>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</si>
  <si>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</si>
  <si>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</si>
  <si>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</si>
  <si>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</si>
  <si>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</si>
  <si>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</si>
  <si>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</si>
  <si>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</si>
  <si>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Zastupitelstva krajů</t>
  </si>
  <si>
    <t>17</t>
  </si>
  <si>
    <t>Převod do sociálního fondu</t>
  </si>
  <si>
    <t>KAPITOLA KRAJSKÝ ÚŘAD</t>
  </si>
  <si>
    <t>19</t>
  </si>
  <si>
    <t>Činnost regionální správy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</si>
  <si>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</si>
  <si>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</si>
  <si>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</si>
  <si>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</si>
  <si>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</si>
  <si>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</si>
  <si>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</si>
  <si>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</si>
  <si>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Záležitosti zahraničního obchodu</t>
  </si>
  <si>
    <t>Předškolní zařízení</t>
  </si>
  <si>
    <t>Školní stravování při středním vzdělávání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</si>
  <si>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</si>
  <si>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</si>
  <si>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</si>
  <si>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</si>
  <si>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</si>
  <si>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</si>
  <si>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</si>
  <si>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</si>
  <si>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</si>
  <si>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</si>
  <si>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</si>
  <si>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</si>
  <si>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</si>
  <si>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</si>
  <si>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</si>
  <si>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</si>
  <si>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</si>
  <si>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</si>
  <si>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</si>
  <si>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</si>
  <si>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</si>
  <si>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</si>
  <si>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</si>
  <si>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</si>
  <si>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</si>
  <si>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</si>
  <si>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Výdaje na zeměd.a lesní hospodářství j.n.</t>
  </si>
  <si>
    <t>0</t>
  </si>
  <si>
    <t>Výstavní činnosti v kultuře</t>
  </si>
  <si>
    <t>Dotace soukromým školám (UZ 33155)</t>
  </si>
  <si>
    <t>Ostatní činnosti k ochraně ovzduší</t>
  </si>
  <si>
    <t>Domovy důchodců</t>
  </si>
  <si>
    <t>Rozpočet</t>
  </si>
  <si>
    <t>Příjmy z prodeje pozemků</t>
  </si>
  <si>
    <t>Příjmy z prodeje ostatních nemovitostí a jejich částí</t>
  </si>
  <si>
    <t>Divadelní činnost</t>
  </si>
  <si>
    <t>Ostatní nemocnice</t>
  </si>
  <si>
    <t>Ústavní péče j.n.</t>
  </si>
  <si>
    <t>Zdravotnická záchranná služba</t>
  </si>
  <si>
    <t>Sociální ústavy pro dospělé</t>
  </si>
  <si>
    <t>Ostatní nakládání s odpady j.n.</t>
  </si>
  <si>
    <t>Chráněné části přírody</t>
  </si>
  <si>
    <t>Ochrana druhů a stanovišť</t>
  </si>
  <si>
    <t>Ostatní činnosti k ochraně přírody a krajiny j.n.</t>
  </si>
  <si>
    <t>Dopravní obslužnost - železnice</t>
  </si>
  <si>
    <t>15</t>
  </si>
  <si>
    <t>Ostatní složky a činnosti integrovaného záchranného systému j.n.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</si>
  <si>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</si>
  <si>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</si>
  <si>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</si>
  <si>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</si>
  <si>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</si>
  <si>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</si>
  <si>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</si>
  <si>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</si>
  <si>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</si>
  <si>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</si>
  <si>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</si>
  <si>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</si>
  <si>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Strategické a koncepční materiály</t>
  </si>
  <si>
    <t>Nespecifikovaná rezerva</t>
  </si>
  <si>
    <t xml:space="preserve"> </t>
  </si>
  <si>
    <t>Územní rozvoj</t>
  </si>
  <si>
    <t xml:space="preserve">Zařízení výchovného poradenství </t>
  </si>
  <si>
    <t>Příspěvek z dotací mimo přímé náklady</t>
  </si>
  <si>
    <t>Celkem příspěvek z dotací</t>
  </si>
  <si>
    <t>Zařízení výchovného poradenství a preventivní výchovné péče</t>
  </si>
  <si>
    <t xml:space="preserve">Pečovatelská služba </t>
  </si>
  <si>
    <t>Soc. pomoc dětem a mládeži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</si>
  <si>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</si>
  <si>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</si>
  <si>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</si>
  <si>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</si>
  <si>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</si>
  <si>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</si>
  <si>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</si>
  <si>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</si>
  <si>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</si>
  <si>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</si>
  <si>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</si>
  <si>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</si>
  <si>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</si>
  <si>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</si>
  <si>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</si>
  <si>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</si>
  <si>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</si>
  <si>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</si>
  <si>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</si>
  <si>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</si>
  <si>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</si>
  <si>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</si>
  <si>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</si>
  <si>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</si>
  <si>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</si>
  <si>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</si>
  <si>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</si>
  <si>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</si>
  <si>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</si>
  <si>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</si>
  <si>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</si>
  <si>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</si>
  <si>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</si>
  <si>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</si>
  <si>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</si>
  <si>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</si>
  <si>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</si>
  <si>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</si>
  <si>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</si>
  <si>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</si>
  <si>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</si>
  <si>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</si>
  <si>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</si>
  <si>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</si>
  <si>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</si>
  <si>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</si>
  <si>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</si>
  <si>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</si>
  <si>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</si>
  <si>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</si>
  <si>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</si>
  <si>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</si>
  <si>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</si>
  <si>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</si>
  <si>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</si>
  <si>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</si>
  <si>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</si>
  <si>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</si>
  <si>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</si>
  <si>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</si>
  <si>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</si>
  <si>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</si>
  <si>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</si>
  <si>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</si>
  <si>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</si>
  <si>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Nákup paliv a energie j.n.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</si>
  <si>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</si>
  <si>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</si>
  <si>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</si>
  <si>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</si>
  <si>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</si>
  <si>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</si>
  <si>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</si>
  <si>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</si>
  <si>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</si>
  <si>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</si>
  <si>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</si>
  <si>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</si>
  <si>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</si>
  <si>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</si>
  <si>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</si>
  <si>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</si>
  <si>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</si>
  <si>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</si>
  <si>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§ 3299 pol 5000-5999 minus UZ jinde obsažené</t>
  </si>
  <si>
    <t>su 223- 232</t>
  </si>
  <si>
    <t>pol 5000-5999</t>
  </si>
  <si>
    <t>Speciální SOU a U</t>
  </si>
  <si>
    <t>org 1704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</si>
  <si>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</si>
  <si>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</si>
  <si>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</si>
  <si>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</si>
  <si>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</si>
  <si>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</si>
  <si>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</si>
  <si>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</si>
  <si>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</si>
  <si>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</si>
  <si>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</si>
  <si>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</si>
  <si>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</si>
  <si>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</si>
  <si>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</si>
  <si>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</si>
  <si>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Činnosti památkových ústavů, hradů</t>
  </si>
  <si>
    <t>Ostatní speciální zdrav. programy</t>
  </si>
  <si>
    <t>Lékařská služba první pomoci</t>
  </si>
  <si>
    <t>Sběr a svoz nebezpečných odpadů</t>
  </si>
  <si>
    <t>Pozor na Herálec doplatky rok 2003</t>
  </si>
  <si>
    <t>Zvláštní zař.pro výkon pěstounské péče</t>
  </si>
  <si>
    <t>§ 6113 - ORJ 1700, pol. 5179 -17 tis. a pol. 5163 - 30 tis.</t>
  </si>
  <si>
    <t>§ 6330 - pol. 5342, ORJ 1700, ORG 1701   +  185 tis.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</si>
  <si>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</si>
  <si>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</si>
  <si>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</si>
  <si>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</si>
  <si>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</si>
  <si>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§ 2212 - ORJ 8000, ORG XXXX - 341.229 tis. kap.</t>
  </si>
  <si>
    <t>§ 4313 - 12.600 tis. 8000 běž. a 2.700 tis. 8000 kap.</t>
  </si>
  <si>
    <t>§ 4311 - 1.400 tis. 8000 bež. a 50.100 tis. 8000 kap.</t>
  </si>
  <si>
    <t>§ 4316 - 3.700 tis.  8000 běž. a 16.400 tis. 8000 kap.</t>
  </si>
  <si>
    <t>Hudební činnost</t>
  </si>
  <si>
    <t>Ostatní záležitosti kultury</t>
  </si>
  <si>
    <t xml:space="preserve">§ 3319 - ORJ 4000 - 390 tis. </t>
  </si>
  <si>
    <t xml:space="preserve">Film, tvorba, distribuce, kina a audio </t>
  </si>
  <si>
    <t>Ostatní tělovýchovná činnost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</si>
  <si>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</si>
  <si>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</si>
  <si>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</si>
  <si>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>ROK 2004</t>
  </si>
  <si>
    <t>Odvody za nespl. povin. zam. zdrav. postiž.</t>
  </si>
  <si>
    <t xml:space="preserve">Cestovné  (tuzemské i zahraniční) </t>
  </si>
  <si>
    <t>Ostatní pov. poj. hrazené zaměstnavatelem</t>
  </si>
  <si>
    <t xml:space="preserve">Cestovné (tuzemské i zahraniční) </t>
  </si>
  <si>
    <t xml:space="preserve">SCHVÁLENÝ   ROZPOČET   ROK   2004    </t>
  </si>
  <si>
    <t>SCHVÁLENÝ   ROZPOČET   ROK   2004</t>
  </si>
  <si>
    <t xml:space="preserve">Záležitosti vzdělávání </t>
  </si>
  <si>
    <t>Odvádění a čištění odpadních vod</t>
  </si>
  <si>
    <t xml:space="preserve">Ostatní správa v zemědělství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</si>
  <si>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</si>
  <si>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</si>
  <si>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</si>
  <si>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</si>
  <si>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</si>
  <si>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</si>
  <si>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</si>
  <si>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</si>
  <si>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>Silnice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</si>
  <si>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</si>
  <si>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</si>
  <si>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</t>
  </si>
  <si>
    <t>Ostatní záležitosti kultury církví a sděl.p.</t>
  </si>
  <si>
    <t xml:space="preserve">Neinvestiční výdaje spojené s majetkem kraje - režijní výdaje </t>
  </si>
  <si>
    <t>Investiční výdaje spojené s majetkem kraje - výkupy</t>
  </si>
  <si>
    <t>OSTATNÍ FINANČNÍ OPERACE</t>
  </si>
  <si>
    <t>Celkem třída 1 - daňové příjmy</t>
  </si>
  <si>
    <t>Celkem třída 2 - nedaňové příjmy</t>
  </si>
  <si>
    <t>Celkem seskupení položek 41xx                                       -neinvestiční přijaté dotace</t>
  </si>
  <si>
    <t>Celkem třída 3 - kapitálové příjmy</t>
  </si>
  <si>
    <t>Ostatní neinvestiční dotace přijaté ze SR               (pol.4116)</t>
  </si>
  <si>
    <t>Přijaté sankční platby                                          (pol. 2210)</t>
  </si>
  <si>
    <t>,</t>
  </si>
  <si>
    <t>Ostatní pov. poj. placené zaměstnavatelem</t>
  </si>
  <si>
    <t>Dary obyvatelstvu</t>
  </si>
  <si>
    <t>CELKEM příjmy</t>
  </si>
  <si>
    <t>CELKEM výdaje</t>
  </si>
  <si>
    <t>Ostatní příjmy (provize,vratka  z depozit)</t>
  </si>
  <si>
    <t>Vyplacené grantové programy</t>
  </si>
  <si>
    <t xml:space="preserve"> VÝDAJE CELKEM</t>
  </si>
  <si>
    <t>Krajský úřad - příděl</t>
  </si>
  <si>
    <t>Zastupitelé (uvolnění) - příděl</t>
  </si>
  <si>
    <t>Dopravní obslužnost  - silnice</t>
  </si>
  <si>
    <t>( tis. Kč)</t>
  </si>
  <si>
    <t>Celkem mimořádné příjmy</t>
  </si>
  <si>
    <t>Rozpis mimořádných (nerozpočtovaných) příjmů</t>
  </si>
  <si>
    <t>Ostatní nedaňové příjmy (nerozpočtované)</t>
  </si>
  <si>
    <t>Investiční dotace ze státních fondů                        (pol. 4213)</t>
  </si>
  <si>
    <t>Přímé náklady  (UZ 33353)</t>
  </si>
  <si>
    <t xml:space="preserve">KAPITOLA CELKEM </t>
  </si>
  <si>
    <t>SEKRETARIÁT HEJTMANA</t>
  </si>
  <si>
    <t>REGIONÁLNÍ ROZVOJ</t>
  </si>
  <si>
    <t>Poskytnuté neinvestiční příspěvky a náhrady</t>
  </si>
  <si>
    <t>KrÚ - VNITŘNÍ SPRÁVA</t>
  </si>
  <si>
    <t>Celospolečenské funkce lesů</t>
  </si>
  <si>
    <t>Celkem seskupení položek 42xx                                         investiční přijaté dotace</t>
  </si>
  <si>
    <t>Neinvestiční přijaté dotace z kapitoly VPS SR        (pol.4111)</t>
  </si>
  <si>
    <t>Monitoring k zajišť.radioaktivního záření</t>
  </si>
  <si>
    <t xml:space="preserve">daň z příjmů PO </t>
  </si>
  <si>
    <t>daň placená krajem</t>
  </si>
  <si>
    <t>91</t>
  </si>
  <si>
    <t>Ubytovací zařízení středních škol</t>
  </si>
  <si>
    <t>Kapitoly celkem</t>
  </si>
  <si>
    <t>Investice v sociálních věcech</t>
  </si>
  <si>
    <t>% z upr.rozpoč.</t>
  </si>
  <si>
    <t>Ost. soc. péče a pomoc rodině a manž.</t>
  </si>
  <si>
    <t>rozpočet na 4.čtvrtletí bude narozpočtován</t>
  </si>
  <si>
    <t>v prosinci !!</t>
  </si>
  <si>
    <t>Činnosti muzeí a galerií</t>
  </si>
  <si>
    <t xml:space="preserve">Technická zhodnocení a opravy v sociálních organizacích </t>
  </si>
  <si>
    <t>Technická zhodnocení a opravy ve zdravotnictví</t>
  </si>
  <si>
    <t>ZDROJE CELKEM</t>
  </si>
  <si>
    <t xml:space="preserve">VÝDAJE </t>
  </si>
  <si>
    <t xml:space="preserve">PŘÍJMY </t>
  </si>
  <si>
    <t>Splátky půjček nemocnice JI, HB, TR</t>
  </si>
  <si>
    <t>Vratky nevyčerpaných příspěvků z grant. pr.</t>
  </si>
  <si>
    <t>Přijaté dotace ze SR - souhrnný dotační vztah        (pol.4112)</t>
  </si>
  <si>
    <t>ROK 2005</t>
  </si>
  <si>
    <t>Zůstatek z roku 2004</t>
  </si>
  <si>
    <t>Ostatní čerpání dle statutu SF</t>
  </si>
  <si>
    <t>Kapitola informatika</t>
  </si>
  <si>
    <t>Kapitola Sekretariátu Regionální rady NUTS II</t>
  </si>
  <si>
    <t>KAPITOLA INFORMATIKA</t>
  </si>
  <si>
    <t>Finanční vypořádání za rok 2004</t>
  </si>
  <si>
    <t>Humanitární zahraniční pomoc</t>
  </si>
  <si>
    <t>51</t>
  </si>
  <si>
    <t>Investice ve zdravotnictví</t>
  </si>
  <si>
    <t>Převod z Fondu strategických rezerv</t>
  </si>
  <si>
    <t>Vratka DOL Počátky</t>
  </si>
  <si>
    <t>Rozvoj Třebíčská - INKUBÁTOR</t>
  </si>
  <si>
    <t>Humanitární pomoc postiženým oblastem v jihových. Asii</t>
  </si>
  <si>
    <t>Vratka návratné fin. výpomoci od DOL Počátky</t>
  </si>
  <si>
    <t>DOL Počátky - úhrada kumul. ztráty a přísp. na provoz</t>
  </si>
  <si>
    <t>ISŠ stavební a U JI - Truhl.  Pávov, vybudování přípojky NN</t>
  </si>
  <si>
    <t>Poskytnutí fin. darů obcím na dopravu žáků do škol</t>
  </si>
  <si>
    <t>Dotace Městu Třebíč na pořízení divadelní křesel</t>
  </si>
  <si>
    <t>Nemocnice Třebíč - rekonstrukce stravovacího provozu</t>
  </si>
  <si>
    <t>Divadelní činnost (dotace Městu TR)</t>
  </si>
  <si>
    <t>POV - Územní plánování</t>
  </si>
  <si>
    <t>POV - Bezpečnost a veřejný pořádek</t>
  </si>
  <si>
    <t>Neinvestiční akce v dopravě</t>
  </si>
  <si>
    <t xml:space="preserve">Ostatní nedaňové příjmy j.n.                                  (pol.2329)  </t>
  </si>
  <si>
    <t xml:space="preserve">Příjmy z prodeje ostatního dlouhod.mov.majetku    </t>
  </si>
  <si>
    <t>Prevence vzniku odpadu</t>
  </si>
  <si>
    <t>Další vzdělávání pracovníků ve zdrav.</t>
  </si>
  <si>
    <t>Ostatní záležitosti ochrany památek</t>
  </si>
  <si>
    <t>Správa v lesním hospodářství</t>
  </si>
  <si>
    <t>Poskytnutí zálohy vnitř. organ. jednotkám</t>
  </si>
  <si>
    <t xml:space="preserve">Převody z rozpočtu kraje </t>
  </si>
  <si>
    <t>Návrat zapomenutého syna - Otakar Štáfl, český malíř</t>
  </si>
  <si>
    <t xml:space="preserve">10) ČERPÁNÍ REZERVY, NEROZDĚLENÝCH POLOŽEK V OBDOBÍ </t>
  </si>
  <si>
    <r>
      <t xml:space="preserve">2a) SROVNÁNÍ VÝVOJE DAŃOVÝCH PŘÍJMŮ V ROCE 2004 A 2005   (bez daně placené krajem)           </t>
    </r>
    <r>
      <rPr>
        <b/>
        <sz val="10"/>
        <rFont val="Arial CE"/>
        <family val="2"/>
      </rPr>
      <t>(tis.Kč)</t>
    </r>
  </si>
  <si>
    <t>Ostatní ekologické záležitosti</t>
  </si>
  <si>
    <t xml:space="preserve">FINANCOVÁNÍ (+)* </t>
  </si>
  <si>
    <r>
      <t xml:space="preserve">Ostatní přijaté vratky transferů (vratky st. dotací od obcí)      </t>
    </r>
    <r>
      <rPr>
        <sz val="10"/>
        <rFont val="Arial CE"/>
        <family val="2"/>
      </rPr>
      <t xml:space="preserve"> (pol. 2229)</t>
    </r>
  </si>
  <si>
    <t>ZHODNOCENÍ KB</t>
  </si>
  <si>
    <t>Vázané prostředky na grantové programy</t>
  </si>
  <si>
    <t>ZHODNOCENÍ KB a ČS</t>
  </si>
  <si>
    <t>SALDO PŘÍJMŮ A VÝDAJŮ</t>
  </si>
  <si>
    <t>ROK 2004 přepočítaný dle koeficientů roku 2005</t>
  </si>
  <si>
    <t>Úroky</t>
  </si>
  <si>
    <t>Nemocnice Jihlava - nevyužívaný majetek</t>
  </si>
  <si>
    <t>Záloha pokladně</t>
  </si>
  <si>
    <t>Neinv. příspěvek - Nemocnice Jihlava</t>
  </si>
  <si>
    <t>Základní umělecká škola - Žďár n./S.</t>
  </si>
  <si>
    <t>Povýšení kapitoly Kultura na dotace vlast. kult. pam.</t>
  </si>
  <si>
    <t>Dotace Obci Kostelec na výstavbu chodníku</t>
  </si>
  <si>
    <t>Oprava silnice Jihlava - Vápovice</t>
  </si>
  <si>
    <t>Oprava krytu silnice Jemnice - Lhotice</t>
  </si>
  <si>
    <t xml:space="preserve">Dotace Obci Brzkov - ochrana obecního majetku </t>
  </si>
  <si>
    <t>Dotace Obcím Onšov a Budišov - odstranění pov. škod</t>
  </si>
  <si>
    <t>Dotace Městu Žďár n./S. - úoravy budovy ZUŠ - ZR</t>
  </si>
  <si>
    <t>Výdaje § 3636</t>
  </si>
  <si>
    <t>Oslavy 60. výročí Dne osvobození</t>
  </si>
  <si>
    <t>Čerpání (Kč):</t>
  </si>
  <si>
    <t>INTEREG III A - mapování sitě jezdeckých stezek</t>
  </si>
  <si>
    <t>silnice II/405 Jihlava - Třebíč</t>
  </si>
  <si>
    <t>Systém sběru a třídění odpadu 2005</t>
  </si>
  <si>
    <t>Výdaje (Kč):</t>
  </si>
  <si>
    <t>Zdroje (Kč):</t>
  </si>
  <si>
    <t xml:space="preserve">Projekt </t>
  </si>
  <si>
    <t xml:space="preserve">Info, publicita a odb.publikace v kraji Vysočina </t>
  </si>
  <si>
    <t>Řízení a implementace v kraji Vysočina</t>
  </si>
  <si>
    <t xml:space="preserve">Monitoring a hodnocení v kraji Vysočina </t>
  </si>
  <si>
    <t>tis. Kč</t>
  </si>
  <si>
    <t>Předpokládané celkové výdaje projektu</t>
  </si>
  <si>
    <t>Předpokládaný celkový příjem do rozpočtu</t>
  </si>
  <si>
    <t>Projekt</t>
  </si>
  <si>
    <t>Celkový rozpočet kraje Vysočina na projekt</t>
  </si>
  <si>
    <t>Podíl kraje (%)</t>
  </si>
  <si>
    <t>Podíl kraje (tis. Kč)</t>
  </si>
  <si>
    <t>další období</t>
  </si>
  <si>
    <t>Budování partnerství</t>
  </si>
  <si>
    <t>ROWANet</t>
  </si>
  <si>
    <t>ICHNOS</t>
  </si>
  <si>
    <t xml:space="preserve">Technická asistence INTERREG IIIA </t>
  </si>
  <si>
    <t>Technická asistence SROP:Řízení a implementace v kraji Vysočina - 2004</t>
  </si>
  <si>
    <t>Technická asistence SROP: Info,publicita a odborné publikace v kraji Vysočina-2004</t>
  </si>
  <si>
    <t>Technická asistence SROP: Kontroly a kontrolní systémy v kraji Vysočina - 2004</t>
  </si>
  <si>
    <t>Technická asistence SROP: Monitoring a hodnocení v kraji Vysočina - 2004</t>
  </si>
  <si>
    <t>Přiděleno na zvláštní účet (tis. Kč)</t>
  </si>
  <si>
    <t xml:space="preserve">Ostatní zál.civilní připr.na krizové stavy </t>
  </si>
  <si>
    <t>Neinvestiční přijaté dotace od obcí                        (pol. 4121)</t>
  </si>
  <si>
    <t>Neinvestiční přijaté dotace od mezinár. Institucí     ( pol.4152)</t>
  </si>
  <si>
    <t>Ostatní investiční přijaté dotace ze stát. rozpočtu   (pol. 4216)</t>
  </si>
  <si>
    <t>Investiční přijaté dotace od obcí                            (pol. 4221)</t>
  </si>
  <si>
    <t>Mezinárodní spolupráce v oblasti územ.rozvoje</t>
  </si>
  <si>
    <t>Ostatní zál. bydlení komunál. Služeb - POV</t>
  </si>
  <si>
    <t xml:space="preserve">Ostatní činnosti j.n. - strategické a koncepční materiály kraje  </t>
  </si>
  <si>
    <t xml:space="preserve">KULTURNÍ, SPOLEČENSKÉ A SPORTOVNÍ AKCE </t>
  </si>
  <si>
    <t>Převod z roku 2004 (rezerva)</t>
  </si>
  <si>
    <t>Ostatní neinvesiční výdaje j.n.</t>
  </si>
  <si>
    <t>KAPITOLA SEKRETARIÁTU REG. RADY NUTS II</t>
  </si>
  <si>
    <t>SPŠ stavební, soust a OU Třebíč výstavba dílen</t>
  </si>
  <si>
    <t>Psychocentrum - nákup informační technologie</t>
  </si>
  <si>
    <t xml:space="preserve">Zvýšení příspěvků na provoz zřizovaným nemocnicím </t>
  </si>
  <si>
    <t>Dotace NPÚ Praha na odstranění následků požáru hradu Pernštejn</t>
  </si>
  <si>
    <t>Analýza potřeb kraje Vysočina v oblasti mezinárodních vztahů</t>
  </si>
  <si>
    <t>Posílení rezervy o dotaci ze SFŽP (územní energetická koncepce)</t>
  </si>
  <si>
    <t>Posílení rezervy o dotaci ze SFŽP (plán odpadového hospodářství)</t>
  </si>
  <si>
    <t xml:space="preserve">INTERREG III A silnice II/411, II/152, III/15226  </t>
  </si>
  <si>
    <t>Mor. Budějovice okružní křižovatka</t>
  </si>
  <si>
    <t xml:space="preserve">SROP 2.1.1. Oprava mostu v Přibyslavicích </t>
  </si>
  <si>
    <t>Podpora soc. integrace v kraji Vysočina - administrace GS</t>
  </si>
  <si>
    <t>Poplatky za odběr podzemních vod</t>
  </si>
  <si>
    <t>Příjmy z prodeje  krátk. a drob. dlouh. majetku</t>
  </si>
  <si>
    <t>Příjmy z pronájmu movitých věcí</t>
  </si>
  <si>
    <t>Příjmy z pronájmu ost.nemov. a jejich částí</t>
  </si>
  <si>
    <t xml:space="preserve">Příjmy z fin. vypoř.  min. let mezi kr. a ob.            </t>
  </si>
  <si>
    <t>Úhrada členského příspěvku Asociaci krajů ČR</t>
  </si>
  <si>
    <t>Krajské kolo soutěže mladých cyklistů - ceny a cestovné</t>
  </si>
  <si>
    <t>Nemocnice Jihlava - realizace projektu rozvoje ICT</t>
  </si>
  <si>
    <t>Otevření krajských sportovišť veřejnosti - posílení objemu</t>
  </si>
  <si>
    <t>Propagace a reklama kraje Vysočina na výstavách ČSCH</t>
  </si>
  <si>
    <t>GY Telč - na úhradu nákladů s účastí na MS v graf.předmět.</t>
  </si>
  <si>
    <t>DD Velký Újezd - na úhradu zvýšeného nájemného</t>
  </si>
  <si>
    <t>Pořízení publikace "Regenerace prostoru kraj Vysočina"</t>
  </si>
  <si>
    <t>Ostatní finanční operace (fin. vypořádání se SR za rok 2004)</t>
  </si>
  <si>
    <t>Vodní díla na vodohosp. a vodár. tocích</t>
  </si>
  <si>
    <t>Dotace na infor. politiku a vzdělávání</t>
  </si>
  <si>
    <t>Bezpečnost silničního provozu</t>
  </si>
  <si>
    <t>Volby do zastupitelstev  ÚSC</t>
  </si>
  <si>
    <t>Muzeum Vysočiny Havlíčkův Brod - na rozvoj IT organizace</t>
  </si>
  <si>
    <t>OS Kamínek - na pomůcky pro postižené děti</t>
  </si>
  <si>
    <t>Příspěvek na provoz školám z důvodu zabezpečení úhrad</t>
  </si>
  <si>
    <t>SMJ s r.o. -Protialkoholní záchytná stanice úhrada I./2005</t>
  </si>
  <si>
    <t>Přijaté neinvestiční dary</t>
  </si>
  <si>
    <t>14</t>
  </si>
  <si>
    <t>Dotace obcím - přezkoumání hosp. 2004</t>
  </si>
  <si>
    <t>Daň z přijmu práv. osob za kraj 2004</t>
  </si>
  <si>
    <t>Mor. Budějovice - okružní křižovatka (Interreg IIIA - 2.1)</t>
  </si>
  <si>
    <t>Oprava mostu ev.č. 35114-4 v Přibyslavicích (SROP - 2.1.1)</t>
  </si>
  <si>
    <t>Podpora sociální integrace v kraji Vysočina 2004-2006 (bez zálohového financování)</t>
  </si>
  <si>
    <t>Přijaté nekapitálové příspěvky a náhrady                (pol. 2324)</t>
  </si>
  <si>
    <t>SU 236 72</t>
  </si>
  <si>
    <t>SU 236 71</t>
  </si>
  <si>
    <t>SU 236 70</t>
  </si>
  <si>
    <t>SU 236 69</t>
  </si>
  <si>
    <t>SU 236 68</t>
  </si>
  <si>
    <t>SU 236 67</t>
  </si>
  <si>
    <t>SU 236 66</t>
  </si>
  <si>
    <t>SU 236 60</t>
  </si>
  <si>
    <t>SU 236 61</t>
  </si>
  <si>
    <t>Nespotř. část přebytku hosp. 2004 (ZŠ Kubišova) - převod do fondu</t>
  </si>
  <si>
    <t>Dotace obcím s vysokým podílem školních dětí</t>
  </si>
  <si>
    <t>Dotace obcím za provedení přezkoumání hosp. rok 2004</t>
  </si>
  <si>
    <t>Z důvodu platnosti nařízení vlády č. 637/2004 Sb.</t>
  </si>
  <si>
    <t>Dotace Městu Kamenice n/L povodňové škody - komunikace</t>
  </si>
  <si>
    <t>ZZS kraje Vysočina - vyrovnané hospodaření v roce 2005</t>
  </si>
  <si>
    <t>ARS koncert,s r.o. - Mezinár. hudeb. festival P. Dvorského</t>
  </si>
  <si>
    <t>Výdaje § 2212</t>
  </si>
  <si>
    <t>Příjmy z fin. vypoř. za rok 2004 od MF</t>
  </si>
  <si>
    <t xml:space="preserve">Dotace MPSV-Rozvoj kapacit dalšího prof. vzděl. </t>
  </si>
  <si>
    <t>Stroje, přístroje a zařízení</t>
  </si>
  <si>
    <t>Ostatní soc. péče a pomoc zdrav. postiž.</t>
  </si>
  <si>
    <t>Přijaté nekap. Příspěvky a náhrady - Projekt LORIS</t>
  </si>
  <si>
    <t>IP ROWANET</t>
  </si>
  <si>
    <t>IP Budování rozvojového partnerství</t>
  </si>
  <si>
    <t>IP Technická asistence programu SROP</t>
  </si>
  <si>
    <t>INTERREG IIIA Česká republika - Rakousko v kraji Vysočina</t>
  </si>
  <si>
    <t xml:space="preserve">IP  Realizace informační kampaně pro Iniciativu Společenství </t>
  </si>
  <si>
    <t>IP  ICHNOS</t>
  </si>
  <si>
    <t>GS  Rozvoj kapacit dalšího profesního vzdělávání</t>
  </si>
  <si>
    <t xml:space="preserve">IP  II/411, II/152, III/15226 Moravské Budějovice -  </t>
  </si>
  <si>
    <t>okružní křižovatka</t>
  </si>
  <si>
    <t>IP  Oprava mostu evid. číslo 35114- 4 v Přibyslavicích</t>
  </si>
  <si>
    <t>9) Zvláštní účty projektů spolufinancovaných  EU</t>
  </si>
  <si>
    <t>SU 236 74</t>
  </si>
  <si>
    <t>Silnice II/3514 a III/03821 Lidická-Havířska HB</t>
  </si>
  <si>
    <t>Severojižní propojení kraje Vysočina</t>
  </si>
  <si>
    <t>Podpora místní infrastruktury cestovního ruchu</t>
  </si>
  <si>
    <t xml:space="preserve">Projekt Muzea Vysočiny Jihlava </t>
  </si>
  <si>
    <t>GS na podporu malých a středních podnikatelů</t>
  </si>
  <si>
    <t>GS na podporu drobných podnikatelů</t>
  </si>
  <si>
    <t>Ostatní soc.péče a pomoc zdrav.postiž.</t>
  </si>
  <si>
    <t>Domovy-penziony pro matky s dětmi</t>
  </si>
  <si>
    <t>Sociální pomoc osobám v hmotné nouzi</t>
  </si>
  <si>
    <t>Centra sociální pomoci</t>
  </si>
  <si>
    <t>GS   Podpora sociální integrace v kraji Vysočina 2004 - 2006</t>
  </si>
  <si>
    <t>Speciální školy Chotěboř-zvýšení přísp.na provoz inv. dotace</t>
  </si>
  <si>
    <t>Bystřice n/P.-úhrada opravy stavby silnice k.ú. Domanínek</t>
  </si>
  <si>
    <t>Dotace Obci Maleč - na odstranění povodňových škod</t>
  </si>
  <si>
    <t>Dotace Obci Kozlov - na odstranění povodńových škod</t>
  </si>
  <si>
    <t>Oprav krytu silnice II/152 v úseku Jemnice - Lhotice</t>
  </si>
  <si>
    <t>Navýšení položky Nespecifikovaná rezerva</t>
  </si>
  <si>
    <t>Dotace na provoz. sociálních a pečovatelských služeb</t>
  </si>
  <si>
    <t>Dotace obcím na obnovu a opravu pomníků,památníků,hrobů</t>
  </si>
  <si>
    <t>Fin. prostředky pro FC Vysočina "Podpora telent. mládeže"</t>
  </si>
  <si>
    <t>Jezdecké stezky (Interreg IIIA)</t>
  </si>
  <si>
    <t>Pořízení zach hodnot místního povědomí</t>
  </si>
  <si>
    <t>Vratky půjček od nemocnic JI, HB, TR</t>
  </si>
  <si>
    <t>Silnice v k.ú. Domanínek - Město Bystřice n/P</t>
  </si>
  <si>
    <t>Pořízení sídla kraje</t>
  </si>
  <si>
    <t>Převod do Fondu Vysočiny, rozvoj Třebíčska a projekt. dokumentaci GS + převody do fondů EU</t>
  </si>
  <si>
    <t>Podpora sociální integrace v kraji Vysočina</t>
  </si>
  <si>
    <t xml:space="preserve">Další předpokládané požadavky na FSR budou na projekty Podpora regionální a místní </t>
  </si>
  <si>
    <t>infrastruktury cestovního ruchu, Podpora regionálních a místních služeb cestovního</t>
  </si>
  <si>
    <t>schválen a dosud nerealizován převod z FSR nebo přislíbeno spolufinancování usnesením ZK</t>
  </si>
  <si>
    <t>Realizace nákupu "Studie proveditelnosti monitorovacího a informačního systému na dálnici D1"</t>
  </si>
  <si>
    <t>Dotace SFŽP - Plán vodního hospodářství kraje Vysočina</t>
  </si>
  <si>
    <t>Krajský zdravotní plán</t>
  </si>
  <si>
    <t>Muzeum Vysočiny JI a TR - dotace na zakoupení schodolezů</t>
  </si>
  <si>
    <t>Nemocnice HB - realizace projektu rozvoje ICT</t>
  </si>
  <si>
    <t>Speciální školy Chotěboř - opravy v budově školy</t>
  </si>
  <si>
    <t>SÚS HB a TR - na odstranění povodňových škod</t>
  </si>
  <si>
    <t>Odměny pro ředitele nemocnic zřizované krajem Vysočina</t>
  </si>
  <si>
    <t>Ostatní zařízení vých . a vzděl. mládeže</t>
  </si>
  <si>
    <t>Daň z příjmu PO za kraj rok 2004 a Převod do sociálního fondu</t>
  </si>
  <si>
    <t>daň z příjmů právnických osob za kraje</t>
  </si>
  <si>
    <t>Neinv. příspěvek - Spec. školy Chotěboř</t>
  </si>
  <si>
    <t>Realizace "Systému pro podporu dopravní obsl. kraje Vysočina"</t>
  </si>
  <si>
    <t>Změna hospodářsko-právní formy nemocnic na akciové spol.</t>
  </si>
  <si>
    <t>Oblastní galerie Vysočina Jihlava - nákup uměleckých děl</t>
  </si>
  <si>
    <t>Domov důchodců Proseč Obořiště - rozvoj ICT</t>
  </si>
  <si>
    <t>Ostatní záležitosti v silniční dopravě</t>
  </si>
  <si>
    <t>Ostatní zeměd. a potr. činnost a rozvoj</t>
  </si>
  <si>
    <t>Operační a informační  střediska IZS</t>
  </si>
  <si>
    <t>Realizované kurzové zisky</t>
  </si>
  <si>
    <t>TA - aktivity spojené s řízením SROP</t>
  </si>
  <si>
    <t>TA - ostatní výdaje technické pomoci SROP</t>
  </si>
  <si>
    <t>IP Centrum maternofetální medicíny</t>
  </si>
  <si>
    <t>Dotace Městu Humpolec na odstranění povod. škod</t>
  </si>
  <si>
    <t>Dotace Obci Velký Rybník na odstranění povod. škod</t>
  </si>
  <si>
    <t>Dotace Městu Pelhřimov na odstranění povod. škod</t>
  </si>
  <si>
    <t>Na podporu zavádění technologie GPS v kraji Vysočina</t>
  </si>
  <si>
    <t>Dotace Obci Police na úhradu prokazatelné ztráty žáků</t>
  </si>
  <si>
    <t>Na pořízení a opravy učebních pomůcek ZUŠ</t>
  </si>
  <si>
    <t>Na udělení Ceny kraje Vysočina za naučnou knihu</t>
  </si>
  <si>
    <t>Jihlavský spolek amatérských filmařů - Jihlava 2005</t>
  </si>
  <si>
    <t>SÚS ZR - na úhradu nákladů pruhu silnice II/602 V. Meziříčí</t>
  </si>
  <si>
    <t>SÚS HB a Pelhřimov - na škody způsobené přívalovými dešti</t>
  </si>
  <si>
    <t>Na pořízení učebních a kompenzačních pomůcek</t>
  </si>
  <si>
    <t>SMJ s.r.o. - Protialkoholní záchytná stanice</t>
  </si>
  <si>
    <t>Převod výsledku hosp. za rok 2004</t>
  </si>
  <si>
    <t>Nemocnice Nové M.n.M.- ISPROFIN</t>
  </si>
  <si>
    <t>PLNĚNÍ PŘÍJMŮ A VÝDAJŮ ROZPOČTU KRAJE V OBDOBÍ 1 - 10/2005</t>
  </si>
  <si>
    <t xml:space="preserve">1) PLNĚNÍ PŘÍJMŮ ROZPOČTU V OBDOBÍ 1 - 10/2005 </t>
  </si>
  <si>
    <r>
      <t xml:space="preserve">VÝVOJ DAŇOVÝCH PŘÍJMŮ V OBDOBÍ  1 - 10/2005                                                                              </t>
    </r>
    <r>
      <rPr>
        <b/>
        <sz val="12"/>
        <rFont val="Arial CE"/>
        <family val="2"/>
      </rPr>
      <t xml:space="preserve"> (tis.Kč)</t>
    </r>
  </si>
  <si>
    <t>3) ČERPÁNÍ VÝDAJŮ ROZPOČTU PODLE KAPITOL V OBDOBÍ 1 - 10/2005</t>
  </si>
  <si>
    <t>ČERPÁNÍ VÝDAJŮ NA KAPITOLE KRAJSKÝ ÚŘAD V 1 - 10/2005</t>
  </si>
  <si>
    <t>ČERPÁNÍ VÝDAJŮ NA KAPITOLE ZASTUPITELSTVO V 1 - 10/2005</t>
  </si>
  <si>
    <r>
      <t xml:space="preserve">6) SOCIÁLNÍ FOND V OBDOBÍ 1 - 10/2005    </t>
    </r>
    <r>
      <rPr>
        <b/>
        <sz val="10"/>
        <rFont val="Arial CE"/>
        <family val="2"/>
      </rPr>
      <t>(Kč)</t>
    </r>
  </si>
  <si>
    <t>Disponibilní zůstatek k 31. 10. 2005</t>
  </si>
  <si>
    <r>
      <t xml:space="preserve">7 a) FOND VYSOČINY V OBDOBÍ 1 - 10/2005    </t>
    </r>
    <r>
      <rPr>
        <b/>
        <sz val="10"/>
        <rFont val="Arial CE"/>
        <family val="2"/>
      </rPr>
      <t>(Kč)</t>
    </r>
  </si>
  <si>
    <t>Disponibilní zdroje FV k 31. 10. 2005</t>
  </si>
  <si>
    <r>
      <t xml:space="preserve">8) FOND STRATEGICKÝCH REZERV V OBDOBÍ 1 - 10/2005   </t>
    </r>
    <r>
      <rPr>
        <b/>
        <sz val="10"/>
        <rFont val="Arial CE"/>
        <family val="2"/>
      </rPr>
      <t>(Kč)</t>
    </r>
  </si>
  <si>
    <t>Disponibilní zdroje FSR k 31. 10. 2005</t>
  </si>
  <si>
    <t>Zůstatek k 31. 10. 2005</t>
  </si>
  <si>
    <t xml:space="preserve">b) BUDOVÁNÍ PARTNERSTVÍ 1 - 10/2005 </t>
  </si>
  <si>
    <t xml:space="preserve">c) ROWANET 1 - 10/2005    </t>
  </si>
  <si>
    <t xml:space="preserve">d) INTERREG III A - TECHNICKÁ ASISTENCE 1 - 10/2005 </t>
  </si>
  <si>
    <t xml:space="preserve">e) INTERREG III C - ICHNOS 1 - 10/2005    </t>
  </si>
  <si>
    <t>f) ROZVOJ  LIDSKÝCH  ZDROJU  1 - 10/2005</t>
  </si>
  <si>
    <t>g) SOCIÁLNÍ  INTEGRACE  1 - 10/2005</t>
  </si>
  <si>
    <t>h) INTERREG  IIIA  -  MORAVSKÉ  BUDĚJOVICE  1 - 10/2005</t>
  </si>
  <si>
    <t>i)  SROP  - PŘIBYSLAVICE  1 - 10/2005</t>
  </si>
  <si>
    <t xml:space="preserve">      1 - 10/2005</t>
  </si>
  <si>
    <t>IP Terénní mapování sítě jezdeckých stezek a koňských stanic</t>
  </si>
  <si>
    <t>v kraji Vysočina</t>
  </si>
  <si>
    <t>j) INTERREG  IIIA  -  jezdectví  1 - 10/2005</t>
  </si>
  <si>
    <t>Vratky z depozit rok 2004</t>
  </si>
  <si>
    <t>ISŠ stavební a U JI - Snížení příspěvku na provoz</t>
  </si>
  <si>
    <t>Dotace obcím na úhradu nákladů účtovaných auditem 2004</t>
  </si>
  <si>
    <t>Obec Obrataň - dotace pro zlepšení vysokoš. vzdělávání</t>
  </si>
  <si>
    <t xml:space="preserve">Rada dětí a mládeže kraje Vysočina,JI-Letní tábory Vysočině </t>
  </si>
  <si>
    <t xml:space="preserve">   </t>
  </si>
  <si>
    <t>+ 26 833 000</t>
  </si>
  <si>
    <t>SU 236 79</t>
  </si>
  <si>
    <t>k) KOFINANCOVÁNÍ  IP V OPATŘENÍ 4.2.2. SROP  1 - 10/2005</t>
  </si>
  <si>
    <t>Výdaje § 6399</t>
  </si>
  <si>
    <t>l) SEVEROJIŽNÍ  PROPOJENÍ  1 - 10/2005</t>
  </si>
  <si>
    <t>m) Ekonomický plán projektů - rozpočet, cash-flow</t>
  </si>
  <si>
    <t xml:space="preserve">Navrhovaný převod z rozpočtu kraje - snížení kapitol </t>
  </si>
  <si>
    <t>IP Kofinancování v opatření 4.2.2. SROP</t>
  </si>
  <si>
    <t>IP Severojižní propojení kraje Vysočina</t>
  </si>
  <si>
    <t>Komunitní plánování sociálních služeb v kraji Vysočina</t>
  </si>
  <si>
    <t>ČERPÁNÍ  FONDU VYSOČINY DLE GRANTOVÝCH PROGRAMŮ           (Kč)     01- 10/2005</t>
  </si>
  <si>
    <t>Číslo prog.</t>
  </si>
  <si>
    <t>Název grantového programu</t>
  </si>
  <si>
    <t>Rozděl.výše podpor</t>
  </si>
  <si>
    <t>Vyčerpáno v roce 2002</t>
  </si>
  <si>
    <t>Vyčerpáno v roce 2003</t>
  </si>
  <si>
    <t>Vyčerpáno v roce 2004</t>
  </si>
  <si>
    <t>Vyčerpáno v roce 2005</t>
  </si>
  <si>
    <t>Celkem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</si>
  <si>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</si>
  <si>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</si>
  <si>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</si>
  <si>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</si>
  <si>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</si>
  <si>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</si>
  <si>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</si>
  <si>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</si>
  <si>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</si>
  <si>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</si>
  <si>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</si>
  <si>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</si>
  <si>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Život.prostředí - zdroj bohat.Vys.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</si>
  <si>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</si>
  <si>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</si>
  <si>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</si>
  <si>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</si>
  <si>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</si>
  <si>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</si>
  <si>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</si>
  <si>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</si>
  <si>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Zemědělské projekty</t>
  </si>
  <si>
    <t>Vzděláním ke standardům kvality</t>
  </si>
  <si>
    <t>Bydlete na venkově</t>
  </si>
  <si>
    <t>Územní dokumentace II.</t>
  </si>
  <si>
    <t>Programy profes.vzdělávání dosp.</t>
  </si>
  <si>
    <t>Krajina Vysočiny</t>
  </si>
  <si>
    <t>Granty vyhlášené v roce 2003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</si>
  <si>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</si>
  <si>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</si>
  <si>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</si>
  <si>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</si>
  <si>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</si>
  <si>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</si>
  <si>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</si>
  <si>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</si>
  <si>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</si>
  <si>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Doprovodná infrastruktura cest.r.</t>
  </si>
  <si>
    <t>Síťování firem na vysočině</t>
  </si>
  <si>
    <t>Zemědělské projekty 2003</t>
  </si>
  <si>
    <t>Výstavba a údržba sportovišť</t>
  </si>
  <si>
    <t>Systém sběru a třídění odpadu</t>
  </si>
  <si>
    <t>Energetické využívání obnovitel.z.</t>
  </si>
  <si>
    <t>Popularizace informačních techn.</t>
  </si>
  <si>
    <t>Webové stránky MSP</t>
  </si>
  <si>
    <t>Webové stránky měst a obcí</t>
  </si>
  <si>
    <t>Modernizace ubytovacích zaříz.</t>
  </si>
  <si>
    <t>Vítejte u nás II.</t>
  </si>
  <si>
    <t>Rozvoj mikroregionů</t>
  </si>
  <si>
    <t>GIS-II</t>
  </si>
  <si>
    <t>ŽP-zdroj bohat.Vysočiny 2003</t>
  </si>
  <si>
    <t>Edice Vysočiny</t>
  </si>
  <si>
    <t>Škola a knihovna</t>
  </si>
  <si>
    <t>Bydlete na venkově 2003</t>
  </si>
  <si>
    <t>Volný čas 2004</t>
  </si>
  <si>
    <t>Regionální kultura III.</t>
  </si>
  <si>
    <t>Jednorázové akce 2004</t>
  </si>
  <si>
    <t>Sport pro všechny 2004</t>
  </si>
  <si>
    <t>Metropolitní sítě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</si>
  <si>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</si>
  <si>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</si>
  <si>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</si>
  <si>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</si>
  <si>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</si>
  <si>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</si>
  <si>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</si>
  <si>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</si>
  <si>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</si>
  <si>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</si>
  <si>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Cizí jazyky-brána k novému pozn.</t>
  </si>
  <si>
    <t>Lidské zdroje ve firmách</t>
  </si>
  <si>
    <t>Rozvoj vesnice 2004</t>
  </si>
  <si>
    <t>ŽP-zdroj bohat.Vysočiny 2004</t>
  </si>
  <si>
    <t>Čistá voda 2004</t>
  </si>
  <si>
    <t>Převod na výdajov.účet,ORJ 1800</t>
  </si>
  <si>
    <t>Prevence kriminality 2004</t>
  </si>
  <si>
    <t>Vysočina bez bariér</t>
  </si>
  <si>
    <t xml:space="preserve">Projekt.dokument. k progr. SROP </t>
  </si>
  <si>
    <t xml:space="preserve">Edice Vysočiny II. </t>
  </si>
  <si>
    <t>Bydlete na venkově 2004</t>
  </si>
  <si>
    <t xml:space="preserve">Dopravní výchova 2004 </t>
  </si>
  <si>
    <t>Syst.sběru a tříd. odpadu 2004</t>
  </si>
  <si>
    <t>Metropolitní sítě - II</t>
  </si>
  <si>
    <t xml:space="preserve">Výzkum-vývoj-inovace </t>
  </si>
  <si>
    <r>
      <t xml:space="preserve">Rozvoj malých podnikatelů </t>
    </r>
    <r>
      <rPr>
        <b/>
        <sz val="10"/>
        <rFont val="Arial CE"/>
        <family val="2"/>
      </rPr>
      <t xml:space="preserve"> </t>
    </r>
  </si>
  <si>
    <t xml:space="preserve">Certifikace-osvědčení </t>
  </si>
  <si>
    <t xml:space="preserve">Vítejte u nás 2004 </t>
  </si>
  <si>
    <t xml:space="preserve">Doprov.infrastruk.cest.r.2004 </t>
  </si>
  <si>
    <t xml:space="preserve">Integrace aplikačn.vybav.ISVS </t>
  </si>
  <si>
    <t xml:space="preserve">Metropolitní sítě III </t>
  </si>
  <si>
    <t xml:space="preserve">Vzdělávání seniorů v oblasti ICT </t>
  </si>
  <si>
    <t xml:space="preserve">Krajina Vysočiny 2004 </t>
  </si>
  <si>
    <t xml:space="preserve">Energ.využív.obnovit.zdr. 2004 </t>
  </si>
  <si>
    <t xml:space="preserve">Protidrog.prev.a léčba 2004-2005 </t>
  </si>
  <si>
    <t>Regionální kultura IV.</t>
  </si>
  <si>
    <t>Rozvoj vesnice 2004 - II</t>
  </si>
  <si>
    <t>Volný čas 2005</t>
  </si>
  <si>
    <t>Jednorázové akce 2005</t>
  </si>
  <si>
    <t>Sport pro všechny 2005</t>
  </si>
  <si>
    <t>Ciz.jaz.-brána k nov.pozn.2004</t>
  </si>
  <si>
    <t>Granty vyhlášené v roce 2005</t>
  </si>
  <si>
    <t>Čistá voda 2005</t>
  </si>
  <si>
    <t>Sportoviště 2005</t>
  </si>
  <si>
    <t>Tábory 2005</t>
  </si>
  <si>
    <t>Syst.sběru a tříd. odpadu 2005</t>
  </si>
  <si>
    <t>Bezpečná silnice 2005</t>
  </si>
  <si>
    <t>Mezinárodní projekty 2005</t>
  </si>
  <si>
    <t>Líbí se nám v knihovně</t>
  </si>
  <si>
    <t>Veřejná letiště 2005</t>
  </si>
  <si>
    <t>Doprovodná infrastrukt.cest.r.2005</t>
  </si>
  <si>
    <t>Modernizace ubytovac.zaříz.2005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</si>
  <si>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</si>
  <si>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</si>
  <si>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</si>
  <si>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</si>
  <si>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</si>
  <si>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</si>
  <si>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</si>
  <si>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</si>
  <si>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</si>
  <si>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</si>
  <si>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</si>
  <si>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</si>
  <si>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</si>
  <si>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</si>
  <si>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</si>
  <si>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Sport pro všechny 2006</t>
  </si>
  <si>
    <t>Volný čas</t>
  </si>
  <si>
    <t xml:space="preserve">CELKEM   </t>
  </si>
  <si>
    <t>PŘJMY DLE GRANTOVÝCH PROGRAMŮ  A ÚROKY</t>
  </si>
  <si>
    <t>. Program čís.</t>
  </si>
  <si>
    <t>Příjmy v roce 2005 z let min.</t>
  </si>
  <si>
    <t>Doprov.infrastruktura cest.ruchu</t>
  </si>
  <si>
    <t>Modernizace ubytov.zařízení</t>
  </si>
  <si>
    <t>Syst.sběru a tříd.odpadu 2004</t>
  </si>
  <si>
    <t>ŽP - zdroj bohatství Vysočiny 2004</t>
  </si>
  <si>
    <t>Ostatní příjmy</t>
  </si>
  <si>
    <t>Příjem z Fondu strategických rezerv</t>
  </si>
  <si>
    <t>Příjmy z rozpočtu kraje</t>
  </si>
  <si>
    <t>ÚROKY</t>
  </si>
  <si>
    <t>CELKEM PŘÍJMY</t>
  </si>
  <si>
    <t xml:space="preserve">a) TECHNICKÁ POMOC SROP  1 - 10/2005    </t>
  </si>
  <si>
    <t>Muzeum Vysočiny Třebíč - Oprava vnějšího  pláště - ISPROFIN</t>
  </si>
  <si>
    <t>Obec Kostelec - Výstavby chodníku</t>
  </si>
  <si>
    <t>ZPRÁVA O STAVU A VÝVOJI PORTFOLIA</t>
  </si>
  <si>
    <t>Kraj Vysočina</t>
  </si>
  <si>
    <t>Údaje za měsíc</t>
  </si>
  <si>
    <t>Zhodnocení za poslední měsíc</t>
  </si>
  <si>
    <t>Údaje za rok 2005</t>
  </si>
  <si>
    <t>Zhodnocení od počátku roku</t>
  </si>
  <si>
    <t xml:space="preserve">-1,30% (-1,56%p.a.) </t>
  </si>
  <si>
    <t>Odhad celkové odměny za rok 2005</t>
  </si>
  <si>
    <t>Zhodnocení po odečtení odměny</t>
  </si>
  <si>
    <t>Údaje za dobu spolupráce</t>
  </si>
  <si>
    <t>(0,75% p.a.)</t>
  </si>
  <si>
    <t>Nástroj</t>
  </si>
  <si>
    <t>Tržní cena v Kč</t>
  </si>
  <si>
    <t>Zastoupení v portfoliu</t>
  </si>
  <si>
    <t>dluhopisy s fix. kup.</t>
  </si>
  <si>
    <t>dluhopisy s var. kup.</t>
  </si>
  <si>
    <t>hotovost v CZK</t>
  </si>
  <si>
    <t>Celková hodnota portfolia</t>
  </si>
  <si>
    <t>Dluhopisové fondy</t>
  </si>
  <si>
    <t>Dluhopisy</t>
  </si>
  <si>
    <t>Fondy peněžního trhu</t>
  </si>
  <si>
    <t>Investiční běžný účet</t>
  </si>
  <si>
    <t>Zpracováno dne:</t>
  </si>
  <si>
    <t>Etalonem je srovnatelný výnos z 3měsíčního depozita na mezibankovním trhu</t>
  </si>
  <si>
    <t>3,32% (4,45% p.a.)</t>
  </si>
  <si>
    <t>-0,81% (-9,56% p.a.)</t>
  </si>
  <si>
    <t>2,35% (2,82% p.a.)</t>
  </si>
  <si>
    <t xml:space="preserve">11 a) Zpráva o stavu portfolia v období 1 - 10/2005 </t>
  </si>
  <si>
    <t xml:space="preserve">11 b) Zpráva o stavu portfolia v období 1 - 10/2005 </t>
  </si>
  <si>
    <t xml:space="preserve">                   počet stran : 37</t>
  </si>
  <si>
    <t>Investiční přijaté dotace ze státních fin. aktiv          (pol. 4240)</t>
  </si>
  <si>
    <t>Přijaté pojistné náhrady                                        (pol. 2322)</t>
  </si>
  <si>
    <t xml:space="preserve">11 c) Zpráva o stavu portfolia v období 1 - 10/2005 </t>
  </si>
  <si>
    <t>Jiná zdravotnická zař. a služby pro zdrav.</t>
  </si>
  <si>
    <r>
      <t xml:space="preserve">FINANCOVÁNÍ (-)  </t>
    </r>
    <r>
      <rPr>
        <sz val="8"/>
        <rFont val="Arial CE"/>
        <family val="2"/>
      </rPr>
      <t>převod z kapitol do Fondu strategických rezerv</t>
    </r>
  </si>
  <si>
    <t>Ostat. neinv. dot. ze SR - přímé výdaje ve školství  (pol. 4116)</t>
  </si>
  <si>
    <t>ZK-08-2005-14,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</si>
</sst>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</numFmts>
  <fonts count="6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10.75"/>
      <name val="Arial CE"/>
      <family val="2"/>
    </font>
    <font>
      <b/>
      <sz val="11.75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b/>
      <sz val="16"/>
      <name val="Arial CE"/>
      <family val="2"/>
    </font>
    <font>
      <sz val="10"/>
      <color indexed="8"/>
      <name val="Arial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0"/>
    </font>
    <font>
      <sz val="9.75"/>
      <name val="Arial CE"/>
      <family val="2"/>
    </font>
    <font>
      <sz val="1"/>
      <name val="Arial"/>
      <family val="0"/>
    </font>
    <font>
      <sz val="1.5"/>
      <name val="Arial"/>
      <family val="0"/>
    </font>
    <font>
      <b/>
      <i/>
      <sz val="14"/>
      <name val="Arial CE"/>
      <family val="2"/>
    </font>
    <font>
      <sz val="8"/>
      <name val="Tahoma"/>
      <family val="2"/>
    </font>
    <font>
      <b/>
      <sz val="10"/>
      <name val="Tahoma"/>
      <family val="2"/>
    </font>
    <font>
      <sz val="1.5"/>
      <name val="Arial CE"/>
      <family val="0"/>
    </font>
    <font>
      <sz val="1.75"/>
      <name val="Arial"/>
      <family val="0"/>
    </font>
    <font>
      <sz val="8"/>
      <name val="Arial"/>
      <family val="0"/>
    </font>
    <font>
      <sz val="2.5"/>
      <name val="Arial CE"/>
      <family val="0"/>
    </font>
    <font>
      <b/>
      <sz val="11"/>
      <name val="Arial"/>
      <family val="2"/>
    </font>
    <font>
      <sz val="4"/>
      <name val="Arial"/>
      <family val="0"/>
    </font>
    <font>
      <sz val="8.25"/>
      <name val="Arial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0"/>
      <color indexed="53"/>
      <name val="Arial CE"/>
      <family val="2"/>
    </font>
    <font>
      <b/>
      <sz val="3.25"/>
      <name val="Arial"/>
      <family val="2"/>
    </font>
    <font>
      <b/>
      <sz val="4.75"/>
      <name val="Arial"/>
      <family val="2"/>
    </font>
    <font>
      <b/>
      <sz val="2.25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49" fontId="0" fillId="0" borderId="1" xfId="0" applyNumberFormat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NumberFormat="1" applyFill="1" applyAlignment="1">
      <alignment vertical="center"/>
    </xf>
    <xf numFmtId="49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/>
    </xf>
    <xf numFmtId="49" fontId="0" fillId="0" borderId="6" xfId="0" applyNumberFormat="1" applyFill="1" applyBorder="1" applyAlignment="1">
      <alignment horizontal="center" vertical="top"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5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165" fontId="0" fillId="0" borderId="1" xfId="0" applyNumberFormat="1" applyFont="1" applyBorder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4" fillId="4" borderId="0" xfId="0" applyNumberFormat="1" applyFont="1" applyFill="1" applyAlignment="1">
      <alignment/>
    </xf>
    <xf numFmtId="3" fontId="14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165" fontId="0" fillId="0" borderId="1" xfId="0" applyNumberFormat="1" applyBorder="1" applyAlignment="1">
      <alignment shrinkToFit="1"/>
    </xf>
    <xf numFmtId="3" fontId="26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10" xfId="0" applyNumberForma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6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top" wrapText="1"/>
    </xf>
    <xf numFmtId="3" fontId="13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3" fontId="2" fillId="0" borderId="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6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3" fontId="36" fillId="4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4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2" fillId="4" borderId="12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3" fillId="4" borderId="9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6" fillId="4" borderId="0" xfId="0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4" fillId="4" borderId="0" xfId="0" applyFont="1" applyFill="1" applyAlignment="1">
      <alignment/>
    </xf>
    <xf numFmtId="3" fontId="0" fillId="4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32" fillId="0" borderId="1" xfId="0" applyNumberFormat="1" applyFont="1" applyFill="1" applyBorder="1" applyAlignment="1">
      <alignment vertical="top"/>
    </xf>
    <xf numFmtId="3" fontId="32" fillId="0" borderId="0" xfId="0" applyNumberFormat="1" applyFont="1" applyFill="1" applyAlignment="1">
      <alignment vertical="top"/>
    </xf>
    <xf numFmtId="3" fontId="32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top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3" fontId="36" fillId="0" borderId="0" xfId="0" applyNumberFormat="1" applyFont="1" applyFill="1" applyBorder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35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3" fontId="2" fillId="4" borderId="0" xfId="0" applyNumberFormat="1" applyFont="1" applyFill="1" applyBorder="1" applyAlignment="1">
      <alignment horizontal="center"/>
    </xf>
    <xf numFmtId="4" fontId="35" fillId="0" borderId="0" xfId="0" applyNumberFormat="1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" fontId="0" fillId="4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10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vertical="top" wrapText="1"/>
    </xf>
    <xf numFmtId="164" fontId="0" fillId="0" borderId="1" xfId="0" applyNumberFormat="1" applyBorder="1" applyAlignment="1">
      <alignment/>
    </xf>
    <xf numFmtId="165" fontId="35" fillId="0" borderId="1" xfId="0" applyNumberFormat="1" applyFont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Border="1" applyAlignment="1">
      <alignment/>
    </xf>
    <xf numFmtId="0" fontId="0" fillId="0" borderId="6" xfId="0" applyFont="1" applyBorder="1" applyAlignment="1">
      <alignment/>
    </xf>
    <xf numFmtId="166" fontId="38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41" fillId="0" borderId="0" xfId="0" applyFont="1" applyAlignment="1">
      <alignment/>
    </xf>
    <xf numFmtId="3" fontId="17" fillId="0" borderId="0" xfId="0" applyNumberFormat="1" applyFont="1" applyAlignment="1">
      <alignment/>
    </xf>
    <xf numFmtId="1" fontId="0" fillId="2" borderId="1" xfId="0" applyNumberForma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/>
    </xf>
    <xf numFmtId="1" fontId="0" fillId="4" borderId="1" xfId="0" applyNumberFormat="1" applyFill="1" applyBorder="1" applyAlignment="1">
      <alignment horizontal="center"/>
    </xf>
    <xf numFmtId="0" fontId="45" fillId="0" borderId="0" xfId="0" applyFont="1" applyAlignment="1">
      <alignment/>
    </xf>
    <xf numFmtId="0" fontId="0" fillId="7" borderId="1" xfId="0" applyFill="1" applyBorder="1" applyAlignment="1">
      <alignment/>
    </xf>
    <xf numFmtId="3" fontId="0" fillId="7" borderId="1" xfId="0" applyNumberFormat="1" applyFill="1" applyBorder="1" applyAlignment="1">
      <alignment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2" fillId="7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shrinkToFit="1"/>
    </xf>
    <xf numFmtId="0" fontId="0" fillId="0" borderId="3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/>
    </xf>
    <xf numFmtId="14" fontId="0" fillId="0" borderId="4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/>
    </xf>
    <xf numFmtId="4" fontId="40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ont="1" applyFill="1" applyBorder="1" applyAlignment="1">
      <alignment horizontal="right" vertical="center"/>
    </xf>
    <xf numFmtId="0" fontId="0" fillId="4" borderId="6" xfId="0" applyFont="1" applyFill="1" applyBorder="1" applyAlignment="1">
      <alignment horizontal="center" vertical="top"/>
    </xf>
    <xf numFmtId="3" fontId="0" fillId="4" borderId="6" xfId="0" applyNumberFormat="1" applyFont="1" applyFill="1" applyBorder="1" applyAlignment="1">
      <alignment wrapText="1"/>
    </xf>
    <xf numFmtId="3" fontId="0" fillId="4" borderId="6" xfId="0" applyNumberFormat="1" applyFont="1" applyFill="1" applyBorder="1" applyAlignment="1">
      <alignment vertical="top" wrapText="1"/>
    </xf>
    <xf numFmtId="3" fontId="0" fillId="2" borderId="1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3" fontId="15" fillId="0" borderId="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35" fillId="4" borderId="1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vertical="top"/>
    </xf>
    <xf numFmtId="49" fontId="0" fillId="0" borderId="10" xfId="0" applyNumberForma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3" fillId="4" borderId="1" xfId="0" applyNumberFormat="1" applyFont="1" applyFill="1" applyBorder="1" applyAlignment="1">
      <alignment/>
    </xf>
    <xf numFmtId="3" fontId="35" fillId="4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 wrapText="1"/>
    </xf>
    <xf numFmtId="3" fontId="2" fillId="7" borderId="3" xfId="0" applyNumberFormat="1" applyFont="1" applyFill="1" applyBorder="1" applyAlignment="1">
      <alignment/>
    </xf>
    <xf numFmtId="0" fontId="15" fillId="4" borderId="1" xfId="0" applyFont="1" applyFill="1" applyBorder="1" applyAlignment="1">
      <alignment vertical="center"/>
    </xf>
    <xf numFmtId="3" fontId="33" fillId="4" borderId="1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 vertical="top"/>
    </xf>
    <xf numFmtId="3" fontId="2" fillId="4" borderId="1" xfId="0" applyNumberFormat="1" applyFont="1" applyFill="1" applyBorder="1" applyAlignment="1">
      <alignment horizontal="right" vertical="top"/>
    </xf>
    <xf numFmtId="1" fontId="2" fillId="4" borderId="1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13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49" fontId="3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1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wrapText="1"/>
    </xf>
    <xf numFmtId="3" fontId="5" fillId="4" borderId="1" xfId="0" applyNumberFormat="1" applyFont="1" applyFill="1" applyBorder="1" applyAlignment="1">
      <alignment/>
    </xf>
    <xf numFmtId="14" fontId="0" fillId="0" borderId="1" xfId="0" applyNumberForma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34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4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 vertical="center"/>
    </xf>
    <xf numFmtId="3" fontId="0" fillId="4" borderId="6" xfId="0" applyNumberFormat="1" applyFont="1" applyFill="1" applyBorder="1" applyAlignment="1">
      <alignment/>
    </xf>
    <xf numFmtId="3" fontId="13" fillId="4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horizontal="right"/>
    </xf>
    <xf numFmtId="3" fontId="13" fillId="4" borderId="1" xfId="0" applyNumberFormat="1" applyFont="1" applyFill="1" applyBorder="1" applyAlignment="1">
      <alignment horizontal="right" vertical="center" wrapText="1"/>
    </xf>
    <xf numFmtId="3" fontId="0" fillId="4" borderId="1" xfId="0" applyNumberFormat="1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/>
    </xf>
    <xf numFmtId="0" fontId="52" fillId="0" borderId="0" xfId="0" applyFont="1" applyFill="1" applyAlignment="1">
      <alignment/>
    </xf>
    <xf numFmtId="0" fontId="0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Font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0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" fillId="0" borderId="3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0" fontId="31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8" fontId="2" fillId="0" borderId="10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8" fontId="2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/>
    </xf>
    <xf numFmtId="8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2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0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3" xfId="0" applyFont="1" applyBorder="1" applyAlignment="1">
      <alignment/>
    </xf>
    <xf numFmtId="173" fontId="0" fillId="0" borderId="1" xfId="0" applyNumberFormat="1" applyBorder="1" applyAlignment="1">
      <alignment horizontal="right"/>
    </xf>
    <xf numFmtId="10" fontId="0" fillId="0" borderId="1" xfId="20" applyNumberFormat="1" applyBorder="1" applyAlignment="1">
      <alignment horizontal="center"/>
    </xf>
    <xf numFmtId="173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center"/>
    </xf>
    <xf numFmtId="7" fontId="35" fillId="0" borderId="10" xfId="0" applyNumberFormat="1" applyFont="1" applyBorder="1" applyAlignment="1">
      <alignment horizontal="right"/>
    </xf>
    <xf numFmtId="49" fontId="2" fillId="0" borderId="3" xfId="0" applyNumberFormat="1" applyFont="1" applyFill="1" applyBorder="1" applyAlignment="1">
      <alignment horizontal="center"/>
    </xf>
    <xf numFmtId="187" fontId="0" fillId="0" borderId="0" xfId="20" applyNumberFormat="1" applyAlignment="1">
      <alignment/>
    </xf>
    <xf numFmtId="10" fontId="2" fillId="0" borderId="3" xfId="20" applyNumberFormat="1" applyFont="1" applyFill="1" applyBorder="1" applyAlignment="1">
      <alignment horizontal="center"/>
    </xf>
    <xf numFmtId="186" fontId="0" fillId="0" borderId="0" xfId="20" applyNumberFormat="1" applyAlignment="1">
      <alignment/>
    </xf>
    <xf numFmtId="0" fontId="2" fillId="0" borderId="3" xfId="0" applyFont="1" applyFill="1" applyBorder="1" applyAlignment="1">
      <alignment horizontal="center"/>
    </xf>
    <xf numFmtId="173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7" fontId="35" fillId="0" borderId="10" xfId="0" applyNumberFormat="1" applyFont="1" applyFill="1" applyBorder="1" applyAlignment="1">
      <alignment horizontal="right"/>
    </xf>
    <xf numFmtId="173" fontId="0" fillId="0" borderId="3" xfId="0" applyNumberFormat="1" applyBorder="1" applyAlignment="1">
      <alignment horizontal="center"/>
    </xf>
    <xf numFmtId="8" fontId="2" fillId="0" borderId="8" xfId="0" applyNumberFormat="1" applyFont="1" applyFill="1" applyBorder="1" applyAlignment="1">
      <alignment horizontal="right"/>
    </xf>
    <xf numFmtId="8" fontId="2" fillId="0" borderId="2" xfId="0" applyNumberFormat="1" applyFont="1" applyFill="1" applyBorder="1" applyAlignment="1">
      <alignment horizontal="right"/>
    </xf>
    <xf numFmtId="0" fontId="57" fillId="0" borderId="1" xfId="0" applyFont="1" applyBorder="1" applyAlignment="1">
      <alignment/>
    </xf>
    <xf numFmtId="10" fontId="2" fillId="0" borderId="3" xfId="0" applyNumberFormat="1" applyFont="1" applyFill="1" applyBorder="1" applyAlignment="1">
      <alignment horizontal="center"/>
    </xf>
    <xf numFmtId="8" fontId="2" fillId="0" borderId="1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  <xf numFmtId="10" fontId="24" fillId="0" borderId="0" xfId="0" applyNumberFormat="1" applyFont="1" applyAlignment="1">
      <alignment/>
    </xf>
    <xf numFmtId="10" fontId="2" fillId="0" borderId="3" xfId="0" applyNumberFormat="1" applyFont="1" applyBorder="1" applyAlignment="1">
      <alignment horizontal="center"/>
    </xf>
    <xf numFmtId="173" fontId="2" fillId="0" borderId="1" xfId="0" applyNumberFormat="1" applyFont="1" applyFill="1" applyBorder="1" applyAlignment="1">
      <alignment horizontal="right"/>
    </xf>
    <xf numFmtId="173" fontId="2" fillId="2" borderId="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 vertical="top"/>
    </xf>
    <xf numFmtId="49" fontId="0" fillId="0" borderId="2" xfId="0" applyNumberForma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0" fillId="0" borderId="4" xfId="0" applyNumberForma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left" vertical="top"/>
    </xf>
    <xf numFmtId="0" fontId="52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 horizontal="left"/>
    </xf>
    <xf numFmtId="0" fontId="0" fillId="0" borderId="0" xfId="0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0" fontId="0" fillId="0" borderId="8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9" fontId="0" fillId="0" borderId="11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0" fillId="7" borderId="4" xfId="0" applyNumberFormat="1" applyFill="1" applyBorder="1" applyAlignment="1">
      <alignment vertical="center"/>
    </xf>
    <xf numFmtId="3" fontId="0" fillId="7" borderId="12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2004 (přepočítaném  na rok 2005) a roku 2005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55"/>
          <c:w val="0.8755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DANĚ!$B$44:$M$44</c:f>
              <c:strCache/>
            </c:strRef>
          </c:cat>
          <c:val>
            <c:numRef>
              <c:f>DANĚ!$B$50:$M$50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DANĚ!$B$44:$M$44</c:f>
              <c:strCache/>
            </c:strRef>
          </c:cat>
          <c:val>
            <c:numRef>
              <c:f>DANĚ!$B$59:$M$59</c:f>
              <c:numCache/>
            </c:numRef>
          </c:val>
        </c:ser>
        <c:axId val="7223585"/>
        <c:axId val="65012266"/>
      </c:barChart>
      <c:catAx>
        <c:axId val="722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012266"/>
        <c:crosses val="autoZero"/>
        <c:auto val="1"/>
        <c:lblOffset val="100"/>
        <c:noMultiLvlLbl val="0"/>
      </c:catAx>
      <c:valAx>
        <c:axId val="65012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2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4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'[9]KrVys'!$B$11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'[9]KrVys'!$B$47:$B$76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'[9]KrVys'!$D$47:$D$76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'[9]KrVys'!$E$11:$F$11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'[9]KrVys'!$B$47:$B$76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'[9]KrVys'!$E$47:$E$76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47797065"/>
        <c:axId val="27520402"/>
      </c:lineChart>
      <c:catAx>
        <c:axId val="47797065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520402"/>
        <c:crosses val="autoZero"/>
        <c:auto val="1"/>
        <c:lblOffset val="0"/>
        <c:noMultiLvlLbl val="0"/>
      </c:catAx>
      <c:valAx>
        <c:axId val="27520402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797065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'[10]List1'!$C$22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'[10]List1'!$C$23:$C$26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'[9]KrVys'!$B$11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'[9]KrVys'!$B$47:$B$76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'[9]KrVys'!$D$47:$D$76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'[9]KrVys'!$E$11:$F$11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'[9]KrVys'!$B$47:$B$76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'[9]KrVys'!$E$47:$E$76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46357027"/>
        <c:axId val="14560060"/>
      </c:lineChart>
      <c:catAx>
        <c:axId val="46357027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560060"/>
        <c:crosses val="autoZero"/>
        <c:auto val="1"/>
        <c:lblOffset val="0"/>
        <c:noMultiLvlLbl val="0"/>
      </c:catAx>
      <c:valAx>
        <c:axId val="14560060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357027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'[10]List1'!$C$22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'[10]List1'!$C$23:$C$26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'[9]KrVys'!$B$11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'[9]KrVys'!$B$47:$B$76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'[9]KrVys'!$D$47:$D$76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'[9]KrVys'!$E$11:$F$11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'[9]KrVys'!$B$47:$B$76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'[9]KrVys'!$E$47:$E$76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63931677"/>
        <c:axId val="38514182"/>
      </c:lineChart>
      <c:catAx>
        <c:axId val="63931677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514182"/>
        <c:crosses val="autoZero"/>
        <c:auto val="1"/>
        <c:lblOffset val="0"/>
        <c:noMultiLvlLbl val="0"/>
      </c:catAx>
      <c:valAx>
        <c:axId val="38514182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931677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'[8]List1'!$C$22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'[8]List1'!$C$23:$C$26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'[6]KrVys'!$B$11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'[6]KrVys'!$B$47:$B$76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'[6]KrVys'!$D$47:$D$76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'[6]KrVys'!$E$11:$F$11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'[6]KrVys'!$B$47:$B$76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'[6]KrVys'!$E$47:$E$76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1083319"/>
        <c:axId val="32641008"/>
      </c:lineChart>
      <c:catAx>
        <c:axId val="11083319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641008"/>
        <c:crosses val="autoZero"/>
        <c:auto val="1"/>
        <c:lblOffset val="0"/>
        <c:tickLblSkip val="3"/>
        <c:noMultiLvlLbl val="0"/>
      </c:catAx>
      <c:valAx>
        <c:axId val="32641008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083319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'[7]List1'!$C$22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'[7]List1'!$C$23:$C$26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'[6]KrVys'!$B$11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'[6]KrVys'!$B$47:$B$76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'[6]KrVys'!$D$47:$D$76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'[6]KrVys'!$E$11:$F$11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'[6]KrVys'!$B$47:$B$76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'[6]KrVys'!$E$47:$E$76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5333617"/>
        <c:axId val="26675962"/>
      </c:lineChart>
      <c:catAx>
        <c:axId val="25333617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675962"/>
        <c:crosses val="autoZero"/>
        <c:auto val="1"/>
        <c:lblOffset val="0"/>
        <c:tickLblSkip val="3"/>
        <c:noMultiLvlLbl val="0"/>
      </c:catAx>
      <c:valAx>
        <c:axId val="26675962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333617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'[5]List1'!$C$22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'[5]List1'!$C$23:$C$26</c:f>
              <c:numCache>
                <c:ptCount val="4"/>
                <c:pt idx="0">
                  <c:v>23199543.23</c:v>
                </c:pt>
                <c:pt idx="1">
                  <c:v>0</c:v>
                </c:pt>
                <c:pt idx="2">
                  <c:v>13716300</c:v>
                </c:pt>
                <c:pt idx="3">
                  <c:v>3160519.16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2004 (přepočítaného  na rok 2005)  a roku 2005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125"/>
          <c:w val="0.8817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DANĚ!$N$50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DANĚ!$N$59</c:f>
              <c:numCache/>
            </c:numRef>
          </c:val>
        </c:ser>
        <c:axId val="48239483"/>
        <c:axId val="31502164"/>
      </c:barChart>
      <c:catAx>
        <c:axId val="48239483"/>
        <c:scaling>
          <c:orientation val="minMax"/>
        </c:scaling>
        <c:axPos val="b"/>
        <c:delete val="1"/>
        <c:majorTickMark val="out"/>
        <c:minorTickMark val="none"/>
        <c:tickLblPos val="nextTo"/>
        <c:crossAx val="31502164"/>
        <c:crossesAt val="0"/>
        <c:auto val="1"/>
        <c:lblOffset val="100"/>
        <c:noMultiLvlLbl val="0"/>
      </c:catAx>
      <c:valAx>
        <c:axId val="3150216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39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'[3]KrVys'!$B$11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'[3]KrVys'!$B$47:$B$76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'[3]KrVys'!$D$47:$D$76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'[3]KrVys'!$E$11:$F$11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'[3]KrVys'!$E$47:$E$76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38757067"/>
        <c:axId val="13269284"/>
      </c:lineChart>
      <c:catAx>
        <c:axId val="38757067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269284"/>
        <c:crosses val="autoZero"/>
        <c:auto val="1"/>
        <c:lblOffset val="0"/>
        <c:noMultiLvlLbl val="0"/>
      </c:catAx>
      <c:valAx>
        <c:axId val="13269284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757067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25"/>
          <c:y val="0.23975"/>
          <c:w val="0.35325"/>
          <c:h val="0.48475"/>
        </c:manualLayout>
      </c:layout>
      <c:pie3DChart>
        <c:varyColors val="1"/>
        <c:ser>
          <c:idx val="0"/>
          <c:order val="0"/>
          <c:tx>
            <c:strRef>
              <c:f>'[4]List1'!$C$22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'[4]List1'!$C$23:$C$26</c:f>
              <c:numCache>
                <c:ptCount val="4"/>
                <c:pt idx="0">
                  <c:v>26009867.36</c:v>
                </c:pt>
                <c:pt idx="1">
                  <c:v>2000030</c:v>
                </c:pt>
                <c:pt idx="2">
                  <c:v>11668800</c:v>
                </c:pt>
                <c:pt idx="3">
                  <c:v>60880.23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3075"/>
        </c:manualLayout>
      </c:layout>
      <c:lineChart>
        <c:grouping val="standard"/>
        <c:varyColors val="0"/>
        <c:ser>
          <c:idx val="1"/>
          <c:order val="0"/>
          <c:tx>
            <c:strRef>
              <c:f>'[3]KrVys'!$B$11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'[3]KrVys'!$B$47:$B$76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</c:numCache>
            </c:numRef>
          </c:cat>
          <c:val>
            <c:numRef>
              <c:f>'[3]KrVys'!$D$47:$D$76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1.0590839917558275</c:v>
                </c:pt>
                <c:pt idx="22">
                  <c:v>1.0504876225415885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'[3]KrVys'!$E$11:$F$11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38625</c:v>
                </c:pt>
                <c:pt idx="22">
                  <c:v>38656</c:v>
                </c:pt>
              </c:numCache>
            </c:numRef>
          </c:cat>
          <c:val>
            <c:numRef>
              <c:f>'[3]KrVys'!$E$47:$E$76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1.036299377358901</c:v>
                </c:pt>
                <c:pt idx="22">
                  <c:v>1.0377956233092247</c:v>
                </c:pt>
              </c:numCache>
            </c:numRef>
          </c:val>
          <c:smooth val="0"/>
        </c:ser>
        <c:axId val="52314693"/>
        <c:axId val="1070190"/>
      </c:lineChart>
      <c:catAx>
        <c:axId val="52314693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70190"/>
        <c:crosses val="autoZero"/>
        <c:auto val="1"/>
        <c:lblOffset val="0"/>
        <c:noMultiLvlLbl val="0"/>
      </c:catAx>
      <c:valAx>
        <c:axId val="1070190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314693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12125"/>
          <c:w val="0.23025"/>
          <c:h val="0.138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31.10.2005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'[2]List1'!$F$20:$F$22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'[2]List1'!$G$20:$G$22</c:f>
              <c:numCache>
                <c:ptCount val="3"/>
                <c:pt idx="0">
                  <c:v>0.2593</c:v>
                </c:pt>
                <c:pt idx="1">
                  <c:v>0.7043</c:v>
                </c:pt>
                <c:pt idx="2">
                  <c:v>0.0364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1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Struktura portfolia ke dni 31.10.2005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425"/>
          <c:y val="0.24925"/>
          <c:w val="0.33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'[1]List1'!$F$20:$F$22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'[1]List1'!$G$20:$G$22</c:f>
              <c:numCache>
                <c:ptCount val="3"/>
                <c:pt idx="0">
                  <c:v>0.2593</c:v>
                </c:pt>
                <c:pt idx="1">
                  <c:v>0.7043</c:v>
                </c:pt>
                <c:pt idx="2">
                  <c:v>0.0364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63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25"/>
          <c:y val="0.03025"/>
          <c:w val="0.7182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15084021"/>
        <c:axId val="1538462"/>
      </c:lineChart>
      <c:catAx>
        <c:axId val="1508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38462"/>
        <c:crosses val="autoZero"/>
        <c:auto val="1"/>
        <c:lblOffset val="100"/>
        <c:noMultiLvlLbl val="0"/>
      </c:catAx>
      <c:valAx>
        <c:axId val="1538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084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366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'[8]List1'!$C$22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'[8]List1'!$C$23:$C$26</c:f>
              <c:numCache>
                <c:ptCount val="4"/>
                <c:pt idx="0">
                  <c:v>23153567.34</c:v>
                </c:pt>
                <c:pt idx="1">
                  <c:v>3109374.25</c:v>
                </c:pt>
                <c:pt idx="2">
                  <c:v>13708500</c:v>
                </c:pt>
                <c:pt idx="3">
                  <c:v>49290.67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'[6]KrVys'!$B$11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'[6]KrVys'!$B$47:$B$76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'[6]KrVys'!$D$47:$D$76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  <c:pt idx="18">
                  <c:v>1.0568567826207207</c:v>
                </c:pt>
                <c:pt idx="19">
                  <c:v>1.055565351398199</c:v>
                </c:pt>
                <c:pt idx="20">
                  <c:v>1.0575435154447859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'[6]KrVys'!$E$11:$F$11</c:f>
              <c:strCache>
                <c:ptCount val="1"/>
                <c:pt idx="0">
                  <c:v>Etalon (3M PRIBID) 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'[6]KrVys'!$B$47:$B$76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  <c:pt idx="18">
                  <c:v>38533</c:v>
                </c:pt>
                <c:pt idx="19">
                  <c:v>38564</c:v>
                </c:pt>
                <c:pt idx="20">
                  <c:v>38595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'[6]KrVys'!$E$47:$E$76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  <c:pt idx="18">
                  <c:v>1.0319325405707152</c:v>
                </c:pt>
                <c:pt idx="19">
                  <c:v>1.0333698953751704</c:v>
                </c:pt>
                <c:pt idx="20">
                  <c:v>1.0348619116350684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3846159"/>
        <c:axId val="57506568"/>
      </c:lineChart>
      <c:catAx>
        <c:axId val="13846159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506568"/>
        <c:crosses val="autoZero"/>
        <c:auto val="1"/>
        <c:lblOffset val="0"/>
        <c:tickLblSkip val="3"/>
        <c:noMultiLvlLbl val="0"/>
      </c:catAx>
      <c:valAx>
        <c:axId val="57506568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846159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'[11]List1'!$B$18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'[11]List1'!$A$19:$A$22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'[11]List1'!$B$19:$B$22</c:f>
              <c:numCache>
                <c:ptCount val="4"/>
                <c:pt idx="0">
                  <c:v>22492758.04</c:v>
                </c:pt>
                <c:pt idx="1">
                  <c:v>3063025.48</c:v>
                </c:pt>
                <c:pt idx="2">
                  <c:v>14502056.64</c:v>
                </c:pt>
                <c:pt idx="3">
                  <c:v>416640.22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'[12]List1'!$C$22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'[12]List1'!$C$23:$C$26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Relationship Id="rId11" Type="http://schemas.openxmlformats.org/officeDocument/2006/relationships/chart" Target="/xl/charts/chart18.xml" /><Relationship Id="rId12" Type="http://schemas.openxmlformats.org/officeDocument/2006/relationships/chart" Target="/xl/charts/chart19.xml" /><Relationship Id="rId13" Type="http://schemas.openxmlformats.org/officeDocument/2006/relationships/chart" Target="/xl/charts/chart20.xml" /><Relationship Id="rId14" Type="http://schemas.openxmlformats.org/officeDocument/2006/relationships/chart" Target="/xl/charts/chart21.xml" /><Relationship Id="rId15" Type="http://schemas.openxmlformats.org/officeDocument/2006/relationships/image" Target="../media/image3.png" /><Relationship Id="rId16" Type="http://schemas.openxmlformats.org/officeDocument/2006/relationships/chart" Target="/xl/charts/chart2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85725</xdr:rowOff>
    </xdr:from>
    <xdr:to>
      <xdr:col>6</xdr:col>
      <xdr:colOff>457200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0" y="11696700"/>
        <a:ext cx="54197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70</xdr:row>
      <xdr:rowOff>85725</xdr:rowOff>
    </xdr:from>
    <xdr:to>
      <xdr:col>15</xdr:col>
      <xdr:colOff>390525</xdr:colOff>
      <xdr:row>100</xdr:row>
      <xdr:rowOff>0</xdr:rowOff>
    </xdr:to>
    <xdr:graphicFrame>
      <xdr:nvGraphicFramePr>
        <xdr:cNvPr id="2" name="Chart 2"/>
        <xdr:cNvGraphicFramePr/>
      </xdr:nvGraphicFramePr>
      <xdr:xfrm>
        <a:off x="5419725" y="11696700"/>
        <a:ext cx="53435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266700</xdr:rowOff>
    </xdr:from>
    <xdr:to>
      <xdr:col>15</xdr:col>
      <xdr:colOff>590550</xdr:colOff>
      <xdr:row>36</xdr:row>
      <xdr:rowOff>85725</xdr:rowOff>
    </xdr:to>
    <xdr:graphicFrame>
      <xdr:nvGraphicFramePr>
        <xdr:cNvPr id="3" name="Chart 3"/>
        <xdr:cNvGraphicFramePr/>
      </xdr:nvGraphicFramePr>
      <xdr:xfrm>
        <a:off x="0" y="2295525"/>
        <a:ext cx="1096327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28575</xdr:rowOff>
    </xdr:from>
    <xdr:to>
      <xdr:col>7</xdr:col>
      <xdr:colOff>0</xdr:colOff>
      <xdr:row>90</xdr:row>
      <xdr:rowOff>28575</xdr:rowOff>
    </xdr:to>
    <xdr:graphicFrame>
      <xdr:nvGraphicFramePr>
        <xdr:cNvPr id="1" name="Chart 1"/>
        <xdr:cNvGraphicFramePr/>
      </xdr:nvGraphicFramePr>
      <xdr:xfrm>
        <a:off x="0" y="11344275"/>
        <a:ext cx="6877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6972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3"/>
        <xdr:cNvGraphicFramePr/>
      </xdr:nvGraphicFramePr>
      <xdr:xfrm>
        <a:off x="0" y="228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15"/>
        <xdr:cNvGraphicFramePr/>
      </xdr:nvGraphicFramePr>
      <xdr:xfrm>
        <a:off x="0" y="228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85725</xdr:colOff>
      <xdr:row>2</xdr:row>
      <xdr:rowOff>47625</xdr:rowOff>
    </xdr:from>
    <xdr:to>
      <xdr:col>3</xdr:col>
      <xdr:colOff>1590675</xdr:colOff>
      <xdr:row>4</xdr:row>
      <xdr:rowOff>133350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438150"/>
          <a:ext cx="15049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3</xdr:col>
      <xdr:colOff>1666875</xdr:colOff>
      <xdr:row>50</xdr:row>
      <xdr:rowOff>57150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4705350"/>
          <a:ext cx="6153150" cy="3781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7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9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0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12" name="Chart 24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13" name="Chart 26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27</xdr:row>
      <xdr:rowOff>133350</xdr:rowOff>
    </xdr:from>
    <xdr:to>
      <xdr:col>2</xdr:col>
      <xdr:colOff>1666875</xdr:colOff>
      <xdr:row>38</xdr:row>
      <xdr:rowOff>19050</xdr:rowOff>
    </xdr:to>
    <xdr:graphicFrame>
      <xdr:nvGraphicFramePr>
        <xdr:cNvPr id="14" name="Chart 27"/>
        <xdr:cNvGraphicFramePr/>
      </xdr:nvGraphicFramePr>
      <xdr:xfrm>
        <a:off x="9525" y="4838700"/>
        <a:ext cx="6143625" cy="166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oneCell">
    <xdr:from>
      <xdr:col>2</xdr:col>
      <xdr:colOff>438150</xdr:colOff>
      <xdr:row>2</xdr:row>
      <xdr:rowOff>9525</xdr:rowOff>
    </xdr:from>
    <xdr:to>
      <xdr:col>2</xdr:col>
      <xdr:colOff>1666875</xdr:colOff>
      <xdr:row>3</xdr:row>
      <xdr:rowOff>247650</xdr:rowOff>
    </xdr:to>
    <xdr:pic>
      <xdr:nvPicPr>
        <xdr:cNvPr id="15" name="Picture 2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24425" y="4000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2</xdr:col>
      <xdr:colOff>1666875</xdr:colOff>
      <xdr:row>53</xdr:row>
      <xdr:rowOff>95250</xdr:rowOff>
    </xdr:to>
    <xdr:graphicFrame>
      <xdr:nvGraphicFramePr>
        <xdr:cNvPr id="16" name="Chart 29"/>
        <xdr:cNvGraphicFramePr/>
      </xdr:nvGraphicFramePr>
      <xdr:xfrm>
        <a:off x="0" y="6648450"/>
        <a:ext cx="6153150" cy="2362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0</xdr:rowOff>
    </xdr:from>
    <xdr:to>
      <xdr:col>2</xdr:col>
      <xdr:colOff>1323975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76250" y="390525"/>
        <a:ext cx="5334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30</xdr:row>
      <xdr:rowOff>9525</xdr:rowOff>
    </xdr:from>
    <xdr:to>
      <xdr:col>2</xdr:col>
      <xdr:colOff>1085850</xdr:colOff>
      <xdr:row>50</xdr:row>
      <xdr:rowOff>104775</xdr:rowOff>
    </xdr:to>
    <xdr:graphicFrame>
      <xdr:nvGraphicFramePr>
        <xdr:cNvPr id="2" name="Chart 2"/>
        <xdr:cNvGraphicFramePr/>
      </xdr:nvGraphicFramePr>
      <xdr:xfrm>
        <a:off x="238125" y="5400675"/>
        <a:ext cx="53340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ey%20Inv%20ReportVysocina2005_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5%20(3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portVysocina2005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AM\DIETZ_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3010\ClientsAM\DIETZ_20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8%20(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lientsAM\DIETZ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0">
          <cell r="F20" t="str">
            <v>Buy/Sell</v>
          </cell>
          <cell r="G20">
            <v>0.2593</v>
          </cell>
        </row>
        <row r="21">
          <cell r="F21" t="str">
            <v>Obligace</v>
          </cell>
          <cell r="G21">
            <v>0.7043</v>
          </cell>
        </row>
        <row r="22">
          <cell r="F22" t="str">
            <v>Peněžní prostředky</v>
          </cell>
          <cell r="G22">
            <v>0.0364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8">
          <cell r="B18" t="str">
            <v>Tržní cena v Kč</v>
          </cell>
        </row>
        <row r="19">
          <cell r="A19" t="str">
            <v>Dluhopisové fondy</v>
          </cell>
          <cell r="B19">
            <v>22492758.04</v>
          </cell>
        </row>
        <row r="20">
          <cell r="A20" t="str">
            <v>Dluhopisy</v>
          </cell>
          <cell r="B20">
            <v>3063025.48</v>
          </cell>
        </row>
        <row r="21">
          <cell r="A21" t="str">
            <v>Fondy peněžního trhu</v>
          </cell>
          <cell r="B21">
            <v>14502056.64</v>
          </cell>
        </row>
        <row r="22">
          <cell r="A22" t="str">
            <v>Investiční běžný účet</v>
          </cell>
          <cell r="B22">
            <v>416640.22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0">
          <cell r="F20" t="str">
            <v>Buy/Sell</v>
          </cell>
          <cell r="G20">
            <v>0.2593</v>
          </cell>
        </row>
        <row r="21">
          <cell r="F21" t="str">
            <v>Obligace</v>
          </cell>
          <cell r="G21">
            <v>0.7043</v>
          </cell>
        </row>
        <row r="22">
          <cell r="F22" t="str">
            <v>Peněžní prostředky</v>
          </cell>
          <cell r="G22">
            <v>0.0364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Jihlava"/>
      <sheetName val="KIMEX"/>
      <sheetName val="Klimko"/>
      <sheetName val="Kralupy"/>
      <sheetName val="KVL"/>
      <sheetName val="KrVys"/>
      <sheetName val="Lesy ČR"/>
      <sheetName val="LS Přimda"/>
      <sheetName val="NBO"/>
      <sheetName val="NCSCab"/>
      <sheetName val="NČS"/>
      <sheetName val="N BM"/>
      <sheetName val="NHas"/>
      <sheetName val="N Javor"/>
      <sheetName val="N Leoše J"/>
      <sheetName val="N Nadání"/>
      <sheetName val="NOB"/>
      <sheetName val="NRZ"/>
      <sheetName val="NRZ (2)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Prisko"/>
      <sheetName val="Quattro"/>
      <sheetName val="Březno"/>
      <sheetName val="Březno2"/>
      <sheetName val="Vojkovice"/>
      <sheetName val="Povrly 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  <sheetName val="Lázně Bech"/>
      <sheetName val="Velké Březno"/>
      <sheetName val="SGM"/>
      <sheetName val="Teraso"/>
      <sheetName val="Kallíšek"/>
    </sheetNames>
    <sheetDataSet>
      <sheetData sheetId="16">
        <row r="11">
          <cell r="B11" t="str">
            <v>Portfolio</v>
          </cell>
          <cell r="E11" t="str">
            <v>Etalon (3M PRIBID)</v>
          </cell>
        </row>
        <row r="22">
          <cell r="C22">
            <v>40076362.39</v>
          </cell>
        </row>
        <row r="23">
          <cell r="B23">
            <v>38656</v>
          </cell>
          <cell r="C23">
            <v>39739577.59</v>
          </cell>
        </row>
        <row r="28">
          <cell r="D28">
            <v>988643.0300000012</v>
          </cell>
        </row>
        <row r="41">
          <cell r="D41">
            <v>55111.921589407095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  <row r="65">
          <cell r="B65">
            <v>38533</v>
          </cell>
          <cell r="D65">
            <v>1.0568567826207207</v>
          </cell>
          <cell r="E65">
            <v>1.0319325405707152</v>
          </cell>
        </row>
        <row r="66">
          <cell r="B66">
            <v>38564</v>
          </cell>
          <cell r="D66">
            <v>1.055565351398199</v>
          </cell>
          <cell r="E66">
            <v>1.0333698953751704</v>
          </cell>
        </row>
        <row r="67">
          <cell r="B67">
            <v>38595</v>
          </cell>
          <cell r="D67">
            <v>1.0575435154447859</v>
          </cell>
          <cell r="E67">
            <v>1.0348619116350684</v>
          </cell>
        </row>
        <row r="68">
          <cell r="B68">
            <v>38625</v>
          </cell>
          <cell r="D68">
            <v>1.0590839917558275</v>
          </cell>
          <cell r="E68">
            <v>1.036299377358901</v>
          </cell>
        </row>
        <row r="69">
          <cell r="B69">
            <v>38656</v>
          </cell>
          <cell r="D69">
            <v>1.0504876225415885</v>
          </cell>
          <cell r="E69">
            <v>1.0377956233092247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26009867.36</v>
          </cell>
        </row>
        <row r="24">
          <cell r="B24" t="str">
            <v>Dluhopisy</v>
          </cell>
          <cell r="C24">
            <v>2000030</v>
          </cell>
        </row>
        <row r="25">
          <cell r="B25" t="str">
            <v>Fondy peněžního trhu</v>
          </cell>
          <cell r="C25">
            <v>11668800</v>
          </cell>
        </row>
        <row r="26">
          <cell r="B26" t="str">
            <v>Investiční běžný účet</v>
          </cell>
          <cell r="C26">
            <v>60880.23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23199543.23</v>
          </cell>
        </row>
        <row r="24">
          <cell r="B24" t="str">
            <v>Dluhopisy</v>
          </cell>
          <cell r="C24">
            <v>0</v>
          </cell>
        </row>
        <row r="25">
          <cell r="B25" t="str">
            <v>Fondy peněžního trhu</v>
          </cell>
          <cell r="C25">
            <v>13716300</v>
          </cell>
        </row>
        <row r="26">
          <cell r="B26" t="str">
            <v>Investiční běžný účet</v>
          </cell>
          <cell r="C26">
            <v>3160519.16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KIMEX"/>
      <sheetName val="Klimko"/>
      <sheetName val="Kralupy"/>
      <sheetName val="KVL"/>
      <sheetName val="KrVys"/>
      <sheetName val="Lesy ČR"/>
      <sheetName val="LS Přimda"/>
      <sheetName val="NBO"/>
      <sheetName val="NCSCab"/>
      <sheetName val="NČS"/>
      <sheetName val="N BM"/>
      <sheetName val="NHas"/>
      <sheetName val="N Javor"/>
      <sheetName val="N Leoše J"/>
      <sheetName val="N Nadání"/>
      <sheetName val="NOB"/>
      <sheetName val="NRZ"/>
      <sheetName val="NRZ (2)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Prisko"/>
      <sheetName val="Quattro"/>
      <sheetName val="Březno"/>
      <sheetName val="Vojkovice"/>
      <sheetName val="Povrly 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  <sheetName val="Jihlava"/>
      <sheetName val="Březno2"/>
    </sheetNames>
    <sheetDataSet>
      <sheetData sheetId="15">
        <row r="11">
          <cell r="B11" t="str">
            <v>Portfolio</v>
          </cell>
          <cell r="E11" t="str">
            <v>Etalon (3M PRIBID)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  <row r="65">
          <cell r="B65">
            <v>38533</v>
          </cell>
          <cell r="D65">
            <v>1.0568567826207207</v>
          </cell>
          <cell r="E65">
            <v>1.0319325405707152</v>
          </cell>
        </row>
        <row r="66">
          <cell r="B66">
            <v>38564</v>
          </cell>
          <cell r="D66">
            <v>1.055565351398199</v>
          </cell>
          <cell r="E66">
            <v>1.0333698953751704</v>
          </cell>
        </row>
        <row r="67">
          <cell r="B67">
            <v>38595</v>
          </cell>
          <cell r="D67">
            <v>1.0575435154447859</v>
          </cell>
          <cell r="E67">
            <v>1.0348619116350684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23153567.34</v>
          </cell>
        </row>
        <row r="24">
          <cell r="B24" t="str">
            <v>Dluhopisy</v>
          </cell>
          <cell r="C24">
            <v>3109374.25</v>
          </cell>
        </row>
        <row r="25">
          <cell r="B25" t="str">
            <v>Fondy peněžního trhu</v>
          </cell>
          <cell r="C25">
            <v>13708500</v>
          </cell>
        </row>
        <row r="26">
          <cell r="B26" t="str">
            <v>Investiční běžný účet</v>
          </cell>
          <cell r="C26">
            <v>49290.67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23153567.34</v>
          </cell>
        </row>
        <row r="24">
          <cell r="B24" t="str">
            <v>Dluhopisy</v>
          </cell>
          <cell r="C24">
            <v>3109374.25</v>
          </cell>
        </row>
        <row r="25">
          <cell r="B25" t="str">
            <v>Fondy peněžního trhu</v>
          </cell>
          <cell r="C25">
            <v>13708500</v>
          </cell>
        </row>
        <row r="26">
          <cell r="B26" t="str">
            <v>Investiční běžný účet</v>
          </cell>
          <cell r="C26">
            <v>49290.67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KIMEX"/>
      <sheetName val="KVL"/>
      <sheetName val="KrVys"/>
      <sheetName val="Lesy ČR"/>
      <sheetName val="LS Planá"/>
      <sheetName val="NBO"/>
      <sheetName val="NCSCab"/>
      <sheetName val="NČS"/>
      <sheetName val="N BM"/>
      <sheetName val="NHas"/>
      <sheetName val="N Javor"/>
      <sheetName val="N Nadání"/>
      <sheetName val="NOB"/>
      <sheetName val="NRZ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Quattro"/>
      <sheetName val="Březno"/>
      <sheetName val="Povrly"/>
      <sheetName val="Vojkovice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</sheetNames>
    <sheetDataSet>
      <sheetData sheetId="13">
        <row r="11">
          <cell r="B11" t="str">
            <v>Portfolio</v>
          </cell>
          <cell r="E11" t="str">
            <v>Etalon (3M PRIBID)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1">
      <selection activeCell="A19" sqref="A19"/>
    </sheetView>
  </sheetViews>
  <sheetFormatPr defaultColWidth="9.00390625" defaultRowHeight="12.75"/>
  <cols>
    <col min="1" max="1" width="51.12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2.25390625" style="0" customWidth="1"/>
    <col min="6" max="6" width="21.125" style="0" hidden="1" customWidth="1"/>
    <col min="8" max="9" width="0" style="0" hidden="1" customWidth="1"/>
  </cols>
  <sheetData>
    <row r="1" spans="4:6" ht="15">
      <c r="D1" s="2"/>
      <c r="E1" s="525" t="s">
        <v>860</v>
      </c>
      <c r="F1" s="2"/>
    </row>
    <row r="2" spans="4:7" ht="15">
      <c r="D2" s="596" t="s">
        <v>853</v>
      </c>
      <c r="E2" s="596"/>
      <c r="F2" s="597"/>
      <c r="G2" s="597"/>
    </row>
    <row r="3" spans="1:9" ht="15">
      <c r="A3" s="594" t="s">
        <v>630</v>
      </c>
      <c r="B3" s="594"/>
      <c r="C3" s="594"/>
      <c r="D3" s="594"/>
      <c r="E3" s="594"/>
      <c r="I3" t="s">
        <v>177</v>
      </c>
    </row>
    <row r="5" ht="12.75">
      <c r="A5" s="65" t="s">
        <v>136</v>
      </c>
    </row>
    <row r="6" spans="1:5" ht="25.5" customHeight="1">
      <c r="A6" s="21"/>
      <c r="B6" s="50" t="s">
        <v>139</v>
      </c>
      <c r="C6" s="59" t="s">
        <v>140</v>
      </c>
      <c r="D6" s="5" t="s">
        <v>16</v>
      </c>
      <c r="E6" s="51" t="s">
        <v>141</v>
      </c>
    </row>
    <row r="7" spans="1:9" ht="12.75">
      <c r="A7" s="23" t="s">
        <v>388</v>
      </c>
      <c r="B7" s="250">
        <v>6739066</v>
      </c>
      <c r="C7" s="250">
        <f>C82</f>
        <v>7272884</v>
      </c>
      <c r="D7" s="449">
        <f>D82</f>
        <v>6564811</v>
      </c>
      <c r="E7" s="63">
        <f aca="true" t="shared" si="0" ref="E7:E12">+D7/C7*100</f>
        <v>90.26420605635948</v>
      </c>
      <c r="I7" s="15"/>
    </row>
    <row r="8" spans="1:10" ht="12.75">
      <c r="A8" s="23" t="s">
        <v>428</v>
      </c>
      <c r="B8" s="250">
        <v>41425</v>
      </c>
      <c r="C8" s="250">
        <v>167588</v>
      </c>
      <c r="D8" s="449">
        <v>116017</v>
      </c>
      <c r="E8" s="63">
        <f t="shared" si="0"/>
        <v>69.22751032293482</v>
      </c>
      <c r="G8" s="285"/>
      <c r="J8" t="s">
        <v>347</v>
      </c>
    </row>
    <row r="9" spans="1:7" s="2" customFormat="1" ht="12.75">
      <c r="A9" s="121" t="s">
        <v>386</v>
      </c>
      <c r="B9" s="272">
        <f>SUM(B7:B8)</f>
        <v>6780491</v>
      </c>
      <c r="C9" s="272">
        <f>C7+C8</f>
        <v>7440472</v>
      </c>
      <c r="D9" s="272">
        <f>D7+D8</f>
        <v>6680828</v>
      </c>
      <c r="E9" s="123">
        <f t="shared" si="0"/>
        <v>89.7903788899414</v>
      </c>
      <c r="G9" s="350"/>
    </row>
    <row r="10" spans="1:5" ht="12.75">
      <c r="A10" s="23" t="s">
        <v>387</v>
      </c>
      <c r="B10" s="250">
        <v>6780491</v>
      </c>
      <c r="C10" s="28">
        <v>7284682</v>
      </c>
      <c r="D10" s="250">
        <f>'VÝDAJE - kapitoly'!F27</f>
        <v>5701193</v>
      </c>
      <c r="E10" s="63">
        <f t="shared" si="0"/>
        <v>78.26275738597786</v>
      </c>
    </row>
    <row r="11" spans="1:5" ht="12.75">
      <c r="A11" s="23" t="s">
        <v>858</v>
      </c>
      <c r="B11" s="250">
        <v>0</v>
      </c>
      <c r="C11" s="28">
        <v>155790</v>
      </c>
      <c r="D11" s="250">
        <v>155790</v>
      </c>
      <c r="E11" s="63">
        <f t="shared" si="0"/>
        <v>100</v>
      </c>
    </row>
    <row r="12" spans="1:5" ht="12.75">
      <c r="A12" s="121" t="s">
        <v>330</v>
      </c>
      <c r="B12" s="122">
        <f>B9</f>
        <v>6780491</v>
      </c>
      <c r="C12" s="122">
        <f>SUM(C10:C11)</f>
        <v>7440472</v>
      </c>
      <c r="D12" s="272">
        <f>SUM(D10:D11)</f>
        <v>5856983</v>
      </c>
      <c r="E12" s="269">
        <f t="shared" si="0"/>
        <v>78.71789585391895</v>
      </c>
    </row>
    <row r="13" spans="1:5" s="2" customFormat="1" ht="12.75">
      <c r="A13" s="34" t="s">
        <v>433</v>
      </c>
      <c r="B13" s="28">
        <f>B9-B10</f>
        <v>0</v>
      </c>
      <c r="C13" s="28">
        <v>0</v>
      </c>
      <c r="D13" s="28">
        <f>D9-D12</f>
        <v>823845</v>
      </c>
      <c r="E13" s="386" t="s">
        <v>326</v>
      </c>
    </row>
    <row r="14" spans="1:5" ht="12.75">
      <c r="A14" s="435" t="s">
        <v>0</v>
      </c>
      <c r="B14" s="436"/>
      <c r="C14" s="437"/>
      <c r="D14" s="437"/>
      <c r="E14" s="438"/>
    </row>
    <row r="15" spans="1:5" ht="12.75">
      <c r="A15" s="439" t="s">
        <v>1</v>
      </c>
      <c r="B15" s="441"/>
      <c r="C15" s="442"/>
      <c r="D15" s="442"/>
      <c r="E15" s="438"/>
    </row>
    <row r="16" spans="1:5" ht="12.75">
      <c r="A16" s="439" t="s">
        <v>2</v>
      </c>
      <c r="B16" s="129"/>
      <c r="C16" s="440"/>
      <c r="D16" s="440"/>
      <c r="E16" s="438"/>
    </row>
    <row r="17" spans="1:10" ht="12.75">
      <c r="A17" s="439" t="s">
        <v>3</v>
      </c>
      <c r="B17" s="441"/>
      <c r="C17" s="442"/>
      <c r="D17" s="442"/>
      <c r="E17" s="443"/>
      <c r="G17" s="133"/>
      <c r="J17" s="2"/>
    </row>
    <row r="18" spans="1:5" ht="12.75">
      <c r="A18" s="439"/>
      <c r="B18" s="441"/>
      <c r="C18" s="442"/>
      <c r="D18" s="442"/>
      <c r="E18" s="443"/>
    </row>
    <row r="19" spans="1:5" ht="18">
      <c r="A19" s="487" t="s">
        <v>631</v>
      </c>
      <c r="B19" s="107"/>
      <c r="C19" s="108"/>
      <c r="D19" s="29"/>
      <c r="E19" s="102" t="s">
        <v>119</v>
      </c>
    </row>
    <row r="20" spans="1:4" ht="12.75">
      <c r="A20" s="65" t="s">
        <v>117</v>
      </c>
      <c r="B20" s="29"/>
      <c r="C20" s="84"/>
      <c r="D20" s="29"/>
    </row>
    <row r="21" spans="2:4" ht="12.75">
      <c r="B21" s="29"/>
      <c r="C21" s="84"/>
      <c r="D21" s="29"/>
    </row>
    <row r="22" spans="1:6" ht="26.25" customHeight="1">
      <c r="A22" s="5" t="s">
        <v>14</v>
      </c>
      <c r="B22" s="50" t="s">
        <v>139</v>
      </c>
      <c r="C22" s="59" t="s">
        <v>140</v>
      </c>
      <c r="D22" s="5" t="s">
        <v>16</v>
      </c>
      <c r="E22" s="51" t="s">
        <v>141</v>
      </c>
      <c r="F22" t="s">
        <v>265</v>
      </c>
    </row>
    <row r="23" spans="1:5" ht="12.75">
      <c r="A23" s="106" t="s">
        <v>112</v>
      </c>
      <c r="B23" s="425">
        <v>679084</v>
      </c>
      <c r="C23" s="425">
        <v>679084</v>
      </c>
      <c r="D23" s="468">
        <v>557521</v>
      </c>
      <c r="E23" s="32">
        <f aca="true" t="shared" si="1" ref="E23:E53">+D23/C23*100</f>
        <v>82.09897450094539</v>
      </c>
    </row>
    <row r="24" spans="1:5" ht="12.75">
      <c r="A24" s="105" t="s">
        <v>21</v>
      </c>
      <c r="B24" s="425">
        <v>113181</v>
      </c>
      <c r="C24" s="425">
        <v>113181</v>
      </c>
      <c r="D24" s="468">
        <v>85565</v>
      </c>
      <c r="E24" s="32">
        <f t="shared" si="1"/>
        <v>75.60014490064587</v>
      </c>
    </row>
    <row r="25" spans="1:5" ht="12.75">
      <c r="A25" s="105" t="s">
        <v>22</v>
      </c>
      <c r="B25" s="425">
        <v>47884</v>
      </c>
      <c r="C25" s="425">
        <v>47884</v>
      </c>
      <c r="D25" s="468">
        <v>33756</v>
      </c>
      <c r="E25" s="32">
        <f t="shared" si="1"/>
        <v>70.49536379583995</v>
      </c>
    </row>
    <row r="26" spans="1:5" ht="12.75">
      <c r="A26" s="105" t="s">
        <v>23</v>
      </c>
      <c r="B26" s="425">
        <v>719506</v>
      </c>
      <c r="C26" s="425">
        <v>719506</v>
      </c>
      <c r="D26" s="468">
        <v>737019</v>
      </c>
      <c r="E26" s="32">
        <f t="shared" si="1"/>
        <v>102.43403112691207</v>
      </c>
    </row>
    <row r="27" spans="1:5" ht="12.75">
      <c r="A27" s="105" t="s">
        <v>603</v>
      </c>
      <c r="B27" s="425">
        <v>0</v>
      </c>
      <c r="C27" s="425">
        <v>62942</v>
      </c>
      <c r="D27" s="468">
        <v>62943</v>
      </c>
      <c r="E27" s="32">
        <f t="shared" si="1"/>
        <v>100.00158876425915</v>
      </c>
    </row>
    <row r="28" spans="1:5" ht="12.75">
      <c r="A28" s="105" t="s">
        <v>24</v>
      </c>
      <c r="B28" s="425">
        <v>1361279</v>
      </c>
      <c r="C28" s="425">
        <v>1361279</v>
      </c>
      <c r="D28" s="468">
        <v>991746</v>
      </c>
      <c r="E28" s="32">
        <f t="shared" si="1"/>
        <v>72.85398511253021</v>
      </c>
    </row>
    <row r="29" spans="1:6" ht="12.75">
      <c r="A29" s="270" t="s">
        <v>17</v>
      </c>
      <c r="B29" s="425">
        <v>1000</v>
      </c>
      <c r="C29" s="425">
        <v>1000</v>
      </c>
      <c r="D29" s="468">
        <v>986</v>
      </c>
      <c r="E29" s="271">
        <f t="shared" si="1"/>
        <v>98.6</v>
      </c>
      <c r="F29" t="s">
        <v>262</v>
      </c>
    </row>
    <row r="30" spans="1:5" ht="12.75">
      <c r="A30" s="121" t="s">
        <v>341</v>
      </c>
      <c r="B30" s="122">
        <f>SUM(B23:B29)</f>
        <v>2921934</v>
      </c>
      <c r="C30" s="122">
        <f>SUM(C23:C29)</f>
        <v>2984876</v>
      </c>
      <c r="D30" s="371">
        <f>SUM(D23:D29)</f>
        <v>2469536</v>
      </c>
      <c r="E30" s="269">
        <f t="shared" si="1"/>
        <v>82.7349611843172</v>
      </c>
    </row>
    <row r="31" spans="1:11" ht="12.75">
      <c r="A31" s="121"/>
      <c r="B31" s="122"/>
      <c r="C31" s="122"/>
      <c r="D31" s="122"/>
      <c r="E31" s="32"/>
      <c r="K31" t="s">
        <v>177</v>
      </c>
    </row>
    <row r="32" spans="1:7" ht="12.75">
      <c r="A32" s="34" t="s">
        <v>331</v>
      </c>
      <c r="B32" s="28">
        <v>500</v>
      </c>
      <c r="C32" s="28">
        <v>2850</v>
      </c>
      <c r="D32" s="427">
        <v>4250</v>
      </c>
      <c r="E32" s="32">
        <f t="shared" si="1"/>
        <v>149.12280701754386</v>
      </c>
      <c r="G32" s="311"/>
    </row>
    <row r="33" spans="1:5" ht="12.75">
      <c r="A33" s="34" t="s">
        <v>325</v>
      </c>
      <c r="B33" s="28">
        <v>8000</v>
      </c>
      <c r="C33" s="28">
        <v>8000</v>
      </c>
      <c r="D33" s="427">
        <v>12958</v>
      </c>
      <c r="E33" s="32">
        <f t="shared" si="1"/>
        <v>161.975</v>
      </c>
    </row>
    <row r="34" spans="1:6" ht="12" customHeight="1">
      <c r="A34" s="23" t="s">
        <v>18</v>
      </c>
      <c r="B34" s="28">
        <v>49167</v>
      </c>
      <c r="C34" s="28">
        <v>62572</v>
      </c>
      <c r="D34" s="427">
        <v>47692</v>
      </c>
      <c r="E34" s="32">
        <f>+D34/C34*100</f>
        <v>76.21939525666433</v>
      </c>
      <c r="F34" t="s">
        <v>263</v>
      </c>
    </row>
    <row r="35" spans="1:7" ht="11.25" customHeight="1">
      <c r="A35" s="23" t="s">
        <v>502</v>
      </c>
      <c r="B35" s="28">
        <v>137155</v>
      </c>
      <c r="C35" s="28">
        <v>41513</v>
      </c>
      <c r="D35" s="427">
        <v>26398</v>
      </c>
      <c r="E35" s="32">
        <f t="shared" si="1"/>
        <v>63.589718883241396</v>
      </c>
      <c r="G35" s="311"/>
    </row>
    <row r="36" spans="1:7" ht="11.25" customHeight="1">
      <c r="A36" s="23" t="s">
        <v>500</v>
      </c>
      <c r="B36" s="28">
        <v>0</v>
      </c>
      <c r="C36" s="28">
        <v>789</v>
      </c>
      <c r="D36" s="427">
        <v>835</v>
      </c>
      <c r="E36" s="32">
        <f t="shared" si="1"/>
        <v>105.83016476552598</v>
      </c>
      <c r="G36" s="311"/>
    </row>
    <row r="37" spans="1:7" ht="11.25" customHeight="1">
      <c r="A37" s="23" t="s">
        <v>503</v>
      </c>
      <c r="B37" s="28">
        <v>0</v>
      </c>
      <c r="C37" s="28">
        <v>196</v>
      </c>
      <c r="D37" s="280">
        <v>351</v>
      </c>
      <c r="E37" s="32">
        <f t="shared" si="1"/>
        <v>179.08163265306123</v>
      </c>
      <c r="G37" s="311"/>
    </row>
    <row r="38" spans="1:7" ht="11.25" customHeight="1">
      <c r="A38" s="23" t="s">
        <v>501</v>
      </c>
      <c r="B38" s="28">
        <v>0</v>
      </c>
      <c r="C38" s="28">
        <v>136141</v>
      </c>
      <c r="D38" s="280">
        <v>60233</v>
      </c>
      <c r="E38" s="32">
        <f t="shared" si="1"/>
        <v>44.24310090274054</v>
      </c>
      <c r="G38" s="311"/>
    </row>
    <row r="39" spans="1:9" ht="12.75">
      <c r="A39" s="23" t="s">
        <v>499</v>
      </c>
      <c r="B39" s="28">
        <v>12000</v>
      </c>
      <c r="C39" s="28">
        <v>12000</v>
      </c>
      <c r="D39" s="280">
        <v>13612</v>
      </c>
      <c r="E39" s="32">
        <f t="shared" si="1"/>
        <v>113.43333333333334</v>
      </c>
      <c r="H39">
        <v>2143</v>
      </c>
      <c r="I39">
        <v>2</v>
      </c>
    </row>
    <row r="40" spans="1:5" ht="12.75">
      <c r="A40" s="23" t="s">
        <v>550</v>
      </c>
      <c r="B40" s="28">
        <v>0</v>
      </c>
      <c r="C40" s="28">
        <v>310</v>
      </c>
      <c r="D40" s="280">
        <v>331</v>
      </c>
      <c r="E40" s="32">
        <f t="shared" si="1"/>
        <v>106.77419354838709</v>
      </c>
    </row>
    <row r="41" spans="1:5" ht="12.75">
      <c r="A41" s="23" t="s">
        <v>403</v>
      </c>
      <c r="B41" s="28">
        <v>0</v>
      </c>
      <c r="C41" s="28">
        <v>2900</v>
      </c>
      <c r="D41" s="280">
        <v>2900</v>
      </c>
      <c r="E41" s="32">
        <f t="shared" si="1"/>
        <v>100</v>
      </c>
    </row>
    <row r="42" spans="1:5" ht="12.75">
      <c r="A42" s="23" t="s">
        <v>521</v>
      </c>
      <c r="B42" s="28">
        <v>0</v>
      </c>
      <c r="C42" s="28">
        <v>7</v>
      </c>
      <c r="D42" s="280">
        <v>7</v>
      </c>
      <c r="E42" s="32">
        <f t="shared" si="1"/>
        <v>100</v>
      </c>
    </row>
    <row r="43" spans="1:9" ht="12.75">
      <c r="A43" s="23" t="s">
        <v>361</v>
      </c>
      <c r="B43" s="28">
        <v>0</v>
      </c>
      <c r="C43" s="28">
        <v>0</v>
      </c>
      <c r="D43" s="427">
        <v>5530</v>
      </c>
      <c r="E43" s="32" t="s">
        <v>326</v>
      </c>
      <c r="H43">
        <v>2329</v>
      </c>
      <c r="I43">
        <v>1022</v>
      </c>
    </row>
    <row r="44" spans="1:5" ht="12.75">
      <c r="A44" s="121" t="s">
        <v>342</v>
      </c>
      <c r="B44" s="122">
        <f>SUM(B32:B43)</f>
        <v>206822</v>
      </c>
      <c r="C44" s="122">
        <f>SUM(C32:C43)</f>
        <v>267278</v>
      </c>
      <c r="D44" s="371">
        <f>SUM(D32:D43)</f>
        <v>175097</v>
      </c>
      <c r="E44" s="134">
        <f t="shared" si="1"/>
        <v>65.51119059555968</v>
      </c>
    </row>
    <row r="45" spans="1:10" ht="12.75">
      <c r="A45" s="121"/>
      <c r="B45" s="122"/>
      <c r="C45" s="122"/>
      <c r="D45" s="371"/>
      <c r="E45" s="134"/>
      <c r="J45" s="133"/>
    </row>
    <row r="46" spans="1:10" ht="12.75">
      <c r="A46" s="23" t="s">
        <v>371</v>
      </c>
      <c r="B46" s="28">
        <v>0</v>
      </c>
      <c r="C46" s="28">
        <v>7058</v>
      </c>
      <c r="D46" s="427">
        <v>7187</v>
      </c>
      <c r="E46" s="312">
        <f t="shared" si="1"/>
        <v>101.82771323321053</v>
      </c>
      <c r="J46" s="133"/>
    </row>
    <row r="47" spans="1:5" ht="12.75">
      <c r="A47" s="23" t="s">
        <v>391</v>
      </c>
      <c r="B47" s="28">
        <v>344686</v>
      </c>
      <c r="C47" s="28">
        <v>344686</v>
      </c>
      <c r="D47" s="449">
        <v>287239</v>
      </c>
      <c r="E47" s="32">
        <f t="shared" si="1"/>
        <v>83.33352674608194</v>
      </c>
    </row>
    <row r="48" spans="1:5" ht="12.75">
      <c r="A48" s="34" t="s">
        <v>859</v>
      </c>
      <c r="B48" s="28">
        <v>3260624</v>
      </c>
      <c r="C48" s="28">
        <v>3428885</v>
      </c>
      <c r="D48" s="449">
        <v>3428885</v>
      </c>
      <c r="E48" s="32">
        <f t="shared" si="1"/>
        <v>100</v>
      </c>
    </row>
    <row r="49" spans="1:5" ht="12.75">
      <c r="A49" s="34" t="s">
        <v>345</v>
      </c>
      <c r="B49" s="28">
        <v>0</v>
      </c>
      <c r="C49" s="28">
        <v>138931</v>
      </c>
      <c r="D49" s="427">
        <v>141006</v>
      </c>
      <c r="E49" s="32">
        <f t="shared" si="1"/>
        <v>101.49354715650215</v>
      </c>
    </row>
    <row r="50" spans="1:10" ht="12.75">
      <c r="A50" s="23" t="s">
        <v>477</v>
      </c>
      <c r="B50" s="28">
        <v>0</v>
      </c>
      <c r="C50" s="28">
        <v>6000</v>
      </c>
      <c r="D50" s="427">
        <v>5000</v>
      </c>
      <c r="E50" s="32">
        <f t="shared" si="1"/>
        <v>83.33333333333334</v>
      </c>
      <c r="J50" s="133"/>
    </row>
    <row r="51" spans="1:5" ht="12.75">
      <c r="A51" s="23" t="s">
        <v>478</v>
      </c>
      <c r="B51" s="28">
        <v>0</v>
      </c>
      <c r="C51" s="28">
        <v>2064</v>
      </c>
      <c r="D51" s="427">
        <v>563</v>
      </c>
      <c r="E51" s="32">
        <f t="shared" si="1"/>
        <v>27.277131782945734</v>
      </c>
    </row>
    <row r="52" spans="1:5" ht="25.5">
      <c r="A52" s="273" t="s">
        <v>343</v>
      </c>
      <c r="B52" s="272">
        <f>SUM(B46:B51)</f>
        <v>3605310</v>
      </c>
      <c r="C52" s="272">
        <f>SUM(C46:C51)</f>
        <v>3927624</v>
      </c>
      <c r="D52" s="272">
        <f>SUM(D46:D51)</f>
        <v>3869880</v>
      </c>
      <c r="E52" s="269">
        <f t="shared" si="1"/>
        <v>98.52979816805275</v>
      </c>
    </row>
    <row r="53" spans="1:5" ht="12.75">
      <c r="A53" s="3" t="s">
        <v>19</v>
      </c>
      <c r="B53" s="9">
        <f>B30+B44+B52</f>
        <v>6734066</v>
      </c>
      <c r="C53" s="9">
        <f>C30+C44+C52</f>
        <v>7179778</v>
      </c>
      <c r="D53" s="9">
        <f>D30+D44+D52</f>
        <v>6514513</v>
      </c>
      <c r="E53" s="27">
        <f t="shared" si="1"/>
        <v>90.73418426029328</v>
      </c>
    </row>
    <row r="54" spans="1:5" s="29" customFormat="1" ht="14.25">
      <c r="A54" s="286"/>
      <c r="B54" s="287"/>
      <c r="C54" s="287"/>
      <c r="D54" s="396"/>
      <c r="E54" s="288"/>
    </row>
    <row r="55" spans="1:5" s="29" customFormat="1" ht="12.75">
      <c r="A55" s="294" t="s">
        <v>360</v>
      </c>
      <c r="B55" s="18"/>
      <c r="C55" s="18"/>
      <c r="D55" s="295"/>
      <c r="E55" s="296"/>
    </row>
    <row r="56" spans="1:5" s="29" customFormat="1" ht="12.75">
      <c r="A56" s="294"/>
      <c r="B56" s="18"/>
      <c r="C56" s="18"/>
      <c r="D56" s="295"/>
      <c r="E56" s="296"/>
    </row>
    <row r="57" spans="1:5" s="29" customFormat="1" ht="12.75">
      <c r="A57" s="23" t="s">
        <v>346</v>
      </c>
      <c r="B57" s="28">
        <v>0</v>
      </c>
      <c r="C57" s="28">
        <v>0</v>
      </c>
      <c r="D57" s="280">
        <v>624</v>
      </c>
      <c r="E57" s="32" t="s">
        <v>326</v>
      </c>
    </row>
    <row r="58" spans="1:5" s="29" customFormat="1" ht="12.75">
      <c r="A58" s="382" t="s">
        <v>429</v>
      </c>
      <c r="B58" s="28">
        <v>0</v>
      </c>
      <c r="C58" s="28">
        <v>0</v>
      </c>
      <c r="D58" s="280">
        <v>641</v>
      </c>
      <c r="E58" s="32" t="s">
        <v>326</v>
      </c>
    </row>
    <row r="59" spans="1:7" s="29" customFormat="1" ht="12.75">
      <c r="A59" s="23" t="s">
        <v>416</v>
      </c>
      <c r="B59" s="28">
        <v>0</v>
      </c>
      <c r="C59" s="28">
        <v>0</v>
      </c>
      <c r="D59" s="280">
        <v>884</v>
      </c>
      <c r="E59" s="312" t="s">
        <v>326</v>
      </c>
      <c r="G59" s="133"/>
    </row>
    <row r="60" spans="1:7" s="29" customFormat="1" ht="12.75">
      <c r="A60" s="23" t="s">
        <v>528</v>
      </c>
      <c r="B60" s="28">
        <v>0</v>
      </c>
      <c r="C60" s="28">
        <v>0</v>
      </c>
      <c r="D60" s="280">
        <v>525</v>
      </c>
      <c r="E60" s="312" t="s">
        <v>326</v>
      </c>
      <c r="G60" s="133"/>
    </row>
    <row r="61" spans="1:7" s="29" customFormat="1" ht="12.75">
      <c r="A61" s="23" t="s">
        <v>855</v>
      </c>
      <c r="B61" s="28">
        <v>0</v>
      </c>
      <c r="C61" s="28">
        <v>0</v>
      </c>
      <c r="D61" s="280">
        <v>873</v>
      </c>
      <c r="E61" s="312" t="s">
        <v>326</v>
      </c>
      <c r="G61" s="133"/>
    </row>
    <row r="62" spans="1:7" s="29" customFormat="1" ht="12.75">
      <c r="A62" s="23" t="s">
        <v>612</v>
      </c>
      <c r="B62" s="28">
        <v>0</v>
      </c>
      <c r="C62" s="28">
        <v>0</v>
      </c>
      <c r="D62" s="280">
        <v>4</v>
      </c>
      <c r="E62" s="312" t="s">
        <v>326</v>
      </c>
      <c r="G62" s="133"/>
    </row>
    <row r="63" spans="1:7" s="29" customFormat="1" ht="12.75">
      <c r="A63" s="23" t="s">
        <v>546</v>
      </c>
      <c r="B63" s="28">
        <v>0</v>
      </c>
      <c r="C63" s="28">
        <v>0</v>
      </c>
      <c r="D63" s="280">
        <v>108</v>
      </c>
      <c r="E63" s="32" t="s">
        <v>326</v>
      </c>
      <c r="G63" s="133"/>
    </row>
    <row r="64" spans="1:7" s="29" customFormat="1" ht="12.75">
      <c r="A64" s="23" t="s">
        <v>655</v>
      </c>
      <c r="B64" s="28">
        <v>0</v>
      </c>
      <c r="C64" s="28">
        <v>0</v>
      </c>
      <c r="D64" s="280">
        <v>1871</v>
      </c>
      <c r="E64" s="32" t="s">
        <v>326</v>
      </c>
      <c r="G64" s="133"/>
    </row>
    <row r="65" spans="1:5" s="29" customFormat="1" ht="12.75">
      <c r="A65" s="3" t="s">
        <v>359</v>
      </c>
      <c r="B65" s="9">
        <v>0</v>
      </c>
      <c r="C65" s="9">
        <f>SUM(C57:C60)</f>
        <v>0</v>
      </c>
      <c r="D65" s="9">
        <f>SUM(D57:D64)</f>
        <v>5530</v>
      </c>
      <c r="E65" s="10" t="s">
        <v>326</v>
      </c>
    </row>
    <row r="66" spans="1:5" s="29" customFormat="1" ht="12.75">
      <c r="A66" s="103"/>
      <c r="B66" s="18"/>
      <c r="C66" s="18"/>
      <c r="D66" s="18"/>
      <c r="E66" s="31"/>
    </row>
    <row r="67" spans="1:4" ht="12.75">
      <c r="A67" s="65" t="s">
        <v>118</v>
      </c>
      <c r="B67" s="29"/>
      <c r="C67" s="84"/>
      <c r="D67" s="29"/>
    </row>
    <row r="68" spans="2:4" ht="12.75">
      <c r="B68" s="29"/>
      <c r="C68" s="84"/>
      <c r="D68" s="29"/>
    </row>
    <row r="69" spans="1:5" ht="25.5" customHeight="1">
      <c r="A69" s="5" t="s">
        <v>14</v>
      </c>
      <c r="B69" s="50" t="s">
        <v>139</v>
      </c>
      <c r="C69" s="59" t="s">
        <v>140</v>
      </c>
      <c r="D69" s="5" t="s">
        <v>16</v>
      </c>
      <c r="E69" s="51" t="s">
        <v>141</v>
      </c>
    </row>
    <row r="70" spans="1:5" ht="12.75">
      <c r="A70" s="23" t="s">
        <v>149</v>
      </c>
      <c r="B70" s="250">
        <v>2000</v>
      </c>
      <c r="C70" s="26">
        <v>2000</v>
      </c>
      <c r="D70" s="280">
        <v>15598</v>
      </c>
      <c r="E70" s="63">
        <f>+D70/C70*100</f>
        <v>779.9000000000001</v>
      </c>
    </row>
    <row r="71" spans="1:6" ht="12.75">
      <c r="A71" s="23" t="s">
        <v>150</v>
      </c>
      <c r="B71" s="250">
        <v>3000</v>
      </c>
      <c r="C71" s="26">
        <v>3000</v>
      </c>
      <c r="D71" s="280">
        <v>14450</v>
      </c>
      <c r="E71" s="63">
        <f>+D71/C71*100</f>
        <v>481.66666666666663</v>
      </c>
      <c r="F71" t="s">
        <v>264</v>
      </c>
    </row>
    <row r="72" spans="1:11" ht="12.75">
      <c r="A72" s="23" t="s">
        <v>417</v>
      </c>
      <c r="B72" s="29">
        <v>0</v>
      </c>
      <c r="C72" s="26">
        <v>2536</v>
      </c>
      <c r="D72" s="449">
        <v>3159</v>
      </c>
      <c r="E72" s="63">
        <f>+D72/C72*100</f>
        <v>124.56624605678232</v>
      </c>
      <c r="K72" s="133"/>
    </row>
    <row r="73" spans="1:5" ht="12.75">
      <c r="A73" s="121" t="s">
        <v>344</v>
      </c>
      <c r="B73" s="272">
        <f>SUM(B70:B72)</f>
        <v>5000</v>
      </c>
      <c r="C73" s="272">
        <f>SUM(C70:C72)</f>
        <v>7536</v>
      </c>
      <c r="D73" s="450">
        <f>SUM(D70:D72)</f>
        <v>33207</v>
      </c>
      <c r="E73" s="123">
        <f>+D73/C73*100</f>
        <v>440.6449044585988</v>
      </c>
    </row>
    <row r="74" spans="1:5" ht="12.75">
      <c r="A74" s="121"/>
      <c r="B74" s="272"/>
      <c r="C74" s="122"/>
      <c r="D74" s="371"/>
      <c r="E74" s="123"/>
    </row>
    <row r="75" spans="1:5" ht="12.75">
      <c r="A75" s="23" t="s">
        <v>362</v>
      </c>
      <c r="B75" s="250">
        <v>0</v>
      </c>
      <c r="C75" s="26">
        <v>72731</v>
      </c>
      <c r="D75" s="280">
        <v>3806</v>
      </c>
      <c r="E75" s="63">
        <f>+D75/C75*100</f>
        <v>5.232981809682253</v>
      </c>
    </row>
    <row r="76" spans="1:5" ht="12.75">
      <c r="A76" s="23" t="s">
        <v>479</v>
      </c>
      <c r="B76" s="250">
        <v>0</v>
      </c>
      <c r="C76" s="26">
        <v>12665</v>
      </c>
      <c r="D76" s="280">
        <v>5912</v>
      </c>
      <c r="E76" s="63">
        <f>+D76/C76*100</f>
        <v>46.67982629293328</v>
      </c>
    </row>
    <row r="77" spans="1:5" ht="12.75">
      <c r="A77" s="23" t="s">
        <v>480</v>
      </c>
      <c r="B77" s="250">
        <v>0</v>
      </c>
      <c r="C77" s="26">
        <v>174</v>
      </c>
      <c r="D77" s="280">
        <v>174</v>
      </c>
      <c r="E77" s="63">
        <f>+D77/C77*100</f>
        <v>100</v>
      </c>
    </row>
    <row r="78" spans="1:5" ht="12.75">
      <c r="A78" s="23" t="s">
        <v>854</v>
      </c>
      <c r="B78" s="250">
        <v>0</v>
      </c>
      <c r="C78" s="26">
        <v>0</v>
      </c>
      <c r="D78" s="280">
        <v>7199</v>
      </c>
      <c r="E78" s="63" t="s">
        <v>326</v>
      </c>
    </row>
    <row r="79" spans="1:5" ht="25.5">
      <c r="A79" s="273" t="s">
        <v>370</v>
      </c>
      <c r="B79" s="272">
        <f>SUM(B75:B75)</f>
        <v>0</v>
      </c>
      <c r="C79" s="272">
        <f>SUM(C75:C78)</f>
        <v>85570</v>
      </c>
      <c r="D79" s="272">
        <f>SUM(D75:D78)</f>
        <v>17091</v>
      </c>
      <c r="E79" s="123">
        <f>+D79/C79*100</f>
        <v>19.97312142105878</v>
      </c>
    </row>
    <row r="80" spans="1:5" ht="12.75">
      <c r="A80" s="3" t="s">
        <v>20</v>
      </c>
      <c r="B80" s="9">
        <f>B73+B79</f>
        <v>5000</v>
      </c>
      <c r="C80" s="9">
        <f>C73+C79</f>
        <v>93106</v>
      </c>
      <c r="D80" s="9">
        <f>D73+D79</f>
        <v>50298</v>
      </c>
      <c r="E80" s="10">
        <f>+D80/B80*100</f>
        <v>1005.9599999999999</v>
      </c>
    </row>
    <row r="81" spans="1:5" ht="12.75">
      <c r="A81" s="294"/>
      <c r="B81" s="295"/>
      <c r="C81" s="295"/>
      <c r="D81" s="295"/>
      <c r="E81" s="296"/>
    </row>
    <row r="82" spans="1:5" ht="12.75">
      <c r="A82" s="3" t="s">
        <v>120</v>
      </c>
      <c r="B82" s="9">
        <f>B53+B80</f>
        <v>6739066</v>
      </c>
      <c r="C82" s="9">
        <f>C53+C80</f>
        <v>7272884</v>
      </c>
      <c r="D82" s="9">
        <f>D53+D80</f>
        <v>6564811</v>
      </c>
      <c r="E82" s="10">
        <f>+D82/C82*100</f>
        <v>90.26420605635948</v>
      </c>
    </row>
    <row r="83" ht="12.75">
      <c r="J83" t="s">
        <v>177</v>
      </c>
    </row>
    <row r="84" ht="12.75">
      <c r="A84" s="65"/>
    </row>
    <row r="94" spans="1:2" ht="12.75">
      <c r="A94" s="103"/>
      <c r="B94" s="103"/>
    </row>
    <row r="95" spans="1:2" ht="12.75">
      <c r="A95" s="103"/>
      <c r="B95" s="103"/>
    </row>
    <row r="96" spans="1:2" ht="12.75">
      <c r="A96" s="103"/>
      <c r="B96" s="103"/>
    </row>
    <row r="97" spans="1:2" ht="12.75">
      <c r="A97" s="103"/>
      <c r="B97" s="103"/>
    </row>
    <row r="98" spans="1:2" ht="12.75">
      <c r="A98" s="103"/>
      <c r="B98" s="103"/>
    </row>
    <row r="99" spans="1:5" ht="12.75">
      <c r="A99" s="595"/>
      <c r="B99" s="595"/>
      <c r="C99" s="595"/>
      <c r="D99" s="595"/>
      <c r="E99" s="595"/>
    </row>
    <row r="100" spans="1:5" ht="12.75">
      <c r="A100" s="103"/>
      <c r="B100" s="267"/>
      <c r="C100" s="268"/>
      <c r="D100" s="267"/>
      <c r="E100" s="267"/>
    </row>
    <row r="101" spans="1:5" ht="12.75">
      <c r="A101" s="103"/>
      <c r="B101" s="267"/>
      <c r="C101" s="268"/>
      <c r="D101" s="267"/>
      <c r="E101" s="267"/>
    </row>
  </sheetData>
  <mergeCells count="3">
    <mergeCell ref="A3:E3"/>
    <mergeCell ref="A99:E99"/>
    <mergeCell ref="D2:G2"/>
  </mergeCells>
  <printOptions/>
  <pageMargins left="0.5905511811023623" right="0.3937007874015748" top="0.5905511811023623" bottom="0.5905511811023623" header="0.5118110236220472" footer="0.5118110236220472"/>
  <pageSetup firstPageNumber="1" useFirstPageNumber="1" horizontalDpi="600" verticalDpi="600" orientation="portrait" paperSize="9" scale="86" r:id="rId1"/>
  <headerFooter alignWithMargins="0">
    <oddFooter>&amp;C&amp;P</oddFooter>
  </headerFooter>
  <rowBreaks count="1" manualBreakCount="1">
    <brk id="65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K28" sqref="K28"/>
    </sheetView>
  </sheetViews>
  <sheetFormatPr defaultColWidth="9.00390625" defaultRowHeight="12.75"/>
  <cols>
    <col min="1" max="1" width="32.37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561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821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18" ht="18">
      <c r="A4" s="284"/>
      <c r="B4" s="284"/>
      <c r="C4" s="284"/>
      <c r="D4" s="284"/>
      <c r="E4" s="284"/>
      <c r="F4" s="284"/>
      <c r="G4" s="284"/>
      <c r="H4" s="24"/>
      <c r="Q4" s="78"/>
      <c r="R4" s="78"/>
    </row>
    <row r="5" spans="1:18" ht="18">
      <c r="A5" s="284" t="s">
        <v>553</v>
      </c>
      <c r="B5" s="284"/>
      <c r="C5" s="284"/>
      <c r="D5" s="284"/>
      <c r="E5" s="284"/>
      <c r="F5" s="284"/>
      <c r="G5" s="284"/>
      <c r="H5" s="24"/>
      <c r="Q5" s="78"/>
      <c r="R5" s="78"/>
    </row>
    <row r="6" spans="1:2" ht="15.75">
      <c r="A6" s="1"/>
      <c r="B6" s="1"/>
    </row>
    <row r="7" spans="1:5" ht="15.75">
      <c r="A7" s="1" t="s">
        <v>393</v>
      </c>
      <c r="B7" s="1"/>
      <c r="D7" s="354">
        <v>1386438.73</v>
      </c>
      <c r="E7" s="2" t="s">
        <v>107</v>
      </c>
    </row>
    <row r="8" spans="1:2" ht="15.75">
      <c r="A8" s="1"/>
      <c r="B8" s="1"/>
    </row>
    <row r="9" spans="1:8" ht="15.75">
      <c r="A9" s="1" t="s">
        <v>108</v>
      </c>
      <c r="B9" s="1"/>
      <c r="H9" s="2"/>
    </row>
    <row r="10" spans="1:6" ht="24.75" customHeight="1">
      <c r="A10" s="81" t="s">
        <v>536</v>
      </c>
      <c r="B10" s="52" t="s">
        <v>139</v>
      </c>
      <c r="C10" s="6" t="s">
        <v>140</v>
      </c>
      <c r="D10" s="5" t="s">
        <v>16</v>
      </c>
      <c r="E10" s="51" t="s">
        <v>141</v>
      </c>
      <c r="F10" t="s">
        <v>287</v>
      </c>
    </row>
    <row r="11" spans="1:5" ht="12.75" customHeight="1">
      <c r="A11" s="368" t="s">
        <v>402</v>
      </c>
      <c r="B11" s="282">
        <v>0</v>
      </c>
      <c r="C11" s="366">
        <v>0</v>
      </c>
      <c r="D11" s="280">
        <v>503854</v>
      </c>
      <c r="E11" s="485" t="s">
        <v>326</v>
      </c>
    </row>
    <row r="12" spans="1:5" ht="12.75" customHeight="1">
      <c r="A12" s="368" t="s">
        <v>435</v>
      </c>
      <c r="B12" s="282">
        <v>0</v>
      </c>
      <c r="C12" s="366">
        <v>0</v>
      </c>
      <c r="D12" s="280">
        <v>7705</v>
      </c>
      <c r="E12" s="367" t="s">
        <v>326</v>
      </c>
    </row>
    <row r="13" spans="1:5" ht="12.75">
      <c r="A13" s="3" t="s">
        <v>350</v>
      </c>
      <c r="B13" s="9">
        <v>0</v>
      </c>
      <c r="C13" s="9">
        <v>0</v>
      </c>
      <c r="D13" s="9">
        <f>SUM(D11:D12)</f>
        <v>511559</v>
      </c>
      <c r="E13" s="27" t="s">
        <v>326</v>
      </c>
    </row>
    <row r="14" spans="1:5" s="279" customFormat="1" ht="12.75">
      <c r="A14" s="274"/>
      <c r="B14" s="275"/>
      <c r="C14" s="275"/>
      <c r="D14" s="275"/>
      <c r="E14" s="276"/>
    </row>
    <row r="15" spans="1:5" ht="12.75">
      <c r="A15" s="274"/>
      <c r="B15" s="275"/>
      <c r="C15" s="275"/>
      <c r="D15" s="275"/>
      <c r="E15" s="276"/>
    </row>
    <row r="16" spans="1:5" ht="12.75">
      <c r="A16" s="274"/>
      <c r="B16" s="275"/>
      <c r="C16" s="275"/>
      <c r="D16" s="275"/>
      <c r="E16" s="276"/>
    </row>
    <row r="17" ht="17.25" customHeight="1"/>
    <row r="18" spans="1:2" ht="15.75">
      <c r="A18" s="1" t="s">
        <v>453</v>
      </c>
      <c r="B18" s="1"/>
    </row>
    <row r="19" spans="1:18" ht="25.5">
      <c r="A19" s="3" t="s">
        <v>455</v>
      </c>
      <c r="B19" s="52" t="s">
        <v>139</v>
      </c>
      <c r="C19" s="6" t="s">
        <v>140</v>
      </c>
      <c r="D19" s="277" t="s">
        <v>16</v>
      </c>
      <c r="E19" s="51" t="s">
        <v>141</v>
      </c>
      <c r="F19" s="11" t="s">
        <v>286</v>
      </c>
      <c r="G19" s="12"/>
      <c r="H19" s="12"/>
      <c r="Q19" s="11"/>
      <c r="R19" s="12"/>
    </row>
    <row r="20" spans="1:18" s="133" customFormat="1" ht="12.75">
      <c r="A20" s="402" t="s">
        <v>458</v>
      </c>
      <c r="B20" s="28">
        <v>0</v>
      </c>
      <c r="C20" s="375">
        <v>74420</v>
      </c>
      <c r="D20" s="373">
        <v>74416</v>
      </c>
      <c r="E20" s="403">
        <f aca="true" t="shared" si="0" ref="E20:E25">D20/C20*100</f>
        <v>99.99462510077936</v>
      </c>
      <c r="F20" s="294"/>
      <c r="G20" s="401"/>
      <c r="H20" s="401"/>
      <c r="Q20" s="294"/>
      <c r="R20" s="401"/>
    </row>
    <row r="21" spans="1:18" s="133" customFormat="1" ht="12.75">
      <c r="A21" s="402" t="s">
        <v>456</v>
      </c>
      <c r="B21" s="28">
        <v>0</v>
      </c>
      <c r="C21" s="375">
        <v>26960</v>
      </c>
      <c r="D21" s="373">
        <v>26957</v>
      </c>
      <c r="E21" s="403">
        <f t="shared" si="0"/>
        <v>99.98887240356083</v>
      </c>
      <c r="F21" s="294"/>
      <c r="G21" s="401"/>
      <c r="H21" s="401"/>
      <c r="Q21" s="294"/>
      <c r="R21" s="401"/>
    </row>
    <row r="22" spans="1:18" ht="12.75">
      <c r="A22" s="382" t="s">
        <v>457</v>
      </c>
      <c r="B22" s="28">
        <v>0</v>
      </c>
      <c r="C22" s="28">
        <v>3340</v>
      </c>
      <c r="D22" s="280">
        <v>3342</v>
      </c>
      <c r="E22" s="403">
        <f t="shared" si="0"/>
        <v>100.05988023952095</v>
      </c>
      <c r="F22" s="11"/>
      <c r="G22" s="12"/>
      <c r="H22" s="12"/>
      <c r="Q22" s="11"/>
      <c r="R22" s="12"/>
    </row>
    <row r="23" spans="1:18" ht="12.75">
      <c r="A23" s="382" t="s">
        <v>613</v>
      </c>
      <c r="B23" s="28">
        <v>0</v>
      </c>
      <c r="C23" s="28">
        <v>475000</v>
      </c>
      <c r="D23" s="280">
        <v>297</v>
      </c>
      <c r="E23" s="403">
        <f t="shared" si="0"/>
        <v>0.06252631578947368</v>
      </c>
      <c r="F23" s="11"/>
      <c r="G23" s="12"/>
      <c r="H23" s="12"/>
      <c r="Q23" s="11"/>
      <c r="R23" s="12"/>
    </row>
    <row r="24" spans="1:18" ht="12.75">
      <c r="A24" s="382" t="s">
        <v>614</v>
      </c>
      <c r="B24" s="28">
        <v>0</v>
      </c>
      <c r="C24" s="28">
        <v>1308000</v>
      </c>
      <c r="D24" s="280">
        <v>21241</v>
      </c>
      <c r="E24" s="403">
        <f t="shared" si="0"/>
        <v>1.6239296636085625</v>
      </c>
      <c r="F24" s="25" t="s">
        <v>285</v>
      </c>
      <c r="G24" s="58"/>
      <c r="H24" s="58"/>
      <c r="Q24" s="25"/>
      <c r="R24" s="58"/>
    </row>
    <row r="25" spans="1:18" ht="12.75">
      <c r="A25" s="3" t="s">
        <v>351</v>
      </c>
      <c r="B25" s="9">
        <f>SUM(B24:B24)</f>
        <v>0</v>
      </c>
      <c r="C25" s="9">
        <f>SUM(C20:C24)</f>
        <v>1887720</v>
      </c>
      <c r="D25" s="9">
        <f>SUM(D20:D24)</f>
        <v>126253</v>
      </c>
      <c r="E25" s="400">
        <f t="shared" si="0"/>
        <v>6.688121119657577</v>
      </c>
      <c r="F25" s="18"/>
      <c r="G25" s="31"/>
      <c r="H25" s="31"/>
      <c r="Q25" s="18"/>
      <c r="R25" s="31"/>
    </row>
    <row r="28" spans="1:5" ht="15.75">
      <c r="A28" s="1" t="s">
        <v>642</v>
      </c>
      <c r="D28" s="348">
        <v>1771744.22</v>
      </c>
      <c r="E28" s="349" t="s">
        <v>107</v>
      </c>
    </row>
    <row r="29" ht="18.75">
      <c r="A29" s="175"/>
    </row>
    <row r="30" ht="18.75">
      <c r="A30" s="175"/>
    </row>
    <row r="31" ht="18.75">
      <c r="A31" s="177"/>
    </row>
    <row r="32" ht="18.75">
      <c r="A32" s="177"/>
    </row>
    <row r="33" ht="15.75">
      <c r="A33" s="179"/>
    </row>
    <row r="34" ht="18.75">
      <c r="A34" s="177"/>
    </row>
    <row r="35" ht="18.75">
      <c r="A35" s="177"/>
    </row>
    <row r="36" ht="18.75">
      <c r="A36" s="177"/>
    </row>
    <row r="37" ht="18.75">
      <c r="A37" s="181"/>
    </row>
    <row r="38" ht="18.75">
      <c r="A38" s="181"/>
    </row>
    <row r="39" ht="18.75">
      <c r="A39" s="181"/>
    </row>
    <row r="40" ht="18.75">
      <c r="A40" s="177"/>
    </row>
    <row r="41" ht="18.75">
      <c r="A41" s="177"/>
    </row>
    <row r="42" ht="15.75">
      <c r="A42" s="180"/>
    </row>
    <row r="43" ht="18.75">
      <c r="A43" s="178"/>
    </row>
    <row r="44" ht="18.75">
      <c r="A44" s="178"/>
    </row>
    <row r="45" ht="18.75">
      <c r="A45" s="178"/>
    </row>
    <row r="46" ht="18.75">
      <c r="A46" s="176"/>
    </row>
    <row r="47" ht="18.75">
      <c r="A47" s="178"/>
    </row>
    <row r="48" ht="18.75">
      <c r="A48" s="178"/>
    </row>
    <row r="49" ht="18.75">
      <c r="A49" s="178"/>
    </row>
    <row r="50" ht="15.75">
      <c r="A50" s="179"/>
    </row>
    <row r="51" ht="18.75">
      <c r="A51" s="178"/>
    </row>
    <row r="52" ht="15.75">
      <c r="A52" s="180"/>
    </row>
    <row r="53" ht="18.75">
      <c r="A53" s="176"/>
    </row>
    <row r="54" ht="15.75">
      <c r="A54" s="179"/>
    </row>
    <row r="55" ht="15.75">
      <c r="A55" s="180"/>
    </row>
    <row r="56" ht="15.75">
      <c r="A56" s="180"/>
    </row>
    <row r="57" ht="18.75">
      <c r="A57" s="178"/>
    </row>
    <row r="58" spans="1:2" ht="18.75">
      <c r="A58" s="178"/>
      <c r="B58" s="176"/>
    </row>
    <row r="59" ht="18.75">
      <c r="A59" s="178"/>
    </row>
  </sheetData>
  <printOptions/>
  <pageMargins left="0.75" right="0.75" top="1" bottom="1" header="0.4921259845" footer="0.4921259845"/>
  <pageSetup firstPageNumber="25" useFirstPageNumber="1" horizontalDpi="600" verticalDpi="600" orientation="portrait" paperSize="9" scale="95" r:id="rId1"/>
  <headerFooter alignWithMargins="0">
    <oddFooter>&amp;C&amp;P</oddFooter>
  </headerFooter>
  <colBreaks count="1" manualBreakCount="1">
    <brk id="6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21">
      <selection activeCell="I42" sqref="I42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643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552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2" ht="15.75">
      <c r="A4" s="1"/>
      <c r="B4" s="1"/>
    </row>
    <row r="5" spans="1:8" ht="15.75">
      <c r="A5" s="1" t="s">
        <v>454</v>
      </c>
      <c r="B5" s="1"/>
      <c r="H5" s="2"/>
    </row>
    <row r="6" spans="1:6" ht="26.25" customHeight="1">
      <c r="A6" s="81" t="s">
        <v>537</v>
      </c>
      <c r="B6" s="52" t="s">
        <v>139</v>
      </c>
      <c r="C6" s="6" t="s">
        <v>140</v>
      </c>
      <c r="D6" s="5" t="s">
        <v>16</v>
      </c>
      <c r="E6" s="51" t="s">
        <v>141</v>
      </c>
      <c r="F6" t="s">
        <v>287</v>
      </c>
    </row>
    <row r="7" spans="1:5" ht="12.75" customHeight="1">
      <c r="A7" s="368" t="s">
        <v>402</v>
      </c>
      <c r="B7" s="339">
        <v>0</v>
      </c>
      <c r="C7" s="339">
        <v>0</v>
      </c>
      <c r="D7" s="339">
        <v>7000000</v>
      </c>
      <c r="E7" s="387" t="s">
        <v>326</v>
      </c>
    </row>
    <row r="8" spans="1:5" ht="12.75" customHeight="1">
      <c r="A8" s="368" t="s">
        <v>435</v>
      </c>
      <c r="B8" s="339">
        <v>0</v>
      </c>
      <c r="C8" s="339">
        <v>0</v>
      </c>
      <c r="D8" s="339">
        <v>33117</v>
      </c>
      <c r="E8" s="387" t="s">
        <v>326</v>
      </c>
    </row>
    <row r="9" spans="1:5" ht="12.75">
      <c r="A9" s="3" t="s">
        <v>350</v>
      </c>
      <c r="B9" s="9">
        <v>0</v>
      </c>
      <c r="C9" s="9">
        <v>0</v>
      </c>
      <c r="D9" s="9">
        <f>SUM(D7:D8)</f>
        <v>7033117</v>
      </c>
      <c r="E9" s="27" t="s">
        <v>326</v>
      </c>
    </row>
    <row r="10" spans="1:5" s="279" customFormat="1" ht="12.75">
      <c r="A10" s="274"/>
      <c r="B10" s="275"/>
      <c r="C10" s="275"/>
      <c r="D10" s="275">
        <f>SUM(D7:D8)</f>
        <v>7033117</v>
      </c>
      <c r="E10" s="276"/>
    </row>
    <row r="11" spans="1:5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ht="17.25" customHeight="1"/>
    <row r="14" spans="1:2" ht="15.75">
      <c r="A14" s="1" t="s">
        <v>453</v>
      </c>
      <c r="B14" s="1"/>
    </row>
    <row r="15" spans="1:18" ht="25.5">
      <c r="A15" s="3"/>
      <c r="B15" s="52" t="s">
        <v>139</v>
      </c>
      <c r="C15" s="6" t="s">
        <v>140</v>
      </c>
      <c r="D15" s="277" t="s">
        <v>16</v>
      </c>
      <c r="E15" s="51" t="s">
        <v>141</v>
      </c>
      <c r="F15" s="11" t="s">
        <v>286</v>
      </c>
      <c r="G15" s="12"/>
      <c r="H15" s="12"/>
      <c r="Q15" s="11"/>
      <c r="R15" s="12"/>
    </row>
    <row r="16" spans="1:18" ht="12.75">
      <c r="A16" s="372" t="s">
        <v>447</v>
      </c>
      <c r="B16" s="282">
        <v>0</v>
      </c>
      <c r="C16" s="339">
        <v>7000000</v>
      </c>
      <c r="D16" s="339">
        <v>3740138</v>
      </c>
      <c r="E16" s="203">
        <f>D16/C16*100</f>
        <v>53.43054285714286</v>
      </c>
      <c r="F16" s="11"/>
      <c r="G16" s="12"/>
      <c r="H16" s="12"/>
      <c r="Q16" s="11"/>
      <c r="R16" s="12"/>
    </row>
    <row r="17" spans="1:18" ht="12.75">
      <c r="A17" s="3" t="s">
        <v>351</v>
      </c>
      <c r="B17" s="9">
        <v>0</v>
      </c>
      <c r="C17" s="9">
        <f>C16</f>
        <v>7000000</v>
      </c>
      <c r="D17" s="9">
        <f>D16</f>
        <v>3740138</v>
      </c>
      <c r="E17" s="400">
        <f>D17/C17*100</f>
        <v>53.43054285714286</v>
      </c>
      <c r="F17" s="18"/>
      <c r="G17" s="31"/>
      <c r="H17" s="31"/>
      <c r="Q17" s="18"/>
      <c r="R17" s="31"/>
    </row>
    <row r="20" spans="1:9" ht="15.75">
      <c r="A20" s="1" t="s">
        <v>642</v>
      </c>
      <c r="D20" s="348">
        <v>3292979.05</v>
      </c>
      <c r="E20" s="349" t="s">
        <v>107</v>
      </c>
      <c r="I20" s="365"/>
    </row>
    <row r="21" ht="18.75">
      <c r="A21" s="175"/>
    </row>
    <row r="22" ht="18.75">
      <c r="A22" s="175"/>
    </row>
    <row r="23" ht="18.75">
      <c r="A23" s="177"/>
    </row>
    <row r="24" ht="18.75">
      <c r="A24" s="177"/>
    </row>
    <row r="25" spans="1:18" ht="18">
      <c r="A25" s="284" t="s">
        <v>644</v>
      </c>
      <c r="B25" s="284"/>
      <c r="C25" s="284"/>
      <c r="D25" s="284"/>
      <c r="E25" s="284"/>
      <c r="F25" s="284"/>
      <c r="G25" s="284"/>
      <c r="H25" s="24"/>
      <c r="Q25" s="78"/>
      <c r="R25" s="78"/>
    </row>
    <row r="26" spans="1:18" ht="18">
      <c r="A26" s="284"/>
      <c r="B26" s="284"/>
      <c r="C26" s="284"/>
      <c r="D26" s="284"/>
      <c r="E26" s="284"/>
      <c r="F26" s="284"/>
      <c r="G26" s="284"/>
      <c r="H26" s="24"/>
      <c r="Q26" s="78"/>
      <c r="R26" s="78"/>
    </row>
    <row r="27" spans="1:18" ht="18">
      <c r="A27" s="284" t="s">
        <v>551</v>
      </c>
      <c r="B27" s="284"/>
      <c r="C27" s="284"/>
      <c r="D27" s="284"/>
      <c r="E27" s="284"/>
      <c r="F27" s="284"/>
      <c r="G27" s="284"/>
      <c r="H27" s="24"/>
      <c r="Q27" s="78"/>
      <c r="R27" s="78"/>
    </row>
    <row r="28" spans="1:2" ht="15.75">
      <c r="A28" s="1"/>
      <c r="B28" s="1"/>
    </row>
    <row r="29" spans="1:8" ht="15.75">
      <c r="A29" s="1" t="s">
        <v>454</v>
      </c>
      <c r="B29" s="1"/>
      <c r="H29" s="2"/>
    </row>
    <row r="30" spans="1:6" ht="25.5" customHeight="1">
      <c r="A30" s="81" t="s">
        <v>533</v>
      </c>
      <c r="B30" s="52" t="s">
        <v>139</v>
      </c>
      <c r="C30" s="6" t="s">
        <v>140</v>
      </c>
      <c r="D30" s="5" t="s">
        <v>16</v>
      </c>
      <c r="E30" s="51" t="s">
        <v>141</v>
      </c>
      <c r="F30" t="s">
        <v>287</v>
      </c>
    </row>
    <row r="31" spans="1:5" ht="12.75" customHeight="1">
      <c r="A31" s="368" t="s">
        <v>402</v>
      </c>
      <c r="B31" s="339">
        <v>0</v>
      </c>
      <c r="C31" s="339">
        <v>0</v>
      </c>
      <c r="D31" s="339">
        <v>34637000</v>
      </c>
      <c r="E31" s="387" t="s">
        <v>326</v>
      </c>
    </row>
    <row r="32" spans="1:5" ht="12.75" customHeight="1">
      <c r="A32" s="368" t="s">
        <v>435</v>
      </c>
      <c r="B32" s="339">
        <v>0</v>
      </c>
      <c r="C32" s="339">
        <v>0</v>
      </c>
      <c r="D32" s="339">
        <v>248306</v>
      </c>
      <c r="E32" s="387" t="s">
        <v>326</v>
      </c>
    </row>
    <row r="33" spans="1:5" ht="12.75">
      <c r="A33" s="3" t="s">
        <v>350</v>
      </c>
      <c r="B33" s="9">
        <v>0</v>
      </c>
      <c r="C33" s="9">
        <v>0</v>
      </c>
      <c r="D33" s="9">
        <f>SUM(D31:D32)</f>
        <v>34885306</v>
      </c>
      <c r="E33" s="27" t="s">
        <v>326</v>
      </c>
    </row>
    <row r="34" spans="1:5" s="279" customFormat="1" ht="12.75">
      <c r="A34" s="274"/>
      <c r="B34" s="275"/>
      <c r="C34" s="275"/>
      <c r="D34" s="275"/>
      <c r="E34" s="276"/>
    </row>
    <row r="35" spans="1:5" ht="12.75">
      <c r="A35" s="274"/>
      <c r="B35" s="275"/>
      <c r="C35" s="275"/>
      <c r="D35" s="275"/>
      <c r="E35" s="276"/>
    </row>
    <row r="36" spans="1:5" ht="12.75">
      <c r="A36" s="274"/>
      <c r="B36" s="275"/>
      <c r="C36" s="275"/>
      <c r="D36" s="275"/>
      <c r="E36" s="276"/>
    </row>
    <row r="37" ht="17.25" customHeight="1"/>
    <row r="38" spans="1:2" ht="15.75">
      <c r="A38" s="1" t="s">
        <v>453</v>
      </c>
      <c r="B38" s="1"/>
    </row>
    <row r="39" spans="1:18" ht="25.5">
      <c r="A39" s="3"/>
      <c r="B39" s="52" t="s">
        <v>139</v>
      </c>
      <c r="C39" s="6" t="s">
        <v>140</v>
      </c>
      <c r="D39" s="277" t="s">
        <v>16</v>
      </c>
      <c r="E39" s="51" t="s">
        <v>141</v>
      </c>
      <c r="F39" s="11" t="s">
        <v>286</v>
      </c>
      <c r="G39" s="12"/>
      <c r="H39" s="12"/>
      <c r="Q39" s="11"/>
      <c r="R39" s="12"/>
    </row>
    <row r="40" spans="1:18" ht="12.75">
      <c r="A40" s="372" t="s">
        <v>447</v>
      </c>
      <c r="B40" s="282">
        <v>0</v>
      </c>
      <c r="C40" s="339">
        <v>34637000</v>
      </c>
      <c r="D40" s="373">
        <v>15380742</v>
      </c>
      <c r="E40" s="367">
        <v>0</v>
      </c>
      <c r="F40" s="11"/>
      <c r="G40" s="12"/>
      <c r="H40" s="12"/>
      <c r="Q40" s="11"/>
      <c r="R40" s="12"/>
    </row>
    <row r="41" spans="1:18" ht="12.75">
      <c r="A41" s="3" t="s">
        <v>351</v>
      </c>
      <c r="B41" s="9">
        <v>0</v>
      </c>
      <c r="C41" s="9">
        <f>C40</f>
        <v>34637000</v>
      </c>
      <c r="D41" s="9">
        <f>D40</f>
        <v>15380742</v>
      </c>
      <c r="E41" s="10">
        <v>0</v>
      </c>
      <c r="F41" s="18"/>
      <c r="G41" s="31"/>
      <c r="H41" s="31"/>
      <c r="Q41" s="18"/>
      <c r="R41" s="31"/>
    </row>
    <row r="44" spans="1:9" ht="15.75">
      <c r="A44" s="1" t="s">
        <v>642</v>
      </c>
      <c r="D44" s="348">
        <v>19504564.58</v>
      </c>
      <c r="E44" s="349" t="s">
        <v>107</v>
      </c>
      <c r="I44" s="365"/>
    </row>
    <row r="45" ht="15.75">
      <c r="A45" s="179"/>
    </row>
    <row r="46" ht="18.75">
      <c r="A46" s="178"/>
    </row>
    <row r="47" ht="15.75">
      <c r="A47" s="180"/>
    </row>
    <row r="48" ht="18.75">
      <c r="A48" s="176"/>
    </row>
    <row r="49" ht="15.75">
      <c r="A49" s="179"/>
    </row>
    <row r="50" ht="15.75">
      <c r="A50" s="180"/>
    </row>
    <row r="51" ht="15.75">
      <c r="A51" s="180"/>
    </row>
    <row r="52" ht="18.75">
      <c r="A52" s="178"/>
    </row>
    <row r="53" spans="1:2" ht="18.75">
      <c r="A53" s="178"/>
      <c r="B53" s="176"/>
    </row>
    <row r="54" ht="18.75">
      <c r="A54" s="178"/>
    </row>
  </sheetData>
  <printOptions/>
  <pageMargins left="0.75" right="0.75" top="1" bottom="1" header="0.4921259845" footer="0.4921259845"/>
  <pageSetup firstPageNumber="26" useFirstPageNumber="1" horizontalDpi="600" verticalDpi="600" orientation="portrait" paperSize="9" scale="9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25">
      <selection activeCell="H45" sqref="G45:H45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645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555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18" ht="18">
      <c r="A4" s="284" t="s">
        <v>554</v>
      </c>
      <c r="B4" s="284"/>
      <c r="C4" s="284"/>
      <c r="D4" s="284"/>
      <c r="E4" s="284"/>
      <c r="F4" s="284"/>
      <c r="G4" s="284"/>
      <c r="H4" s="24"/>
      <c r="Q4" s="78"/>
      <c r="R4" s="78"/>
    </row>
    <row r="5" spans="1:2" ht="15.75">
      <c r="A5" s="1"/>
      <c r="B5" s="1"/>
    </row>
    <row r="6" spans="1:8" ht="15.75">
      <c r="A6" s="1" t="s">
        <v>454</v>
      </c>
      <c r="B6" s="1"/>
      <c r="H6" s="2"/>
    </row>
    <row r="7" spans="1:6" ht="25.5" customHeight="1">
      <c r="A7" s="81" t="s">
        <v>532</v>
      </c>
      <c r="B7" s="52" t="s">
        <v>139</v>
      </c>
      <c r="C7" s="6" t="s">
        <v>140</v>
      </c>
      <c r="D7" s="5" t="s">
        <v>16</v>
      </c>
      <c r="E7" s="51" t="s">
        <v>141</v>
      </c>
      <c r="F7" t="s">
        <v>287</v>
      </c>
    </row>
    <row r="8" spans="1:5" ht="12.75" customHeight="1">
      <c r="A8" s="368" t="s">
        <v>402</v>
      </c>
      <c r="B8" s="339">
        <v>0</v>
      </c>
      <c r="C8" s="339">
        <v>0</v>
      </c>
      <c r="D8" s="339">
        <v>189720</v>
      </c>
      <c r="E8" s="387" t="s">
        <v>326</v>
      </c>
    </row>
    <row r="9" spans="1:5" ht="12.75" customHeight="1">
      <c r="A9" s="368" t="s">
        <v>435</v>
      </c>
      <c r="B9" s="339">
        <v>0</v>
      </c>
      <c r="C9" s="339">
        <v>0</v>
      </c>
      <c r="D9" s="339">
        <v>491</v>
      </c>
      <c r="E9" s="387" t="s">
        <v>326</v>
      </c>
    </row>
    <row r="10" spans="1:5" ht="12.75">
      <c r="A10" s="3" t="s">
        <v>350</v>
      </c>
      <c r="B10" s="9">
        <v>0</v>
      </c>
      <c r="C10" s="9">
        <v>0</v>
      </c>
      <c r="D10" s="9">
        <f>SUM(D8:D9)</f>
        <v>190211</v>
      </c>
      <c r="E10" s="27" t="s">
        <v>326</v>
      </c>
    </row>
    <row r="11" spans="1:5" s="279" customFormat="1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spans="1:5" ht="12.75">
      <c r="A13" s="274"/>
      <c r="B13" s="275"/>
      <c r="C13" s="275"/>
      <c r="D13" s="275"/>
      <c r="E13" s="276"/>
    </row>
    <row r="14" ht="17.25" customHeight="1"/>
    <row r="15" spans="1:2" ht="15.75">
      <c r="A15" s="1" t="s">
        <v>453</v>
      </c>
      <c r="B15" s="1"/>
    </row>
    <row r="16" spans="1:18" ht="25.5">
      <c r="A16" s="3"/>
      <c r="B16" s="52" t="s">
        <v>139</v>
      </c>
      <c r="C16" s="6" t="s">
        <v>140</v>
      </c>
      <c r="D16" s="277" t="s">
        <v>16</v>
      </c>
      <c r="E16" s="51" t="s">
        <v>141</v>
      </c>
      <c r="F16" s="11" t="s">
        <v>286</v>
      </c>
      <c r="G16" s="12"/>
      <c r="H16" s="12"/>
      <c r="Q16" s="11"/>
      <c r="R16" s="12"/>
    </row>
    <row r="17" spans="1:18" ht="12.75">
      <c r="A17" s="372" t="s">
        <v>447</v>
      </c>
      <c r="B17" s="282">
        <v>0</v>
      </c>
      <c r="C17" s="339">
        <v>189720</v>
      </c>
      <c r="D17" s="373">
        <v>16613</v>
      </c>
      <c r="E17" s="203">
        <f>D17/C17*100</f>
        <v>8.756588656968162</v>
      </c>
      <c r="F17" s="11"/>
      <c r="G17" s="12"/>
      <c r="H17" s="12"/>
      <c r="Q17" s="11"/>
      <c r="R17" s="12"/>
    </row>
    <row r="18" spans="1:18" ht="12.75">
      <c r="A18" s="3" t="s">
        <v>351</v>
      </c>
      <c r="B18" s="9">
        <v>0</v>
      </c>
      <c r="C18" s="9">
        <f>C17</f>
        <v>189720</v>
      </c>
      <c r="D18" s="9">
        <f>D17</f>
        <v>16613</v>
      </c>
      <c r="E18" s="400">
        <f>D18/C18*100</f>
        <v>8.756588656968162</v>
      </c>
      <c r="F18" s="18"/>
      <c r="G18" s="31"/>
      <c r="H18" s="31"/>
      <c r="Q18" s="18"/>
      <c r="R18" s="31"/>
    </row>
    <row r="21" spans="1:9" ht="15.75">
      <c r="A21" s="1" t="s">
        <v>642</v>
      </c>
      <c r="D21" s="348">
        <v>173598.14</v>
      </c>
      <c r="E21" s="349" t="s">
        <v>107</v>
      </c>
      <c r="I21" s="365"/>
    </row>
    <row r="22" ht="18.75">
      <c r="A22" s="175"/>
    </row>
    <row r="23" ht="18.75">
      <c r="A23" s="175"/>
    </row>
    <row r="24" ht="18.75">
      <c r="A24" s="177"/>
    </row>
    <row r="25" ht="18.75">
      <c r="A25" s="177"/>
    </row>
    <row r="26" spans="1:18" ht="18">
      <c r="A26" s="284" t="s">
        <v>646</v>
      </c>
      <c r="B26" s="284"/>
      <c r="C26" s="284"/>
      <c r="D26" s="284"/>
      <c r="E26" s="284"/>
      <c r="F26" s="284"/>
      <c r="G26" s="284"/>
      <c r="H26" s="24"/>
      <c r="Q26" s="78"/>
      <c r="R26" s="78"/>
    </row>
    <row r="27" spans="1:18" ht="18">
      <c r="A27" s="284"/>
      <c r="B27" s="284"/>
      <c r="C27" s="284"/>
      <c r="D27" s="284"/>
      <c r="E27" s="284"/>
      <c r="F27" s="284"/>
      <c r="G27" s="284"/>
      <c r="H27" s="24"/>
      <c r="Q27" s="78"/>
      <c r="R27" s="78"/>
    </row>
    <row r="28" spans="1:18" ht="18">
      <c r="A28" s="284" t="s">
        <v>556</v>
      </c>
      <c r="B28" s="284"/>
      <c r="C28" s="284"/>
      <c r="D28" s="284"/>
      <c r="E28" s="284"/>
      <c r="F28" s="284"/>
      <c r="G28" s="284"/>
      <c r="H28" s="24"/>
      <c r="Q28" s="78"/>
      <c r="R28" s="78"/>
    </row>
    <row r="29" spans="1:2" ht="15.75">
      <c r="A29" s="1"/>
      <c r="B29" s="1"/>
    </row>
    <row r="30" spans="1:8" ht="15.75">
      <c r="A30" s="1" t="s">
        <v>454</v>
      </c>
      <c r="B30" s="1"/>
      <c r="H30" s="2"/>
    </row>
    <row r="31" spans="1:6" ht="25.5" customHeight="1">
      <c r="A31" s="81" t="s">
        <v>531</v>
      </c>
      <c r="B31" s="52" t="s">
        <v>139</v>
      </c>
      <c r="C31" s="6" t="s">
        <v>140</v>
      </c>
      <c r="D31" s="5" t="s">
        <v>16</v>
      </c>
      <c r="E31" s="51" t="s">
        <v>141</v>
      </c>
      <c r="F31" t="s">
        <v>287</v>
      </c>
    </row>
    <row r="32" spans="1:5" ht="12.75" customHeight="1">
      <c r="A32" s="368" t="s">
        <v>402</v>
      </c>
      <c r="B32" s="339">
        <v>0</v>
      </c>
      <c r="C32" s="339">
        <v>0</v>
      </c>
      <c r="D32" s="339">
        <v>3900000</v>
      </c>
      <c r="E32" s="387" t="s">
        <v>326</v>
      </c>
    </row>
    <row r="33" spans="1:5" ht="12.75" customHeight="1">
      <c r="A33" s="368" t="s">
        <v>435</v>
      </c>
      <c r="B33" s="339">
        <v>0</v>
      </c>
      <c r="C33" s="339">
        <v>0</v>
      </c>
      <c r="D33" s="339">
        <v>17394</v>
      </c>
      <c r="E33" s="387" t="s">
        <v>326</v>
      </c>
    </row>
    <row r="34" spans="1:5" ht="12.75">
      <c r="A34" s="3" t="s">
        <v>350</v>
      </c>
      <c r="B34" s="9">
        <v>0</v>
      </c>
      <c r="C34" s="9">
        <v>0</v>
      </c>
      <c r="D34" s="9">
        <f>SUM(D32:D33)</f>
        <v>3917394</v>
      </c>
      <c r="E34" s="27" t="s">
        <v>326</v>
      </c>
    </row>
    <row r="35" spans="1:5" s="279" customFormat="1" ht="12.75">
      <c r="A35" s="274"/>
      <c r="B35" s="275"/>
      <c r="C35" s="275"/>
      <c r="D35" s="275"/>
      <c r="E35" s="276"/>
    </row>
    <row r="36" spans="1:5" ht="12.75">
      <c r="A36" s="274"/>
      <c r="B36" s="275"/>
      <c r="C36" s="275"/>
      <c r="D36" s="275"/>
      <c r="E36" s="276"/>
    </row>
    <row r="37" spans="1:5" ht="12.75">
      <c r="A37" s="274"/>
      <c r="B37" s="275"/>
      <c r="C37" s="275"/>
      <c r="D37" s="275"/>
      <c r="E37" s="276"/>
    </row>
    <row r="38" ht="17.25" customHeight="1"/>
    <row r="39" spans="1:2" ht="15.75">
      <c r="A39" s="1" t="s">
        <v>453</v>
      </c>
      <c r="B39" s="1"/>
    </row>
    <row r="40" spans="1:18" ht="25.5">
      <c r="A40" s="3"/>
      <c r="B40" s="52" t="s">
        <v>139</v>
      </c>
      <c r="C40" s="6" t="s">
        <v>140</v>
      </c>
      <c r="D40" s="277" t="s">
        <v>16</v>
      </c>
      <c r="E40" s="51" t="s">
        <v>141</v>
      </c>
      <c r="F40" s="11" t="s">
        <v>286</v>
      </c>
      <c r="G40" s="12"/>
      <c r="H40" s="12"/>
      <c r="Q40" s="11"/>
      <c r="R40" s="12"/>
    </row>
    <row r="41" spans="1:18" ht="12.75">
      <c r="A41" s="372" t="s">
        <v>447</v>
      </c>
      <c r="B41" s="282">
        <v>0</v>
      </c>
      <c r="C41" s="339">
        <v>3900000</v>
      </c>
      <c r="D41" s="339">
        <v>1518591</v>
      </c>
      <c r="E41" s="203">
        <f>D41/C41*100</f>
        <v>38.93823076923077</v>
      </c>
      <c r="F41" s="11"/>
      <c r="G41" s="12"/>
      <c r="H41" s="12"/>
      <c r="Q41" s="11"/>
      <c r="R41" s="12"/>
    </row>
    <row r="42" spans="1:18" ht="12.75">
      <c r="A42" s="3" t="s">
        <v>351</v>
      </c>
      <c r="B42" s="9">
        <v>0</v>
      </c>
      <c r="C42" s="9">
        <f>C41</f>
        <v>3900000</v>
      </c>
      <c r="D42" s="9">
        <f>D41</f>
        <v>1518591</v>
      </c>
      <c r="E42" s="400">
        <f>D42/C42*100</f>
        <v>38.93823076923077</v>
      </c>
      <c r="F42" s="18"/>
      <c r="G42" s="31"/>
      <c r="H42" s="31"/>
      <c r="Q42" s="18"/>
      <c r="R42" s="31"/>
    </row>
    <row r="45" spans="1:9" ht="15.75">
      <c r="A45" s="1" t="s">
        <v>642</v>
      </c>
      <c r="D45" s="348">
        <v>2398803.46</v>
      </c>
      <c r="E45" s="349" t="s">
        <v>107</v>
      </c>
      <c r="I45" s="365"/>
    </row>
    <row r="46" ht="15.75">
      <c r="A46" s="179"/>
    </row>
    <row r="47" ht="18.75">
      <c r="A47" s="178"/>
    </row>
    <row r="48" ht="15.75">
      <c r="A48" s="180"/>
    </row>
    <row r="49" ht="18.75">
      <c r="A49" s="176"/>
    </row>
    <row r="50" ht="15.75">
      <c r="A50" s="179"/>
    </row>
    <row r="51" ht="15.75">
      <c r="A51" s="180"/>
    </row>
    <row r="52" ht="15.75">
      <c r="A52" s="180"/>
    </row>
    <row r="53" ht="18.75">
      <c r="A53" s="178"/>
    </row>
    <row r="54" spans="1:2" ht="18.75">
      <c r="A54" s="178"/>
      <c r="B54" s="176"/>
    </row>
    <row r="55" ht="18.75">
      <c r="A55" s="178"/>
    </row>
  </sheetData>
  <printOptions/>
  <pageMargins left="0.75" right="0.75" top="1" bottom="1" header="0.4921259845" footer="0.4921259845"/>
  <pageSetup firstPageNumber="27" useFirstPageNumber="1" horizontalDpi="600" verticalDpi="600" orientation="portrait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21">
      <selection activeCell="H44" sqref="H44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647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557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2" ht="15.75">
      <c r="A4" s="1"/>
      <c r="B4" s="1"/>
    </row>
    <row r="5" spans="1:8" ht="15.75">
      <c r="A5" s="1" t="s">
        <v>454</v>
      </c>
      <c r="B5" s="1"/>
      <c r="H5" s="2"/>
    </row>
    <row r="6" spans="1:6" ht="25.5" customHeight="1">
      <c r="A6" s="81" t="s">
        <v>535</v>
      </c>
      <c r="B6" s="52" t="s">
        <v>139</v>
      </c>
      <c r="C6" s="6" t="s">
        <v>140</v>
      </c>
      <c r="D6" s="5" t="s">
        <v>16</v>
      </c>
      <c r="E6" s="51" t="s">
        <v>141</v>
      </c>
      <c r="F6" t="s">
        <v>287</v>
      </c>
    </row>
    <row r="7" spans="1:5" ht="12.75" customHeight="1">
      <c r="A7" s="453" t="s">
        <v>547</v>
      </c>
      <c r="B7" s="339">
        <v>0</v>
      </c>
      <c r="C7" s="339">
        <v>13363000</v>
      </c>
      <c r="D7" s="339">
        <v>13363000</v>
      </c>
      <c r="E7" s="387" t="s">
        <v>326</v>
      </c>
    </row>
    <row r="8" spans="1:5" ht="12.75" customHeight="1">
      <c r="A8" s="368" t="s">
        <v>435</v>
      </c>
      <c r="B8" s="339">
        <v>0</v>
      </c>
      <c r="C8" s="339">
        <v>0</v>
      </c>
      <c r="D8" s="339">
        <v>44200</v>
      </c>
      <c r="E8" s="387" t="s">
        <v>326</v>
      </c>
    </row>
    <row r="9" spans="1:5" ht="12.75">
      <c r="A9" s="3" t="s">
        <v>350</v>
      </c>
      <c r="B9" s="9">
        <v>0</v>
      </c>
      <c r="C9" s="9">
        <f>SUM(C7:C8)</f>
        <v>13363000</v>
      </c>
      <c r="D9" s="9">
        <f>SUM(D7:D8)</f>
        <v>13407200</v>
      </c>
      <c r="E9" s="27" t="s">
        <v>326</v>
      </c>
    </row>
    <row r="10" spans="1:5" s="279" customFormat="1" ht="12.75">
      <c r="A10" s="274"/>
      <c r="B10" s="275"/>
      <c r="C10" s="275">
        <f>SUM(C7:C9)</f>
        <v>26726000</v>
      </c>
      <c r="D10" s="275"/>
      <c r="E10" s="276"/>
    </row>
    <row r="11" spans="1:5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ht="17.25" customHeight="1"/>
    <row r="14" spans="1:2" ht="15.75">
      <c r="A14" s="1" t="s">
        <v>453</v>
      </c>
      <c r="B14" s="1"/>
    </row>
    <row r="15" spans="1:18" ht="25.5">
      <c r="A15" s="3"/>
      <c r="B15" s="52" t="s">
        <v>139</v>
      </c>
      <c r="C15" s="6" t="s">
        <v>140</v>
      </c>
      <c r="D15" s="277" t="s">
        <v>16</v>
      </c>
      <c r="E15" s="51" t="s">
        <v>141</v>
      </c>
      <c r="F15" s="11" t="s">
        <v>286</v>
      </c>
      <c r="G15" s="12"/>
      <c r="H15" s="12"/>
      <c r="Q15" s="11"/>
      <c r="R15" s="12"/>
    </row>
    <row r="16" spans="1:18" ht="12.75">
      <c r="A16" s="372" t="s">
        <v>447</v>
      </c>
      <c r="B16" s="282">
        <v>0</v>
      </c>
      <c r="C16" s="339">
        <v>13363000</v>
      </c>
      <c r="D16" s="373">
        <v>70596</v>
      </c>
      <c r="E16" s="203">
        <f>D16/C16*100</f>
        <v>0.52829454463818</v>
      </c>
      <c r="F16" s="11"/>
      <c r="G16" s="12"/>
      <c r="H16" s="12"/>
      <c r="Q16" s="11"/>
      <c r="R16" s="12"/>
    </row>
    <row r="17" spans="1:18" ht="12.75">
      <c r="A17" s="3" t="s">
        <v>351</v>
      </c>
      <c r="B17" s="9">
        <v>0</v>
      </c>
      <c r="C17" s="9">
        <f>C16</f>
        <v>13363000</v>
      </c>
      <c r="D17" s="9">
        <f>D16</f>
        <v>70596</v>
      </c>
      <c r="E17" s="400" t="s">
        <v>326</v>
      </c>
      <c r="F17" s="18"/>
      <c r="G17" s="31"/>
      <c r="H17" s="31"/>
      <c r="Q17" s="18"/>
      <c r="R17" s="31"/>
    </row>
    <row r="20" spans="1:9" ht="15.75">
      <c r="A20" s="1" t="s">
        <v>642</v>
      </c>
      <c r="D20" s="348">
        <v>13336604.78</v>
      </c>
      <c r="E20" s="349" t="s">
        <v>107</v>
      </c>
      <c r="I20" s="365"/>
    </row>
    <row r="21" ht="18.75">
      <c r="A21" s="175"/>
    </row>
    <row r="22" ht="18.75">
      <c r="A22" s="175"/>
    </row>
    <row r="23" ht="18.75">
      <c r="A23" s="177"/>
    </row>
    <row r="24" ht="18.75">
      <c r="A24" s="177"/>
    </row>
    <row r="25" spans="1:18" ht="18">
      <c r="A25" s="284" t="s">
        <v>648</v>
      </c>
      <c r="B25" s="284"/>
      <c r="C25" s="284"/>
      <c r="D25" s="284"/>
      <c r="E25" s="284"/>
      <c r="F25" s="284"/>
      <c r="G25" s="284"/>
      <c r="H25" s="24"/>
      <c r="Q25" s="78"/>
      <c r="R25" s="78"/>
    </row>
    <row r="26" spans="1:18" ht="18">
      <c r="A26" s="284"/>
      <c r="B26" s="284"/>
      <c r="C26" s="284"/>
      <c r="D26" s="284"/>
      <c r="E26" s="284"/>
      <c r="F26" s="284"/>
      <c r="G26" s="284"/>
      <c r="H26" s="24"/>
      <c r="Q26" s="78"/>
      <c r="R26" s="78"/>
    </row>
    <row r="27" spans="1:18" ht="18">
      <c r="A27" s="284" t="s">
        <v>573</v>
      </c>
      <c r="B27" s="284"/>
      <c r="C27" s="284"/>
      <c r="D27" s="284"/>
      <c r="E27" s="284"/>
      <c r="F27" s="284"/>
      <c r="G27" s="284"/>
      <c r="H27" s="24"/>
      <c r="Q27" s="78"/>
      <c r="R27" s="78"/>
    </row>
    <row r="28" spans="1:2" ht="15.75">
      <c r="A28" s="1"/>
      <c r="B28" s="1"/>
    </row>
    <row r="29" spans="1:8" ht="15.75">
      <c r="A29" s="1" t="s">
        <v>454</v>
      </c>
      <c r="B29" s="1"/>
      <c r="H29" s="2"/>
    </row>
    <row r="30" spans="1:6" ht="25.5" customHeight="1">
      <c r="A30" s="81" t="s">
        <v>534</v>
      </c>
      <c r="B30" s="52" t="s">
        <v>139</v>
      </c>
      <c r="C30" s="6" t="s">
        <v>140</v>
      </c>
      <c r="D30" s="5" t="s">
        <v>16</v>
      </c>
      <c r="E30" s="51" t="s">
        <v>141</v>
      </c>
      <c r="F30" t="s">
        <v>287</v>
      </c>
    </row>
    <row r="31" spans="1:5" ht="12.75" customHeight="1">
      <c r="A31" s="368" t="s">
        <v>402</v>
      </c>
      <c r="B31" s="339">
        <v>0</v>
      </c>
      <c r="C31" s="339">
        <v>0</v>
      </c>
      <c r="D31" s="339">
        <v>300000</v>
      </c>
      <c r="E31" s="387" t="s">
        <v>326</v>
      </c>
    </row>
    <row r="32" spans="1:5" ht="12.75" customHeight="1">
      <c r="A32" s="368" t="s">
        <v>435</v>
      </c>
      <c r="B32" s="339">
        <v>0</v>
      </c>
      <c r="C32" s="339">
        <v>0</v>
      </c>
      <c r="D32" s="339">
        <v>415</v>
      </c>
      <c r="E32" s="387" t="s">
        <v>326</v>
      </c>
    </row>
    <row r="33" spans="1:5" ht="12.75">
      <c r="A33" s="3" t="s">
        <v>350</v>
      </c>
      <c r="B33" s="9">
        <v>0</v>
      </c>
      <c r="C33" s="9">
        <v>0</v>
      </c>
      <c r="D33" s="9">
        <f>SUM(D31:D32)</f>
        <v>300415</v>
      </c>
      <c r="E33" s="27" t="s">
        <v>326</v>
      </c>
    </row>
    <row r="34" spans="1:5" s="279" customFormat="1" ht="12.75">
      <c r="A34" s="274"/>
      <c r="B34" s="275"/>
      <c r="C34" s="275"/>
      <c r="D34" s="275"/>
      <c r="E34" s="276"/>
    </row>
    <row r="35" spans="1:5" ht="12.75">
      <c r="A35" s="274"/>
      <c r="B35" s="275"/>
      <c r="C35" s="275"/>
      <c r="D35" s="275"/>
      <c r="E35" s="276"/>
    </row>
    <row r="36" spans="1:5" ht="12.75">
      <c r="A36" s="274"/>
      <c r="B36" s="275"/>
      <c r="C36" s="275"/>
      <c r="D36" s="275"/>
      <c r="E36" s="276"/>
    </row>
    <row r="37" ht="17.25" customHeight="1"/>
    <row r="38" spans="1:2" ht="15.75">
      <c r="A38" s="1" t="s">
        <v>453</v>
      </c>
      <c r="B38" s="1"/>
    </row>
    <row r="39" spans="1:18" ht="25.5">
      <c r="A39" s="3"/>
      <c r="B39" s="52" t="s">
        <v>139</v>
      </c>
      <c r="C39" s="6" t="s">
        <v>140</v>
      </c>
      <c r="D39" s="277" t="s">
        <v>16</v>
      </c>
      <c r="E39" s="51" t="s">
        <v>141</v>
      </c>
      <c r="F39" s="11" t="s">
        <v>286</v>
      </c>
      <c r="G39" s="12"/>
      <c r="H39" s="12"/>
      <c r="Q39" s="11"/>
      <c r="R39" s="12"/>
    </row>
    <row r="40" spans="1:18" ht="12.75">
      <c r="A40" s="372" t="s">
        <v>447</v>
      </c>
      <c r="B40" s="282">
        <v>0</v>
      </c>
      <c r="C40" s="339">
        <v>300000</v>
      </c>
      <c r="D40" s="339">
        <v>39589</v>
      </c>
      <c r="E40" s="203" t="s">
        <v>326</v>
      </c>
      <c r="F40" s="11"/>
      <c r="G40" s="12"/>
      <c r="H40" s="12"/>
      <c r="Q40" s="11"/>
      <c r="R40" s="12"/>
    </row>
    <row r="41" spans="1:18" ht="12.75">
      <c r="A41" s="3" t="s">
        <v>351</v>
      </c>
      <c r="B41" s="9">
        <v>0</v>
      </c>
      <c r="C41" s="9">
        <f>C40</f>
        <v>300000</v>
      </c>
      <c r="D41" s="9">
        <f>D40</f>
        <v>39589</v>
      </c>
      <c r="E41" s="400" t="s">
        <v>326</v>
      </c>
      <c r="F41" s="18"/>
      <c r="G41" s="31"/>
      <c r="H41" s="31"/>
      <c r="Q41" s="18"/>
      <c r="R41" s="31"/>
    </row>
    <row r="44" spans="1:9" ht="15.75">
      <c r="A44" s="1" t="s">
        <v>642</v>
      </c>
      <c r="D44" s="348">
        <v>260825.92</v>
      </c>
      <c r="E44" s="349" t="s">
        <v>107</v>
      </c>
      <c r="I44" s="365"/>
    </row>
    <row r="45" ht="15.75">
      <c r="A45" s="179"/>
    </row>
    <row r="46" ht="18.75">
      <c r="A46" s="178"/>
    </row>
    <row r="47" ht="15.75">
      <c r="A47" s="180"/>
    </row>
    <row r="48" ht="18.75">
      <c r="A48" s="176"/>
    </row>
    <row r="49" ht="15.75">
      <c r="A49" s="179"/>
    </row>
    <row r="50" ht="15.75">
      <c r="A50" s="180"/>
    </row>
    <row r="51" ht="15.75">
      <c r="A51" s="180"/>
    </row>
    <row r="52" ht="18.75">
      <c r="A52" s="178"/>
    </row>
    <row r="53" spans="1:2" ht="18.75">
      <c r="A53" s="178"/>
      <c r="B53" s="176"/>
    </row>
    <row r="54" ht="18.75">
      <c r="A54" s="178"/>
    </row>
  </sheetData>
  <printOptions/>
  <pageMargins left="0.75" right="0.75" top="1" bottom="1" header="0.4921259845" footer="0.4921259845"/>
  <pageSetup firstPageNumber="28" useFirstPageNumber="1" horizontalDpi="600" verticalDpi="600" orientation="portrait" paperSize="9" scale="9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22">
      <selection activeCell="I40" sqref="I40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649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558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18" ht="18">
      <c r="A4" s="284" t="s">
        <v>559</v>
      </c>
      <c r="B4" s="284"/>
      <c r="C4" s="284"/>
      <c r="D4" s="284"/>
      <c r="E4" s="284"/>
      <c r="F4" s="284"/>
      <c r="G4" s="284"/>
      <c r="H4" s="24"/>
      <c r="Q4" s="78"/>
      <c r="R4" s="78"/>
    </row>
    <row r="5" spans="1:2" ht="15.75">
      <c r="A5" s="1"/>
      <c r="B5" s="1"/>
    </row>
    <row r="6" spans="1:8" ht="15.75">
      <c r="A6" s="1" t="s">
        <v>454</v>
      </c>
      <c r="B6" s="1"/>
      <c r="H6" s="2"/>
    </row>
    <row r="7" spans="1:6" ht="25.5" customHeight="1">
      <c r="A7" s="81" t="s">
        <v>530</v>
      </c>
      <c r="B7" s="52" t="s">
        <v>139</v>
      </c>
      <c r="C7" s="6" t="s">
        <v>140</v>
      </c>
      <c r="D7" s="5" t="s">
        <v>16</v>
      </c>
      <c r="E7" s="51" t="s">
        <v>141</v>
      </c>
      <c r="F7" t="s">
        <v>287</v>
      </c>
    </row>
    <row r="8" spans="1:5" ht="12.75" customHeight="1">
      <c r="A8" s="368" t="s">
        <v>402</v>
      </c>
      <c r="B8" s="339">
        <v>0</v>
      </c>
      <c r="C8" s="339">
        <v>0</v>
      </c>
      <c r="D8" s="339">
        <v>689000</v>
      </c>
      <c r="E8" s="387" t="s">
        <v>326</v>
      </c>
    </row>
    <row r="9" spans="1:5" ht="12.75" customHeight="1">
      <c r="A9" s="368" t="s">
        <v>435</v>
      </c>
      <c r="B9" s="339">
        <v>0</v>
      </c>
      <c r="C9" s="339">
        <v>0</v>
      </c>
      <c r="D9" s="339">
        <v>148</v>
      </c>
      <c r="E9" s="387" t="s">
        <v>326</v>
      </c>
    </row>
    <row r="10" spans="1:5" ht="12.75">
      <c r="A10" s="3" t="s">
        <v>350</v>
      </c>
      <c r="B10" s="9">
        <v>0</v>
      </c>
      <c r="C10" s="9">
        <v>0</v>
      </c>
      <c r="D10" s="9">
        <f>SUM(D8:D9)</f>
        <v>689148</v>
      </c>
      <c r="E10" s="27" t="s">
        <v>326</v>
      </c>
    </row>
    <row r="11" spans="1:5" s="279" customFormat="1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spans="1:5" ht="12.75">
      <c r="A13" s="274"/>
      <c r="B13" s="275"/>
      <c r="C13" s="275"/>
      <c r="D13" s="275"/>
      <c r="E13" s="276"/>
    </row>
    <row r="14" ht="17.25" customHeight="1"/>
    <row r="15" spans="1:2" ht="15.75">
      <c r="A15" s="1" t="s">
        <v>453</v>
      </c>
      <c r="B15" s="1"/>
    </row>
    <row r="16" spans="1:18" ht="25.5">
      <c r="A16" s="3"/>
      <c r="B16" s="52" t="s">
        <v>139</v>
      </c>
      <c r="C16" s="6" t="s">
        <v>140</v>
      </c>
      <c r="D16" s="277" t="s">
        <v>16</v>
      </c>
      <c r="E16" s="51" t="s">
        <v>141</v>
      </c>
      <c r="F16" s="11" t="s">
        <v>286</v>
      </c>
      <c r="G16" s="12"/>
      <c r="H16" s="12"/>
      <c r="Q16" s="11"/>
      <c r="R16" s="12"/>
    </row>
    <row r="17" spans="1:18" ht="12.75">
      <c r="A17" s="372" t="s">
        <v>545</v>
      </c>
      <c r="B17" s="282">
        <v>0</v>
      </c>
      <c r="C17" s="339">
        <v>689000</v>
      </c>
      <c r="D17" s="373">
        <v>672319</v>
      </c>
      <c r="E17" s="203">
        <f>D17/C17*100</f>
        <v>97.5789550072569</v>
      </c>
      <c r="F17" s="11"/>
      <c r="G17" s="12"/>
      <c r="H17" s="12"/>
      <c r="Q17" s="11"/>
      <c r="R17" s="12"/>
    </row>
    <row r="18" spans="1:18" ht="12.75">
      <c r="A18" s="3" t="s">
        <v>351</v>
      </c>
      <c r="B18" s="9">
        <v>0</v>
      </c>
      <c r="C18" s="9">
        <f>C17</f>
        <v>689000</v>
      </c>
      <c r="D18" s="9">
        <f>D17</f>
        <v>672319</v>
      </c>
      <c r="E18" s="400">
        <f>D18/C18*100</f>
        <v>97.5789550072569</v>
      </c>
      <c r="F18" s="18"/>
      <c r="G18" s="31"/>
      <c r="H18" s="31"/>
      <c r="Q18" s="18"/>
      <c r="R18" s="31"/>
    </row>
    <row r="21" spans="1:9" ht="15.75">
      <c r="A21" s="1" t="s">
        <v>642</v>
      </c>
      <c r="D21" s="348">
        <v>16828.92</v>
      </c>
      <c r="E21" s="349" t="s">
        <v>107</v>
      </c>
      <c r="I21" s="365"/>
    </row>
    <row r="22" ht="18.75">
      <c r="A22" s="175"/>
    </row>
    <row r="23" ht="18.75">
      <c r="A23" s="175"/>
    </row>
    <row r="24" ht="18.75">
      <c r="A24" s="177"/>
    </row>
    <row r="25" ht="18.75">
      <c r="A25" s="177"/>
    </row>
    <row r="26" spans="1:18" ht="18">
      <c r="A26" s="284" t="s">
        <v>650</v>
      </c>
      <c r="B26" s="284"/>
      <c r="C26" s="284"/>
      <c r="D26" s="284"/>
      <c r="E26" s="284"/>
      <c r="F26" s="284"/>
      <c r="G26" s="284"/>
      <c r="H26" s="24"/>
      <c r="Q26" s="78"/>
      <c r="R26" s="78"/>
    </row>
    <row r="27" spans="1:18" ht="18">
      <c r="A27" s="284"/>
      <c r="B27" s="284"/>
      <c r="C27" s="284"/>
      <c r="D27" s="284"/>
      <c r="E27" s="284"/>
      <c r="F27" s="284"/>
      <c r="G27" s="284"/>
      <c r="H27" s="24"/>
      <c r="Q27" s="78"/>
      <c r="R27" s="78"/>
    </row>
    <row r="28" spans="1:18" ht="18">
      <c r="A28" s="284" t="s">
        <v>560</v>
      </c>
      <c r="B28" s="284"/>
      <c r="C28" s="284"/>
      <c r="D28" s="284"/>
      <c r="E28" s="284"/>
      <c r="F28" s="284"/>
      <c r="G28" s="284"/>
      <c r="H28" s="24"/>
      <c r="Q28" s="78"/>
      <c r="R28" s="78"/>
    </row>
    <row r="29" spans="1:2" ht="15.75">
      <c r="A29" s="1"/>
      <c r="B29" s="1"/>
    </row>
    <row r="30" spans="1:8" ht="15.75">
      <c r="A30" s="1" t="s">
        <v>454</v>
      </c>
      <c r="B30" s="1"/>
      <c r="H30" s="2"/>
    </row>
    <row r="31" spans="1:6" ht="25.5" customHeight="1">
      <c r="A31" s="81" t="s">
        <v>529</v>
      </c>
      <c r="B31" s="52" t="s">
        <v>139</v>
      </c>
      <c r="C31" s="6" t="s">
        <v>140</v>
      </c>
      <c r="D31" s="5" t="s">
        <v>16</v>
      </c>
      <c r="E31" s="51" t="s">
        <v>141</v>
      </c>
      <c r="F31" t="s">
        <v>287</v>
      </c>
    </row>
    <row r="32" spans="1:5" ht="12.75" customHeight="1">
      <c r="A32" s="368" t="s">
        <v>402</v>
      </c>
      <c r="B32" s="339">
        <v>0</v>
      </c>
      <c r="C32" s="339">
        <v>0</v>
      </c>
      <c r="D32" s="339">
        <v>200000</v>
      </c>
      <c r="E32" s="387" t="s">
        <v>326</v>
      </c>
    </row>
    <row r="33" spans="1:5" ht="12.75" customHeight="1">
      <c r="A33" s="368" t="s">
        <v>435</v>
      </c>
      <c r="B33" s="339">
        <v>0</v>
      </c>
      <c r="C33" s="339">
        <v>0</v>
      </c>
      <c r="D33" s="339">
        <v>256</v>
      </c>
      <c r="E33" s="387" t="s">
        <v>326</v>
      </c>
    </row>
    <row r="34" spans="1:5" ht="12.75">
      <c r="A34" s="3" t="s">
        <v>350</v>
      </c>
      <c r="B34" s="9">
        <v>0</v>
      </c>
      <c r="C34" s="9">
        <v>0</v>
      </c>
      <c r="D34" s="9">
        <f>SUM(D32:D33)</f>
        <v>200256</v>
      </c>
      <c r="E34" s="27" t="s">
        <v>326</v>
      </c>
    </row>
    <row r="35" spans="1:5" s="279" customFormat="1" ht="12.75">
      <c r="A35" s="274"/>
      <c r="B35" s="275"/>
      <c r="C35" s="275"/>
      <c r="D35" s="275"/>
      <c r="E35" s="276"/>
    </row>
    <row r="36" spans="1:5" ht="12.75">
      <c r="A36" s="274"/>
      <c r="B36" s="275"/>
      <c r="C36" s="275"/>
      <c r="D36" s="275"/>
      <c r="E36" s="276"/>
    </row>
    <row r="37" spans="1:5" ht="12.75">
      <c r="A37" s="274"/>
      <c r="B37" s="275"/>
      <c r="C37" s="275"/>
      <c r="D37" s="275"/>
      <c r="E37" s="276"/>
    </row>
    <row r="38" ht="17.25" customHeight="1"/>
    <row r="39" spans="1:2" ht="15.75">
      <c r="A39" s="1" t="s">
        <v>453</v>
      </c>
      <c r="B39" s="1"/>
    </row>
    <row r="40" spans="1:18" ht="25.5">
      <c r="A40" s="3"/>
      <c r="B40" s="52" t="s">
        <v>139</v>
      </c>
      <c r="C40" s="6" t="s">
        <v>140</v>
      </c>
      <c r="D40" s="277" t="s">
        <v>16</v>
      </c>
      <c r="E40" s="51" t="s">
        <v>141</v>
      </c>
      <c r="F40" s="11" t="s">
        <v>286</v>
      </c>
      <c r="G40" s="12"/>
      <c r="H40" s="12"/>
      <c r="Q40" s="11"/>
      <c r="R40" s="12"/>
    </row>
    <row r="41" spans="1:18" ht="12.75">
      <c r="A41" s="372" t="s">
        <v>545</v>
      </c>
      <c r="B41" s="282">
        <v>0</v>
      </c>
      <c r="C41" s="339">
        <v>200000</v>
      </c>
      <c r="D41" s="339">
        <v>108139</v>
      </c>
      <c r="E41" s="203">
        <f>D41/C41*100</f>
        <v>54.069500000000005</v>
      </c>
      <c r="F41" s="11"/>
      <c r="G41" s="12"/>
      <c r="H41" s="12"/>
      <c r="Q41" s="11"/>
      <c r="R41" s="12"/>
    </row>
    <row r="42" spans="1:18" ht="12.75">
      <c r="A42" s="3" t="s">
        <v>351</v>
      </c>
      <c r="B42" s="9">
        <v>0</v>
      </c>
      <c r="C42" s="9">
        <f>C41</f>
        <v>200000</v>
      </c>
      <c r="D42" s="9">
        <f>D41</f>
        <v>108139</v>
      </c>
      <c r="E42" s="400">
        <f>D42/C42*100</f>
        <v>54.069500000000005</v>
      </c>
      <c r="F42" s="18"/>
      <c r="G42" s="31"/>
      <c r="H42" s="31"/>
      <c r="Q42" s="18"/>
      <c r="R42" s="31"/>
    </row>
    <row r="45" spans="1:9" ht="15.75">
      <c r="A45" s="1" t="s">
        <v>642</v>
      </c>
      <c r="D45" s="348">
        <v>92117.32</v>
      </c>
      <c r="E45" s="349" t="s">
        <v>107</v>
      </c>
      <c r="I45" s="365"/>
    </row>
    <row r="46" ht="15.75">
      <c r="A46" s="179"/>
    </row>
    <row r="47" ht="18.75">
      <c r="A47" s="178"/>
    </row>
    <row r="48" ht="15.75">
      <c r="A48" s="180"/>
    </row>
    <row r="49" ht="18.75">
      <c r="A49" s="176"/>
    </row>
    <row r="50" ht="15.75">
      <c r="A50" s="179"/>
    </row>
    <row r="51" ht="15.75">
      <c r="A51" s="180"/>
    </row>
    <row r="52" ht="15.75">
      <c r="A52" s="180"/>
    </row>
    <row r="53" ht="18.75">
      <c r="A53" s="178"/>
    </row>
    <row r="54" spans="1:2" ht="18.75">
      <c r="A54" s="178"/>
      <c r="B54" s="176"/>
    </row>
    <row r="55" ht="18.75">
      <c r="A55" s="178"/>
    </row>
  </sheetData>
  <printOptions/>
  <pageMargins left="0.75" right="0.75" top="1" bottom="1" header="0.4921259845" footer="0.4921259845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23">
      <selection activeCell="H28" sqref="H28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654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652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18" ht="18">
      <c r="A4" s="284" t="s">
        <v>653</v>
      </c>
      <c r="B4" s="284"/>
      <c r="C4" s="284"/>
      <c r="D4" s="284"/>
      <c r="E4" s="284"/>
      <c r="F4" s="284"/>
      <c r="G4" s="284"/>
      <c r="H4" s="24"/>
      <c r="Q4" s="78"/>
      <c r="R4" s="78"/>
    </row>
    <row r="5" spans="1:2" ht="15.75">
      <c r="A5" s="1"/>
      <c r="B5" s="1"/>
    </row>
    <row r="6" spans="1:8" ht="15.75">
      <c r="A6" s="1" t="s">
        <v>454</v>
      </c>
      <c r="B6" s="1"/>
      <c r="H6" s="2"/>
    </row>
    <row r="7" spans="1:6" ht="25.5" customHeight="1">
      <c r="A7" s="81" t="s">
        <v>562</v>
      </c>
      <c r="B7" s="52" t="s">
        <v>139</v>
      </c>
      <c r="C7" s="6" t="s">
        <v>140</v>
      </c>
      <c r="D7" s="5" t="s">
        <v>16</v>
      </c>
      <c r="E7" s="51" t="s">
        <v>141</v>
      </c>
      <c r="F7" t="s">
        <v>287</v>
      </c>
    </row>
    <row r="8" spans="1:5" ht="12.75" customHeight="1">
      <c r="A8" s="368" t="s">
        <v>402</v>
      </c>
      <c r="B8" s="339">
        <v>0</v>
      </c>
      <c r="C8" s="339">
        <v>0</v>
      </c>
      <c r="D8" s="339">
        <v>678000</v>
      </c>
      <c r="E8" s="203" t="s">
        <v>326</v>
      </c>
    </row>
    <row r="9" spans="1:5" ht="12.75" customHeight="1">
      <c r="A9" s="368" t="s">
        <v>435</v>
      </c>
      <c r="B9" s="339">
        <v>0</v>
      </c>
      <c r="C9" s="339">
        <v>0</v>
      </c>
      <c r="D9" s="339">
        <v>749</v>
      </c>
      <c r="E9" s="203" t="s">
        <v>326</v>
      </c>
    </row>
    <row r="10" spans="1:5" ht="12.75">
      <c r="A10" s="3" t="s">
        <v>350</v>
      </c>
      <c r="B10" s="9">
        <v>0</v>
      </c>
      <c r="C10" s="9">
        <v>0</v>
      </c>
      <c r="D10" s="9">
        <f>SUM(D8:D9)</f>
        <v>678749</v>
      </c>
      <c r="E10" s="27" t="s">
        <v>326</v>
      </c>
    </row>
    <row r="11" spans="1:5" s="279" customFormat="1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spans="1:5" ht="12.75">
      <c r="A13" s="274"/>
      <c r="B13" s="275"/>
      <c r="C13" s="275"/>
      <c r="D13" s="275"/>
      <c r="E13" s="276"/>
    </row>
    <row r="14" ht="17.25" customHeight="1"/>
    <row r="15" spans="1:2" ht="15.75">
      <c r="A15" s="1" t="s">
        <v>453</v>
      </c>
      <c r="B15" s="1"/>
    </row>
    <row r="16" spans="1:18" ht="25.5">
      <c r="A16" s="3"/>
      <c r="B16" s="52" t="s">
        <v>139</v>
      </c>
      <c r="C16" s="6" t="s">
        <v>140</v>
      </c>
      <c r="D16" s="277" t="s">
        <v>16</v>
      </c>
      <c r="E16" s="51" t="s">
        <v>141</v>
      </c>
      <c r="F16" s="11" t="s">
        <v>286</v>
      </c>
      <c r="G16" s="12"/>
      <c r="H16" s="12"/>
      <c r="Q16" s="11"/>
      <c r="R16" s="12"/>
    </row>
    <row r="17" spans="1:18" ht="12.75">
      <c r="A17" s="372" t="s">
        <v>447</v>
      </c>
      <c r="B17" s="282">
        <v>0</v>
      </c>
      <c r="C17" s="339">
        <v>678000</v>
      </c>
      <c r="D17" s="373">
        <v>1665</v>
      </c>
      <c r="E17" s="203">
        <f>D17/C17*100</f>
        <v>0.24557522123893807</v>
      </c>
      <c r="F17" s="11"/>
      <c r="G17" s="12"/>
      <c r="H17" s="12"/>
      <c r="Q17" s="11"/>
      <c r="R17" s="12"/>
    </row>
    <row r="18" spans="1:18" ht="12.75">
      <c r="A18" s="3" t="s">
        <v>351</v>
      </c>
      <c r="B18" s="9">
        <v>0</v>
      </c>
      <c r="C18" s="9">
        <f>C17</f>
        <v>678000</v>
      </c>
      <c r="D18" s="9">
        <f>D17</f>
        <v>1665</v>
      </c>
      <c r="E18" s="400">
        <f>D18/C18*100</f>
        <v>0.24557522123893807</v>
      </c>
      <c r="F18" s="18"/>
      <c r="G18" s="31"/>
      <c r="H18" s="31"/>
      <c r="Q18" s="18"/>
      <c r="R18" s="31"/>
    </row>
    <row r="21" spans="1:9" ht="15.75">
      <c r="A21" s="1" t="s">
        <v>642</v>
      </c>
      <c r="D21" s="348">
        <v>677084.2</v>
      </c>
      <c r="E21" s="349" t="s">
        <v>107</v>
      </c>
      <c r="I21" s="365"/>
    </row>
    <row r="22" ht="18.75">
      <c r="A22" s="175"/>
    </row>
    <row r="23" ht="18.75">
      <c r="A23" s="175"/>
    </row>
    <row r="24" ht="18.75">
      <c r="A24" s="175"/>
    </row>
    <row r="25" spans="1:18" ht="18">
      <c r="A25" s="284" t="s">
        <v>663</v>
      </c>
      <c r="B25" s="284"/>
      <c r="C25" s="284"/>
      <c r="D25" s="284"/>
      <c r="E25" s="284"/>
      <c r="F25" s="284"/>
      <c r="G25" s="284"/>
      <c r="H25" s="24"/>
      <c r="Q25" s="78"/>
      <c r="R25" s="78"/>
    </row>
    <row r="26" spans="1:18" ht="18">
      <c r="A26" s="284"/>
      <c r="B26" s="284"/>
      <c r="C26" s="284"/>
      <c r="D26" s="284"/>
      <c r="E26" s="284"/>
      <c r="F26" s="284"/>
      <c r="G26" s="284"/>
      <c r="H26" s="24"/>
      <c r="Q26" s="78"/>
      <c r="R26" s="78"/>
    </row>
    <row r="27" spans="1:18" ht="18">
      <c r="A27" s="284" t="s">
        <v>668</v>
      </c>
      <c r="B27" s="284"/>
      <c r="C27" s="284"/>
      <c r="D27" s="284"/>
      <c r="E27" s="284"/>
      <c r="F27" s="284"/>
      <c r="G27" s="284"/>
      <c r="H27" s="24"/>
      <c r="Q27" s="78"/>
      <c r="R27" s="78"/>
    </row>
    <row r="28" spans="1:18" ht="18">
      <c r="A28" s="284"/>
      <c r="B28" s="284"/>
      <c r="C28" s="284"/>
      <c r="D28" s="284"/>
      <c r="E28" s="284"/>
      <c r="F28" s="284"/>
      <c r="G28" s="284"/>
      <c r="H28" s="24"/>
      <c r="Q28" s="78"/>
      <c r="R28" s="78"/>
    </row>
    <row r="29" spans="1:2" ht="15.75">
      <c r="A29" s="1"/>
      <c r="B29" s="1"/>
    </row>
    <row r="30" spans="1:8" ht="15.75">
      <c r="A30" s="1" t="s">
        <v>454</v>
      </c>
      <c r="B30" s="1"/>
      <c r="H30" s="2"/>
    </row>
    <row r="31" spans="1:6" ht="25.5" customHeight="1">
      <c r="A31" s="81" t="s">
        <v>662</v>
      </c>
      <c r="B31" s="52" t="s">
        <v>139</v>
      </c>
      <c r="C31" s="6" t="s">
        <v>140</v>
      </c>
      <c r="D31" s="5" t="s">
        <v>16</v>
      </c>
      <c r="E31" s="51" t="s">
        <v>141</v>
      </c>
      <c r="F31" t="s">
        <v>287</v>
      </c>
    </row>
    <row r="32" spans="1:5" ht="12.75" customHeight="1">
      <c r="A32" s="368" t="s">
        <v>402</v>
      </c>
      <c r="B32" s="339">
        <v>0</v>
      </c>
      <c r="C32" s="339">
        <v>0</v>
      </c>
      <c r="D32" s="339">
        <v>398371</v>
      </c>
      <c r="E32" s="203" t="s">
        <v>326</v>
      </c>
    </row>
    <row r="33" spans="1:5" ht="12.75">
      <c r="A33" s="3" t="s">
        <v>350</v>
      </c>
      <c r="B33" s="9">
        <v>0</v>
      </c>
      <c r="C33" s="9">
        <v>0</v>
      </c>
      <c r="D33" s="9">
        <f>SUM(D32)</f>
        <v>398371</v>
      </c>
      <c r="E33" s="27" t="s">
        <v>326</v>
      </c>
    </row>
    <row r="34" spans="1:5" s="279" customFormat="1" ht="12.75">
      <c r="A34" s="274"/>
      <c r="B34" s="275"/>
      <c r="C34" s="275"/>
      <c r="D34" s="275"/>
      <c r="E34" s="276"/>
    </row>
    <row r="35" spans="1:5" ht="12.75">
      <c r="A35" s="274"/>
      <c r="B35" s="275"/>
      <c r="C35" s="275"/>
      <c r="D35" s="275"/>
      <c r="E35" s="276"/>
    </row>
    <row r="36" spans="1:5" ht="12.75">
      <c r="A36" s="274"/>
      <c r="B36" s="275"/>
      <c r="C36" s="275"/>
      <c r="D36" s="275"/>
      <c r="E36" s="276"/>
    </row>
    <row r="37" ht="17.25" customHeight="1"/>
    <row r="38" spans="1:2" ht="15.75">
      <c r="A38" s="1" t="s">
        <v>453</v>
      </c>
      <c r="B38" s="1"/>
    </row>
    <row r="39" spans="1:18" ht="25.5">
      <c r="A39" s="3"/>
      <c r="B39" s="52" t="s">
        <v>139</v>
      </c>
      <c r="C39" s="6" t="s">
        <v>140</v>
      </c>
      <c r="D39" s="277" t="s">
        <v>16</v>
      </c>
      <c r="E39" s="51" t="s">
        <v>141</v>
      </c>
      <c r="F39" s="11" t="s">
        <v>286</v>
      </c>
      <c r="G39" s="12"/>
      <c r="H39" s="12" t="s">
        <v>660</v>
      </c>
      <c r="Q39" s="11"/>
      <c r="R39" s="12"/>
    </row>
    <row r="40" spans="1:18" ht="12.75">
      <c r="A40" s="372" t="s">
        <v>664</v>
      </c>
      <c r="B40" s="282">
        <v>0</v>
      </c>
      <c r="C40" s="339">
        <v>398371</v>
      </c>
      <c r="D40" s="373">
        <v>0</v>
      </c>
      <c r="E40" s="203" t="s">
        <v>326</v>
      </c>
      <c r="F40" s="11"/>
      <c r="G40" s="12"/>
      <c r="H40" s="12"/>
      <c r="Q40" s="11"/>
      <c r="R40" s="12"/>
    </row>
    <row r="41" spans="1:18" ht="12.75">
      <c r="A41" s="3" t="s">
        <v>351</v>
      </c>
      <c r="B41" s="9">
        <v>0</v>
      </c>
      <c r="C41" s="9">
        <f>C40</f>
        <v>398371</v>
      </c>
      <c r="D41" s="9">
        <f>D40</f>
        <v>0</v>
      </c>
      <c r="E41" s="400" t="s">
        <v>326</v>
      </c>
      <c r="F41" s="18"/>
      <c r="G41" s="31"/>
      <c r="H41" s="31"/>
      <c r="Q41" s="18"/>
      <c r="R41" s="31"/>
    </row>
    <row r="44" spans="1:9" ht="15.75">
      <c r="A44" s="1" t="s">
        <v>642</v>
      </c>
      <c r="D44" s="348">
        <v>398371</v>
      </c>
      <c r="E44" s="349" t="s">
        <v>107</v>
      </c>
      <c r="I44" s="365"/>
    </row>
  </sheetData>
  <printOptions/>
  <pageMargins left="0.75" right="0.75" top="1" bottom="1" header="0.4921259845" footer="0.4921259845"/>
  <pageSetup firstPageNumber="30" useFirstPageNumber="1" horizontalDpi="600" verticalDpi="600" orientation="portrait" paperSize="9" scale="95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I19" sqref="I19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665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 t="s">
        <v>669</v>
      </c>
      <c r="B3" s="284"/>
      <c r="C3" s="284"/>
      <c r="D3" s="284"/>
      <c r="E3" s="284"/>
      <c r="F3" s="284"/>
      <c r="G3" s="284"/>
      <c r="H3" s="24"/>
      <c r="Q3" s="78"/>
      <c r="R3" s="78"/>
    </row>
    <row r="4" spans="1:18" ht="18">
      <c r="A4" s="284"/>
      <c r="B4" s="284"/>
      <c r="C4" s="284"/>
      <c r="D4" s="284"/>
      <c r="E4" s="284"/>
      <c r="F4" s="284"/>
      <c r="G4" s="284"/>
      <c r="H4" s="24"/>
      <c r="Q4" s="78"/>
      <c r="R4" s="78"/>
    </row>
    <row r="5" spans="1:2" ht="15.75">
      <c r="A5" s="1"/>
      <c r="B5" s="1"/>
    </row>
    <row r="6" spans="1:8" ht="15.75">
      <c r="A6" s="1" t="s">
        <v>454</v>
      </c>
      <c r="B6" s="1"/>
      <c r="H6" s="2"/>
    </row>
    <row r="7" spans="1:6" ht="25.5" customHeight="1">
      <c r="A7" s="81" t="s">
        <v>562</v>
      </c>
      <c r="B7" s="52" t="s">
        <v>139</v>
      </c>
      <c r="C7" s="6" t="s">
        <v>140</v>
      </c>
      <c r="D7" s="5" t="s">
        <v>16</v>
      </c>
      <c r="E7" s="51" t="s">
        <v>141</v>
      </c>
      <c r="F7" t="s">
        <v>287</v>
      </c>
    </row>
    <row r="8" spans="1:5" ht="12.75" customHeight="1">
      <c r="A8" s="368" t="s">
        <v>402</v>
      </c>
      <c r="B8" s="339">
        <v>0</v>
      </c>
      <c r="C8" s="339">
        <v>0</v>
      </c>
      <c r="D8" s="339">
        <v>50000</v>
      </c>
      <c r="E8" s="203" t="s">
        <v>326</v>
      </c>
    </row>
    <row r="9" spans="1:5" ht="12.75">
      <c r="A9" s="3" t="s">
        <v>350</v>
      </c>
      <c r="B9" s="9">
        <v>0</v>
      </c>
      <c r="C9" s="9">
        <v>0</v>
      </c>
      <c r="D9" s="9">
        <f>SUM(D8)</f>
        <v>50000</v>
      </c>
      <c r="E9" s="27" t="s">
        <v>326</v>
      </c>
    </row>
    <row r="10" spans="1:5" s="279" customFormat="1" ht="12.75">
      <c r="A10" s="274"/>
      <c r="B10" s="275"/>
      <c r="C10" s="275"/>
      <c r="D10" s="275"/>
      <c r="E10" s="276"/>
    </row>
    <row r="11" spans="1:5" ht="12.75">
      <c r="A11" s="274"/>
      <c r="B11" s="275"/>
      <c r="C11" s="275"/>
      <c r="D11" s="275"/>
      <c r="E11" s="276"/>
    </row>
    <row r="12" spans="1:5" ht="12.75">
      <c r="A12" s="274"/>
      <c r="B12" s="275"/>
      <c r="C12" s="275"/>
      <c r="D12" s="275"/>
      <c r="E12" s="276"/>
    </row>
    <row r="13" ht="17.25" customHeight="1"/>
    <row r="14" spans="1:2" ht="15.75">
      <c r="A14" s="1" t="s">
        <v>453</v>
      </c>
      <c r="B14" s="1"/>
    </row>
    <row r="15" spans="1:18" ht="25.5">
      <c r="A15" s="3"/>
      <c r="B15" s="52" t="s">
        <v>139</v>
      </c>
      <c r="C15" s="6" t="s">
        <v>140</v>
      </c>
      <c r="D15" s="277" t="s">
        <v>16</v>
      </c>
      <c r="E15" s="51" t="s">
        <v>141</v>
      </c>
      <c r="F15" s="11" t="s">
        <v>286</v>
      </c>
      <c r="G15" s="12"/>
      <c r="H15" s="12"/>
      <c r="Q15" s="11"/>
      <c r="R15" s="12"/>
    </row>
    <row r="16" spans="1:18" ht="12.75">
      <c r="A16" s="372" t="s">
        <v>545</v>
      </c>
      <c r="B16" s="282">
        <v>0</v>
      </c>
      <c r="C16" s="339">
        <v>50000</v>
      </c>
      <c r="D16" s="373">
        <v>0</v>
      </c>
      <c r="E16" s="203" t="s">
        <v>326</v>
      </c>
      <c r="F16" s="11"/>
      <c r="G16" s="12"/>
      <c r="H16" s="12"/>
      <c r="Q16" s="11"/>
      <c r="R16" s="12"/>
    </row>
    <row r="17" spans="1:18" ht="12.75">
      <c r="A17" s="3" t="s">
        <v>351</v>
      </c>
      <c r="B17" s="9">
        <v>0</v>
      </c>
      <c r="C17" s="9">
        <f>SUM(C16)</f>
        <v>50000</v>
      </c>
      <c r="D17" s="9">
        <f>SUM(D16)</f>
        <v>0</v>
      </c>
      <c r="E17" s="400" t="s">
        <v>326</v>
      </c>
      <c r="F17" s="18"/>
      <c r="G17" s="31"/>
      <c r="H17" s="31"/>
      <c r="Q17" s="18"/>
      <c r="R17" s="31"/>
    </row>
    <row r="18" ht="12.75">
      <c r="D18" s="15"/>
    </row>
    <row r="20" spans="1:9" ht="15.75">
      <c r="A20" s="1" t="s">
        <v>642</v>
      </c>
      <c r="D20" s="348">
        <v>50000</v>
      </c>
      <c r="E20" s="349" t="s">
        <v>107</v>
      </c>
      <c r="I20" s="365"/>
    </row>
    <row r="21" ht="18.75">
      <c r="A21" s="175"/>
    </row>
    <row r="22" ht="18.75">
      <c r="A22" s="175"/>
    </row>
    <row r="23" ht="18.75">
      <c r="A23" s="175"/>
    </row>
    <row r="24" spans="1:18" ht="18">
      <c r="A24" s="284"/>
      <c r="B24" s="284"/>
      <c r="C24" s="284"/>
      <c r="D24" s="284"/>
      <c r="E24" s="284"/>
      <c r="F24" s="284"/>
      <c r="G24" s="284"/>
      <c r="H24" s="24"/>
      <c r="Q24" s="78"/>
      <c r="R24" s="78"/>
    </row>
    <row r="25" spans="1:18" ht="18">
      <c r="A25" s="284"/>
      <c r="B25" s="284"/>
      <c r="C25" s="284"/>
      <c r="D25" s="284"/>
      <c r="E25" s="284"/>
      <c r="F25" s="284"/>
      <c r="G25" s="284"/>
      <c r="H25" s="24"/>
      <c r="Q25" s="78"/>
      <c r="R25" s="78"/>
    </row>
    <row r="26" spans="1:18" ht="18">
      <c r="A26" s="284"/>
      <c r="B26" s="284"/>
      <c r="C26" s="284"/>
      <c r="D26" s="284"/>
      <c r="E26" s="284"/>
      <c r="F26" s="284"/>
      <c r="G26" s="284"/>
      <c r="H26" s="24"/>
      <c r="Q26" s="78"/>
      <c r="R26" s="78"/>
    </row>
    <row r="27" spans="1:18" ht="18">
      <c r="A27" s="284"/>
      <c r="B27" s="284"/>
      <c r="C27" s="284"/>
      <c r="D27" s="284"/>
      <c r="E27" s="284"/>
      <c r="F27" s="284"/>
      <c r="G27" s="284"/>
      <c r="H27" s="24"/>
      <c r="Q27" s="78"/>
      <c r="R27" s="78"/>
    </row>
    <row r="28" spans="1:2" ht="15.75">
      <c r="A28" s="1"/>
      <c r="B28" s="1"/>
    </row>
    <row r="29" spans="1:8" ht="15.75">
      <c r="A29" s="1"/>
      <c r="B29" s="1"/>
      <c r="H29" s="2"/>
    </row>
    <row r="30" spans="1:5" s="279" customFormat="1" ht="12.75">
      <c r="A30" s="274"/>
      <c r="B30" s="275"/>
      <c r="C30" s="275"/>
      <c r="D30" s="275"/>
      <c r="E30" s="276"/>
    </row>
    <row r="31" spans="1:5" ht="12.75">
      <c r="A31" s="274"/>
      <c r="B31" s="275"/>
      <c r="C31" s="275"/>
      <c r="D31" s="275"/>
      <c r="E31" s="276"/>
    </row>
    <row r="32" spans="1:5" ht="12.75">
      <c r="A32" s="274"/>
      <c r="B32" s="275"/>
      <c r="C32" s="275"/>
      <c r="D32" s="275"/>
      <c r="E32" s="276"/>
    </row>
    <row r="33" ht="17.25" customHeight="1"/>
    <row r="34" spans="1:2" ht="15.75">
      <c r="A34" s="1"/>
      <c r="B34" s="1"/>
    </row>
    <row r="37" spans="1:9" ht="15.75">
      <c r="A37" s="1"/>
      <c r="D37" s="348"/>
      <c r="E37" s="349"/>
      <c r="I37" s="365"/>
    </row>
  </sheetData>
  <printOptions/>
  <pageMargins left="0.75" right="0.75" top="1" bottom="1" header="0.4921259845" footer="0.4921259845"/>
  <pageSetup firstPageNumber="31" useFirstPageNumber="1" horizontalDpi="600" verticalDpi="600" orientation="portrait" paperSize="9" scale="95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W21"/>
  <sheetViews>
    <sheetView workbookViewId="0" topLeftCell="F14">
      <selection activeCell="Q15" sqref="Q15"/>
    </sheetView>
  </sheetViews>
  <sheetFormatPr defaultColWidth="9.00390625" defaultRowHeight="12.75"/>
  <cols>
    <col min="1" max="1" width="1.00390625" style="0" customWidth="1"/>
    <col min="2" max="2" width="30.625" style="0" customWidth="1"/>
    <col min="3" max="3" width="16.875" style="0" customWidth="1"/>
    <col min="4" max="4" width="10.375" style="0" customWidth="1"/>
    <col min="5" max="5" width="12.375" style="0" customWidth="1"/>
    <col min="6" max="6" width="14.875" style="0" customWidth="1"/>
    <col min="7" max="9" width="11.125" style="0" customWidth="1"/>
    <col min="10" max="10" width="12.125" style="0" customWidth="1"/>
    <col min="11" max="13" width="11.125" style="0" customWidth="1"/>
    <col min="14" max="14" width="11.75390625" style="0" customWidth="1"/>
  </cols>
  <sheetData>
    <row r="1" spans="2:5" ht="18.75">
      <c r="B1" s="404" t="s">
        <v>666</v>
      </c>
      <c r="C1" s="404"/>
      <c r="D1" s="404"/>
      <c r="E1" s="404"/>
    </row>
    <row r="2" ht="12.75" customHeight="1"/>
    <row r="3" ht="12.75" customHeight="1"/>
    <row r="5" ht="15.75">
      <c r="N5" s="1" t="s">
        <v>459</v>
      </c>
    </row>
    <row r="6" spans="7:14" ht="26.25" customHeight="1">
      <c r="G6" s="654" t="s">
        <v>460</v>
      </c>
      <c r="H6" s="654"/>
      <c r="I6" s="654"/>
      <c r="J6" s="654"/>
      <c r="K6" s="654" t="s">
        <v>461</v>
      </c>
      <c r="L6" s="654"/>
      <c r="M6" s="654"/>
      <c r="N6" s="654"/>
    </row>
    <row r="7" spans="2:14" ht="38.25">
      <c r="B7" s="3" t="s">
        <v>462</v>
      </c>
      <c r="C7" s="50" t="s">
        <v>463</v>
      </c>
      <c r="D7" s="50" t="s">
        <v>464</v>
      </c>
      <c r="E7" s="50" t="s">
        <v>465</v>
      </c>
      <c r="F7" s="50" t="s">
        <v>475</v>
      </c>
      <c r="G7" s="50">
        <v>2005</v>
      </c>
      <c r="H7" s="3">
        <v>2006</v>
      </c>
      <c r="I7" s="3">
        <v>2007</v>
      </c>
      <c r="J7" s="3" t="s">
        <v>466</v>
      </c>
      <c r="K7" s="3">
        <v>2005</v>
      </c>
      <c r="L7" s="3">
        <v>2006</v>
      </c>
      <c r="M7" s="3">
        <v>2007</v>
      </c>
      <c r="N7" s="3" t="s">
        <v>466</v>
      </c>
    </row>
    <row r="8" spans="2:16" ht="22.5" customHeight="1">
      <c r="B8" s="405" t="s">
        <v>467</v>
      </c>
      <c r="C8" s="410">
        <v>28230</v>
      </c>
      <c r="D8" s="405">
        <v>12.5</v>
      </c>
      <c r="E8" s="410">
        <v>3530</v>
      </c>
      <c r="F8" s="406">
        <v>7000</v>
      </c>
      <c r="G8" s="410">
        <v>8000</v>
      </c>
      <c r="H8" s="406">
        <v>14000</v>
      </c>
      <c r="I8" s="406">
        <v>5630</v>
      </c>
      <c r="J8" s="406">
        <v>600</v>
      </c>
      <c r="K8" s="410">
        <v>1000</v>
      </c>
      <c r="L8" s="406">
        <v>1750</v>
      </c>
      <c r="M8" s="406">
        <v>10709</v>
      </c>
      <c r="N8" s="406">
        <v>11242</v>
      </c>
      <c r="O8" s="15"/>
      <c r="P8" s="15"/>
    </row>
    <row r="9" spans="2:16" ht="22.5" customHeight="1">
      <c r="B9" s="405" t="s">
        <v>468</v>
      </c>
      <c r="C9" s="410">
        <v>34640</v>
      </c>
      <c r="D9" s="405">
        <v>54</v>
      </c>
      <c r="E9" s="410">
        <v>18630</v>
      </c>
      <c r="F9" s="406">
        <v>34637</v>
      </c>
      <c r="G9" s="410">
        <v>34640</v>
      </c>
      <c r="H9" s="406"/>
      <c r="I9" s="406"/>
      <c r="J9" s="406"/>
      <c r="K9" s="410">
        <v>2910</v>
      </c>
      <c r="L9" s="406">
        <v>13100</v>
      </c>
      <c r="M9" s="406"/>
      <c r="N9" s="406"/>
      <c r="O9" s="15"/>
      <c r="P9" s="15"/>
    </row>
    <row r="10" spans="2:16" ht="22.5" customHeight="1">
      <c r="B10" s="405" t="s">
        <v>469</v>
      </c>
      <c r="C10" s="410">
        <v>7800</v>
      </c>
      <c r="D10" s="405">
        <v>12.5</v>
      </c>
      <c r="E10" s="410">
        <v>980</v>
      </c>
      <c r="F10" s="406">
        <v>3900</v>
      </c>
      <c r="G10" s="410">
        <v>3900</v>
      </c>
      <c r="H10" s="406">
        <v>3340</v>
      </c>
      <c r="I10" s="406">
        <v>560</v>
      </c>
      <c r="J10" s="406"/>
      <c r="K10" s="410">
        <v>2430</v>
      </c>
      <c r="L10" s="406">
        <v>2720</v>
      </c>
      <c r="M10" s="406">
        <v>1670</v>
      </c>
      <c r="N10" s="406"/>
      <c r="O10" s="15"/>
      <c r="P10" s="15"/>
    </row>
    <row r="11" spans="2:16" ht="30.75" customHeight="1">
      <c r="B11" s="407" t="s">
        <v>470</v>
      </c>
      <c r="C11" s="411">
        <v>190</v>
      </c>
      <c r="D11" s="407">
        <v>25</v>
      </c>
      <c r="E11" s="411">
        <v>50</v>
      </c>
      <c r="F11" s="406">
        <v>190</v>
      </c>
      <c r="G11" s="410">
        <v>100</v>
      </c>
      <c r="H11" s="406">
        <v>90</v>
      </c>
      <c r="I11" s="406"/>
      <c r="J11" s="406"/>
      <c r="K11" s="406"/>
      <c r="L11" s="406">
        <v>140</v>
      </c>
      <c r="M11" s="406"/>
      <c r="N11" s="406"/>
      <c r="O11" s="15"/>
      <c r="P11" s="15"/>
    </row>
    <row r="12" spans="2:16" ht="45" customHeight="1">
      <c r="B12" s="407" t="s">
        <v>471</v>
      </c>
      <c r="C12" s="411">
        <v>490</v>
      </c>
      <c r="D12" s="407">
        <v>0</v>
      </c>
      <c r="E12" s="411">
        <v>0</v>
      </c>
      <c r="F12" s="655">
        <v>1939</v>
      </c>
      <c r="G12" s="410">
        <v>490</v>
      </c>
      <c r="H12" s="406"/>
      <c r="I12" s="406"/>
      <c r="J12" s="406"/>
      <c r="K12" s="406"/>
      <c r="L12" s="406">
        <v>490</v>
      </c>
      <c r="M12" s="406"/>
      <c r="N12" s="406"/>
      <c r="O12" s="15"/>
      <c r="P12" s="15"/>
    </row>
    <row r="13" spans="2:16" ht="43.5" customHeight="1">
      <c r="B13" s="407" t="s">
        <v>472</v>
      </c>
      <c r="C13" s="411">
        <v>430</v>
      </c>
      <c r="D13" s="407">
        <v>0</v>
      </c>
      <c r="E13" s="411">
        <v>0</v>
      </c>
      <c r="F13" s="656">
        <v>0</v>
      </c>
      <c r="G13" s="410">
        <v>430</v>
      </c>
      <c r="H13" s="406"/>
      <c r="I13" s="406"/>
      <c r="J13" s="406"/>
      <c r="K13" s="406"/>
      <c r="L13" s="406">
        <v>430</v>
      </c>
      <c r="M13" s="406"/>
      <c r="N13" s="406"/>
      <c r="O13" s="15"/>
      <c r="P13" s="15"/>
    </row>
    <row r="14" spans="2:16" ht="43.5" customHeight="1">
      <c r="B14" s="407" t="s">
        <v>473</v>
      </c>
      <c r="C14" s="411">
        <v>100</v>
      </c>
      <c r="D14" s="407">
        <v>0</v>
      </c>
      <c r="E14" s="411">
        <v>0</v>
      </c>
      <c r="F14" s="656">
        <v>0</v>
      </c>
      <c r="G14" s="410">
        <v>100</v>
      </c>
      <c r="H14" s="406"/>
      <c r="I14" s="406"/>
      <c r="J14" s="406"/>
      <c r="K14" s="406"/>
      <c r="L14" s="406">
        <v>100</v>
      </c>
      <c r="M14" s="406"/>
      <c r="N14" s="406"/>
      <c r="O14" s="15"/>
      <c r="P14" s="15"/>
    </row>
    <row r="15" spans="2:16" ht="39.75" customHeight="1">
      <c r="B15" s="407" t="s">
        <v>474</v>
      </c>
      <c r="C15" s="411">
        <v>410</v>
      </c>
      <c r="D15" s="408">
        <v>0</v>
      </c>
      <c r="E15" s="411">
        <v>0</v>
      </c>
      <c r="F15" s="657">
        <v>0</v>
      </c>
      <c r="G15" s="410">
        <v>410</v>
      </c>
      <c r="H15" s="406"/>
      <c r="I15" s="406"/>
      <c r="J15" s="406"/>
      <c r="K15" s="406"/>
      <c r="L15" s="406">
        <v>410</v>
      </c>
      <c r="M15" s="406"/>
      <c r="N15" s="406"/>
      <c r="O15" s="15"/>
      <c r="P15" s="15"/>
    </row>
    <row r="16" spans="2:14" ht="32.25" customHeight="1">
      <c r="B16" s="451" t="s">
        <v>525</v>
      </c>
      <c r="C16" s="411">
        <v>13000</v>
      </c>
      <c r="D16" s="407">
        <v>25</v>
      </c>
      <c r="E16" s="411">
        <f>C16*0.25</f>
        <v>3250</v>
      </c>
      <c r="F16" s="406">
        <v>689</v>
      </c>
      <c r="G16" s="452">
        <v>50</v>
      </c>
      <c r="H16" s="406">
        <v>12950</v>
      </c>
      <c r="I16" s="406"/>
      <c r="J16" s="406"/>
      <c r="K16" s="452"/>
      <c r="L16" s="406"/>
      <c r="M16" s="406">
        <f>C16-E16</f>
        <v>9750</v>
      </c>
      <c r="N16" s="406"/>
    </row>
    <row r="17" spans="2:14" ht="30.75" customHeight="1">
      <c r="B17" s="451" t="s">
        <v>526</v>
      </c>
      <c r="C17" s="411">
        <v>20000</v>
      </c>
      <c r="D17" s="407">
        <v>25</v>
      </c>
      <c r="E17" s="411">
        <f>C17*0.25</f>
        <v>5000</v>
      </c>
      <c r="F17" s="406">
        <v>200</v>
      </c>
      <c r="G17" s="452">
        <v>50</v>
      </c>
      <c r="H17" s="406">
        <v>19950</v>
      </c>
      <c r="I17" s="406"/>
      <c r="J17" s="406"/>
      <c r="K17" s="452"/>
      <c r="L17" s="406"/>
      <c r="M17" s="406">
        <f>C17-E17</f>
        <v>15000</v>
      </c>
      <c r="N17" s="406"/>
    </row>
    <row r="18" spans="2:14" ht="36.75" customHeight="1">
      <c r="B18" s="451" t="s">
        <v>527</v>
      </c>
      <c r="C18" s="411">
        <v>94126</v>
      </c>
      <c r="D18" s="407">
        <v>7.09</v>
      </c>
      <c r="E18" s="411">
        <v>6670</v>
      </c>
      <c r="F18" s="406">
        <v>300</v>
      </c>
      <c r="G18" s="452">
        <v>2976</v>
      </c>
      <c r="H18" s="406">
        <v>22301</v>
      </c>
      <c r="I18" s="406">
        <v>30528</v>
      </c>
      <c r="J18" s="406">
        <v>38321</v>
      </c>
      <c r="K18" s="452">
        <v>2000</v>
      </c>
      <c r="L18" s="406">
        <v>17702</v>
      </c>
      <c r="M18" s="406">
        <v>28471</v>
      </c>
      <c r="N18" s="406">
        <v>39283</v>
      </c>
    </row>
    <row r="19" spans="2:14" ht="24" customHeight="1">
      <c r="B19" s="451" t="s">
        <v>583</v>
      </c>
      <c r="C19" s="411">
        <v>998</v>
      </c>
      <c r="D19" s="407">
        <v>20</v>
      </c>
      <c r="E19" s="411">
        <v>200</v>
      </c>
      <c r="F19" s="406">
        <v>678</v>
      </c>
      <c r="G19" s="452">
        <v>678</v>
      </c>
      <c r="H19" s="406">
        <v>320</v>
      </c>
      <c r="I19" s="406"/>
      <c r="J19" s="406"/>
      <c r="K19" s="452">
        <v>50</v>
      </c>
      <c r="L19" s="406">
        <v>749</v>
      </c>
      <c r="M19" s="406"/>
      <c r="N19" s="406"/>
    </row>
    <row r="20" spans="2:15" ht="25.5" customHeight="1">
      <c r="B20" s="451" t="s">
        <v>564</v>
      </c>
      <c r="C20" s="411">
        <v>11850</v>
      </c>
      <c r="D20" s="407">
        <v>25</v>
      </c>
      <c r="E20" s="411"/>
      <c r="F20" s="406">
        <v>50</v>
      </c>
      <c r="G20" s="452"/>
      <c r="H20" s="406">
        <v>11850</v>
      </c>
      <c r="I20" s="406"/>
      <c r="J20" s="406"/>
      <c r="K20" s="452"/>
      <c r="L20" s="406"/>
      <c r="M20" s="406">
        <v>8888</v>
      </c>
      <c r="N20" s="406"/>
      <c r="O20" s="15"/>
    </row>
    <row r="21" spans="2:23" s="2" customFormat="1" ht="12.75">
      <c r="B21" s="50" t="s">
        <v>237</v>
      </c>
      <c r="C21" s="9">
        <f>SUM(C8:C20)</f>
        <v>212264</v>
      </c>
      <c r="D21" s="409" t="s">
        <v>326</v>
      </c>
      <c r="E21" s="9">
        <f aca="true" t="shared" si="0" ref="E21:N21">SUM(E8:E20)</f>
        <v>38310</v>
      </c>
      <c r="F21" s="9">
        <f t="shared" si="0"/>
        <v>49583</v>
      </c>
      <c r="G21" s="9">
        <f t="shared" si="0"/>
        <v>51824</v>
      </c>
      <c r="H21" s="9">
        <f t="shared" si="0"/>
        <v>84801</v>
      </c>
      <c r="I21" s="9">
        <f t="shared" si="0"/>
        <v>36718</v>
      </c>
      <c r="J21" s="9">
        <f t="shared" si="0"/>
        <v>38921</v>
      </c>
      <c r="K21" s="9">
        <f t="shared" si="0"/>
        <v>8390</v>
      </c>
      <c r="L21" s="9">
        <f t="shared" si="0"/>
        <v>37591</v>
      </c>
      <c r="M21" s="9">
        <f t="shared" si="0"/>
        <v>74488</v>
      </c>
      <c r="N21" s="9">
        <f t="shared" si="0"/>
        <v>50525</v>
      </c>
      <c r="O21" s="15"/>
      <c r="P21"/>
      <c r="Q21"/>
      <c r="R21"/>
      <c r="S21"/>
      <c r="T21"/>
      <c r="U21"/>
      <c r="V21"/>
      <c r="W21"/>
    </row>
  </sheetData>
  <mergeCells count="3">
    <mergeCell ref="G6:J6"/>
    <mergeCell ref="F12:F15"/>
    <mergeCell ref="K6:N6"/>
  </mergeCells>
  <printOptions/>
  <pageMargins left="0.75" right="0.75" top="1" bottom="1" header="0.4921259845" footer="0.4921259845"/>
  <pageSetup firstPageNumber="32" useFirstPageNumber="1" horizontalDpi="600" verticalDpi="600" orientation="landscape" paperSize="9" scale="74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W99"/>
  <sheetViews>
    <sheetView workbookViewId="0" topLeftCell="A1">
      <selection activeCell="H12" sqref="H12"/>
    </sheetView>
  </sheetViews>
  <sheetFormatPr defaultColWidth="9.00390625" defaultRowHeight="12.75"/>
  <cols>
    <col min="1" max="1" width="10.375" style="0" customWidth="1"/>
    <col min="2" max="2" width="51.25390625" style="0" customWidth="1"/>
    <col min="3" max="3" width="7.75390625" style="0" customWidth="1"/>
    <col min="4" max="4" width="11.125" style="0" customWidth="1"/>
  </cols>
  <sheetData>
    <row r="1" spans="1:49" s="132" customFormat="1" ht="18">
      <c r="A1" s="599" t="s">
        <v>425</v>
      </c>
      <c r="B1" s="599"/>
      <c r="C1" s="599"/>
      <c r="D1" s="599"/>
      <c r="E1" s="599"/>
      <c r="F1" s="597"/>
      <c r="G1" s="597"/>
      <c r="H1" s="29"/>
      <c r="I1" s="102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6.5" customHeight="1">
      <c r="A2" s="380" t="s">
        <v>651</v>
      </c>
      <c r="B2" s="29"/>
      <c r="C2" s="29"/>
      <c r="D2" s="29"/>
      <c r="E2" s="102"/>
      <c r="I2" s="24"/>
    </row>
    <row r="3" spans="1:9" ht="12.75" customHeight="1">
      <c r="A3" s="66"/>
      <c r="B3" s="29"/>
      <c r="C3" s="29"/>
      <c r="E3" s="102"/>
      <c r="I3" s="24"/>
    </row>
    <row r="4" s="29" customFormat="1" ht="12.75">
      <c r="A4" s="65" t="s">
        <v>82</v>
      </c>
    </row>
    <row r="5" ht="12.75">
      <c r="E5" s="65" t="s">
        <v>358</v>
      </c>
    </row>
    <row r="6" spans="1:5" ht="25.5">
      <c r="A6" s="94" t="s">
        <v>171</v>
      </c>
      <c r="B6" s="95" t="s">
        <v>172</v>
      </c>
      <c r="C6" s="95" t="s">
        <v>25</v>
      </c>
      <c r="D6" s="96" t="s">
        <v>173</v>
      </c>
      <c r="E6" s="97" t="s">
        <v>174</v>
      </c>
    </row>
    <row r="7" spans="1:5" ht="12.75">
      <c r="A7" s="94"/>
      <c r="B7" s="95" t="s">
        <v>320</v>
      </c>
      <c r="C7" s="95">
        <v>1700</v>
      </c>
      <c r="D7" s="322">
        <v>30000</v>
      </c>
      <c r="E7" s="100"/>
    </row>
    <row r="8" spans="1:5" ht="12.75">
      <c r="A8" s="98">
        <v>38359</v>
      </c>
      <c r="B8" s="4" t="s">
        <v>405</v>
      </c>
      <c r="C8" s="99"/>
      <c r="D8" s="4">
        <v>-200</v>
      </c>
      <c r="E8" s="182">
        <v>29800</v>
      </c>
    </row>
    <row r="9" spans="1:5" ht="12.75">
      <c r="A9" s="98">
        <v>38384</v>
      </c>
      <c r="B9" s="4" t="s">
        <v>409</v>
      </c>
      <c r="C9" s="99"/>
      <c r="D9" s="376">
        <v>-26.67</v>
      </c>
      <c r="E9" s="182">
        <v>29773.3</v>
      </c>
    </row>
    <row r="10" spans="1:5" ht="12.75">
      <c r="A10" s="98">
        <v>38391</v>
      </c>
      <c r="B10" s="4" t="s">
        <v>406</v>
      </c>
      <c r="C10" s="99"/>
      <c r="D10" s="4">
        <v>2900</v>
      </c>
      <c r="E10" s="182">
        <v>32673.3</v>
      </c>
    </row>
    <row r="11" spans="1:5" ht="12.75">
      <c r="A11" s="98">
        <v>38391</v>
      </c>
      <c r="B11" s="4" t="s">
        <v>407</v>
      </c>
      <c r="C11" s="99"/>
      <c r="D11" s="4">
        <v>-3400</v>
      </c>
      <c r="E11" s="182">
        <v>29273.3</v>
      </c>
    </row>
    <row r="12" spans="1:5" ht="12.75">
      <c r="A12" s="98">
        <v>38405</v>
      </c>
      <c r="B12" s="23" t="s">
        <v>408</v>
      </c>
      <c r="C12" s="99"/>
      <c r="D12" s="4">
        <v>-450</v>
      </c>
      <c r="E12" s="182">
        <v>28823.3</v>
      </c>
    </row>
    <row r="13" spans="1:5" ht="12.75">
      <c r="A13" s="266">
        <v>38405</v>
      </c>
      <c r="B13" s="4" t="s">
        <v>424</v>
      </c>
      <c r="C13" s="99"/>
      <c r="D13" s="4">
        <v>-31</v>
      </c>
      <c r="E13" s="171">
        <v>28792.3</v>
      </c>
    </row>
    <row r="14" spans="1:5" ht="12.75">
      <c r="A14" s="266">
        <v>38419</v>
      </c>
      <c r="B14" s="4" t="s">
        <v>436</v>
      </c>
      <c r="C14" s="99"/>
      <c r="D14" s="4">
        <v>-562</v>
      </c>
      <c r="E14" s="171">
        <v>28230.3</v>
      </c>
    </row>
    <row r="15" spans="1:5" ht="12.75">
      <c r="A15" s="266">
        <v>38433</v>
      </c>
      <c r="B15" s="395" t="s">
        <v>448</v>
      </c>
      <c r="C15" s="99"/>
      <c r="D15" s="4">
        <v>-130</v>
      </c>
      <c r="E15" s="171">
        <v>28100.3</v>
      </c>
    </row>
    <row r="16" spans="1:5" ht="12.75">
      <c r="A16" s="266">
        <v>38454</v>
      </c>
      <c r="B16" s="395" t="s">
        <v>488</v>
      </c>
      <c r="C16" s="99"/>
      <c r="D16" s="4">
        <v>-500</v>
      </c>
      <c r="E16" s="171">
        <f>E15+D16</f>
        <v>27600.3</v>
      </c>
    </row>
    <row r="17" spans="1:5" ht="12.75">
      <c r="A17" s="266">
        <v>38461</v>
      </c>
      <c r="B17" s="395" t="s">
        <v>489</v>
      </c>
      <c r="C17" s="99"/>
      <c r="D17" s="4">
        <v>-81.5</v>
      </c>
      <c r="E17" s="171">
        <f>E16+D17</f>
        <v>27518.8</v>
      </c>
    </row>
    <row r="18" spans="1:5" ht="25.5">
      <c r="A18" s="421">
        <v>38461</v>
      </c>
      <c r="B18" s="418" t="s">
        <v>491</v>
      </c>
      <c r="C18" s="422"/>
      <c r="D18" s="423">
        <v>-200</v>
      </c>
      <c r="E18" s="424">
        <f>E17+D18</f>
        <v>27318.8</v>
      </c>
    </row>
    <row r="19" spans="1:5" ht="12.75">
      <c r="A19" s="266">
        <v>38461</v>
      </c>
      <c r="B19" s="395" t="s">
        <v>490</v>
      </c>
      <c r="C19" s="99"/>
      <c r="D19" s="4">
        <v>-363</v>
      </c>
      <c r="E19" s="171">
        <f>E18+D19</f>
        <v>26955.8</v>
      </c>
    </row>
    <row r="20" spans="1:5" ht="12.75">
      <c r="A20" s="266">
        <v>38475</v>
      </c>
      <c r="B20" s="395" t="s">
        <v>505</v>
      </c>
      <c r="C20" s="99"/>
      <c r="D20" s="4">
        <v>-11.9</v>
      </c>
      <c r="E20" s="171">
        <v>26943.9</v>
      </c>
    </row>
    <row r="21" spans="1:5" ht="12.75">
      <c r="A21" s="266">
        <v>38482</v>
      </c>
      <c r="B21" s="395" t="s">
        <v>506</v>
      </c>
      <c r="C21" s="99"/>
      <c r="D21" s="4">
        <v>-1565</v>
      </c>
      <c r="E21" s="171">
        <v>25378.9</v>
      </c>
    </row>
    <row r="22" spans="1:5" ht="12.75">
      <c r="A22" s="266">
        <v>38482</v>
      </c>
      <c r="B22" s="395" t="s">
        <v>507</v>
      </c>
      <c r="C22" s="99"/>
      <c r="D22" s="4">
        <v>-20.8</v>
      </c>
      <c r="E22" s="171">
        <v>25358.1</v>
      </c>
    </row>
    <row r="23" spans="1:5" ht="12.75">
      <c r="A23" s="266">
        <v>38482</v>
      </c>
      <c r="B23" s="395" t="s">
        <v>508</v>
      </c>
      <c r="C23" s="99"/>
      <c r="D23" s="4">
        <v>-165</v>
      </c>
      <c r="E23" s="171">
        <v>25193.1</v>
      </c>
    </row>
    <row r="24" spans="1:5" ht="12.75">
      <c r="A24" s="266">
        <v>38503</v>
      </c>
      <c r="B24" s="395" t="s">
        <v>509</v>
      </c>
      <c r="C24" s="99"/>
      <c r="D24" s="4">
        <v>-15.3</v>
      </c>
      <c r="E24" s="171">
        <v>25177.8</v>
      </c>
    </row>
    <row r="25" spans="1:5" ht="12.75">
      <c r="A25" s="266">
        <v>38503</v>
      </c>
      <c r="B25" s="395" t="s">
        <v>510</v>
      </c>
      <c r="C25" s="99"/>
      <c r="D25" s="4">
        <v>-316</v>
      </c>
      <c r="E25" s="171">
        <v>24861.8</v>
      </c>
    </row>
    <row r="26" spans="1:5" ht="12.75">
      <c r="A26" s="266">
        <v>38503</v>
      </c>
      <c r="B26" s="395" t="s">
        <v>511</v>
      </c>
      <c r="C26" s="99"/>
      <c r="D26" s="4">
        <v>-100</v>
      </c>
      <c r="E26" s="171">
        <v>24761.8</v>
      </c>
    </row>
    <row r="27" spans="1:5" ht="12.75">
      <c r="A27" s="266">
        <v>38510</v>
      </c>
      <c r="B27" s="395" t="s">
        <v>518</v>
      </c>
      <c r="C27" s="99"/>
      <c r="D27" s="4">
        <v>-11.6</v>
      </c>
      <c r="E27" s="171">
        <v>24750.2</v>
      </c>
    </row>
    <row r="28" spans="1:5" ht="12.75">
      <c r="A28" s="266">
        <v>38524</v>
      </c>
      <c r="B28" s="395" t="s">
        <v>517</v>
      </c>
      <c r="C28" s="99"/>
      <c r="D28" s="4">
        <v>-410</v>
      </c>
      <c r="E28" s="171">
        <v>24340.2</v>
      </c>
    </row>
    <row r="29" spans="1:5" ht="12.75">
      <c r="A29" s="266">
        <v>38524</v>
      </c>
      <c r="B29" s="395" t="s">
        <v>519</v>
      </c>
      <c r="C29" s="99"/>
      <c r="D29" s="4">
        <v>-651</v>
      </c>
      <c r="E29" s="171">
        <v>23689.2</v>
      </c>
    </row>
    <row r="30" spans="1:5" ht="12.75">
      <c r="A30" s="266">
        <v>38524</v>
      </c>
      <c r="B30" s="395" t="s">
        <v>520</v>
      </c>
      <c r="C30" s="99"/>
      <c r="D30" s="4">
        <v>-741.8</v>
      </c>
      <c r="E30" s="171">
        <v>22947.4</v>
      </c>
    </row>
    <row r="31" spans="1:5" ht="12.75">
      <c r="A31" s="266">
        <v>38559</v>
      </c>
      <c r="B31" s="395" t="s">
        <v>574</v>
      </c>
      <c r="C31" s="99"/>
      <c r="D31" s="376">
        <v>-398</v>
      </c>
      <c r="E31" s="171">
        <v>22549.4</v>
      </c>
    </row>
    <row r="32" spans="1:5" ht="12.75">
      <c r="A32" s="266">
        <v>38559</v>
      </c>
      <c r="B32" s="395" t="s">
        <v>575</v>
      </c>
      <c r="C32" s="99"/>
      <c r="D32" s="376">
        <v>-1000</v>
      </c>
      <c r="E32" s="171">
        <v>21549.4</v>
      </c>
    </row>
    <row r="33" spans="1:5" ht="12.75">
      <c r="A33" s="266">
        <v>38573</v>
      </c>
      <c r="B33" s="395" t="s">
        <v>596</v>
      </c>
      <c r="C33" s="99"/>
      <c r="D33" s="376">
        <v>-340</v>
      </c>
      <c r="E33" s="171">
        <v>21209.4</v>
      </c>
    </row>
    <row r="34" spans="1:5" ht="12.75">
      <c r="A34" s="266">
        <v>38573</v>
      </c>
      <c r="B34" s="395" t="s">
        <v>597</v>
      </c>
      <c r="C34" s="99"/>
      <c r="D34" s="376">
        <v>-1981</v>
      </c>
      <c r="E34" s="171">
        <v>19228.4</v>
      </c>
    </row>
    <row r="35" spans="1:5" ht="12.75">
      <c r="A35" s="266">
        <v>38587</v>
      </c>
      <c r="B35" s="395" t="s">
        <v>598</v>
      </c>
      <c r="C35" s="99"/>
      <c r="D35" s="376">
        <v>-1132</v>
      </c>
      <c r="E35" s="171">
        <v>18096.4</v>
      </c>
    </row>
    <row r="36" spans="1:5" ht="12.75">
      <c r="A36" s="266">
        <v>38587</v>
      </c>
      <c r="B36" s="395" t="s">
        <v>599</v>
      </c>
      <c r="C36" s="99"/>
      <c r="D36" s="376">
        <v>-1253.6</v>
      </c>
      <c r="E36" s="171">
        <v>16842.8</v>
      </c>
    </row>
    <row r="37" spans="1:5" ht="12.75">
      <c r="A37" s="266">
        <v>38594</v>
      </c>
      <c r="B37" s="395" t="s">
        <v>600</v>
      </c>
      <c r="C37" s="99"/>
      <c r="D37" s="376">
        <v>-478</v>
      </c>
      <c r="E37" s="171">
        <v>16364.8</v>
      </c>
    </row>
    <row r="38" spans="1:5" ht="12.75">
      <c r="A38" s="266">
        <v>38608</v>
      </c>
      <c r="B38" s="395" t="s">
        <v>607</v>
      </c>
      <c r="C38" s="99"/>
      <c r="D38" s="376">
        <v>-291</v>
      </c>
      <c r="E38" s="171">
        <v>16073.8</v>
      </c>
    </row>
    <row r="39" spans="1:5" ht="12.75">
      <c r="A39" s="266">
        <v>38608</v>
      </c>
      <c r="B39" s="395" t="s">
        <v>608</v>
      </c>
      <c r="C39" s="99"/>
      <c r="D39" s="376">
        <v>-170</v>
      </c>
      <c r="E39" s="171">
        <v>15903.8</v>
      </c>
    </row>
    <row r="40" spans="1:5" ht="12.75">
      <c r="A40" s="266">
        <v>38622</v>
      </c>
      <c r="B40" s="395" t="s">
        <v>624</v>
      </c>
      <c r="C40" s="99"/>
      <c r="D40" s="376">
        <v>-260</v>
      </c>
      <c r="E40" s="171">
        <v>15643.8</v>
      </c>
    </row>
    <row r="41" spans="1:5" ht="12.75">
      <c r="A41" s="266">
        <v>38622</v>
      </c>
      <c r="B41" s="395" t="s">
        <v>625</v>
      </c>
      <c r="C41" s="99"/>
      <c r="D41" s="376">
        <v>-1712.3</v>
      </c>
      <c r="E41" s="171">
        <v>13931.5</v>
      </c>
    </row>
    <row r="42" spans="1:5" ht="12.75">
      <c r="A42" s="266">
        <v>38622</v>
      </c>
      <c r="B42" s="395" t="s">
        <v>626</v>
      </c>
      <c r="C42" s="99"/>
      <c r="D42" s="376">
        <v>-999</v>
      </c>
      <c r="E42" s="171">
        <v>12932.5</v>
      </c>
    </row>
    <row r="43" spans="1:5" ht="12.75">
      <c r="A43" s="266">
        <v>38622</v>
      </c>
      <c r="B43" s="395" t="s">
        <v>627</v>
      </c>
      <c r="C43" s="99"/>
      <c r="D43" s="376">
        <v>-910</v>
      </c>
      <c r="E43" s="171">
        <v>12022.5</v>
      </c>
    </row>
    <row r="44" spans="1:5" ht="12.75">
      <c r="A44" s="266">
        <v>38629</v>
      </c>
      <c r="B44" s="395" t="s">
        <v>656</v>
      </c>
      <c r="C44" s="99"/>
      <c r="D44" s="376">
        <v>830</v>
      </c>
      <c r="E44" s="352">
        <v>12852.5</v>
      </c>
    </row>
    <row r="45" spans="1:5" ht="12.75">
      <c r="A45" s="98"/>
      <c r="B45" s="4"/>
      <c r="C45" s="23"/>
      <c r="D45" s="104"/>
      <c r="E45" s="352"/>
    </row>
    <row r="46" spans="1:5" ht="12.75">
      <c r="A46" s="183"/>
      <c r="B46" s="184"/>
      <c r="C46" s="13"/>
      <c r="D46" s="25"/>
      <c r="E46" s="185"/>
    </row>
    <row r="47" s="29" customFormat="1" ht="12.75">
      <c r="A47" s="65" t="s">
        <v>175</v>
      </c>
    </row>
    <row r="48" ht="12.75">
      <c r="E48" s="65" t="s">
        <v>358</v>
      </c>
    </row>
    <row r="49" spans="1:5" ht="25.5">
      <c r="A49" s="94" t="s">
        <v>171</v>
      </c>
      <c r="B49" s="95" t="s">
        <v>172</v>
      </c>
      <c r="C49" s="95" t="s">
        <v>25</v>
      </c>
      <c r="D49" s="96" t="s">
        <v>173</v>
      </c>
      <c r="E49" s="97" t="s">
        <v>174</v>
      </c>
    </row>
    <row r="50" spans="1:8" ht="12.75">
      <c r="A50" s="94"/>
      <c r="B50" s="95" t="s">
        <v>321</v>
      </c>
      <c r="C50" s="95">
        <v>1700</v>
      </c>
      <c r="D50" s="322">
        <v>8000</v>
      </c>
      <c r="E50" s="383">
        <v>8000</v>
      </c>
      <c r="H50" s="2"/>
    </row>
    <row r="51" spans="1:8" ht="25.5">
      <c r="A51" s="469">
        <v>38454</v>
      </c>
      <c r="B51" s="418" t="s">
        <v>492</v>
      </c>
      <c r="C51" s="417"/>
      <c r="D51" s="339">
        <v>-120</v>
      </c>
      <c r="E51" s="338">
        <f>E50+D51</f>
        <v>7880</v>
      </c>
      <c r="H51" s="2"/>
    </row>
    <row r="52" spans="1:8" ht="25.5">
      <c r="A52" s="469">
        <v>38454</v>
      </c>
      <c r="B52" s="418" t="s">
        <v>493</v>
      </c>
      <c r="C52" s="417"/>
      <c r="D52" s="420">
        <v>572.8</v>
      </c>
      <c r="E52" s="338">
        <f>E51+D52</f>
        <v>8452.8</v>
      </c>
      <c r="H52" s="2"/>
    </row>
    <row r="53" spans="1:8" ht="25.5">
      <c r="A53" s="469">
        <v>38454</v>
      </c>
      <c r="B53" s="418" t="s">
        <v>494</v>
      </c>
      <c r="C53" s="417"/>
      <c r="D53" s="420">
        <v>899.8</v>
      </c>
      <c r="E53" s="470">
        <f>E52+D53</f>
        <v>9352.599999999999</v>
      </c>
      <c r="H53" s="2"/>
    </row>
    <row r="54" spans="1:8" ht="25.5">
      <c r="A54" s="469">
        <v>38573</v>
      </c>
      <c r="B54" s="418" t="s">
        <v>593</v>
      </c>
      <c r="C54" s="417"/>
      <c r="D54" s="420">
        <v>-422.5</v>
      </c>
      <c r="E54" s="470">
        <v>8930.1</v>
      </c>
      <c r="H54" s="2"/>
    </row>
    <row r="55" spans="1:8" ht="12.75">
      <c r="A55" s="469">
        <v>38587</v>
      </c>
      <c r="B55" s="418" t="s">
        <v>594</v>
      </c>
      <c r="C55" s="417"/>
      <c r="D55" s="420">
        <v>99.9</v>
      </c>
      <c r="E55" s="470">
        <v>9030.1</v>
      </c>
      <c r="H55" s="2"/>
    </row>
    <row r="56" spans="1:8" ht="12.75">
      <c r="A56" s="469">
        <v>38594</v>
      </c>
      <c r="B56" s="418" t="s">
        <v>595</v>
      </c>
      <c r="C56" s="417"/>
      <c r="D56" s="420">
        <v>-500</v>
      </c>
      <c r="E56" s="470">
        <v>8530.1</v>
      </c>
      <c r="H56" s="2"/>
    </row>
    <row r="57" spans="1:8" ht="25.5">
      <c r="A57" s="469">
        <v>38601</v>
      </c>
      <c r="B57" s="418" t="s">
        <v>605</v>
      </c>
      <c r="C57" s="417"/>
      <c r="D57" s="420">
        <v>-1600</v>
      </c>
      <c r="E57" s="470">
        <v>6930.1</v>
      </c>
      <c r="H57" s="2"/>
    </row>
    <row r="58" spans="1:8" ht="12.75" customHeight="1">
      <c r="A58" s="469">
        <v>38608</v>
      </c>
      <c r="B58" s="418" t="s">
        <v>606</v>
      </c>
      <c r="C58" s="417"/>
      <c r="D58" s="420">
        <v>-2000</v>
      </c>
      <c r="E58" s="419">
        <v>4930.1</v>
      </c>
      <c r="H58" s="2"/>
    </row>
    <row r="59" spans="1:5" ht="12.75">
      <c r="A59" s="101"/>
      <c r="B59" s="88"/>
      <c r="C59" s="88"/>
      <c r="D59" s="171"/>
      <c r="E59" s="171"/>
    </row>
    <row r="61" s="29" customFormat="1" ht="12.75">
      <c r="A61" s="65" t="s">
        <v>176</v>
      </c>
    </row>
    <row r="62" ht="12.75">
      <c r="E62" s="65" t="s">
        <v>358</v>
      </c>
    </row>
    <row r="63" spans="1:5" ht="25.5">
      <c r="A63" s="94" t="s">
        <v>171</v>
      </c>
      <c r="B63" s="95" t="s">
        <v>172</v>
      </c>
      <c r="C63" s="95" t="s">
        <v>25</v>
      </c>
      <c r="D63" s="96" t="s">
        <v>173</v>
      </c>
      <c r="E63" s="97" t="s">
        <v>174</v>
      </c>
    </row>
    <row r="64" spans="1:5" ht="12.75">
      <c r="A64" s="94"/>
      <c r="B64" s="95" t="s">
        <v>321</v>
      </c>
      <c r="C64" s="95">
        <v>1700</v>
      </c>
      <c r="D64" s="322">
        <v>89748</v>
      </c>
      <c r="E64" s="100"/>
    </row>
    <row r="65" spans="1:9" ht="12.75">
      <c r="A65" s="98">
        <v>38398</v>
      </c>
      <c r="B65" s="4" t="s">
        <v>410</v>
      </c>
      <c r="C65" s="4"/>
      <c r="D65" s="224">
        <v>-298</v>
      </c>
      <c r="E65" s="182">
        <v>89450</v>
      </c>
      <c r="I65" s="293"/>
    </row>
    <row r="66" spans="1:5" ht="12.75">
      <c r="A66" s="101">
        <v>38398</v>
      </c>
      <c r="B66" s="88" t="s">
        <v>411</v>
      </c>
      <c r="C66" s="88"/>
      <c r="D66" s="223">
        <v>-7743</v>
      </c>
      <c r="E66" s="394">
        <v>81707</v>
      </c>
    </row>
    <row r="67" spans="1:5" ht="12.75">
      <c r="A67" s="101">
        <v>38440</v>
      </c>
      <c r="B67" s="88" t="s">
        <v>446</v>
      </c>
      <c r="C67" s="88"/>
      <c r="D67" s="223">
        <v>-350</v>
      </c>
      <c r="E67" s="394">
        <v>81357</v>
      </c>
    </row>
    <row r="68" spans="1:5" ht="12.75">
      <c r="A68" s="101">
        <v>38440</v>
      </c>
      <c r="B68" s="88" t="s">
        <v>440</v>
      </c>
      <c r="C68" s="88"/>
      <c r="D68" s="223">
        <v>-5338</v>
      </c>
      <c r="E68" s="394">
        <v>76019</v>
      </c>
    </row>
    <row r="69" spans="1:5" ht="12.75">
      <c r="A69" s="101">
        <v>38440</v>
      </c>
      <c r="B69" s="88" t="s">
        <v>441</v>
      </c>
      <c r="C69" s="88"/>
      <c r="D69" s="223">
        <v>-30</v>
      </c>
      <c r="E69" s="394">
        <v>75989</v>
      </c>
    </row>
    <row r="70" spans="1:5" ht="12.75">
      <c r="A70" s="101">
        <v>38440</v>
      </c>
      <c r="B70" s="88" t="s">
        <v>442</v>
      </c>
      <c r="C70" s="88"/>
      <c r="D70" s="223">
        <v>-7166.2</v>
      </c>
      <c r="E70" s="394">
        <v>68822.8</v>
      </c>
    </row>
    <row r="71" spans="1:5" ht="12.75">
      <c r="A71" s="101">
        <v>38440</v>
      </c>
      <c r="B71" s="88" t="s">
        <v>443</v>
      </c>
      <c r="C71" s="88"/>
      <c r="D71" s="223">
        <v>-6703</v>
      </c>
      <c r="E71" s="394">
        <v>62119.8</v>
      </c>
    </row>
    <row r="72" spans="1:5" ht="12.75">
      <c r="A72" s="101">
        <v>38440</v>
      </c>
      <c r="B72" s="88" t="s">
        <v>444</v>
      </c>
      <c r="C72" s="88"/>
      <c r="D72" s="223">
        <v>-29</v>
      </c>
      <c r="E72" s="394">
        <v>62090.8</v>
      </c>
    </row>
    <row r="73" spans="1:5" ht="12.75">
      <c r="A73" s="101">
        <v>38440</v>
      </c>
      <c r="B73" s="88" t="s">
        <v>445</v>
      </c>
      <c r="C73" s="88"/>
      <c r="D73" s="223">
        <v>-245</v>
      </c>
      <c r="E73" s="394">
        <v>61845.8</v>
      </c>
    </row>
    <row r="74" spans="1:5" ht="12.75">
      <c r="A74" s="101">
        <v>38489</v>
      </c>
      <c r="B74" s="88" t="s">
        <v>504</v>
      </c>
      <c r="C74" s="88"/>
      <c r="D74" s="223">
        <v>-100</v>
      </c>
      <c r="E74" s="394">
        <v>61745.8</v>
      </c>
    </row>
    <row r="75" spans="1:5" ht="12.75">
      <c r="A75" s="101">
        <v>38532</v>
      </c>
      <c r="B75" s="88" t="s">
        <v>539</v>
      </c>
      <c r="C75" s="88"/>
      <c r="D75" s="223">
        <v>-274</v>
      </c>
      <c r="E75" s="394">
        <v>61471.8</v>
      </c>
    </row>
    <row r="76" spans="1:5" ht="12.75">
      <c r="A76" s="101">
        <v>38532</v>
      </c>
      <c r="B76" s="88" t="s">
        <v>540</v>
      </c>
      <c r="C76" s="88"/>
      <c r="D76" s="223">
        <v>-45</v>
      </c>
      <c r="E76" s="394">
        <v>61426.8</v>
      </c>
    </row>
    <row r="77" spans="1:5" ht="12.75">
      <c r="A77" s="101">
        <v>38532</v>
      </c>
      <c r="B77" s="88" t="s">
        <v>541</v>
      </c>
      <c r="C77" s="88"/>
      <c r="D77" s="223">
        <v>-3266</v>
      </c>
      <c r="E77" s="394">
        <v>58160.8</v>
      </c>
    </row>
    <row r="78" spans="1:5" ht="12.75">
      <c r="A78" s="101">
        <v>38532</v>
      </c>
      <c r="B78" s="88" t="s">
        <v>542</v>
      </c>
      <c r="C78" s="88"/>
      <c r="D78" s="223">
        <v>-330</v>
      </c>
      <c r="E78" s="394">
        <v>57830.8</v>
      </c>
    </row>
    <row r="79" spans="1:5" ht="12.75">
      <c r="A79" s="101">
        <v>38532</v>
      </c>
      <c r="B79" s="88" t="s">
        <v>543</v>
      </c>
      <c r="C79" s="88"/>
      <c r="D79" s="223">
        <v>-11000</v>
      </c>
      <c r="E79" s="394">
        <v>46830.8</v>
      </c>
    </row>
    <row r="80" spans="1:5" ht="12.75">
      <c r="A80" s="101">
        <v>38532</v>
      </c>
      <c r="B80" s="88" t="s">
        <v>544</v>
      </c>
      <c r="C80" s="88"/>
      <c r="D80" s="223">
        <v>-200</v>
      </c>
      <c r="E80" s="394">
        <v>46630.8</v>
      </c>
    </row>
    <row r="81" spans="1:5" ht="12.75">
      <c r="A81" s="101">
        <v>38555</v>
      </c>
      <c r="B81" s="88" t="s">
        <v>577</v>
      </c>
      <c r="C81" s="88"/>
      <c r="D81" s="223">
        <v>-55.5</v>
      </c>
      <c r="E81" s="394">
        <v>46575.3</v>
      </c>
    </row>
    <row r="82" spans="1:5" ht="12.75">
      <c r="A82" s="101">
        <v>38555</v>
      </c>
      <c r="B82" s="88" t="s">
        <v>576</v>
      </c>
      <c r="C82" s="88"/>
      <c r="D82" s="223">
        <v>-300</v>
      </c>
      <c r="E82" s="394">
        <v>46275.3</v>
      </c>
    </row>
    <row r="83" spans="1:5" ht="12.75">
      <c r="A83" s="101">
        <v>38555</v>
      </c>
      <c r="B83" s="88" t="s">
        <v>578</v>
      </c>
      <c r="C83" s="88"/>
      <c r="D83" s="223">
        <v>-2792</v>
      </c>
      <c r="E83" s="394">
        <v>43483.3</v>
      </c>
    </row>
    <row r="84" spans="1:5" ht="12.75">
      <c r="A84" s="101">
        <v>38555</v>
      </c>
      <c r="B84" s="88" t="s">
        <v>579</v>
      </c>
      <c r="C84" s="88"/>
      <c r="D84" s="223">
        <v>3507</v>
      </c>
      <c r="E84" s="394">
        <v>46990.3</v>
      </c>
    </row>
    <row r="85" spans="1:5" ht="12.75">
      <c r="A85" s="101">
        <v>38555</v>
      </c>
      <c r="B85" s="88" t="s">
        <v>580</v>
      </c>
      <c r="C85" s="88"/>
      <c r="D85" s="223">
        <v>-2766</v>
      </c>
      <c r="E85" s="394">
        <v>44224.3</v>
      </c>
    </row>
    <row r="86" spans="1:5" ht="12.75">
      <c r="A86" s="101">
        <v>38555</v>
      </c>
      <c r="B86" s="88" t="s">
        <v>581</v>
      </c>
      <c r="C86" s="88"/>
      <c r="D86" s="223">
        <v>-69.5</v>
      </c>
      <c r="E86" s="394">
        <v>44154.8</v>
      </c>
    </row>
    <row r="87" spans="1:5" ht="12.75">
      <c r="A87" s="101">
        <v>38555</v>
      </c>
      <c r="B87" s="88" t="s">
        <v>582</v>
      </c>
      <c r="C87" s="88"/>
      <c r="D87" s="223">
        <v>-3000</v>
      </c>
      <c r="E87" s="394">
        <v>41154.8</v>
      </c>
    </row>
    <row r="88" spans="1:5" ht="12.75">
      <c r="A88" s="101">
        <v>38615</v>
      </c>
      <c r="B88" s="88" t="s">
        <v>616</v>
      </c>
      <c r="C88" s="88"/>
      <c r="D88" s="223">
        <v>-81.7</v>
      </c>
      <c r="E88" s="394">
        <v>41073.1</v>
      </c>
    </row>
    <row r="89" spans="1:5" ht="12.75">
      <c r="A89" s="101">
        <v>38615</v>
      </c>
      <c r="B89" s="88" t="s">
        <v>617</v>
      </c>
      <c r="C89" s="88"/>
      <c r="D89" s="223">
        <v>-92.5</v>
      </c>
      <c r="E89" s="394">
        <v>40980.6</v>
      </c>
    </row>
    <row r="90" spans="1:5" ht="12.75">
      <c r="A90" s="101">
        <v>38615</v>
      </c>
      <c r="B90" s="88" t="s">
        <v>618</v>
      </c>
      <c r="C90" s="88"/>
      <c r="D90" s="223">
        <v>-100</v>
      </c>
      <c r="E90" s="394">
        <v>40880.6</v>
      </c>
    </row>
    <row r="91" spans="1:5" ht="12.75">
      <c r="A91" s="101">
        <v>38615</v>
      </c>
      <c r="B91" s="88" t="s">
        <v>619</v>
      </c>
      <c r="C91" s="88"/>
      <c r="D91" s="223">
        <v>-2000</v>
      </c>
      <c r="E91" s="394">
        <v>38880.6</v>
      </c>
    </row>
    <row r="92" spans="1:5" ht="12.75">
      <c r="A92" s="101">
        <v>38615</v>
      </c>
      <c r="B92" s="88" t="s">
        <v>620</v>
      </c>
      <c r="C92" s="88"/>
      <c r="D92" s="223">
        <v>-50</v>
      </c>
      <c r="E92" s="394">
        <v>38830.6</v>
      </c>
    </row>
    <row r="93" spans="1:5" ht="12.75">
      <c r="A93" s="101">
        <v>38615</v>
      </c>
      <c r="B93" s="88" t="s">
        <v>621</v>
      </c>
      <c r="C93" s="88"/>
      <c r="D93" s="223">
        <v>-1000</v>
      </c>
      <c r="E93" s="394">
        <v>37830.6</v>
      </c>
    </row>
    <row r="94" spans="1:5" ht="12.75">
      <c r="A94" s="101">
        <v>38615</v>
      </c>
      <c r="B94" s="88" t="s">
        <v>622</v>
      </c>
      <c r="C94" s="88"/>
      <c r="D94" s="223">
        <v>-80</v>
      </c>
      <c r="E94" s="394">
        <v>37750.6</v>
      </c>
    </row>
    <row r="95" spans="1:5" ht="12.75">
      <c r="A95" s="101">
        <v>38615</v>
      </c>
      <c r="B95" s="88" t="s">
        <v>623</v>
      </c>
      <c r="C95" s="88"/>
      <c r="D95" s="223">
        <v>-75</v>
      </c>
      <c r="E95" s="394">
        <v>37675.6</v>
      </c>
    </row>
    <row r="96" spans="1:5" ht="12.75">
      <c r="A96" s="101">
        <v>38643</v>
      </c>
      <c r="B96" s="88" t="s">
        <v>657</v>
      </c>
      <c r="C96" s="88"/>
      <c r="D96" s="223">
        <v>-208.1</v>
      </c>
      <c r="E96" s="394">
        <v>37467.5</v>
      </c>
    </row>
    <row r="97" spans="1:5" ht="12.75">
      <c r="A97" s="101">
        <v>38643</v>
      </c>
      <c r="B97" s="88" t="s">
        <v>658</v>
      </c>
      <c r="C97" s="88"/>
      <c r="D97" s="223">
        <v>-100</v>
      </c>
      <c r="E97" s="394">
        <v>37367.5</v>
      </c>
    </row>
    <row r="98" spans="1:5" ht="12.75">
      <c r="A98" s="101">
        <v>38643</v>
      </c>
      <c r="B98" s="88" t="s">
        <v>659</v>
      </c>
      <c r="C98" s="88"/>
      <c r="D98" s="223">
        <v>-190</v>
      </c>
      <c r="E98" s="377">
        <v>37177.5</v>
      </c>
    </row>
    <row r="99" spans="1:5" ht="12.75">
      <c r="A99" s="101"/>
      <c r="B99" s="88"/>
      <c r="C99" s="88"/>
      <c r="D99" s="223"/>
      <c r="E99" s="377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portrait" paperSize="9" scale="95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E26"/>
  <sheetViews>
    <sheetView workbookViewId="0" topLeftCell="A1">
      <selection activeCell="F4" sqref="F4"/>
    </sheetView>
  </sheetViews>
  <sheetFormatPr defaultColWidth="9.00390625" defaultRowHeight="12.75"/>
  <cols>
    <col min="1" max="1" width="0.12890625" style="0" customWidth="1"/>
    <col min="2" max="2" width="36.875" style="0" customWidth="1"/>
    <col min="3" max="4" width="22.00390625" style="0" customWidth="1"/>
  </cols>
  <sheetData>
    <row r="1" ht="18">
      <c r="B1" s="227" t="s">
        <v>851</v>
      </c>
    </row>
    <row r="3" ht="18">
      <c r="B3" s="227" t="s">
        <v>824</v>
      </c>
    </row>
    <row r="4" ht="20.25">
      <c r="B4" s="526" t="s">
        <v>825</v>
      </c>
    </row>
    <row r="6" ht="18">
      <c r="D6" s="527">
        <v>38656</v>
      </c>
    </row>
    <row r="8" spans="2:4" ht="12.75">
      <c r="B8" s="4" t="str">
        <f>"Aktuální hodnota portfolia ke dni "&amp;TEXT(D6,"d.m.yyy")</f>
        <v>Aktuální hodnota portfolia ke dni 31.10.2005</v>
      </c>
      <c r="C8" s="528">
        <v>77474483.38</v>
      </c>
      <c r="D8" s="529"/>
    </row>
    <row r="9" spans="2:5" ht="12.75">
      <c r="B9" s="530"/>
      <c r="C9" s="531"/>
      <c r="D9" s="532"/>
      <c r="E9" s="184"/>
    </row>
    <row r="10" spans="2:4" ht="12.75">
      <c r="B10" s="533" t="s">
        <v>826</v>
      </c>
      <c r="C10" s="534"/>
      <c r="D10" s="535"/>
    </row>
    <row r="11" spans="2:4" ht="12.75">
      <c r="B11" s="4" t="s">
        <v>827</v>
      </c>
      <c r="C11" s="528">
        <v>-880534.91</v>
      </c>
      <c r="D11" s="536"/>
    </row>
    <row r="12" spans="2:5" ht="12.75">
      <c r="B12" s="530"/>
      <c r="C12" s="531"/>
      <c r="D12" s="537"/>
      <c r="E12" s="184"/>
    </row>
    <row r="13" spans="2:4" ht="12.75">
      <c r="B13" s="533" t="s">
        <v>828</v>
      </c>
      <c r="C13" s="534"/>
      <c r="D13" s="538"/>
    </row>
    <row r="14" spans="2:4" ht="12.75">
      <c r="B14" s="4" t="s">
        <v>829</v>
      </c>
      <c r="C14" s="528">
        <v>-1490516.62</v>
      </c>
      <c r="D14" s="539" t="s">
        <v>830</v>
      </c>
    </row>
    <row r="15" spans="2:4" ht="12.75">
      <c r="B15" s="4" t="s">
        <v>831</v>
      </c>
      <c r="C15" s="528">
        <v>0</v>
      </c>
      <c r="D15" s="529"/>
    </row>
    <row r="16" spans="2:4" ht="12.75">
      <c r="B16" s="540" t="s">
        <v>832</v>
      </c>
      <c r="C16" s="528">
        <v>-1490516.62</v>
      </c>
      <c r="D16" s="539" t="s">
        <v>830</v>
      </c>
    </row>
    <row r="18" ht="12.75">
      <c r="B18" s="533" t="s">
        <v>833</v>
      </c>
    </row>
    <row r="19" spans="2:4" ht="12.75">
      <c r="B19" s="4" t="str">
        <f>"Zhodnocení od 22.1.2004 do "&amp;TEXT(D6,"d.m.yyy")</f>
        <v>Zhodnocení od 22.1.2004 do 31.10.2005</v>
      </c>
      <c r="C19" s="528"/>
      <c r="D19" s="536" t="s">
        <v>834</v>
      </c>
    </row>
    <row r="20" ht="12.75">
      <c r="B20" s="533"/>
    </row>
    <row r="21" spans="2:4" ht="15.75">
      <c r="B21" s="541" t="str">
        <f>"Struktura portfolia ke dni "&amp;TEXT(D6,"d.m.yyy")</f>
        <v>Struktura portfolia ke dni 31.10.2005</v>
      </c>
      <c r="C21" s="542"/>
      <c r="D21" s="543"/>
    </row>
    <row r="22" spans="2:4" ht="12.75">
      <c r="B22" s="21" t="s">
        <v>835</v>
      </c>
      <c r="C22" s="21" t="s">
        <v>836</v>
      </c>
      <c r="D22" s="21" t="s">
        <v>837</v>
      </c>
    </row>
    <row r="23" spans="2:4" ht="12.75">
      <c r="B23" s="4" t="s">
        <v>838</v>
      </c>
      <c r="C23" s="544">
        <v>51225150.56</v>
      </c>
      <c r="D23" s="545">
        <f>C23/$C$26</f>
        <v>0.6611873784139842</v>
      </c>
    </row>
    <row r="24" spans="2:4" ht="12.75">
      <c r="B24" s="4" t="s">
        <v>839</v>
      </c>
      <c r="C24" s="544">
        <v>20006800.01</v>
      </c>
      <c r="D24" s="545">
        <f>C24/$C$26</f>
        <v>0.2582372819689527</v>
      </c>
    </row>
    <row r="25" spans="2:4" ht="12.75">
      <c r="B25" s="4" t="s">
        <v>840</v>
      </c>
      <c r="C25" s="544">
        <v>6242532.81</v>
      </c>
      <c r="D25" s="545">
        <f>C25/$C$26</f>
        <v>0.08057533961706295</v>
      </c>
    </row>
    <row r="26" spans="2:4" ht="12.75">
      <c r="B26" s="21" t="s">
        <v>841</v>
      </c>
      <c r="C26" s="546">
        <f>SUM(C23:C25)</f>
        <v>77474483.38000001</v>
      </c>
      <c r="D26" s="547">
        <v>1</v>
      </c>
    </row>
  </sheetData>
  <printOptions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55">
      <selection activeCell="M57" sqref="M57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6" width="8.75390625" style="0" customWidth="1"/>
  </cols>
  <sheetData>
    <row r="1" spans="1:16" ht="19.5" customHeight="1">
      <c r="A1" s="598" t="s">
        <v>632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</row>
    <row r="3" spans="1:16" ht="12.75">
      <c r="A3" s="45" t="s">
        <v>14</v>
      </c>
      <c r="B3" s="45" t="s">
        <v>123</v>
      </c>
      <c r="C3" s="45" t="s">
        <v>124</v>
      </c>
      <c r="D3" s="45" t="s">
        <v>125</v>
      </c>
      <c r="E3" s="45" t="s">
        <v>126</v>
      </c>
      <c r="F3" s="45" t="s">
        <v>127</v>
      </c>
      <c r="G3" s="45" t="s">
        <v>128</v>
      </c>
      <c r="H3" s="45" t="s">
        <v>129</v>
      </c>
      <c r="I3" s="45" t="s">
        <v>130</v>
      </c>
      <c r="J3" s="45" t="s">
        <v>131</v>
      </c>
      <c r="K3" s="45" t="s">
        <v>132</v>
      </c>
      <c r="L3" s="45" t="s">
        <v>133</v>
      </c>
      <c r="M3" s="45" t="s">
        <v>134</v>
      </c>
      <c r="N3" s="45" t="s">
        <v>96</v>
      </c>
      <c r="O3" s="45" t="s">
        <v>148</v>
      </c>
      <c r="P3" s="46" t="s">
        <v>15</v>
      </c>
    </row>
    <row r="4" spans="1:16" ht="12.75">
      <c r="A4" s="80" t="s">
        <v>112</v>
      </c>
      <c r="B4" s="47">
        <v>57994</v>
      </c>
      <c r="C4" s="47">
        <v>52422</v>
      </c>
      <c r="D4" s="47">
        <v>42491</v>
      </c>
      <c r="E4" s="47">
        <v>44455</v>
      </c>
      <c r="F4" s="47">
        <v>48405</v>
      </c>
      <c r="G4" s="47">
        <v>64045</v>
      </c>
      <c r="H4" s="47">
        <v>64234</v>
      </c>
      <c r="I4" s="47">
        <v>61653</v>
      </c>
      <c r="J4" s="47">
        <v>62655</v>
      </c>
      <c r="K4" s="47">
        <v>59167</v>
      </c>
      <c r="L4" s="47"/>
      <c r="M4" s="47"/>
      <c r="N4" s="289">
        <v>557521</v>
      </c>
      <c r="O4" s="47">
        <v>679084</v>
      </c>
      <c r="P4" s="30">
        <f aca="true" t="shared" si="0" ref="P4:P9">+N4/O4*100</f>
        <v>82.09897450094539</v>
      </c>
    </row>
    <row r="5" spans="1:16" ht="12.75">
      <c r="A5" s="82" t="s">
        <v>21</v>
      </c>
      <c r="B5" s="47">
        <v>1265</v>
      </c>
      <c r="C5" s="47">
        <v>2033</v>
      </c>
      <c r="D5" s="47">
        <v>10419</v>
      </c>
      <c r="E5" s="47">
        <v>34060</v>
      </c>
      <c r="F5" s="47">
        <v>0</v>
      </c>
      <c r="G5" s="47">
        <v>1610</v>
      </c>
      <c r="H5" s="47">
        <v>23373</v>
      </c>
      <c r="I5" s="47">
        <v>309</v>
      </c>
      <c r="J5" s="47">
        <v>7536</v>
      </c>
      <c r="K5" s="47">
        <v>4960</v>
      </c>
      <c r="L5" s="47"/>
      <c r="M5" s="47"/>
      <c r="N5" s="289">
        <v>85565</v>
      </c>
      <c r="O5" s="47">
        <v>113181</v>
      </c>
      <c r="P5" s="30">
        <f t="shared" si="0"/>
        <v>75.60014490064587</v>
      </c>
    </row>
    <row r="6" spans="1:16" ht="12.75">
      <c r="A6" s="82" t="s">
        <v>22</v>
      </c>
      <c r="B6" s="47">
        <v>2012</v>
      </c>
      <c r="C6" s="47">
        <v>4073</v>
      </c>
      <c r="D6" s="47">
        <v>2378</v>
      </c>
      <c r="E6" s="47">
        <v>2686</v>
      </c>
      <c r="F6" s="47">
        <v>3356</v>
      </c>
      <c r="G6" s="47">
        <v>3723</v>
      </c>
      <c r="H6" s="47">
        <v>3934</v>
      </c>
      <c r="I6" s="47">
        <v>3632</v>
      </c>
      <c r="J6" s="47">
        <v>3956</v>
      </c>
      <c r="K6" s="47">
        <v>4006</v>
      </c>
      <c r="L6" s="47"/>
      <c r="M6" s="47"/>
      <c r="N6" s="289">
        <v>33756</v>
      </c>
      <c r="O6" s="47">
        <v>47884</v>
      </c>
      <c r="P6" s="30">
        <f t="shared" si="0"/>
        <v>70.49536379583995</v>
      </c>
    </row>
    <row r="7" spans="1:16" ht="12.75">
      <c r="A7" s="82" t="s">
        <v>373</v>
      </c>
      <c r="B7" s="47">
        <v>4096</v>
      </c>
      <c r="C7" s="47">
        <v>7927</v>
      </c>
      <c r="D7" s="47">
        <v>75994</v>
      </c>
      <c r="E7" s="47">
        <v>93043</v>
      </c>
      <c r="F7" s="47">
        <v>0</v>
      </c>
      <c r="G7" s="47">
        <v>78404</v>
      </c>
      <c r="H7" s="47">
        <v>281425</v>
      </c>
      <c r="I7" s="47">
        <v>0</v>
      </c>
      <c r="J7" s="47">
        <v>107603</v>
      </c>
      <c r="K7" s="47">
        <v>88527</v>
      </c>
      <c r="L7" s="47"/>
      <c r="M7" s="47"/>
      <c r="N7" s="289">
        <v>737019</v>
      </c>
      <c r="O7" s="47">
        <v>719506</v>
      </c>
      <c r="P7" s="30">
        <f t="shared" si="0"/>
        <v>102.43403112691207</v>
      </c>
    </row>
    <row r="8" spans="1:16" ht="12.75">
      <c r="A8" s="82" t="s">
        <v>24</v>
      </c>
      <c r="B8" s="47">
        <v>42218</v>
      </c>
      <c r="C8" s="47">
        <v>160581</v>
      </c>
      <c r="D8" s="47">
        <v>21648</v>
      </c>
      <c r="E8" s="47">
        <v>97896</v>
      </c>
      <c r="F8" s="47">
        <v>153811</v>
      </c>
      <c r="G8" s="47">
        <v>66502</v>
      </c>
      <c r="H8" s="47">
        <v>102059</v>
      </c>
      <c r="I8" s="47">
        <v>182618</v>
      </c>
      <c r="J8" s="47">
        <v>61623</v>
      </c>
      <c r="K8" s="47">
        <v>102790</v>
      </c>
      <c r="L8" s="47"/>
      <c r="M8" s="47"/>
      <c r="N8" s="289">
        <v>991746</v>
      </c>
      <c r="O8" s="47">
        <v>1361279</v>
      </c>
      <c r="P8" s="30">
        <f t="shared" si="0"/>
        <v>72.85398511253021</v>
      </c>
    </row>
    <row r="9" spans="1:16" ht="12.75">
      <c r="A9" s="83" t="s">
        <v>135</v>
      </c>
      <c r="B9" s="48">
        <f aca="true" t="shared" si="1" ref="B9:G9">SUM(B4:B8)</f>
        <v>107585</v>
      </c>
      <c r="C9" s="48">
        <f t="shared" si="1"/>
        <v>227036</v>
      </c>
      <c r="D9" s="48">
        <f t="shared" si="1"/>
        <v>152930</v>
      </c>
      <c r="E9" s="48">
        <f t="shared" si="1"/>
        <v>272140</v>
      </c>
      <c r="F9" s="48">
        <f t="shared" si="1"/>
        <v>205572</v>
      </c>
      <c r="G9" s="48">
        <f t="shared" si="1"/>
        <v>214284</v>
      </c>
      <c r="H9" s="48">
        <f>SUM(H4:H8)</f>
        <v>475025</v>
      </c>
      <c r="I9" s="48">
        <f>SUM(I4:I8)</f>
        <v>248212</v>
      </c>
      <c r="J9" s="48">
        <f>SUM(J4:J8)</f>
        <v>243373</v>
      </c>
      <c r="K9" s="48">
        <f>SUM(K4:K8)</f>
        <v>259450</v>
      </c>
      <c r="L9" s="48"/>
      <c r="M9" s="48"/>
      <c r="N9" s="49">
        <f>SUM(N4:N8)</f>
        <v>2405607</v>
      </c>
      <c r="O9" s="49">
        <f>SUM(O4:O8)</f>
        <v>2920934</v>
      </c>
      <c r="P9" s="35">
        <f t="shared" si="0"/>
        <v>82.3574582650618</v>
      </c>
    </row>
    <row r="10" spans="1:16" ht="12.75">
      <c r="A10" s="314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15"/>
      <c r="O10" s="315"/>
      <c r="P10" s="316"/>
    </row>
    <row r="11" spans="1:16" ht="12.75" customHeight="1">
      <c r="A11" s="45" t="s">
        <v>14</v>
      </c>
      <c r="B11" s="45" t="s">
        <v>123</v>
      </c>
      <c r="C11" s="45" t="s">
        <v>124</v>
      </c>
      <c r="D11" s="45" t="s">
        <v>125</v>
      </c>
      <c r="E11" s="45" t="s">
        <v>126</v>
      </c>
      <c r="F11" s="45" t="s">
        <v>127</v>
      </c>
      <c r="G11" s="45" t="s">
        <v>128</v>
      </c>
      <c r="H11" s="45" t="s">
        <v>129</v>
      </c>
      <c r="I11" s="45" t="s">
        <v>130</v>
      </c>
      <c r="J11" s="45" t="s">
        <v>131</v>
      </c>
      <c r="K11" s="45" t="s">
        <v>132</v>
      </c>
      <c r="L11" s="45" t="s">
        <v>133</v>
      </c>
      <c r="M11" s="45" t="s">
        <v>134</v>
      </c>
      <c r="N11" s="45" t="s">
        <v>96</v>
      </c>
      <c r="O11" s="45" t="s">
        <v>148</v>
      </c>
      <c r="P11" s="46" t="s">
        <v>15</v>
      </c>
    </row>
    <row r="12" spans="1:16" ht="12.75" customHeight="1">
      <c r="A12" s="80" t="s">
        <v>374</v>
      </c>
      <c r="B12" s="47" t="s">
        <v>177</v>
      </c>
      <c r="C12" s="47" t="s">
        <v>177</v>
      </c>
      <c r="D12" s="47" t="s">
        <v>177</v>
      </c>
      <c r="E12" s="47" t="s">
        <v>177</v>
      </c>
      <c r="F12" s="47" t="s">
        <v>177</v>
      </c>
      <c r="G12" s="47"/>
      <c r="H12" s="47">
        <v>62942</v>
      </c>
      <c r="I12" s="47"/>
      <c r="J12" s="47"/>
      <c r="K12" s="47"/>
      <c r="L12" s="47"/>
      <c r="M12" s="47"/>
      <c r="N12" s="289">
        <f>SUM(B12:M12)</f>
        <v>62942</v>
      </c>
      <c r="O12" s="47"/>
      <c r="P12" s="30"/>
    </row>
    <row r="13" ht="22.5" customHeight="1"/>
    <row r="41" spans="1:16" ht="18">
      <c r="A41" s="599" t="s">
        <v>426</v>
      </c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</row>
    <row r="43" ht="12.75">
      <c r="A43" s="2" t="s">
        <v>392</v>
      </c>
    </row>
    <row r="44" spans="1:16" ht="12.75">
      <c r="A44" s="45" t="s">
        <v>14</v>
      </c>
      <c r="B44" s="45" t="s">
        <v>123</v>
      </c>
      <c r="C44" s="45" t="s">
        <v>124</v>
      </c>
      <c r="D44" s="45" t="s">
        <v>125</v>
      </c>
      <c r="E44" s="45" t="s">
        <v>126</v>
      </c>
      <c r="F44" s="45" t="s">
        <v>127</v>
      </c>
      <c r="G44" s="45" t="s">
        <v>128</v>
      </c>
      <c r="H44" s="45" t="s">
        <v>129</v>
      </c>
      <c r="I44" s="45" t="s">
        <v>130</v>
      </c>
      <c r="J44" s="45" t="s">
        <v>131</v>
      </c>
      <c r="K44" s="45" t="s">
        <v>132</v>
      </c>
      <c r="L44" s="45" t="s">
        <v>133</v>
      </c>
      <c r="M44" s="45" t="s">
        <v>134</v>
      </c>
      <c r="N44" s="45" t="s">
        <v>96</v>
      </c>
      <c r="O44" s="45" t="s">
        <v>148</v>
      </c>
      <c r="P44" s="46" t="s">
        <v>15</v>
      </c>
    </row>
    <row r="45" spans="1:16" ht="12.75">
      <c r="A45" s="80" t="s">
        <v>112</v>
      </c>
      <c r="B45" s="47">
        <v>57994</v>
      </c>
      <c r="C45" s="47">
        <v>52422</v>
      </c>
      <c r="D45" s="47">
        <v>42491</v>
      </c>
      <c r="E45" s="47">
        <v>44455</v>
      </c>
      <c r="F45" s="47">
        <v>48405</v>
      </c>
      <c r="G45" s="47">
        <v>64045</v>
      </c>
      <c r="H45" s="47">
        <v>64234</v>
      </c>
      <c r="I45" s="47">
        <v>61653</v>
      </c>
      <c r="J45" s="47">
        <v>62655</v>
      </c>
      <c r="K45" s="47">
        <v>59167</v>
      </c>
      <c r="L45" s="47"/>
      <c r="M45" s="47"/>
      <c r="N45" s="289">
        <v>557521</v>
      </c>
      <c r="O45" s="47">
        <v>679084</v>
      </c>
      <c r="P45" s="89">
        <f aca="true" t="shared" si="2" ref="P45:P50">N45/O45*100</f>
        <v>82.09897450094539</v>
      </c>
    </row>
    <row r="46" spans="1:16" ht="12.75">
      <c r="A46" s="82" t="s">
        <v>21</v>
      </c>
      <c r="B46" s="47">
        <v>1265</v>
      </c>
      <c r="C46" s="47">
        <v>2033</v>
      </c>
      <c r="D46" s="47">
        <v>10419</v>
      </c>
      <c r="E46" s="47">
        <v>34060</v>
      </c>
      <c r="F46" s="47">
        <v>0</v>
      </c>
      <c r="G46" s="47">
        <v>1610</v>
      </c>
      <c r="H46" s="47">
        <v>23373</v>
      </c>
      <c r="I46" s="47">
        <v>309</v>
      </c>
      <c r="J46" s="47">
        <v>7536</v>
      </c>
      <c r="K46" s="47">
        <v>4960</v>
      </c>
      <c r="L46" s="47"/>
      <c r="M46" s="47"/>
      <c r="N46" s="289">
        <v>85565</v>
      </c>
      <c r="O46" s="47">
        <v>113181</v>
      </c>
      <c r="P46" s="89">
        <f t="shared" si="2"/>
        <v>75.60014490064587</v>
      </c>
    </row>
    <row r="47" spans="1:16" ht="12.75">
      <c r="A47" s="82" t="s">
        <v>22</v>
      </c>
      <c r="B47" s="47">
        <v>2012</v>
      </c>
      <c r="C47" s="47">
        <v>4073</v>
      </c>
      <c r="D47" s="47">
        <v>2378</v>
      </c>
      <c r="E47" s="47">
        <v>2686</v>
      </c>
      <c r="F47" s="47">
        <v>3356</v>
      </c>
      <c r="G47" s="47">
        <v>3723</v>
      </c>
      <c r="H47" s="47">
        <v>3934</v>
      </c>
      <c r="I47" s="47">
        <v>3632</v>
      </c>
      <c r="J47" s="47">
        <v>3956</v>
      </c>
      <c r="K47" s="47">
        <v>4006</v>
      </c>
      <c r="L47" s="47"/>
      <c r="M47" s="47"/>
      <c r="N47" s="289">
        <v>33756</v>
      </c>
      <c r="O47" s="47">
        <v>47884</v>
      </c>
      <c r="P47" s="89">
        <f t="shared" si="2"/>
        <v>70.49536379583995</v>
      </c>
    </row>
    <row r="48" spans="1:16" ht="12.75">
      <c r="A48" s="82" t="s">
        <v>373</v>
      </c>
      <c r="B48" s="47">
        <v>4096</v>
      </c>
      <c r="C48" s="47">
        <v>7927</v>
      </c>
      <c r="D48" s="47">
        <v>75994</v>
      </c>
      <c r="E48" s="47">
        <v>93043</v>
      </c>
      <c r="F48" s="47">
        <v>0</v>
      </c>
      <c r="G48" s="47">
        <v>78404</v>
      </c>
      <c r="H48" s="47">
        <v>281425</v>
      </c>
      <c r="I48" s="47">
        <v>0</v>
      </c>
      <c r="J48" s="47">
        <v>107603</v>
      </c>
      <c r="K48" s="47">
        <v>88527</v>
      </c>
      <c r="L48" s="47"/>
      <c r="M48" s="47"/>
      <c r="N48" s="289">
        <v>737019</v>
      </c>
      <c r="O48" s="47">
        <v>719506</v>
      </c>
      <c r="P48" s="89">
        <f t="shared" si="2"/>
        <v>102.43403112691207</v>
      </c>
    </row>
    <row r="49" spans="1:16" ht="12.75">
      <c r="A49" s="82" t="s">
        <v>24</v>
      </c>
      <c r="B49" s="47">
        <v>42218</v>
      </c>
      <c r="C49" s="47">
        <v>160581</v>
      </c>
      <c r="D49" s="47">
        <v>21648</v>
      </c>
      <c r="E49" s="47">
        <v>97896</v>
      </c>
      <c r="F49" s="47">
        <v>153811</v>
      </c>
      <c r="G49" s="47">
        <v>66502</v>
      </c>
      <c r="H49" s="47">
        <v>102059</v>
      </c>
      <c r="I49" s="47">
        <v>182618</v>
      </c>
      <c r="J49" s="47">
        <v>61623</v>
      </c>
      <c r="K49" s="47">
        <v>102790</v>
      </c>
      <c r="L49" s="47"/>
      <c r="M49" s="47"/>
      <c r="N49" s="289">
        <v>991746</v>
      </c>
      <c r="O49" s="47">
        <v>1361279</v>
      </c>
      <c r="P49" s="89">
        <f>N49/O49*100</f>
        <v>72.85398511253021</v>
      </c>
    </row>
    <row r="50" spans="1:16" ht="12.75">
      <c r="A50" s="83" t="s">
        <v>135</v>
      </c>
      <c r="B50" s="48">
        <f aca="true" t="shared" si="3" ref="B50:G50">SUM(B45:B49)</f>
        <v>107585</v>
      </c>
      <c r="C50" s="48">
        <f t="shared" si="3"/>
        <v>227036</v>
      </c>
      <c r="D50" s="48">
        <f t="shared" si="3"/>
        <v>152930</v>
      </c>
      <c r="E50" s="48">
        <f t="shared" si="3"/>
        <v>272140</v>
      </c>
      <c r="F50" s="48">
        <f t="shared" si="3"/>
        <v>205572</v>
      </c>
      <c r="G50" s="48">
        <f t="shared" si="3"/>
        <v>214284</v>
      </c>
      <c r="H50" s="48">
        <f>SUM(H45:H49)</f>
        <v>475025</v>
      </c>
      <c r="I50" s="48">
        <f>SUM(I45:I49)</f>
        <v>248212</v>
      </c>
      <c r="J50" s="48">
        <f>SUM(J45:J49)</f>
        <v>243373</v>
      </c>
      <c r="K50" s="48">
        <f>SUM(K45:K49)</f>
        <v>259450</v>
      </c>
      <c r="L50" s="48"/>
      <c r="M50" s="48"/>
      <c r="N50" s="49">
        <f>SUM(N45:N49)</f>
        <v>2405607</v>
      </c>
      <c r="O50" s="49">
        <f>SUM(O45:O49)</f>
        <v>2920934</v>
      </c>
      <c r="P50" s="90">
        <f t="shared" si="2"/>
        <v>82.3574582650618</v>
      </c>
    </row>
    <row r="51" spans="1:16" ht="12.75">
      <c r="A51" s="314"/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15"/>
      <c r="O51" s="315"/>
      <c r="P51" s="310"/>
    </row>
    <row r="52" spans="1:16" ht="12.75">
      <c r="A52" s="309" t="s">
        <v>434</v>
      </c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15"/>
      <c r="P52" s="310"/>
    </row>
    <row r="53" spans="1:16" ht="12.75">
      <c r="A53" s="92" t="s">
        <v>14</v>
      </c>
      <c r="B53" s="92" t="s">
        <v>123</v>
      </c>
      <c r="C53" s="92" t="s">
        <v>124</v>
      </c>
      <c r="D53" s="92" t="s">
        <v>125</v>
      </c>
      <c r="E53" s="92" t="s">
        <v>126</v>
      </c>
      <c r="F53" s="92" t="s">
        <v>127</v>
      </c>
      <c r="G53" s="92" t="s">
        <v>128</v>
      </c>
      <c r="H53" s="92" t="s">
        <v>129</v>
      </c>
      <c r="I53" s="92" t="s">
        <v>130</v>
      </c>
      <c r="J53" s="92" t="s">
        <v>131</v>
      </c>
      <c r="K53" s="92" t="s">
        <v>132</v>
      </c>
      <c r="L53" s="92" t="s">
        <v>133</v>
      </c>
      <c r="M53" s="92" t="s">
        <v>134</v>
      </c>
      <c r="N53" s="92" t="s">
        <v>96</v>
      </c>
      <c r="O53" s="45" t="s">
        <v>148</v>
      </c>
      <c r="P53" s="46" t="s">
        <v>15</v>
      </c>
    </row>
    <row r="54" spans="1:16" ht="12.75">
      <c r="A54" s="93" t="s">
        <v>112</v>
      </c>
      <c r="B54" s="47">
        <v>79462.28457637575</v>
      </c>
      <c r="C54" s="47">
        <v>46631.595208430124</v>
      </c>
      <c r="D54" s="47">
        <v>43981</v>
      </c>
      <c r="E54" s="47">
        <v>35549</v>
      </c>
      <c r="F54" s="47">
        <v>52738</v>
      </c>
      <c r="G54" s="47">
        <v>59439</v>
      </c>
      <c r="H54" s="47">
        <v>58916</v>
      </c>
      <c r="I54" s="47">
        <v>56584</v>
      </c>
      <c r="J54" s="47">
        <v>46465</v>
      </c>
      <c r="K54" s="47">
        <v>63618</v>
      </c>
      <c r="L54" s="47"/>
      <c r="M54" s="47"/>
      <c r="N54" s="47">
        <f aca="true" t="shared" si="4" ref="N54:N59">SUM(B54:M54)</f>
        <v>543383.8797848059</v>
      </c>
      <c r="O54" s="47">
        <v>626225.0255114493</v>
      </c>
      <c r="P54" s="89">
        <f aca="true" t="shared" si="5" ref="P54:P59">N54/O54*100</f>
        <v>86.77134538675047</v>
      </c>
    </row>
    <row r="55" spans="1:16" ht="12.75">
      <c r="A55" s="93" t="s">
        <v>21</v>
      </c>
      <c r="B55" s="47">
        <v>6849.889256602537</v>
      </c>
      <c r="C55" s="47">
        <v>1716.1902305947299</v>
      </c>
      <c r="D55" s="47">
        <v>13319</v>
      </c>
      <c r="E55" s="47">
        <v>25460</v>
      </c>
      <c r="F55" s="47">
        <v>0</v>
      </c>
      <c r="G55" s="47">
        <v>5714</v>
      </c>
      <c r="H55" s="47">
        <v>16939</v>
      </c>
      <c r="I55" s="47">
        <v>309</v>
      </c>
      <c r="J55" s="47">
        <v>5202</v>
      </c>
      <c r="K55" s="47">
        <v>6454</v>
      </c>
      <c r="L55" s="47"/>
      <c r="M55" s="47"/>
      <c r="N55" s="47">
        <f t="shared" si="4"/>
        <v>81963.07948719728</v>
      </c>
      <c r="O55" s="47">
        <v>95520.70928171535</v>
      </c>
      <c r="P55" s="89">
        <f t="shared" si="5"/>
        <v>85.80660686413759</v>
      </c>
    </row>
    <row r="56" spans="1:16" ht="12.75">
      <c r="A56" s="93" t="s">
        <v>22</v>
      </c>
      <c r="B56" s="47">
        <v>10216.834388375908</v>
      </c>
      <c r="C56" s="47">
        <v>8224.031174340429</v>
      </c>
      <c r="D56" s="47">
        <v>2576</v>
      </c>
      <c r="E56" s="47">
        <v>3304</v>
      </c>
      <c r="F56" s="47">
        <v>2811</v>
      </c>
      <c r="G56" s="47">
        <v>3200</v>
      </c>
      <c r="H56" s="47">
        <v>3438</v>
      </c>
      <c r="I56" s="47">
        <v>3203</v>
      </c>
      <c r="J56" s="47">
        <v>3224</v>
      </c>
      <c r="K56" s="47">
        <v>2900</v>
      </c>
      <c r="L56" s="47"/>
      <c r="M56" s="47"/>
      <c r="N56" s="47">
        <f t="shared" si="4"/>
        <v>43096.86556271634</v>
      </c>
      <c r="O56" s="47">
        <v>36691.37380349496</v>
      </c>
      <c r="P56" s="89">
        <f t="shared" si="5"/>
        <v>117.45775940014337</v>
      </c>
    </row>
    <row r="57" spans="1:16" ht="12.75">
      <c r="A57" s="93" t="s">
        <v>373</v>
      </c>
      <c r="B57" s="47">
        <v>2358.646192134525</v>
      </c>
      <c r="C57" s="47">
        <v>8521.464489868114</v>
      </c>
      <c r="D57" s="47">
        <v>114411</v>
      </c>
      <c r="E57" s="47">
        <v>23842</v>
      </c>
      <c r="F57" s="47">
        <v>0</v>
      </c>
      <c r="G57" s="47">
        <v>112433</v>
      </c>
      <c r="H57" s="47">
        <v>188992</v>
      </c>
      <c r="I57" s="47">
        <v>0</v>
      </c>
      <c r="J57" s="47">
        <v>35966</v>
      </c>
      <c r="K57" s="47">
        <v>101871</v>
      </c>
      <c r="L57" s="47"/>
      <c r="M57" s="47"/>
      <c r="N57" s="47">
        <f t="shared" si="4"/>
        <v>588395.1106820026</v>
      </c>
      <c r="O57" s="47">
        <v>689034.0187514302</v>
      </c>
      <c r="P57" s="89">
        <f t="shared" si="5"/>
        <v>85.39420328595804</v>
      </c>
    </row>
    <row r="58" spans="1:16" ht="12.75">
      <c r="A58" s="93" t="s">
        <v>24</v>
      </c>
      <c r="B58" s="47">
        <v>179153.0089417892</v>
      </c>
      <c r="C58" s="47">
        <v>117254.16164732313</v>
      </c>
      <c r="D58" s="47">
        <v>48532</v>
      </c>
      <c r="E58" s="47">
        <v>127409</v>
      </c>
      <c r="F58" s="47">
        <v>120077</v>
      </c>
      <c r="G58" s="47">
        <v>0</v>
      </c>
      <c r="H58" s="47">
        <v>24083</v>
      </c>
      <c r="I58" s="47">
        <v>138259</v>
      </c>
      <c r="J58" s="47">
        <v>75420</v>
      </c>
      <c r="K58" s="47">
        <v>106077</v>
      </c>
      <c r="L58" s="47"/>
      <c r="M58" s="47"/>
      <c r="N58" s="47">
        <f t="shared" si="4"/>
        <v>936264.1705891123</v>
      </c>
      <c r="O58" s="47">
        <v>1087032.5125921776</v>
      </c>
      <c r="P58" s="89">
        <f t="shared" si="5"/>
        <v>86.1302821896709</v>
      </c>
    </row>
    <row r="59" spans="1:16" ht="12.75">
      <c r="A59" s="48" t="s">
        <v>135</v>
      </c>
      <c r="B59" s="48">
        <f aca="true" t="shared" si="6" ref="B59:G59">SUM(B54:B58)</f>
        <v>278040.6633552779</v>
      </c>
      <c r="C59" s="48">
        <f t="shared" si="6"/>
        <v>182347.4427505565</v>
      </c>
      <c r="D59" s="48">
        <f t="shared" si="6"/>
        <v>222819</v>
      </c>
      <c r="E59" s="48">
        <f t="shared" si="6"/>
        <v>215564</v>
      </c>
      <c r="F59" s="48">
        <f t="shared" si="6"/>
        <v>175626</v>
      </c>
      <c r="G59" s="48">
        <f t="shared" si="6"/>
        <v>180786</v>
      </c>
      <c r="H59" s="48">
        <f>SUM(H54:H58)</f>
        <v>292368</v>
      </c>
      <c r="I59" s="48">
        <f>SUM(I54:I58)</f>
        <v>198355</v>
      </c>
      <c r="J59" s="48">
        <f>SUM(J54:J58)</f>
        <v>166277</v>
      </c>
      <c r="K59" s="48">
        <f>SUM(K54:K58)</f>
        <v>280920</v>
      </c>
      <c r="L59" s="48"/>
      <c r="M59" s="48"/>
      <c r="N59" s="48">
        <f t="shared" si="4"/>
        <v>2193103.1061058342</v>
      </c>
      <c r="O59" s="49">
        <v>2534503.639940267</v>
      </c>
      <c r="P59" s="90">
        <f t="shared" si="5"/>
        <v>86.52988583427408</v>
      </c>
    </row>
    <row r="60" spans="1:16" ht="12.75">
      <c r="A60" s="314"/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15"/>
      <c r="O60" s="315"/>
      <c r="P60" s="310"/>
    </row>
    <row r="61" ht="12.75">
      <c r="A61" s="91" t="s">
        <v>315</v>
      </c>
    </row>
    <row r="62" spans="1:16" ht="12.75">
      <c r="A62" s="92" t="s">
        <v>14</v>
      </c>
      <c r="B62" s="92" t="s">
        <v>123</v>
      </c>
      <c r="C62" s="92" t="s">
        <v>124</v>
      </c>
      <c r="D62" s="92" t="s">
        <v>125</v>
      </c>
      <c r="E62" s="92" t="s">
        <v>126</v>
      </c>
      <c r="F62" s="92" t="s">
        <v>127</v>
      </c>
      <c r="G62" s="92" t="s">
        <v>128</v>
      </c>
      <c r="H62" s="92" t="s">
        <v>129</v>
      </c>
      <c r="I62" s="92" t="s">
        <v>130</v>
      </c>
      <c r="J62" s="92" t="s">
        <v>131</v>
      </c>
      <c r="K62" s="92" t="s">
        <v>132</v>
      </c>
      <c r="L62" s="92" t="s">
        <v>133</v>
      </c>
      <c r="M62" s="92" t="s">
        <v>134</v>
      </c>
      <c r="N62" s="92" t="s">
        <v>96</v>
      </c>
      <c r="O62" s="92" t="s">
        <v>148</v>
      </c>
      <c r="P62" s="414" t="s">
        <v>15</v>
      </c>
    </row>
    <row r="63" spans="1:16" ht="12.75">
      <c r="A63" s="93" t="s">
        <v>112</v>
      </c>
      <c r="B63" s="47">
        <v>26716</v>
      </c>
      <c r="C63" s="47">
        <v>15678</v>
      </c>
      <c r="D63" s="47">
        <v>14787</v>
      </c>
      <c r="E63" s="47">
        <v>11952</v>
      </c>
      <c r="F63" s="47">
        <v>17731</v>
      </c>
      <c r="G63" s="47">
        <v>19984</v>
      </c>
      <c r="H63" s="47">
        <v>19808</v>
      </c>
      <c r="I63" s="47">
        <v>19024</v>
      </c>
      <c r="J63" s="47">
        <v>15622</v>
      </c>
      <c r="K63" s="47">
        <v>21389</v>
      </c>
      <c r="L63" s="47"/>
      <c r="M63" s="47"/>
      <c r="N63" s="47">
        <f>SUM(B63:M63)</f>
        <v>182691</v>
      </c>
      <c r="O63" s="47">
        <v>210543</v>
      </c>
      <c r="P63" s="89">
        <f aca="true" t="shared" si="7" ref="P63:P68">N63/O63*100</f>
        <v>86.77134837064163</v>
      </c>
    </row>
    <row r="64" spans="1:16" ht="12.75">
      <c r="A64" s="93" t="s">
        <v>21</v>
      </c>
      <c r="B64" s="47">
        <v>2303</v>
      </c>
      <c r="C64" s="47">
        <v>577</v>
      </c>
      <c r="D64" s="47">
        <v>4478</v>
      </c>
      <c r="E64" s="47">
        <v>8560</v>
      </c>
      <c r="F64" s="47">
        <v>0</v>
      </c>
      <c r="G64" s="47">
        <v>1921</v>
      </c>
      <c r="H64" s="47">
        <v>5695</v>
      </c>
      <c r="I64" s="47">
        <v>104</v>
      </c>
      <c r="J64" s="47">
        <v>1749</v>
      </c>
      <c r="K64" s="47">
        <v>2170</v>
      </c>
      <c r="L64" s="47"/>
      <c r="M64" s="47"/>
      <c r="N64" s="47">
        <f>SUM(B64:M64)</f>
        <v>27557</v>
      </c>
      <c r="O64" s="47">
        <v>32115</v>
      </c>
      <c r="P64" s="89">
        <f t="shared" si="7"/>
        <v>85.80725517670871</v>
      </c>
    </row>
    <row r="65" spans="1:16" ht="12.75">
      <c r="A65" s="93" t="s">
        <v>22</v>
      </c>
      <c r="B65" s="47">
        <v>3435</v>
      </c>
      <c r="C65" s="47">
        <v>2765</v>
      </c>
      <c r="D65" s="47">
        <v>866</v>
      </c>
      <c r="E65" s="47">
        <v>1111</v>
      </c>
      <c r="F65" s="47">
        <v>945</v>
      </c>
      <c r="G65" s="47">
        <v>1076</v>
      </c>
      <c r="H65" s="47">
        <v>1156</v>
      </c>
      <c r="I65" s="47">
        <v>1077</v>
      </c>
      <c r="J65" s="47">
        <v>1084</v>
      </c>
      <c r="K65" s="47">
        <v>975</v>
      </c>
      <c r="L65" s="47"/>
      <c r="M65" s="47"/>
      <c r="N65" s="47">
        <f>SUM(B65:M65)</f>
        <v>14490</v>
      </c>
      <c r="O65" s="47">
        <v>12336</v>
      </c>
      <c r="P65" s="89">
        <f t="shared" si="7"/>
        <v>117.46108949416343</v>
      </c>
    </row>
    <row r="66" spans="1:16" ht="12.75">
      <c r="A66" s="93" t="s">
        <v>23</v>
      </c>
      <c r="B66" s="47">
        <v>793</v>
      </c>
      <c r="C66" s="47">
        <v>2865</v>
      </c>
      <c r="D66" s="47">
        <v>38466</v>
      </c>
      <c r="E66" s="47">
        <v>8016</v>
      </c>
      <c r="F66" s="47">
        <v>0</v>
      </c>
      <c r="G66" s="47">
        <v>37801</v>
      </c>
      <c r="H66" s="47">
        <v>63541</v>
      </c>
      <c r="I66" s="47">
        <v>0</v>
      </c>
      <c r="J66" s="47">
        <v>12092</v>
      </c>
      <c r="K66" s="47">
        <v>34250</v>
      </c>
      <c r="L66" s="47"/>
      <c r="M66" s="47"/>
      <c r="N66" s="47">
        <f>SUM(B66:M66)</f>
        <v>197824</v>
      </c>
      <c r="O66" s="47">
        <v>231660</v>
      </c>
      <c r="P66" s="89">
        <f t="shared" si="7"/>
        <v>85.39411206077872</v>
      </c>
    </row>
    <row r="67" spans="1:16" ht="12.75">
      <c r="A67" s="93" t="s">
        <v>24</v>
      </c>
      <c r="B67" s="47">
        <v>60233</v>
      </c>
      <c r="C67" s="47">
        <v>39422</v>
      </c>
      <c r="D67" s="47">
        <v>16317</v>
      </c>
      <c r="E67" s="47">
        <v>42836</v>
      </c>
      <c r="F67" s="47">
        <v>40371</v>
      </c>
      <c r="G67" s="47">
        <v>0</v>
      </c>
      <c r="H67" s="47">
        <v>8097</v>
      </c>
      <c r="I67" s="47">
        <v>46484</v>
      </c>
      <c r="J67" s="47">
        <v>25357</v>
      </c>
      <c r="K67" s="47">
        <v>35664</v>
      </c>
      <c r="L67" s="47"/>
      <c r="M67" s="47"/>
      <c r="N67" s="47">
        <f>SUM(B67:M67)</f>
        <v>314781</v>
      </c>
      <c r="O67" s="47">
        <v>365471</v>
      </c>
      <c r="P67" s="89">
        <f t="shared" si="7"/>
        <v>86.13022647487763</v>
      </c>
    </row>
    <row r="68" spans="1:16" ht="12.75">
      <c r="A68" s="48" t="s">
        <v>135</v>
      </c>
      <c r="B68" s="48">
        <f aca="true" t="shared" si="8" ref="B68:G68">SUM(B63:B67)</f>
        <v>93480</v>
      </c>
      <c r="C68" s="48">
        <f t="shared" si="8"/>
        <v>61307</v>
      </c>
      <c r="D68" s="48">
        <f t="shared" si="8"/>
        <v>74914</v>
      </c>
      <c r="E68" s="48">
        <f t="shared" si="8"/>
        <v>72475</v>
      </c>
      <c r="F68" s="48">
        <f t="shared" si="8"/>
        <v>59047</v>
      </c>
      <c r="G68" s="48">
        <f t="shared" si="8"/>
        <v>60782</v>
      </c>
      <c r="H68" s="48">
        <f>SUM(H63:H67)</f>
        <v>98297</v>
      </c>
      <c r="I68" s="48">
        <f>SUM(I63:I67)</f>
        <v>66689</v>
      </c>
      <c r="J68" s="48">
        <f>SUM(J63:J67)</f>
        <v>55904</v>
      </c>
      <c r="K68" s="48">
        <f>SUM(K63:K67)</f>
        <v>94448</v>
      </c>
      <c r="L68" s="48"/>
      <c r="M68" s="48"/>
      <c r="N68" s="48">
        <f>SUM(N63:N67)</f>
        <v>737343</v>
      </c>
      <c r="O68" s="48">
        <f>SUM(O63:O67)</f>
        <v>852125</v>
      </c>
      <c r="P68" s="90">
        <f t="shared" si="7"/>
        <v>86.5299105178231</v>
      </c>
    </row>
    <row r="69" spans="1:16" ht="12.75">
      <c r="A69" s="309"/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10"/>
    </row>
    <row r="70" spans="1:16" ht="12.75">
      <c r="A70" s="309"/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10"/>
    </row>
    <row r="71" ht="12.75">
      <c r="F71" s="15"/>
    </row>
  </sheetData>
  <mergeCells count="2">
    <mergeCell ref="A1:P1"/>
    <mergeCell ref="A41:P41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40" max="255" man="1"/>
    <brk id="70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G22" sqref="G22"/>
    </sheetView>
  </sheetViews>
  <sheetFormatPr defaultColWidth="9.00390625" defaultRowHeight="12.75"/>
  <cols>
    <col min="1" max="1" width="36.875" style="0" customWidth="1"/>
    <col min="2" max="3" width="22.00390625" style="0" customWidth="1"/>
  </cols>
  <sheetData>
    <row r="1" ht="18">
      <c r="A1" s="227" t="s">
        <v>852</v>
      </c>
    </row>
    <row r="3" ht="18">
      <c r="A3" s="227" t="s">
        <v>824</v>
      </c>
    </row>
    <row r="4" ht="20.25">
      <c r="A4" s="526" t="s">
        <v>825</v>
      </c>
    </row>
    <row r="6" ht="18">
      <c r="C6" s="527">
        <f>'[3]KrVys'!$B$23</f>
        <v>38656</v>
      </c>
    </row>
    <row r="8" spans="1:3" ht="12.75">
      <c r="A8" s="4" t="str">
        <f>"Aktuální hodnota portfolia ke dni "&amp;TEXT(C6,"d.m.rrr")</f>
        <v>Aktuální hodnota portfolia ke dni 31.10.rrr</v>
      </c>
      <c r="B8" s="528">
        <f>'[3]KrVys'!$C$23</f>
        <v>39739577.59</v>
      </c>
      <c r="C8" s="529"/>
    </row>
    <row r="9" spans="1:4" ht="12.75">
      <c r="A9" s="530"/>
      <c r="B9" s="531"/>
      <c r="C9" s="532"/>
      <c r="D9" s="184"/>
    </row>
    <row r="10" spans="1:3" ht="12.75">
      <c r="A10" s="533" t="s">
        <v>826</v>
      </c>
      <c r="B10" s="534"/>
      <c r="C10" s="535"/>
    </row>
    <row r="11" spans="1:5" ht="12.75">
      <c r="A11" s="4" t="s">
        <v>827</v>
      </c>
      <c r="B11" s="548">
        <f>'[3]KrVys'!$C$23-'[3]KrVys'!$C$22</f>
        <v>-336784.799999997</v>
      </c>
      <c r="C11" s="549" t="s">
        <v>849</v>
      </c>
      <c r="E11" s="550"/>
    </row>
    <row r="12" spans="1:4" ht="12.75">
      <c r="A12" s="530"/>
      <c r="B12" s="531"/>
      <c r="C12" s="537"/>
      <c r="D12" s="184"/>
    </row>
    <row r="13" spans="1:3" ht="12.75">
      <c r="A13" s="533" t="s">
        <v>828</v>
      </c>
      <c r="B13" s="534"/>
      <c r="C13" s="538"/>
    </row>
    <row r="14" spans="1:5" ht="12.75">
      <c r="A14" s="4" t="s">
        <v>829</v>
      </c>
      <c r="B14" s="528">
        <f>'[3]KrVys'!$D$28</f>
        <v>988643.0300000012</v>
      </c>
      <c r="C14" s="551" t="s">
        <v>848</v>
      </c>
      <c r="E14" s="552"/>
    </row>
    <row r="15" spans="1:3" ht="12.75">
      <c r="A15" s="4" t="s">
        <v>831</v>
      </c>
      <c r="B15" s="528">
        <f>'[3]KrVys'!$D$41</f>
        <v>55111.921589407095</v>
      </c>
      <c r="C15" s="529"/>
    </row>
    <row r="16" spans="1:5" ht="12.75">
      <c r="A16" s="540" t="s">
        <v>832</v>
      </c>
      <c r="B16" s="528">
        <f>B14-B15</f>
        <v>933531.108410594</v>
      </c>
      <c r="C16" s="553" t="s">
        <v>850</v>
      </c>
      <c r="E16" s="552"/>
    </row>
    <row r="18" ht="12.75">
      <c r="A18" s="533" t="s">
        <v>833</v>
      </c>
    </row>
    <row r="19" spans="1:3" ht="12.75">
      <c r="A19" s="4" t="str">
        <f>"Zhodnocení od 22.1.2004 do "&amp;TEXT(C6,"d.m.rrr")</f>
        <v>Zhodnocení od 22.1.2004 do 31.10.rrr</v>
      </c>
      <c r="B19" s="528">
        <f>1711218.22+B14</f>
        <v>2699861.250000001</v>
      </c>
      <c r="C19" s="536"/>
    </row>
    <row r="20" ht="12.75">
      <c r="A20" s="533"/>
    </row>
    <row r="21" spans="1:3" ht="15.75">
      <c r="A21" s="541" t="str">
        <f>"Struktura portfolia ke dni "&amp;TEXT(C6,"d.m.rrr")</f>
        <v>Struktura portfolia ke dni 31.10.rrr</v>
      </c>
      <c r="B21" s="542"/>
      <c r="C21" s="543"/>
    </row>
    <row r="22" spans="1:3" ht="12.75">
      <c r="A22" s="21" t="s">
        <v>835</v>
      </c>
      <c r="B22" s="21" t="s">
        <v>836</v>
      </c>
      <c r="C22" s="21" t="s">
        <v>837</v>
      </c>
    </row>
    <row r="23" spans="1:3" ht="12.75">
      <c r="A23" s="4" t="s">
        <v>842</v>
      </c>
      <c r="B23" s="554">
        <v>26009867.36</v>
      </c>
      <c r="C23" s="545">
        <f>B23/$B$27</f>
        <v>0.6545078970981584</v>
      </c>
    </row>
    <row r="24" spans="1:3" ht="12.75">
      <c r="A24" s="4" t="s">
        <v>843</v>
      </c>
      <c r="B24" s="554">
        <v>2000030</v>
      </c>
      <c r="C24" s="545">
        <f>B24/$B$27</f>
        <v>0.05032841618586516</v>
      </c>
    </row>
    <row r="25" spans="1:3" ht="12.75">
      <c r="A25" s="4" t="s">
        <v>844</v>
      </c>
      <c r="B25" s="554">
        <v>11668800</v>
      </c>
      <c r="C25" s="545">
        <f>B25/$B$27</f>
        <v>0.29363170691920787</v>
      </c>
    </row>
    <row r="26" spans="1:3" ht="12.75">
      <c r="A26" s="4" t="s">
        <v>845</v>
      </c>
      <c r="B26" s="554">
        <v>60880.23</v>
      </c>
      <c r="C26" s="545">
        <f>B26/$B$27</f>
        <v>0.0015319797967686454</v>
      </c>
    </row>
    <row r="27" spans="1:3" ht="12.75">
      <c r="A27" s="21" t="s">
        <v>841</v>
      </c>
      <c r="B27" s="546">
        <f>SUM(B23:B26)</f>
        <v>39739577.589999996</v>
      </c>
      <c r="C27" s="547">
        <v>1</v>
      </c>
    </row>
    <row r="55" ht="12.75">
      <c r="A55" s="267" t="s">
        <v>847</v>
      </c>
    </row>
    <row r="56" ht="12.75">
      <c r="A56" s="267"/>
    </row>
    <row r="57" spans="2:3" ht="12.75">
      <c r="B57" s="555" t="s">
        <v>846</v>
      </c>
      <c r="C57" s="556">
        <v>38666</v>
      </c>
    </row>
  </sheetData>
  <printOptions/>
  <pageMargins left="0.7874015748031497" right="0.7874015748031497" top="0.984251968503937" bottom="0.984251968503937" header="0.5118110236220472" footer="0.5118110236220472"/>
  <pageSetup firstPageNumber="36" useFirstPageNumber="1" horizontalDpi="600" verticalDpi="600" orientation="portrait" paperSize="9" scale="94" r:id="rId2"/>
  <headerFooter alignWithMargins="0">
    <oddFooter>&amp;C&amp;P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C38" sqref="C38"/>
    </sheetView>
  </sheetViews>
  <sheetFormatPr defaultColWidth="9.00390625" defaultRowHeight="12.75"/>
  <cols>
    <col min="1" max="1" width="36.875" style="0" customWidth="1"/>
    <col min="2" max="3" width="22.00390625" style="0" customWidth="1"/>
  </cols>
  <sheetData>
    <row r="1" ht="18">
      <c r="A1" s="227" t="s">
        <v>856</v>
      </c>
    </row>
    <row r="3" spans="1:3" ht="23.25">
      <c r="A3" s="660" t="s">
        <v>4</v>
      </c>
      <c r="B3" s="661"/>
      <c r="C3" s="661"/>
    </row>
    <row r="5" spans="1:3" ht="18">
      <c r="A5" s="662" t="s">
        <v>824</v>
      </c>
      <c r="B5" s="659"/>
      <c r="C5" s="659"/>
    </row>
    <row r="6" spans="1:3" ht="20.25">
      <c r="A6" s="663" t="s">
        <v>825</v>
      </c>
      <c r="B6" s="659"/>
      <c r="C6" s="659"/>
    </row>
    <row r="7" spans="1:3" ht="12.75">
      <c r="A7" s="597"/>
      <c r="B7" s="597"/>
      <c r="C7" s="597"/>
    </row>
    <row r="8" spans="1:3" ht="18">
      <c r="A8" s="658">
        <v>38656</v>
      </c>
      <c r="B8" s="659"/>
      <c r="C8" s="659"/>
    </row>
    <row r="9" spans="2:3" ht="18">
      <c r="B9" s="556"/>
      <c r="C9" s="527"/>
    </row>
    <row r="11" spans="1:3" ht="12.75">
      <c r="A11" s="4" t="s">
        <v>5</v>
      </c>
      <c r="B11" s="557">
        <v>40205125.63</v>
      </c>
      <c r="C11" s="558"/>
    </row>
    <row r="12" spans="1:4" ht="12.75">
      <c r="A12" s="530"/>
      <c r="B12" s="559"/>
      <c r="C12" s="532"/>
      <c r="D12" s="184"/>
    </row>
    <row r="13" spans="1:3" ht="12.75">
      <c r="A13" s="533" t="s">
        <v>826</v>
      </c>
      <c r="B13" s="560"/>
      <c r="C13" s="535"/>
    </row>
    <row r="14" spans="1:5" ht="12.75">
      <c r="A14" s="561" t="s">
        <v>827</v>
      </c>
      <c r="B14" s="557">
        <v>202141.55</v>
      </c>
      <c r="C14" s="562" t="s">
        <v>6</v>
      </c>
      <c r="E14" s="550"/>
    </row>
    <row r="15" spans="1:4" ht="12.75">
      <c r="A15" s="530"/>
      <c r="B15" s="559"/>
      <c r="C15" s="537"/>
      <c r="D15" s="184"/>
    </row>
    <row r="16" spans="1:3" ht="12.75">
      <c r="A16" s="533" t="s">
        <v>828</v>
      </c>
      <c r="B16" s="560"/>
      <c r="C16" s="538"/>
    </row>
    <row r="17" spans="1:5" ht="12.75">
      <c r="A17" s="561" t="s">
        <v>829</v>
      </c>
      <c r="B17" s="563">
        <v>205125.63</v>
      </c>
      <c r="C17" s="551" t="s">
        <v>7</v>
      </c>
      <c r="D17" s="564"/>
      <c r="E17" s="552"/>
    </row>
    <row r="18" spans="1:4" ht="12.75">
      <c r="A18" s="4" t="s">
        <v>831</v>
      </c>
      <c r="B18" s="563">
        <v>35000</v>
      </c>
      <c r="D18" s="564"/>
    </row>
    <row r="19" spans="1:7" ht="12.75">
      <c r="A19" s="540" t="s">
        <v>832</v>
      </c>
      <c r="B19" s="563">
        <f>B17-B18</f>
        <v>170125.63</v>
      </c>
      <c r="C19" s="562" t="s">
        <v>8</v>
      </c>
      <c r="E19" s="552"/>
      <c r="F19" s="565" t="s">
        <v>9</v>
      </c>
      <c r="G19" s="566">
        <f>C26</f>
        <v>0.2593</v>
      </c>
    </row>
    <row r="20" spans="2:7" ht="12.75">
      <c r="B20" s="29"/>
      <c r="F20" s="565" t="s">
        <v>10</v>
      </c>
      <c r="G20" s="566">
        <f>C27</f>
        <v>0.7043</v>
      </c>
    </row>
    <row r="21" spans="1:7" ht="12.75">
      <c r="A21" s="533" t="s">
        <v>833</v>
      </c>
      <c r="B21" s="29"/>
      <c r="F21" s="565" t="s">
        <v>11</v>
      </c>
      <c r="G21" s="566">
        <f>C28</f>
        <v>0.0364</v>
      </c>
    </row>
    <row r="22" spans="1:3" ht="12.75">
      <c r="A22" s="4" t="s">
        <v>12</v>
      </c>
      <c r="B22" s="563">
        <v>222825.63</v>
      </c>
      <c r="C22" s="567" t="s">
        <v>7</v>
      </c>
    </row>
    <row r="23" ht="12.75">
      <c r="A23" s="533"/>
    </row>
    <row r="24" spans="1:3" ht="15.75">
      <c r="A24" s="541" t="s">
        <v>13</v>
      </c>
      <c r="B24" s="542"/>
      <c r="C24" s="543"/>
    </row>
    <row r="25" spans="1:3" ht="12.75">
      <c r="A25" s="21" t="s">
        <v>835</v>
      </c>
      <c r="B25" s="21"/>
      <c r="C25" s="21" t="s">
        <v>837</v>
      </c>
    </row>
    <row r="26" spans="1:3" ht="12.75">
      <c r="A26" s="4" t="s">
        <v>9</v>
      </c>
      <c r="B26" s="568">
        <f>B29*C26</f>
        <v>10425189.075858999</v>
      </c>
      <c r="C26" s="545">
        <v>0.2593</v>
      </c>
    </row>
    <row r="27" spans="1:3" ht="12.75">
      <c r="A27" s="4" t="s">
        <v>10</v>
      </c>
      <c r="B27" s="568">
        <f>B29*C27</f>
        <v>28316469.981209002</v>
      </c>
      <c r="C27" s="545">
        <v>0.7043</v>
      </c>
    </row>
    <row r="28" spans="1:3" ht="12.75">
      <c r="A28" s="4" t="s">
        <v>11</v>
      </c>
      <c r="B28" s="568">
        <f>B29*C28</f>
        <v>1463466.5729320003</v>
      </c>
      <c r="C28" s="545">
        <v>0.0364</v>
      </c>
    </row>
    <row r="29" spans="1:3" ht="12.75">
      <c r="A29" s="21" t="s">
        <v>841</v>
      </c>
      <c r="B29" s="569">
        <f>B11</f>
        <v>40205125.63</v>
      </c>
      <c r="C29" s="547">
        <f>SUM(C26:C28)</f>
        <v>1</v>
      </c>
    </row>
    <row r="57" ht="12.75">
      <c r="A57" s="267"/>
    </row>
    <row r="58" ht="12.75">
      <c r="A58" s="267"/>
    </row>
    <row r="59" spans="2:3" ht="12.75">
      <c r="B59" s="555"/>
      <c r="C59" s="556"/>
    </row>
  </sheetData>
  <mergeCells count="5">
    <mergeCell ref="A8:C8"/>
    <mergeCell ref="A3:C3"/>
    <mergeCell ref="A5:C5"/>
    <mergeCell ref="A6:C6"/>
    <mergeCell ref="A7:C7"/>
  </mergeCells>
  <printOptions/>
  <pageMargins left="0.75" right="0.75" top="1" bottom="1" header="0.4921259845" footer="0.4921259845"/>
  <pageSetup firstPageNumber="37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7"/>
  <sheetViews>
    <sheetView workbookViewId="0" topLeftCell="A178">
      <selection activeCell="G142" sqref="G142"/>
    </sheetView>
  </sheetViews>
  <sheetFormatPr defaultColWidth="9.00390625" defaultRowHeight="12.75"/>
  <cols>
    <col min="1" max="1" width="4.625" style="29" customWidth="1"/>
    <col min="2" max="2" width="8.375" style="0" customWidth="1"/>
    <col min="3" max="3" width="35.125" style="0" customWidth="1"/>
    <col min="4" max="6" width="10.75390625" style="15" customWidth="1"/>
    <col min="7" max="7" width="13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16384" width="9.125" style="15" customWidth="1"/>
  </cols>
  <sheetData>
    <row r="1" spans="1:9" ht="18">
      <c r="A1" s="575" t="s">
        <v>633</v>
      </c>
      <c r="B1" s="575"/>
      <c r="C1" s="575"/>
      <c r="D1" s="575"/>
      <c r="E1" s="575"/>
      <c r="F1" s="575"/>
      <c r="G1" s="575"/>
      <c r="I1" s="8"/>
    </row>
    <row r="2" spans="1:9" ht="18">
      <c r="A2" s="464"/>
      <c r="B2" s="464"/>
      <c r="C2" s="464"/>
      <c r="D2" s="464"/>
      <c r="E2" s="464"/>
      <c r="F2" s="464"/>
      <c r="G2" s="464"/>
      <c r="I2" s="8"/>
    </row>
    <row r="3" ht="12" customHeight="1">
      <c r="G3" s="24" t="s">
        <v>119</v>
      </c>
    </row>
    <row r="4" ht="12.75" hidden="1">
      <c r="G4" s="24"/>
    </row>
    <row r="5" spans="1:7" ht="25.5" customHeight="1">
      <c r="A5" s="579" t="s">
        <v>97</v>
      </c>
      <c r="B5" s="580"/>
      <c r="C5" s="581"/>
      <c r="D5" s="52" t="s">
        <v>139</v>
      </c>
      <c r="E5" s="59" t="s">
        <v>140</v>
      </c>
      <c r="F5" s="5" t="s">
        <v>16</v>
      </c>
      <c r="G5" s="51" t="s">
        <v>141</v>
      </c>
    </row>
    <row r="6" spans="1:256" s="29" customFormat="1" ht="12.75">
      <c r="A6" s="587" t="s">
        <v>83</v>
      </c>
      <c r="B6" s="588"/>
      <c r="C6" s="589"/>
      <c r="D6" s="243">
        <v>111103</v>
      </c>
      <c r="E6" s="447">
        <f>E40+E49</f>
        <v>114707</v>
      </c>
      <c r="F6" s="447">
        <f>F51</f>
        <v>56493</v>
      </c>
      <c r="G6" s="63">
        <f aca="true" t="shared" si="0" ref="G6:G27">F6/E6*100</f>
        <v>49.249827822190454</v>
      </c>
      <c r="O6" s="84"/>
      <c r="P6" s="221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584" t="s">
        <v>84</v>
      </c>
      <c r="B7" s="585"/>
      <c r="C7" s="586"/>
      <c r="D7" s="243">
        <f>D144</f>
        <v>3595130</v>
      </c>
      <c r="E7" s="447">
        <f>E144</f>
        <v>3908382</v>
      </c>
      <c r="F7" s="447">
        <f>F144</f>
        <v>3262236</v>
      </c>
      <c r="G7" s="63">
        <f t="shared" si="0"/>
        <v>83.46768560493831</v>
      </c>
      <c r="O7" s="84"/>
      <c r="P7" s="172"/>
      <c r="Q7" s="15"/>
      <c r="R7" s="172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587" t="s">
        <v>85</v>
      </c>
      <c r="B8" s="588"/>
      <c r="C8" s="589"/>
      <c r="D8" s="243">
        <f>D176</f>
        <v>117094</v>
      </c>
      <c r="E8" s="447">
        <f>E176</f>
        <v>134032</v>
      </c>
      <c r="F8" s="447">
        <f>F176</f>
        <v>100957</v>
      </c>
      <c r="G8" s="63">
        <f t="shared" si="0"/>
        <v>75.32305718037483</v>
      </c>
      <c r="O8" s="84"/>
      <c r="P8" s="221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587" t="s">
        <v>86</v>
      </c>
      <c r="B9" s="588"/>
      <c r="C9" s="589"/>
      <c r="D9" s="243">
        <v>416548</v>
      </c>
      <c r="E9" s="447">
        <f>E204</f>
        <v>497648</v>
      </c>
      <c r="F9" s="447">
        <f>F204</f>
        <v>340465</v>
      </c>
      <c r="G9" s="63">
        <f t="shared" si="0"/>
        <v>68.41482332893933</v>
      </c>
      <c r="I9" s="84"/>
      <c r="O9" s="84"/>
      <c r="P9" s="221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587" t="s">
        <v>87</v>
      </c>
      <c r="B10" s="588"/>
      <c r="C10" s="589"/>
      <c r="D10" s="243">
        <f>D222</f>
        <v>5200</v>
      </c>
      <c r="E10" s="447">
        <f>E222</f>
        <v>8832</v>
      </c>
      <c r="F10" s="447">
        <f>F222</f>
        <v>6094</v>
      </c>
      <c r="G10" s="63">
        <f t="shared" si="0"/>
        <v>68.99909420289855</v>
      </c>
      <c r="O10" s="84"/>
      <c r="P10" s="22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587" t="s">
        <v>88</v>
      </c>
      <c r="B11" s="588"/>
      <c r="C11" s="589"/>
      <c r="D11" s="243">
        <f>D238</f>
        <v>1728</v>
      </c>
      <c r="E11" s="447">
        <f>E238</f>
        <v>300</v>
      </c>
      <c r="F11" s="447">
        <f>F238</f>
        <v>100</v>
      </c>
      <c r="G11" s="63">
        <f t="shared" si="0"/>
        <v>33.33333333333333</v>
      </c>
      <c r="O11" s="84"/>
      <c r="P11" s="172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587" t="s">
        <v>89</v>
      </c>
      <c r="B12" s="588"/>
      <c r="C12" s="589"/>
      <c r="D12" s="482">
        <v>1056303</v>
      </c>
      <c r="E12" s="447">
        <f>E259</f>
        <v>1043225</v>
      </c>
      <c r="F12" s="447">
        <f>F259</f>
        <v>878016</v>
      </c>
      <c r="G12" s="63">
        <f t="shared" si="0"/>
        <v>84.16362721368832</v>
      </c>
      <c r="O12" s="84"/>
      <c r="P12" s="172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587" t="s">
        <v>90</v>
      </c>
      <c r="B13" s="588"/>
      <c r="C13" s="589"/>
      <c r="D13" s="243">
        <f>D292</f>
        <v>324588</v>
      </c>
      <c r="E13" s="447">
        <f>E292</f>
        <v>339808</v>
      </c>
      <c r="F13" s="447">
        <f>F292</f>
        <v>285624</v>
      </c>
      <c r="G13" s="63">
        <f t="shared" si="0"/>
        <v>84.05452490818345</v>
      </c>
      <c r="O13" s="84"/>
      <c r="P13" s="17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587" t="s">
        <v>91</v>
      </c>
      <c r="B14" s="588"/>
      <c r="C14" s="589"/>
      <c r="D14" s="243">
        <f>D313</f>
        <v>15510</v>
      </c>
      <c r="E14" s="447">
        <f>E313</f>
        <v>16807</v>
      </c>
      <c r="F14" s="447">
        <f>F313</f>
        <v>13554</v>
      </c>
      <c r="G14" s="63">
        <f t="shared" si="0"/>
        <v>80.6449693580056</v>
      </c>
      <c r="O14" s="84"/>
      <c r="P14" s="172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587" t="s">
        <v>92</v>
      </c>
      <c r="B15" s="588"/>
      <c r="C15" s="589"/>
      <c r="D15" s="243">
        <f>D355</f>
        <v>39190</v>
      </c>
      <c r="E15" s="447">
        <f>E355</f>
        <v>37311</v>
      </c>
      <c r="F15" s="447">
        <f>F355</f>
        <v>27142</v>
      </c>
      <c r="G15" s="63">
        <f t="shared" si="0"/>
        <v>72.74530299375519</v>
      </c>
      <c r="O15" s="84"/>
      <c r="P15" s="172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587" t="s">
        <v>93</v>
      </c>
      <c r="B16" s="588"/>
      <c r="C16" s="589"/>
      <c r="D16" s="243">
        <f>D380</f>
        <v>210786</v>
      </c>
      <c r="E16" s="447">
        <f>E380</f>
        <v>258644</v>
      </c>
      <c r="F16" s="447">
        <f>F380</f>
        <v>215515</v>
      </c>
      <c r="G16" s="63">
        <f t="shared" si="0"/>
        <v>83.32495631060453</v>
      </c>
      <c r="O16" s="84"/>
      <c r="P16" s="172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584" t="s">
        <v>163</v>
      </c>
      <c r="B17" s="585"/>
      <c r="C17" s="586"/>
      <c r="D17" s="243">
        <f>D418</f>
        <v>648618</v>
      </c>
      <c r="E17" s="447">
        <f>E418</f>
        <v>724761</v>
      </c>
      <c r="F17" s="447">
        <f>F418</f>
        <v>408912</v>
      </c>
      <c r="G17" s="63">
        <f t="shared" si="0"/>
        <v>56.42025440110602</v>
      </c>
      <c r="O17" s="84"/>
      <c r="P17" s="172"/>
      <c r="Q17" s="15"/>
      <c r="R17" s="15"/>
      <c r="S17" s="15"/>
      <c r="T17" s="15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587" t="s">
        <v>94</v>
      </c>
      <c r="B18" s="588"/>
      <c r="C18" s="589"/>
      <c r="D18" s="243">
        <f>D441</f>
        <v>87834</v>
      </c>
      <c r="E18" s="447">
        <f>E441</f>
        <v>91408</v>
      </c>
      <c r="F18" s="447">
        <f>F441</f>
        <v>64660</v>
      </c>
      <c r="G18" s="63">
        <f>F18/E18*100</f>
        <v>70.73779100297567</v>
      </c>
      <c r="O18" s="84"/>
      <c r="P18" s="172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355" t="s">
        <v>395</v>
      </c>
      <c r="B19" s="356"/>
      <c r="C19" s="357"/>
      <c r="D19" s="243">
        <f>D461</f>
        <v>22950</v>
      </c>
      <c r="E19" s="447">
        <f>E461</f>
        <v>27533</v>
      </c>
      <c r="F19" s="447">
        <f>F461</f>
        <v>14858</v>
      </c>
      <c r="G19" s="63">
        <f>F19/E19*100</f>
        <v>53.964333708640545</v>
      </c>
      <c r="O19" s="84"/>
      <c r="P19" s="172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584" t="s">
        <v>396</v>
      </c>
      <c r="B20" s="585"/>
      <c r="C20" s="586"/>
      <c r="D20" s="243">
        <f>D471</f>
        <v>161</v>
      </c>
      <c r="E20" s="447">
        <f>E471</f>
        <v>161</v>
      </c>
      <c r="F20" s="447">
        <f>F471</f>
        <v>1</v>
      </c>
      <c r="G20" s="63">
        <f>F20/E20*100</f>
        <v>0.6211180124223602</v>
      </c>
      <c r="O20" s="84"/>
      <c r="P20" s="15"/>
      <c r="Q20" s="172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318" t="s">
        <v>377</v>
      </c>
      <c r="B21" s="323"/>
      <c r="C21" s="319"/>
      <c r="D21" s="324">
        <f>SUM(D6:D20)</f>
        <v>6652743</v>
      </c>
      <c r="E21" s="444">
        <f>SUM(E6:E20)</f>
        <v>7203559</v>
      </c>
      <c r="F21" s="444">
        <f>SUM(F6:F20)</f>
        <v>5674627</v>
      </c>
      <c r="G21" s="123">
        <f t="shared" si="0"/>
        <v>78.7753248081955</v>
      </c>
      <c r="O21" s="84"/>
      <c r="P21" s="15"/>
      <c r="Q21" s="172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587" t="s">
        <v>95</v>
      </c>
      <c r="B22" s="588"/>
      <c r="C22" s="589"/>
      <c r="D22" s="243">
        <f>D476+D477+D478</f>
        <v>127748</v>
      </c>
      <c r="E22" s="447">
        <f>E476+E477+E478</f>
        <v>54960</v>
      </c>
      <c r="F22" s="447" t="s">
        <v>326</v>
      </c>
      <c r="G22" s="63" t="s">
        <v>326</v>
      </c>
      <c r="O22" s="84"/>
      <c r="P22" s="172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608" t="s">
        <v>312</v>
      </c>
      <c r="B23" s="609"/>
      <c r="C23" s="610"/>
      <c r="D23" s="244">
        <f>D476</f>
        <v>89748</v>
      </c>
      <c r="E23" s="454">
        <f>E476</f>
        <v>37178</v>
      </c>
      <c r="F23" s="454" t="str">
        <f>F476</f>
        <v>*****</v>
      </c>
      <c r="G23" s="63" t="s">
        <v>326</v>
      </c>
      <c r="O23" s="8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608" t="s">
        <v>313</v>
      </c>
      <c r="B24" s="609"/>
      <c r="C24" s="610"/>
      <c r="D24" s="244">
        <f aca="true" t="shared" si="1" ref="D24:F25">D477</f>
        <v>30000</v>
      </c>
      <c r="E24" s="454">
        <f>E477</f>
        <v>12852</v>
      </c>
      <c r="F24" s="454" t="str">
        <f t="shared" si="1"/>
        <v>*****</v>
      </c>
      <c r="G24" s="63" t="s">
        <v>326</v>
      </c>
      <c r="O24" s="8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608" t="s">
        <v>314</v>
      </c>
      <c r="B25" s="609"/>
      <c r="C25" s="610"/>
      <c r="D25" s="244">
        <f t="shared" si="1"/>
        <v>8000</v>
      </c>
      <c r="E25" s="454">
        <f>E478</f>
        <v>4930</v>
      </c>
      <c r="F25" s="454" t="str">
        <f t="shared" si="1"/>
        <v>*****</v>
      </c>
      <c r="G25" s="63" t="s">
        <v>326</v>
      </c>
      <c r="O25" s="84"/>
      <c r="P25" s="15"/>
      <c r="Q25" s="15"/>
      <c r="R25" s="172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9" customFormat="1" ht="12.75">
      <c r="A26" s="614" t="s">
        <v>512</v>
      </c>
      <c r="B26" s="615"/>
      <c r="C26" s="616"/>
      <c r="D26" s="245">
        <v>0</v>
      </c>
      <c r="E26" s="472">
        <v>26163</v>
      </c>
      <c r="F26" s="472">
        <v>26566</v>
      </c>
      <c r="G26" s="63">
        <f>F26/E26*100</f>
        <v>101.54034323280969</v>
      </c>
      <c r="O26" s="8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9" customFormat="1" ht="12.75">
      <c r="A27" s="576" t="s">
        <v>96</v>
      </c>
      <c r="B27" s="577"/>
      <c r="C27" s="578"/>
      <c r="D27" s="122">
        <f>D21+D22</f>
        <v>6780491</v>
      </c>
      <c r="E27" s="122">
        <f>E21+E22+E26</f>
        <v>7284682</v>
      </c>
      <c r="F27" s="122">
        <f>SUM(F6:F20)+F26</f>
        <v>5701193</v>
      </c>
      <c r="G27" s="123">
        <f t="shared" si="0"/>
        <v>78.26275738597786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ht="12.75">
      <c r="G28" s="15"/>
    </row>
    <row r="29" ht="12.75">
      <c r="G29" s="15"/>
    </row>
    <row r="30" spans="1:256" s="29" customFormat="1" ht="15.75">
      <c r="A30" s="74" t="s">
        <v>258</v>
      </c>
      <c r="D30" s="84"/>
      <c r="E30" s="84"/>
      <c r="F30" s="84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ht="12.75" customHeight="1">
      <c r="A31" s="74"/>
    </row>
    <row r="32" spans="1:5" ht="12.75">
      <c r="A32" s="612" t="s">
        <v>51</v>
      </c>
      <c r="B32" s="612"/>
      <c r="E32" s="84"/>
    </row>
    <row r="33" spans="1:2" ht="12.75">
      <c r="A33" s="75"/>
      <c r="B33" s="22"/>
    </row>
    <row r="34" spans="1:15" ht="25.5">
      <c r="A34" s="7" t="s">
        <v>25</v>
      </c>
      <c r="B34" s="7" t="s">
        <v>26</v>
      </c>
      <c r="C34" s="5" t="s">
        <v>27</v>
      </c>
      <c r="D34" s="52" t="s">
        <v>139</v>
      </c>
      <c r="E34" s="59" t="s">
        <v>140</v>
      </c>
      <c r="F34" s="5" t="s">
        <v>16</v>
      </c>
      <c r="G34" s="51" t="s">
        <v>141</v>
      </c>
      <c r="O34" s="84"/>
    </row>
    <row r="35" spans="1:256" s="29" customFormat="1" ht="12.75">
      <c r="A35" s="146" t="s">
        <v>28</v>
      </c>
      <c r="B35" s="147">
        <v>1036</v>
      </c>
      <c r="C35" s="148" t="s">
        <v>421</v>
      </c>
      <c r="D35" s="334">
        <v>19364</v>
      </c>
      <c r="E35" s="187">
        <v>39364</v>
      </c>
      <c r="F35" s="473">
        <v>13362</v>
      </c>
      <c r="G35" s="188">
        <f aca="true" t="shared" si="2" ref="G35:G40">F35/E35*100</f>
        <v>33.94472106493242</v>
      </c>
      <c r="O35" s="84" t="s">
        <v>270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29" customFormat="1" ht="12.75">
      <c r="A36" s="146" t="s">
        <v>28</v>
      </c>
      <c r="B36" s="147">
        <v>1037</v>
      </c>
      <c r="C36" s="149" t="s">
        <v>369</v>
      </c>
      <c r="D36" s="334">
        <v>34299</v>
      </c>
      <c r="E36" s="187">
        <v>0</v>
      </c>
      <c r="F36" s="473">
        <v>0</v>
      </c>
      <c r="G36" s="188" t="s">
        <v>326</v>
      </c>
      <c r="O36" s="8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29" customFormat="1" ht="12.75">
      <c r="A37" s="146" t="s">
        <v>28</v>
      </c>
      <c r="B37" s="147">
        <v>1019</v>
      </c>
      <c r="C37" s="148" t="s">
        <v>324</v>
      </c>
      <c r="D37" s="335">
        <v>180</v>
      </c>
      <c r="E37" s="187">
        <v>295</v>
      </c>
      <c r="F37" s="473">
        <v>54</v>
      </c>
      <c r="G37" s="188">
        <f t="shared" si="2"/>
        <v>18.305084745762713</v>
      </c>
      <c r="O37" s="8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29" customFormat="1" ht="12.75">
      <c r="A38" s="146" t="s">
        <v>28</v>
      </c>
      <c r="B38" s="147">
        <v>1039</v>
      </c>
      <c r="C38" s="149" t="s">
        <v>142</v>
      </c>
      <c r="D38" s="336">
        <v>360</v>
      </c>
      <c r="E38" s="187">
        <v>360</v>
      </c>
      <c r="F38" s="473">
        <v>104</v>
      </c>
      <c r="G38" s="188">
        <f t="shared" si="2"/>
        <v>28.888888888888886</v>
      </c>
      <c r="O38" s="8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9" customFormat="1" ht="12.75">
      <c r="A39" s="146" t="s">
        <v>28</v>
      </c>
      <c r="B39" s="147">
        <v>2399</v>
      </c>
      <c r="C39" s="148" t="s">
        <v>29</v>
      </c>
      <c r="D39" s="336">
        <v>200</v>
      </c>
      <c r="E39" s="187">
        <v>250</v>
      </c>
      <c r="F39" s="473">
        <v>202</v>
      </c>
      <c r="G39" s="188">
        <f>F39/E39*100</f>
        <v>80.80000000000001</v>
      </c>
      <c r="O39" s="8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230"/>
      <c r="B40" s="247"/>
      <c r="C40" s="246" t="s">
        <v>327</v>
      </c>
      <c r="D40" s="231">
        <f>SUM(D35:D39)</f>
        <v>54403</v>
      </c>
      <c r="E40" s="232">
        <f>SUM(E35:E39)</f>
        <v>40269</v>
      </c>
      <c r="F40" s="448">
        <f>SUM(F35:F39)</f>
        <v>13722</v>
      </c>
      <c r="G40" s="131">
        <f t="shared" si="2"/>
        <v>34.075839976160324</v>
      </c>
      <c r="O40" s="8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16"/>
      <c r="B41" s="69"/>
      <c r="C41" s="204"/>
      <c r="D41" s="205"/>
      <c r="E41" s="72"/>
      <c r="F41" s="206"/>
      <c r="G41" s="207"/>
      <c r="O41" s="8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612" t="s">
        <v>289</v>
      </c>
      <c r="B42" s="612"/>
      <c r="C42" s="612"/>
      <c r="D42" s="16"/>
      <c r="E42" s="69"/>
      <c r="F42" s="204"/>
      <c r="G42" s="205"/>
      <c r="H42" s="72"/>
      <c r="I42" s="206"/>
      <c r="J42" s="207"/>
      <c r="R42" s="8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16"/>
      <c r="B43" s="69"/>
      <c r="C43" s="204"/>
      <c r="D43" s="205"/>
      <c r="E43" s="72"/>
      <c r="F43" s="471"/>
      <c r="G43" s="207"/>
      <c r="O43" s="8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27" customHeight="1">
      <c r="A44" s="7" t="s">
        <v>25</v>
      </c>
      <c r="B44" s="7" t="s">
        <v>26</v>
      </c>
      <c r="C44" s="5" t="s">
        <v>27</v>
      </c>
      <c r="D44" s="52" t="s">
        <v>139</v>
      </c>
      <c r="E44" s="59" t="s">
        <v>140</v>
      </c>
      <c r="F44" s="5" t="s">
        <v>16</v>
      </c>
      <c r="G44" s="51" t="s">
        <v>141</v>
      </c>
      <c r="O44" s="8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19" customFormat="1" ht="12.75">
      <c r="A45" s="151">
        <v>20</v>
      </c>
      <c r="B45" s="151">
        <v>2321</v>
      </c>
      <c r="C45" s="152" t="s">
        <v>323</v>
      </c>
      <c r="D45" s="337">
        <v>46700</v>
      </c>
      <c r="E45" s="192">
        <v>50700</v>
      </c>
      <c r="F45" s="369">
        <v>41919</v>
      </c>
      <c r="G45" s="188">
        <f>F45/E45*100</f>
        <v>82.68047337278107</v>
      </c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220"/>
      <c r="EE45" s="220"/>
      <c r="EF45" s="220"/>
      <c r="EG45" s="220"/>
      <c r="EH45" s="220"/>
      <c r="EI45" s="220"/>
      <c r="EJ45" s="220"/>
      <c r="EK45" s="220"/>
      <c r="EL45" s="220"/>
      <c r="EM45" s="220"/>
      <c r="EN45" s="220"/>
      <c r="EO45" s="220"/>
      <c r="EP45" s="220"/>
      <c r="EQ45" s="220"/>
      <c r="ER45" s="220"/>
      <c r="ES45" s="220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0"/>
      <c r="FK45" s="220"/>
      <c r="FL45" s="220"/>
      <c r="FM45" s="220"/>
      <c r="FN45" s="220"/>
      <c r="FO45" s="220"/>
      <c r="FP45" s="220"/>
      <c r="FQ45" s="220"/>
      <c r="FR45" s="220"/>
      <c r="FS45" s="220"/>
      <c r="FT45" s="220"/>
      <c r="FU45" s="220"/>
      <c r="FV45" s="220"/>
      <c r="FW45" s="220"/>
      <c r="FX45" s="220"/>
      <c r="FY45" s="220"/>
      <c r="FZ45" s="220"/>
      <c r="GA45" s="220"/>
      <c r="GB45" s="220"/>
      <c r="GC45" s="220"/>
      <c r="GD45" s="220"/>
      <c r="GE45" s="220"/>
      <c r="GF45" s="220"/>
      <c r="GG45" s="220"/>
      <c r="GH45" s="220"/>
      <c r="GI45" s="220"/>
      <c r="GJ45" s="220"/>
      <c r="GK45" s="220"/>
      <c r="GL45" s="220"/>
      <c r="GM45" s="220"/>
      <c r="GN45" s="220"/>
      <c r="GO45" s="220"/>
      <c r="GP45" s="220"/>
      <c r="GQ45" s="220"/>
      <c r="GR45" s="220"/>
      <c r="GS45" s="220"/>
      <c r="GT45" s="220"/>
      <c r="GU45" s="220"/>
      <c r="GV45" s="220"/>
      <c r="GW45" s="220"/>
      <c r="GX45" s="220"/>
      <c r="GY45" s="220"/>
      <c r="GZ45" s="220"/>
      <c r="HA45" s="220"/>
      <c r="HB45" s="220"/>
      <c r="HC45" s="220"/>
      <c r="HD45" s="220"/>
      <c r="HE45" s="220"/>
      <c r="HF45" s="220"/>
      <c r="HG45" s="220"/>
      <c r="HH45" s="220"/>
      <c r="HI45" s="220"/>
      <c r="HJ45" s="220"/>
      <c r="HK45" s="220"/>
      <c r="HL45" s="220"/>
      <c r="HM45" s="220"/>
      <c r="HN45" s="220"/>
      <c r="HO45" s="220"/>
      <c r="HP45" s="220"/>
      <c r="HQ45" s="220"/>
      <c r="HR45" s="220"/>
      <c r="HS45" s="220"/>
      <c r="HT45" s="220"/>
      <c r="HU45" s="220"/>
      <c r="HV45" s="220"/>
      <c r="HW45" s="220"/>
      <c r="HX45" s="220"/>
      <c r="HY45" s="220"/>
      <c r="HZ45" s="220"/>
      <c r="IA45" s="220"/>
      <c r="IB45" s="220"/>
      <c r="IC45" s="220"/>
      <c r="ID45" s="220"/>
      <c r="IE45" s="220"/>
      <c r="IF45" s="220"/>
      <c r="IG45" s="220"/>
      <c r="IH45" s="220"/>
      <c r="II45" s="220"/>
      <c r="IJ45" s="220"/>
      <c r="IK45" s="220"/>
      <c r="IL45" s="220"/>
      <c r="IM45" s="220"/>
      <c r="IN45" s="220"/>
      <c r="IO45" s="220"/>
      <c r="IP45" s="220"/>
      <c r="IQ45" s="220"/>
      <c r="IR45" s="220"/>
      <c r="IS45" s="220"/>
      <c r="IT45" s="220"/>
      <c r="IU45" s="220"/>
      <c r="IV45" s="220"/>
    </row>
    <row r="46" spans="1:256" s="219" customFormat="1" ht="12.75">
      <c r="A46" s="151">
        <v>20</v>
      </c>
      <c r="B46" s="151">
        <v>2332</v>
      </c>
      <c r="C46" s="152" t="s">
        <v>513</v>
      </c>
      <c r="D46" s="337">
        <v>0</v>
      </c>
      <c r="E46" s="192">
        <v>5000</v>
      </c>
      <c r="F46" s="369">
        <v>0</v>
      </c>
      <c r="G46" s="188">
        <v>0</v>
      </c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220"/>
      <c r="EE46" s="220"/>
      <c r="EF46" s="220"/>
      <c r="EG46" s="220"/>
      <c r="EH46" s="220"/>
      <c r="EI46" s="220"/>
      <c r="EJ46" s="220"/>
      <c r="EK46" s="220"/>
      <c r="EL46" s="220"/>
      <c r="EM46" s="220"/>
      <c r="EN46" s="220"/>
      <c r="EO46" s="220"/>
      <c r="EP46" s="220"/>
      <c r="EQ46" s="220"/>
      <c r="ER46" s="220"/>
      <c r="ES46" s="220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  <c r="FF46" s="220"/>
      <c r="FG46" s="220"/>
      <c r="FH46" s="220"/>
      <c r="FI46" s="220"/>
      <c r="FJ46" s="220"/>
      <c r="FK46" s="220"/>
      <c r="FL46" s="220"/>
      <c r="FM46" s="220"/>
      <c r="FN46" s="220"/>
      <c r="FO46" s="220"/>
      <c r="FP46" s="220"/>
      <c r="FQ46" s="220"/>
      <c r="FR46" s="220"/>
      <c r="FS46" s="220"/>
      <c r="FT46" s="220"/>
      <c r="FU46" s="220"/>
      <c r="FV46" s="220"/>
      <c r="FW46" s="220"/>
      <c r="FX46" s="220"/>
      <c r="FY46" s="220"/>
      <c r="FZ46" s="220"/>
      <c r="GA46" s="220"/>
      <c r="GB46" s="220"/>
      <c r="GC46" s="220"/>
      <c r="GD46" s="220"/>
      <c r="GE46" s="220"/>
      <c r="GF46" s="220"/>
      <c r="GG46" s="220"/>
      <c r="GH46" s="220"/>
      <c r="GI46" s="220"/>
      <c r="GJ46" s="220"/>
      <c r="GK46" s="220"/>
      <c r="GL46" s="220"/>
      <c r="GM46" s="220"/>
      <c r="GN46" s="220"/>
      <c r="GO46" s="220"/>
      <c r="GP46" s="220"/>
      <c r="GQ46" s="220"/>
      <c r="GR46" s="220"/>
      <c r="GS46" s="220"/>
      <c r="GT46" s="220"/>
      <c r="GU46" s="220"/>
      <c r="GV46" s="220"/>
      <c r="GW46" s="220"/>
      <c r="GX46" s="220"/>
      <c r="GY46" s="220"/>
      <c r="GZ46" s="220"/>
      <c r="HA46" s="220"/>
      <c r="HB46" s="220"/>
      <c r="HC46" s="220"/>
      <c r="HD46" s="220"/>
      <c r="HE46" s="220"/>
      <c r="HF46" s="220"/>
      <c r="HG46" s="220"/>
      <c r="HH46" s="220"/>
      <c r="HI46" s="220"/>
      <c r="HJ46" s="220"/>
      <c r="HK46" s="220"/>
      <c r="HL46" s="220"/>
      <c r="HM46" s="220"/>
      <c r="HN46" s="220"/>
      <c r="HO46" s="220"/>
      <c r="HP46" s="220"/>
      <c r="HQ46" s="220"/>
      <c r="HR46" s="220"/>
      <c r="HS46" s="220"/>
      <c r="HT46" s="220"/>
      <c r="HU46" s="220"/>
      <c r="HV46" s="220"/>
      <c r="HW46" s="220"/>
      <c r="HX46" s="220"/>
      <c r="HY46" s="220"/>
      <c r="HZ46" s="220"/>
      <c r="IA46" s="220"/>
      <c r="IB46" s="220"/>
      <c r="IC46" s="220"/>
      <c r="ID46" s="220"/>
      <c r="IE46" s="220"/>
      <c r="IF46" s="220"/>
      <c r="IG46" s="220"/>
      <c r="IH46" s="220"/>
      <c r="II46" s="220"/>
      <c r="IJ46" s="220"/>
      <c r="IK46" s="220"/>
      <c r="IL46" s="220"/>
      <c r="IM46" s="220"/>
      <c r="IN46" s="220"/>
      <c r="IO46" s="220"/>
      <c r="IP46" s="220"/>
      <c r="IQ46" s="220"/>
      <c r="IR46" s="220"/>
      <c r="IS46" s="220"/>
      <c r="IT46" s="220"/>
      <c r="IU46" s="220"/>
      <c r="IV46" s="220"/>
    </row>
    <row r="47" spans="1:256" s="219" customFormat="1" ht="12.75">
      <c r="A47" s="146" t="s">
        <v>28</v>
      </c>
      <c r="B47" s="147">
        <v>2399</v>
      </c>
      <c r="C47" s="148" t="s">
        <v>29</v>
      </c>
      <c r="D47" s="334">
        <v>10000</v>
      </c>
      <c r="E47" s="187">
        <v>17583</v>
      </c>
      <c r="F47" s="369">
        <v>0</v>
      </c>
      <c r="G47" s="188">
        <f>F47/E47*100</f>
        <v>0</v>
      </c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220"/>
      <c r="DX47" s="220"/>
      <c r="DY47" s="220"/>
      <c r="DZ47" s="220"/>
      <c r="EA47" s="220"/>
      <c r="EB47" s="220"/>
      <c r="EC47" s="220"/>
      <c r="ED47" s="220"/>
      <c r="EE47" s="220"/>
      <c r="EF47" s="220"/>
      <c r="EG47" s="220"/>
      <c r="EH47" s="220"/>
      <c r="EI47" s="220"/>
      <c r="EJ47" s="220"/>
      <c r="EK47" s="220"/>
      <c r="EL47" s="220"/>
      <c r="EM47" s="220"/>
      <c r="EN47" s="220"/>
      <c r="EO47" s="220"/>
      <c r="EP47" s="220"/>
      <c r="EQ47" s="220"/>
      <c r="ER47" s="220"/>
      <c r="ES47" s="220"/>
      <c r="ET47" s="220"/>
      <c r="EU47" s="220"/>
      <c r="EV47" s="220"/>
      <c r="EW47" s="220"/>
      <c r="EX47" s="220"/>
      <c r="EY47" s="220"/>
      <c r="EZ47" s="220"/>
      <c r="FA47" s="220"/>
      <c r="FB47" s="220"/>
      <c r="FC47" s="220"/>
      <c r="FD47" s="220"/>
      <c r="FE47" s="220"/>
      <c r="FF47" s="220"/>
      <c r="FG47" s="220"/>
      <c r="FH47" s="220"/>
      <c r="FI47" s="220"/>
      <c r="FJ47" s="220"/>
      <c r="FK47" s="220"/>
      <c r="FL47" s="220"/>
      <c r="FM47" s="220"/>
      <c r="FN47" s="220"/>
      <c r="FO47" s="220"/>
      <c r="FP47" s="220"/>
      <c r="FQ47" s="220"/>
      <c r="FR47" s="220"/>
      <c r="FS47" s="220"/>
      <c r="FT47" s="220"/>
      <c r="FU47" s="220"/>
      <c r="FV47" s="220"/>
      <c r="FW47" s="220"/>
      <c r="FX47" s="220"/>
      <c r="FY47" s="220"/>
      <c r="FZ47" s="220"/>
      <c r="GA47" s="220"/>
      <c r="GB47" s="220"/>
      <c r="GC47" s="220"/>
      <c r="GD47" s="220"/>
      <c r="GE47" s="220"/>
      <c r="GF47" s="220"/>
      <c r="GG47" s="220"/>
      <c r="GH47" s="220"/>
      <c r="GI47" s="220"/>
      <c r="GJ47" s="220"/>
      <c r="GK47" s="220"/>
      <c r="GL47" s="220"/>
      <c r="GM47" s="220"/>
      <c r="GN47" s="220"/>
      <c r="GO47" s="220"/>
      <c r="GP47" s="220"/>
      <c r="GQ47" s="220"/>
      <c r="GR47" s="220"/>
      <c r="GS47" s="220"/>
      <c r="GT47" s="220"/>
      <c r="GU47" s="220"/>
      <c r="GV47" s="220"/>
      <c r="GW47" s="220"/>
      <c r="GX47" s="220"/>
      <c r="GY47" s="220"/>
      <c r="GZ47" s="220"/>
      <c r="HA47" s="220"/>
      <c r="HB47" s="220"/>
      <c r="HC47" s="220"/>
      <c r="HD47" s="220"/>
      <c r="HE47" s="220"/>
      <c r="HF47" s="220"/>
      <c r="HG47" s="220"/>
      <c r="HH47" s="220"/>
      <c r="HI47" s="220"/>
      <c r="HJ47" s="220"/>
      <c r="HK47" s="220"/>
      <c r="HL47" s="220"/>
      <c r="HM47" s="220"/>
      <c r="HN47" s="220"/>
      <c r="HO47" s="220"/>
      <c r="HP47" s="220"/>
      <c r="HQ47" s="220"/>
      <c r="HR47" s="220"/>
      <c r="HS47" s="220"/>
      <c r="HT47" s="220"/>
      <c r="HU47" s="220"/>
      <c r="HV47" s="220"/>
      <c r="HW47" s="220"/>
      <c r="HX47" s="220"/>
      <c r="HY47" s="220"/>
      <c r="HZ47" s="220"/>
      <c r="IA47" s="220"/>
      <c r="IB47" s="220"/>
      <c r="IC47" s="220"/>
      <c r="ID47" s="220"/>
      <c r="IE47" s="220"/>
      <c r="IF47" s="220"/>
      <c r="IG47" s="220"/>
      <c r="IH47" s="220"/>
      <c r="II47" s="220"/>
      <c r="IJ47" s="220"/>
      <c r="IK47" s="220"/>
      <c r="IL47" s="220"/>
      <c r="IM47" s="220"/>
      <c r="IN47" s="220"/>
      <c r="IO47" s="220"/>
      <c r="IP47" s="220"/>
      <c r="IQ47" s="220"/>
      <c r="IR47" s="220"/>
      <c r="IS47" s="220"/>
      <c r="IT47" s="220"/>
      <c r="IU47" s="220"/>
      <c r="IV47" s="220"/>
    </row>
    <row r="48" spans="1:256" s="29" customFormat="1" ht="12.75">
      <c r="A48" s="146" t="s">
        <v>28</v>
      </c>
      <c r="B48" s="147">
        <v>3799</v>
      </c>
      <c r="C48" s="148" t="s">
        <v>427</v>
      </c>
      <c r="D48" s="334">
        <v>0</v>
      </c>
      <c r="E48" s="187">
        <v>1155</v>
      </c>
      <c r="F48" s="369">
        <v>852</v>
      </c>
      <c r="G48" s="188">
        <f>F48/E48*100</f>
        <v>73.76623376623377</v>
      </c>
      <c r="O48" s="8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9" customFormat="1" ht="12.75">
      <c r="A49" s="230"/>
      <c r="B49" s="247"/>
      <c r="C49" s="246" t="s">
        <v>328</v>
      </c>
      <c r="D49" s="231">
        <f>SUM(D45:D48)</f>
        <v>56700</v>
      </c>
      <c r="E49" s="232">
        <f>SUM(E45:E48)</f>
        <v>74438</v>
      </c>
      <c r="F49" s="448">
        <f>SUM(F45:F48)</f>
        <v>42771</v>
      </c>
      <c r="G49" s="131">
        <f>F49/E49*100</f>
        <v>57.45855611381284</v>
      </c>
      <c r="O49" s="8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12.75">
      <c r="A50" s="16"/>
      <c r="B50" s="69"/>
      <c r="C50" s="234"/>
      <c r="D50" s="235"/>
      <c r="E50" s="236"/>
      <c r="F50" s="237"/>
      <c r="G50" s="238"/>
      <c r="O50" s="8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239"/>
      <c r="B51" s="249"/>
      <c r="C51" s="248" t="s">
        <v>329</v>
      </c>
      <c r="D51" s="240">
        <f>D40+D49</f>
        <v>111103</v>
      </c>
      <c r="E51" s="241">
        <f>E40+E49</f>
        <v>114707</v>
      </c>
      <c r="F51" s="242">
        <f>F40+F49</f>
        <v>56493</v>
      </c>
      <c r="G51" s="10">
        <f>F51/E51*100</f>
        <v>49.249827822190454</v>
      </c>
      <c r="O51" s="8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16"/>
      <c r="B52" s="69"/>
      <c r="C52" s="234"/>
      <c r="D52" s="235"/>
      <c r="E52" s="236"/>
      <c r="F52" s="237"/>
      <c r="G52" s="238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</row>
    <row r="53" spans="1:7" ht="15.75">
      <c r="A53" s="74" t="s">
        <v>30</v>
      </c>
      <c r="B53" s="29"/>
      <c r="C53" s="29"/>
      <c r="D53" s="84"/>
      <c r="E53" s="84"/>
      <c r="G53" s="29"/>
    </row>
    <row r="54" spans="1:256" s="132" customFormat="1" ht="15.75">
      <c r="A54" s="74"/>
      <c r="B54" s="29"/>
      <c r="C54" s="29"/>
      <c r="D54" s="84"/>
      <c r="E54" s="84"/>
      <c r="F54" s="84"/>
      <c r="G54" s="29"/>
      <c r="H54" s="29"/>
      <c r="I54" s="29"/>
      <c r="J54" s="29"/>
      <c r="K54" s="29"/>
      <c r="L54" s="29"/>
      <c r="M54" s="29"/>
      <c r="N54" s="29"/>
      <c r="O54" s="84" t="s">
        <v>266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32" customFormat="1" ht="12.75">
      <c r="A55" s="613" t="s">
        <v>51</v>
      </c>
      <c r="B55" s="613"/>
      <c r="C55" s="29"/>
      <c r="D55" s="84"/>
      <c r="E55" s="84"/>
      <c r="F55" s="84"/>
      <c r="G55" s="29"/>
      <c r="H55" s="29"/>
      <c r="I55" s="29"/>
      <c r="J55" s="29"/>
      <c r="K55" s="29"/>
      <c r="L55" s="29"/>
      <c r="M55" s="29"/>
      <c r="N55" s="29"/>
      <c r="O55" s="84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32" customFormat="1" ht="12.75">
      <c r="A56" s="76"/>
      <c r="B56" s="76"/>
      <c r="C56" s="29"/>
      <c r="D56" s="84"/>
      <c r="E56" s="84"/>
      <c r="F56" s="84"/>
      <c r="G56" s="29"/>
      <c r="H56" s="29"/>
      <c r="I56" s="29"/>
      <c r="J56" s="29"/>
      <c r="K56" s="29"/>
      <c r="L56" s="29"/>
      <c r="M56" s="29"/>
      <c r="N56" s="29"/>
      <c r="O56" s="84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32" customFormat="1" ht="12.75">
      <c r="A57" s="138" t="s">
        <v>137</v>
      </c>
      <c r="B57" s="29"/>
      <c r="C57" s="29"/>
      <c r="D57" s="84"/>
      <c r="E57" s="84"/>
      <c r="F57" s="84"/>
      <c r="G57" s="29"/>
      <c r="H57" s="29"/>
      <c r="I57" s="29"/>
      <c r="J57" s="29"/>
      <c r="K57" s="29"/>
      <c r="L57" s="29"/>
      <c r="M57" s="29"/>
      <c r="N57" s="29"/>
      <c r="O57" s="8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32" customFormat="1" ht="25.5">
      <c r="A58" s="7" t="s">
        <v>25</v>
      </c>
      <c r="B58" s="7" t="s">
        <v>26</v>
      </c>
      <c r="C58" s="5" t="s">
        <v>27</v>
      </c>
      <c r="D58" s="52" t="s">
        <v>139</v>
      </c>
      <c r="E58" s="59" t="s">
        <v>140</v>
      </c>
      <c r="F58" s="5" t="s">
        <v>16</v>
      </c>
      <c r="G58" s="51" t="s">
        <v>141</v>
      </c>
      <c r="H58" s="29"/>
      <c r="I58" s="29"/>
      <c r="J58" s="29"/>
      <c r="K58" s="29"/>
      <c r="L58" s="29"/>
      <c r="M58" s="29"/>
      <c r="N58" s="29"/>
      <c r="O58" s="84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32" customFormat="1" ht="12.75">
      <c r="A59" s="486"/>
      <c r="B59" s="283">
        <v>3113</v>
      </c>
      <c r="C59" s="306" t="s">
        <v>138</v>
      </c>
      <c r="D59" s="282">
        <v>0</v>
      </c>
      <c r="E59" s="375">
        <v>274</v>
      </c>
      <c r="F59" s="306">
        <v>274</v>
      </c>
      <c r="G59" s="188">
        <f aca="true" t="shared" si="3" ref="G59:G72">F59/E59*100</f>
        <v>100</v>
      </c>
      <c r="H59" s="29"/>
      <c r="I59" s="29"/>
      <c r="J59" s="29"/>
      <c r="K59" s="29"/>
      <c r="L59" s="29"/>
      <c r="M59" s="29"/>
      <c r="N59" s="29"/>
      <c r="O59" s="84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32" customFormat="1" ht="12.75">
      <c r="A60" s="590" t="s">
        <v>31</v>
      </c>
      <c r="B60" s="44">
        <v>3114</v>
      </c>
      <c r="C60" s="34" t="s">
        <v>33</v>
      </c>
      <c r="D60" s="187">
        <v>11067</v>
      </c>
      <c r="E60" s="187">
        <v>11173</v>
      </c>
      <c r="F60" s="473">
        <v>10031</v>
      </c>
      <c r="G60" s="188">
        <f t="shared" si="3"/>
        <v>89.77893135236732</v>
      </c>
      <c r="H60" s="29"/>
      <c r="I60" s="29"/>
      <c r="J60" s="29"/>
      <c r="K60" s="29"/>
      <c r="L60" s="29"/>
      <c r="M60" s="29"/>
      <c r="N60" s="29"/>
      <c r="O60" s="84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32" customFormat="1" ht="12.75">
      <c r="A61" s="590"/>
      <c r="B61" s="44">
        <v>3116</v>
      </c>
      <c r="C61" s="34" t="s">
        <v>34</v>
      </c>
      <c r="D61" s="189">
        <v>3199</v>
      </c>
      <c r="E61" s="189">
        <v>3510</v>
      </c>
      <c r="F61" s="473">
        <v>2920</v>
      </c>
      <c r="G61" s="188">
        <f t="shared" si="3"/>
        <v>83.1908831908832</v>
      </c>
      <c r="H61" s="29"/>
      <c r="I61" s="29"/>
      <c r="J61" s="29"/>
      <c r="K61" s="29"/>
      <c r="L61" s="29"/>
      <c r="M61" s="29"/>
      <c r="N61" s="29"/>
      <c r="O61" s="84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32" customFormat="1" ht="12.75">
      <c r="A62" s="590"/>
      <c r="B62" s="44">
        <v>3121</v>
      </c>
      <c r="C62" s="34" t="s">
        <v>35</v>
      </c>
      <c r="D62" s="189">
        <v>47201</v>
      </c>
      <c r="E62" s="189">
        <v>48112</v>
      </c>
      <c r="F62" s="473">
        <v>40094</v>
      </c>
      <c r="G62" s="188">
        <f t="shared" si="3"/>
        <v>83.3347189890256</v>
      </c>
      <c r="H62" s="29"/>
      <c r="I62" s="29"/>
      <c r="J62" s="29"/>
      <c r="K62" s="29"/>
      <c r="L62" s="29"/>
      <c r="M62" s="29"/>
      <c r="N62" s="29"/>
      <c r="O62" s="84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32" customFormat="1" ht="12.75">
      <c r="A63" s="590"/>
      <c r="B63" s="44">
        <v>3122</v>
      </c>
      <c r="C63" s="34" t="s">
        <v>36</v>
      </c>
      <c r="D63" s="189">
        <v>90859</v>
      </c>
      <c r="E63" s="189">
        <v>90927</v>
      </c>
      <c r="F63" s="473">
        <v>75665</v>
      </c>
      <c r="G63" s="188">
        <f t="shared" si="3"/>
        <v>83.21510662399507</v>
      </c>
      <c r="H63" s="29"/>
      <c r="I63" s="29"/>
      <c r="J63" s="29"/>
      <c r="K63" s="29"/>
      <c r="L63" s="29"/>
      <c r="M63" s="29"/>
      <c r="N63" s="29"/>
      <c r="O63" s="84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32" customFormat="1" ht="12.75">
      <c r="A64" s="590"/>
      <c r="B64" s="44">
        <v>3123</v>
      </c>
      <c r="C64" s="34" t="s">
        <v>37</v>
      </c>
      <c r="D64" s="187">
        <v>113971</v>
      </c>
      <c r="E64" s="187">
        <v>112903</v>
      </c>
      <c r="F64" s="473">
        <v>94904</v>
      </c>
      <c r="G64" s="188">
        <f t="shared" si="3"/>
        <v>84.05799668742195</v>
      </c>
      <c r="H64" s="29"/>
      <c r="I64" s="29"/>
      <c r="J64" s="29"/>
      <c r="K64" s="29"/>
      <c r="L64" s="29"/>
      <c r="M64" s="29"/>
      <c r="N64" s="29"/>
      <c r="O64" s="84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32" customFormat="1" ht="12.75">
      <c r="A65" s="590"/>
      <c r="B65" s="44">
        <v>3125</v>
      </c>
      <c r="C65" s="34" t="s">
        <v>38</v>
      </c>
      <c r="D65" s="189">
        <v>3223</v>
      </c>
      <c r="E65" s="189">
        <v>3223</v>
      </c>
      <c r="F65" s="473">
        <v>2686</v>
      </c>
      <c r="G65" s="188">
        <f t="shared" si="3"/>
        <v>83.33850449891406</v>
      </c>
      <c r="H65" s="29"/>
      <c r="I65" s="29"/>
      <c r="J65" s="29"/>
      <c r="K65" s="29"/>
      <c r="L65" s="29"/>
      <c r="M65" s="29"/>
      <c r="N65" s="29"/>
      <c r="O65" s="8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32" customFormat="1" ht="12.75">
      <c r="A66" s="590"/>
      <c r="B66" s="44">
        <v>3145</v>
      </c>
      <c r="C66" s="34" t="s">
        <v>39</v>
      </c>
      <c r="D66" s="189">
        <v>3476</v>
      </c>
      <c r="E66" s="189">
        <v>3243</v>
      </c>
      <c r="F66" s="473">
        <v>2703</v>
      </c>
      <c r="G66" s="188">
        <f t="shared" si="3"/>
        <v>83.34875115633672</v>
      </c>
      <c r="H66" s="29"/>
      <c r="I66" s="29"/>
      <c r="J66" s="29"/>
      <c r="K66" s="29"/>
      <c r="L66" s="29"/>
      <c r="M66" s="29"/>
      <c r="N66" s="29"/>
      <c r="O66" s="84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32" customFormat="1" ht="12.75">
      <c r="A67" s="590"/>
      <c r="B67" s="147">
        <v>3146</v>
      </c>
      <c r="C67" s="150" t="s">
        <v>179</v>
      </c>
      <c r="D67" s="189">
        <v>4185</v>
      </c>
      <c r="E67" s="189">
        <v>4185</v>
      </c>
      <c r="F67" s="474">
        <v>3487</v>
      </c>
      <c r="G67" s="190">
        <f t="shared" si="3"/>
        <v>83.32138590203107</v>
      </c>
      <c r="H67" s="29"/>
      <c r="I67" s="29"/>
      <c r="J67" s="29"/>
      <c r="K67" s="29"/>
      <c r="L67" s="29"/>
      <c r="M67" s="29"/>
      <c r="N67" s="29"/>
      <c r="O67" s="84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32" customFormat="1" ht="12.75">
      <c r="A68" s="590"/>
      <c r="B68" s="44">
        <v>3147</v>
      </c>
      <c r="C68" s="34" t="s">
        <v>41</v>
      </c>
      <c r="D68" s="189">
        <v>3000</v>
      </c>
      <c r="E68" s="189">
        <v>3000</v>
      </c>
      <c r="F68" s="474">
        <v>3000</v>
      </c>
      <c r="G68" s="190">
        <f t="shared" si="3"/>
        <v>100</v>
      </c>
      <c r="H68" s="29"/>
      <c r="I68" s="29"/>
      <c r="J68" s="29"/>
      <c r="K68" s="29"/>
      <c r="L68" s="29"/>
      <c r="M68" s="29"/>
      <c r="N68" s="29"/>
      <c r="O68" s="84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7" ht="12.75">
      <c r="A69" s="590"/>
      <c r="B69" s="44">
        <v>3150</v>
      </c>
      <c r="C69" s="34" t="s">
        <v>42</v>
      </c>
      <c r="D69" s="189">
        <v>3090</v>
      </c>
      <c r="E69" s="189">
        <v>3090</v>
      </c>
      <c r="F69" s="473">
        <v>2575</v>
      </c>
      <c r="G69" s="188">
        <f t="shared" si="3"/>
        <v>83.33333333333334</v>
      </c>
    </row>
    <row r="70" spans="1:18" ht="12.75">
      <c r="A70" s="590"/>
      <c r="B70" s="44">
        <v>3421</v>
      </c>
      <c r="C70" s="34" t="s">
        <v>44</v>
      </c>
      <c r="D70" s="259">
        <v>5747</v>
      </c>
      <c r="E70" s="379">
        <v>4847</v>
      </c>
      <c r="F70" s="473">
        <v>4083</v>
      </c>
      <c r="G70" s="188">
        <f t="shared" si="3"/>
        <v>84.2376727872911</v>
      </c>
      <c r="R70" s="15" t="s">
        <v>177</v>
      </c>
    </row>
    <row r="71" spans="1:256" s="132" customFormat="1" ht="12.75">
      <c r="A71" s="591"/>
      <c r="B71" s="44">
        <v>4322</v>
      </c>
      <c r="C71" s="34" t="s">
        <v>45</v>
      </c>
      <c r="D71" s="259">
        <v>19788</v>
      </c>
      <c r="E71" s="189">
        <v>19788</v>
      </c>
      <c r="F71" s="473">
        <v>16490</v>
      </c>
      <c r="G71" s="188">
        <f t="shared" si="3"/>
        <v>83.33333333333334</v>
      </c>
      <c r="H71" s="29"/>
      <c r="I71" s="29"/>
      <c r="J71" s="29"/>
      <c r="K71" s="29"/>
      <c r="L71" s="29"/>
      <c r="M71" s="29"/>
      <c r="N71" s="29"/>
      <c r="O71" s="84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32" customFormat="1" ht="12.75">
      <c r="A72" s="570" t="s">
        <v>46</v>
      </c>
      <c r="B72" s="571"/>
      <c r="C72" s="572"/>
      <c r="D72" s="291">
        <f>SUM(D60:D71)</f>
        <v>308806</v>
      </c>
      <c r="E72" s="291">
        <f>SUM(E59:E71)</f>
        <v>308275</v>
      </c>
      <c r="F72" s="455">
        <f>SUM(F59:F71)</f>
        <v>258912</v>
      </c>
      <c r="G72" s="131">
        <f t="shared" si="3"/>
        <v>83.98734895791095</v>
      </c>
      <c r="H72" s="29"/>
      <c r="I72" s="29"/>
      <c r="J72" s="29"/>
      <c r="K72" s="29"/>
      <c r="L72" s="29"/>
      <c r="M72" s="29"/>
      <c r="N72" s="29"/>
      <c r="O72" s="84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32" customFormat="1" ht="12.75">
      <c r="A73" s="39"/>
      <c r="B73" s="39"/>
      <c r="C73" s="39"/>
      <c r="D73" s="53"/>
      <c r="E73" s="40"/>
      <c r="F73" s="40"/>
      <c r="G73" s="31"/>
      <c r="H73" s="29"/>
      <c r="I73" s="29"/>
      <c r="J73" s="29"/>
      <c r="K73" s="29"/>
      <c r="L73" s="29"/>
      <c r="M73" s="29"/>
      <c r="N73" s="29"/>
      <c r="O73" s="84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32" customFormat="1" ht="12.75">
      <c r="A74" s="137" t="s">
        <v>363</v>
      </c>
      <c r="B74" s="16"/>
      <c r="C74" s="17"/>
      <c r="D74" s="54"/>
      <c r="E74" s="18"/>
      <c r="F74" s="84"/>
      <c r="G74" s="29"/>
      <c r="H74" s="29"/>
      <c r="I74" s="29"/>
      <c r="J74" s="29"/>
      <c r="K74" s="29"/>
      <c r="L74" s="29"/>
      <c r="M74" s="29"/>
      <c r="N74" s="29"/>
      <c r="O74" s="84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32" customFormat="1" ht="25.5">
      <c r="A75" s="7" t="s">
        <v>25</v>
      </c>
      <c r="B75" s="7" t="s">
        <v>26</v>
      </c>
      <c r="C75" s="5" t="s">
        <v>27</v>
      </c>
      <c r="D75" s="52" t="s">
        <v>139</v>
      </c>
      <c r="E75" s="59" t="s">
        <v>140</v>
      </c>
      <c r="F75" s="5" t="s">
        <v>16</v>
      </c>
      <c r="G75" s="51" t="s">
        <v>141</v>
      </c>
      <c r="H75" s="29"/>
      <c r="I75" s="29"/>
      <c r="J75" s="29"/>
      <c r="K75" s="29"/>
      <c r="L75" s="29"/>
      <c r="M75" s="29"/>
      <c r="N75" s="29"/>
      <c r="O75" s="84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32" customFormat="1" ht="12.75">
      <c r="A76" s="592" t="s">
        <v>31</v>
      </c>
      <c r="B76" s="151">
        <v>3111</v>
      </c>
      <c r="C76" s="152" t="s">
        <v>114</v>
      </c>
      <c r="D76" s="191">
        <v>0</v>
      </c>
      <c r="E76" s="191">
        <v>321739</v>
      </c>
      <c r="F76" s="369">
        <v>268101</v>
      </c>
      <c r="G76" s="201">
        <f aca="true" t="shared" si="4" ref="G76:G92">F76/E76*100</f>
        <v>83.32872297110391</v>
      </c>
      <c r="H76" s="29"/>
      <c r="I76" s="29"/>
      <c r="J76" s="29"/>
      <c r="K76" s="29"/>
      <c r="L76" s="29"/>
      <c r="M76" s="29"/>
      <c r="N76" s="29"/>
      <c r="O76" s="84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32" customFormat="1" ht="12.75">
      <c r="A77" s="590"/>
      <c r="B77" s="44">
        <v>3112</v>
      </c>
      <c r="C77" s="34" t="s">
        <v>32</v>
      </c>
      <c r="D77" s="28">
        <v>0</v>
      </c>
      <c r="E77" s="191">
        <v>1474</v>
      </c>
      <c r="F77" s="427">
        <v>1228</v>
      </c>
      <c r="G77" s="201">
        <f t="shared" si="4"/>
        <v>83.31071913161465</v>
      </c>
      <c r="H77" s="29"/>
      <c r="I77" s="29"/>
      <c r="J77" s="29"/>
      <c r="K77" s="29"/>
      <c r="L77" s="29"/>
      <c r="M77" s="29"/>
      <c r="N77" s="29"/>
      <c r="O77" s="84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32" customFormat="1" ht="12.75">
      <c r="A78" s="590"/>
      <c r="B78" s="44">
        <v>3113</v>
      </c>
      <c r="C78" s="34" t="s">
        <v>138</v>
      </c>
      <c r="D78" s="28">
        <v>0</v>
      </c>
      <c r="E78" s="191">
        <v>1667180</v>
      </c>
      <c r="F78" s="427">
        <v>1389355</v>
      </c>
      <c r="G78" s="201">
        <f t="shared" si="4"/>
        <v>83.33563262515146</v>
      </c>
      <c r="H78" s="29"/>
      <c r="I78" s="29"/>
      <c r="J78" s="29"/>
      <c r="K78" s="29"/>
      <c r="L78" s="29"/>
      <c r="M78" s="29"/>
      <c r="N78" s="29"/>
      <c r="O78" s="84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32" customFormat="1" ht="12.75">
      <c r="A79" s="590"/>
      <c r="B79" s="44">
        <v>3114</v>
      </c>
      <c r="C79" s="34" t="s">
        <v>33</v>
      </c>
      <c r="D79" s="28">
        <v>0</v>
      </c>
      <c r="E79" s="191">
        <v>87380</v>
      </c>
      <c r="F79" s="427">
        <v>72816</v>
      </c>
      <c r="G79" s="201">
        <f t="shared" si="4"/>
        <v>83.3325703822385</v>
      </c>
      <c r="H79" s="29"/>
      <c r="I79" s="29"/>
      <c r="J79" s="29"/>
      <c r="K79" s="29"/>
      <c r="L79" s="29"/>
      <c r="M79" s="29"/>
      <c r="N79" s="29"/>
      <c r="O79" s="84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32" customFormat="1" ht="12.75">
      <c r="A80" s="590"/>
      <c r="B80" s="44">
        <v>3116</v>
      </c>
      <c r="C80" s="34" t="s">
        <v>34</v>
      </c>
      <c r="D80" s="28">
        <v>0</v>
      </c>
      <c r="E80" s="191">
        <v>14367</v>
      </c>
      <c r="F80" s="427">
        <v>11973</v>
      </c>
      <c r="G80" s="201">
        <f t="shared" si="4"/>
        <v>83.33681353100856</v>
      </c>
      <c r="H80" s="29"/>
      <c r="I80" s="29"/>
      <c r="J80" s="29"/>
      <c r="K80" s="29"/>
      <c r="L80" s="29"/>
      <c r="M80" s="29"/>
      <c r="N80" s="29"/>
      <c r="O80" s="84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32" customFormat="1" ht="12.75">
      <c r="A81" s="590"/>
      <c r="B81" s="44">
        <v>3121</v>
      </c>
      <c r="C81" s="34" t="s">
        <v>35</v>
      </c>
      <c r="D81" s="28">
        <v>0</v>
      </c>
      <c r="E81" s="191">
        <v>223611</v>
      </c>
      <c r="F81" s="427">
        <v>186342</v>
      </c>
      <c r="G81" s="201">
        <f t="shared" si="4"/>
        <v>83.33310973073776</v>
      </c>
      <c r="H81" s="29"/>
      <c r="I81" s="29"/>
      <c r="J81" s="29"/>
      <c r="K81" s="29"/>
      <c r="L81" s="29"/>
      <c r="M81" s="29"/>
      <c r="N81" s="29"/>
      <c r="O81" s="8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32" customFormat="1" ht="12.75">
      <c r="A82" s="590"/>
      <c r="B82" s="44">
        <v>3122</v>
      </c>
      <c r="C82" s="34" t="s">
        <v>36</v>
      </c>
      <c r="D82" s="28">
        <v>0</v>
      </c>
      <c r="E82" s="191">
        <v>386648</v>
      </c>
      <c r="F82" s="427">
        <v>322206</v>
      </c>
      <c r="G82" s="201">
        <f t="shared" si="4"/>
        <v>83.33316091121641</v>
      </c>
      <c r="H82" s="29"/>
      <c r="I82" s="29"/>
      <c r="J82" s="29"/>
      <c r="K82" s="29"/>
      <c r="L82" s="29"/>
      <c r="M82" s="29"/>
      <c r="N82" s="29"/>
      <c r="O82" s="84"/>
      <c r="P82" s="15"/>
      <c r="Q82" s="15"/>
      <c r="R82" s="15"/>
      <c r="S82" s="15"/>
      <c r="T82" s="15" t="s">
        <v>347</v>
      </c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32" customFormat="1" ht="12.75">
      <c r="A83" s="590"/>
      <c r="B83" s="44">
        <v>3123</v>
      </c>
      <c r="C83" s="34" t="s">
        <v>37</v>
      </c>
      <c r="D83" s="28">
        <v>0</v>
      </c>
      <c r="E83" s="191">
        <v>420759</v>
      </c>
      <c r="F83" s="427">
        <v>350635</v>
      </c>
      <c r="G83" s="201">
        <f t="shared" si="4"/>
        <v>83.33392749768869</v>
      </c>
      <c r="H83" s="29"/>
      <c r="I83" s="29"/>
      <c r="J83" s="29"/>
      <c r="K83" s="29"/>
      <c r="L83" s="29"/>
      <c r="M83" s="29"/>
      <c r="N83" s="29"/>
      <c r="O83" s="84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32" customFormat="1" ht="12.75">
      <c r="A84" s="590"/>
      <c r="B84" s="44">
        <v>3125</v>
      </c>
      <c r="C84" s="34" t="s">
        <v>38</v>
      </c>
      <c r="D84" s="28">
        <v>0</v>
      </c>
      <c r="E84" s="191">
        <v>11162</v>
      </c>
      <c r="F84" s="427">
        <v>9302</v>
      </c>
      <c r="G84" s="201">
        <f t="shared" si="4"/>
        <v>83.33631965597563</v>
      </c>
      <c r="H84" s="29"/>
      <c r="I84" s="29"/>
      <c r="J84" s="29"/>
      <c r="K84" s="29"/>
      <c r="L84" s="29"/>
      <c r="M84" s="29"/>
      <c r="N84" s="29"/>
      <c r="O84" s="84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32" customFormat="1" ht="12.75">
      <c r="A85" s="590"/>
      <c r="B85" s="44">
        <v>3141</v>
      </c>
      <c r="C85" s="34" t="s">
        <v>170</v>
      </c>
      <c r="D85" s="28">
        <v>0</v>
      </c>
      <c r="E85" s="191">
        <v>11146</v>
      </c>
      <c r="F85" s="427">
        <v>9289</v>
      </c>
      <c r="G85" s="201">
        <f t="shared" si="4"/>
        <v>83.33931455230577</v>
      </c>
      <c r="H85" s="29"/>
      <c r="I85" s="29"/>
      <c r="J85" s="29"/>
      <c r="K85" s="29"/>
      <c r="L85" s="29"/>
      <c r="M85" s="29"/>
      <c r="N85" s="29"/>
      <c r="O85" s="84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32" customFormat="1" ht="12.75">
      <c r="A86" s="590"/>
      <c r="B86" s="44">
        <v>3145</v>
      </c>
      <c r="C86" s="34" t="s">
        <v>39</v>
      </c>
      <c r="D86" s="28">
        <v>0</v>
      </c>
      <c r="E86" s="191">
        <v>18125</v>
      </c>
      <c r="F86" s="427">
        <v>15105</v>
      </c>
      <c r="G86" s="201">
        <f t="shared" si="4"/>
        <v>83.33793103448276</v>
      </c>
      <c r="H86" s="29"/>
      <c r="I86" s="29"/>
      <c r="J86" s="29"/>
      <c r="K86" s="29"/>
      <c r="L86" s="29"/>
      <c r="M86" s="29"/>
      <c r="N86" s="29"/>
      <c r="O86" s="84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32" customFormat="1" ht="25.5">
      <c r="A87" s="590"/>
      <c r="B87" s="161">
        <v>3146</v>
      </c>
      <c r="C87" s="150" t="s">
        <v>182</v>
      </c>
      <c r="D87" s="198">
        <v>0</v>
      </c>
      <c r="E87" s="338">
        <v>16702</v>
      </c>
      <c r="F87" s="393">
        <v>13919</v>
      </c>
      <c r="G87" s="201">
        <f t="shared" si="4"/>
        <v>83.3373248712729</v>
      </c>
      <c r="H87" s="29"/>
      <c r="I87" s="29"/>
      <c r="J87" s="29"/>
      <c r="K87" s="29"/>
      <c r="L87" s="29"/>
      <c r="M87" s="29"/>
      <c r="N87" s="29"/>
      <c r="O87" s="84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33" customFormat="1" ht="12.75">
      <c r="A88" s="590"/>
      <c r="B88" s="44">
        <v>3150</v>
      </c>
      <c r="C88" s="34" t="s">
        <v>42</v>
      </c>
      <c r="D88" s="28">
        <v>0</v>
      </c>
      <c r="E88" s="191">
        <v>25385</v>
      </c>
      <c r="F88" s="427">
        <v>21154</v>
      </c>
      <c r="G88" s="201">
        <f t="shared" si="4"/>
        <v>83.33267677762458</v>
      </c>
      <c r="O88" s="84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7" ht="12.75">
      <c r="A89" s="590"/>
      <c r="B89" s="44">
        <v>3231</v>
      </c>
      <c r="C89" s="34" t="s">
        <v>43</v>
      </c>
      <c r="D89" s="28">
        <v>0</v>
      </c>
      <c r="E89" s="191">
        <v>130939</v>
      </c>
      <c r="F89" s="427">
        <v>109119</v>
      </c>
      <c r="G89" s="201">
        <f t="shared" si="4"/>
        <v>83.33575176227099</v>
      </c>
    </row>
    <row r="90" spans="1:7" ht="12.75">
      <c r="A90" s="590"/>
      <c r="B90" s="44">
        <v>3299</v>
      </c>
      <c r="C90" s="34" t="s">
        <v>48</v>
      </c>
      <c r="D90" s="28">
        <v>3260624</v>
      </c>
      <c r="E90" s="340">
        <v>8092</v>
      </c>
      <c r="F90" s="427">
        <v>0</v>
      </c>
      <c r="G90" s="201">
        <f t="shared" si="4"/>
        <v>0</v>
      </c>
    </row>
    <row r="91" spans="1:7" ht="12.75">
      <c r="A91" s="590"/>
      <c r="B91" s="44">
        <v>3421</v>
      </c>
      <c r="C91" s="34" t="s">
        <v>44</v>
      </c>
      <c r="D91" s="28">
        <v>0</v>
      </c>
      <c r="E91" s="191">
        <v>32974</v>
      </c>
      <c r="F91" s="427">
        <v>27568</v>
      </c>
      <c r="G91" s="201">
        <f t="shared" si="4"/>
        <v>83.60526475404865</v>
      </c>
    </row>
    <row r="92" spans="1:20" ht="12.75">
      <c r="A92" s="590"/>
      <c r="B92" s="44">
        <v>4322</v>
      </c>
      <c r="C92" s="34" t="s">
        <v>45</v>
      </c>
      <c r="D92" s="28">
        <v>0</v>
      </c>
      <c r="E92" s="191">
        <v>51202</v>
      </c>
      <c r="F92" s="427">
        <v>42668</v>
      </c>
      <c r="G92" s="201">
        <f t="shared" si="4"/>
        <v>83.33268231709698</v>
      </c>
      <c r="T92" s="172"/>
    </row>
    <row r="93" spans="1:7" ht="12.75">
      <c r="A93" s="602" t="s">
        <v>121</v>
      </c>
      <c r="B93" s="603"/>
      <c r="C93" s="604"/>
      <c r="D93" s="292">
        <f>SUM(D76:D92)</f>
        <v>3260624</v>
      </c>
      <c r="E93" s="158">
        <f>SUM(E76:E92)</f>
        <v>3428885</v>
      </c>
      <c r="F93" s="456">
        <f>SUM(F76:F92)</f>
        <v>2850780</v>
      </c>
      <c r="G93" s="131">
        <f>F93/E93*100</f>
        <v>83.14014614080088</v>
      </c>
    </row>
    <row r="94" spans="1:7" ht="12.75">
      <c r="A94" s="593"/>
      <c r="B94" s="593"/>
      <c r="C94" s="593"/>
      <c r="D94" s="593"/>
      <c r="E94" s="593"/>
      <c r="F94" s="593"/>
      <c r="G94" s="593"/>
    </row>
    <row r="95" spans="1:256" s="132" customFormat="1" ht="12.75">
      <c r="A95" s="573"/>
      <c r="B95" s="573"/>
      <c r="C95" s="573"/>
      <c r="D95" s="573"/>
      <c r="E95" s="573"/>
      <c r="F95" s="573"/>
      <c r="G95" s="573"/>
      <c r="H95" s="29"/>
      <c r="I95" s="29"/>
      <c r="J95" s="29"/>
      <c r="K95" s="29"/>
      <c r="L95" s="29"/>
      <c r="M95" s="29"/>
      <c r="N95" s="29"/>
      <c r="O95" s="84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32" customFormat="1" ht="12.75">
      <c r="A96" s="611" t="s">
        <v>145</v>
      </c>
      <c r="B96" s="611"/>
      <c r="C96" s="611"/>
      <c r="D96" s="611"/>
      <c r="E96" s="611"/>
      <c r="F96" s="611"/>
      <c r="G96" s="611"/>
      <c r="H96" s="29"/>
      <c r="I96" s="29"/>
      <c r="J96" s="29"/>
      <c r="K96" s="29"/>
      <c r="L96" s="29"/>
      <c r="M96" s="29"/>
      <c r="N96" s="29"/>
      <c r="O96" s="84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32" customFormat="1" ht="25.5">
      <c r="A97" s="7" t="s">
        <v>25</v>
      </c>
      <c r="B97" s="7" t="s">
        <v>26</v>
      </c>
      <c r="C97" s="5" t="s">
        <v>27</v>
      </c>
      <c r="D97" s="52" t="s">
        <v>139</v>
      </c>
      <c r="E97" s="59" t="s">
        <v>140</v>
      </c>
      <c r="F97" s="5">
        <v>429</v>
      </c>
      <c r="G97" s="51" t="s">
        <v>141</v>
      </c>
      <c r="H97" s="29"/>
      <c r="I97" s="29"/>
      <c r="J97" s="29"/>
      <c r="K97" s="29"/>
      <c r="L97" s="29"/>
      <c r="M97" s="29"/>
      <c r="N97" s="29"/>
      <c r="O97" s="84"/>
      <c r="P97" s="15"/>
      <c r="Q97" s="15"/>
      <c r="R97" s="15"/>
      <c r="S97" s="15"/>
      <c r="T97" s="15"/>
      <c r="U97" s="15"/>
      <c r="V97" s="15"/>
      <c r="W97" s="172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32" customFormat="1" ht="12.75">
      <c r="A98" s="592" t="s">
        <v>31</v>
      </c>
      <c r="B98" s="153">
        <v>3111</v>
      </c>
      <c r="C98" s="34" t="s">
        <v>114</v>
      </c>
      <c r="D98" s="28">
        <v>0</v>
      </c>
      <c r="E98" s="341">
        <v>500</v>
      </c>
      <c r="F98" s="427">
        <v>429</v>
      </c>
      <c r="G98" s="392">
        <f aca="true" t="shared" si="5" ref="G98:G109">F98/E98*100</f>
        <v>85.8</v>
      </c>
      <c r="H98" s="29"/>
      <c r="I98" s="29"/>
      <c r="J98" s="29"/>
      <c r="K98" s="29"/>
      <c r="L98" s="29"/>
      <c r="M98" s="29"/>
      <c r="N98" s="29"/>
      <c r="O98" s="84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32" customFormat="1" ht="12.75">
      <c r="A99" s="590"/>
      <c r="B99" s="67">
        <v>3121</v>
      </c>
      <c r="C99" s="34" t="s">
        <v>35</v>
      </c>
      <c r="D99" s="28">
        <v>0</v>
      </c>
      <c r="E99" s="341">
        <v>4164</v>
      </c>
      <c r="F99" s="427">
        <v>4094</v>
      </c>
      <c r="G99" s="392">
        <f t="shared" si="5"/>
        <v>98.31892411143131</v>
      </c>
      <c r="H99" s="29"/>
      <c r="I99" s="29"/>
      <c r="J99" s="29"/>
      <c r="K99" s="29"/>
      <c r="L99" s="29"/>
      <c r="M99" s="29"/>
      <c r="N99" s="29"/>
      <c r="O99" s="84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32" customFormat="1" ht="12.75">
      <c r="A100" s="590"/>
      <c r="B100" s="154">
        <v>3122</v>
      </c>
      <c r="C100" s="155" t="s">
        <v>36</v>
      </c>
      <c r="D100" s="28">
        <v>0</v>
      </c>
      <c r="E100" s="341">
        <v>44090</v>
      </c>
      <c r="F100" s="475">
        <v>43529</v>
      </c>
      <c r="G100" s="392">
        <f t="shared" si="5"/>
        <v>98.72760263098208</v>
      </c>
      <c r="H100" s="29"/>
      <c r="I100" s="29"/>
      <c r="J100" s="29"/>
      <c r="K100" s="29"/>
      <c r="L100" s="29"/>
      <c r="M100" s="29"/>
      <c r="N100" s="29"/>
      <c r="O100" s="84"/>
      <c r="P100" s="15"/>
      <c r="Q100" s="313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32" customFormat="1" ht="12.75">
      <c r="A101" s="590"/>
      <c r="B101" s="44">
        <v>3123</v>
      </c>
      <c r="C101" s="34" t="s">
        <v>37</v>
      </c>
      <c r="D101" s="28">
        <v>0</v>
      </c>
      <c r="E101" s="341">
        <v>25950</v>
      </c>
      <c r="F101" s="475">
        <v>25599</v>
      </c>
      <c r="G101" s="392">
        <f t="shared" si="5"/>
        <v>98.64739884393063</v>
      </c>
      <c r="H101" s="29"/>
      <c r="I101" s="29"/>
      <c r="J101" s="29"/>
      <c r="K101" s="29"/>
      <c r="L101" s="29"/>
      <c r="M101" s="29"/>
      <c r="N101" s="29"/>
      <c r="O101" s="84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32" customFormat="1" ht="25.5">
      <c r="A102" s="590"/>
      <c r="B102" s="170">
        <v>3141</v>
      </c>
      <c r="C102" s="157" t="s">
        <v>116</v>
      </c>
      <c r="D102" s="198">
        <v>0</v>
      </c>
      <c r="E102" s="338">
        <v>118</v>
      </c>
      <c r="F102" s="370">
        <v>41</v>
      </c>
      <c r="G102" s="392">
        <f t="shared" si="5"/>
        <v>34.74576271186441</v>
      </c>
      <c r="H102" s="29"/>
      <c r="I102" s="29"/>
      <c r="J102" s="29"/>
      <c r="K102" s="29"/>
      <c r="L102" s="29"/>
      <c r="M102" s="29"/>
      <c r="N102" s="29"/>
      <c r="O102" s="84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19" ht="12.75">
      <c r="A103" s="590"/>
      <c r="B103" s="67">
        <v>3142</v>
      </c>
      <c r="C103" s="34" t="s">
        <v>115</v>
      </c>
      <c r="D103" s="28">
        <v>0</v>
      </c>
      <c r="E103" s="341">
        <v>2736</v>
      </c>
      <c r="F103" s="427">
        <v>2459</v>
      </c>
      <c r="G103" s="392">
        <f t="shared" si="5"/>
        <v>89.87573099415205</v>
      </c>
      <c r="H103" s="29"/>
      <c r="I103" s="29"/>
      <c r="J103" s="29"/>
      <c r="K103" s="29"/>
      <c r="L103" s="29"/>
      <c r="M103" s="29"/>
      <c r="N103" s="29"/>
      <c r="O103" s="84"/>
      <c r="P103" s="333" t="s">
        <v>381</v>
      </c>
      <c r="Q103" s="333"/>
      <c r="R103" s="333"/>
      <c r="S103" s="333"/>
    </row>
    <row r="104" spans="1:256" s="132" customFormat="1" ht="12.75">
      <c r="A104" s="590"/>
      <c r="B104" s="67">
        <v>3145</v>
      </c>
      <c r="C104" s="34" t="s">
        <v>39</v>
      </c>
      <c r="D104" s="28">
        <v>0</v>
      </c>
      <c r="E104" s="341">
        <v>3066</v>
      </c>
      <c r="F104" s="427">
        <v>2903</v>
      </c>
      <c r="G104" s="392">
        <f t="shared" si="5"/>
        <v>94.6836268754077</v>
      </c>
      <c r="O104" s="84"/>
      <c r="P104" s="333" t="s">
        <v>382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7" ht="12.75">
      <c r="A105" s="590"/>
      <c r="B105" s="67">
        <v>3150</v>
      </c>
      <c r="C105" s="34" t="s">
        <v>42</v>
      </c>
      <c r="D105" s="28">
        <v>0</v>
      </c>
      <c r="E105" s="341">
        <v>5485</v>
      </c>
      <c r="F105" s="427">
        <v>5274</v>
      </c>
      <c r="G105" s="392">
        <f t="shared" si="5"/>
        <v>96.1531449407475</v>
      </c>
    </row>
    <row r="106" spans="1:7" ht="12.75">
      <c r="A106" s="590"/>
      <c r="B106" s="67">
        <v>3231</v>
      </c>
      <c r="C106" s="34" t="s">
        <v>43</v>
      </c>
      <c r="D106" s="28">
        <v>0</v>
      </c>
      <c r="E106" s="341">
        <v>3347</v>
      </c>
      <c r="F106" s="427">
        <v>3276</v>
      </c>
      <c r="G106" s="392">
        <f t="shared" si="5"/>
        <v>97.87869734090229</v>
      </c>
    </row>
    <row r="107" spans="1:7" ht="12.75">
      <c r="A107" s="590"/>
      <c r="B107" s="67">
        <v>3421</v>
      </c>
      <c r="C107" s="34" t="s">
        <v>44</v>
      </c>
      <c r="D107" s="28">
        <v>0</v>
      </c>
      <c r="E107" s="341">
        <v>2019</v>
      </c>
      <c r="F107" s="427">
        <v>1949</v>
      </c>
      <c r="G107" s="392">
        <f t="shared" si="5"/>
        <v>96.53293709757305</v>
      </c>
    </row>
    <row r="108" spans="1:22" ht="12.75">
      <c r="A108" s="591"/>
      <c r="B108" s="67">
        <v>4322</v>
      </c>
      <c r="C108" s="34" t="s">
        <v>45</v>
      </c>
      <c r="D108" s="28">
        <v>0</v>
      </c>
      <c r="E108" s="341">
        <v>4575</v>
      </c>
      <c r="F108" s="427">
        <v>4505</v>
      </c>
      <c r="G108" s="392">
        <f t="shared" si="5"/>
        <v>98.46994535519126</v>
      </c>
      <c r="V108" s="172"/>
    </row>
    <row r="109" spans="1:7" ht="12.75">
      <c r="A109" s="602" t="s">
        <v>122</v>
      </c>
      <c r="B109" s="603"/>
      <c r="C109" s="604"/>
      <c r="D109" s="158" t="s">
        <v>143</v>
      </c>
      <c r="E109" s="371">
        <f>SUM(E98:E108)</f>
        <v>96050</v>
      </c>
      <c r="F109" s="371">
        <f>SUM(F98:F108)</f>
        <v>94058</v>
      </c>
      <c r="G109" s="457">
        <f t="shared" si="5"/>
        <v>97.92608016657991</v>
      </c>
    </row>
    <row r="110" spans="1:7" ht="12.75">
      <c r="A110" s="77"/>
      <c r="B110" s="41"/>
      <c r="C110" s="41"/>
      <c r="D110" s="55"/>
      <c r="E110" s="60"/>
      <c r="F110" s="37"/>
      <c r="G110" s="38"/>
    </row>
    <row r="111" spans="1:256" s="132" customFormat="1" ht="12.75">
      <c r="A111" s="29" t="s">
        <v>180</v>
      </c>
      <c r="B111"/>
      <c r="C111"/>
      <c r="D111" s="15"/>
      <c r="E111" s="15"/>
      <c r="F111" s="15"/>
      <c r="G111"/>
      <c r="H111" s="29" t="s">
        <v>257</v>
      </c>
      <c r="I111" s="29"/>
      <c r="J111" s="29"/>
      <c r="K111" s="29"/>
      <c r="L111" s="29"/>
      <c r="M111" s="29"/>
      <c r="N111" s="29"/>
      <c r="O111" s="84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32" customFormat="1" ht="25.5">
      <c r="A112" s="7" t="s">
        <v>25</v>
      </c>
      <c r="B112" s="7" t="s">
        <v>26</v>
      </c>
      <c r="C112" s="5" t="s">
        <v>27</v>
      </c>
      <c r="D112" s="52" t="s">
        <v>139</v>
      </c>
      <c r="E112" s="59" t="s">
        <v>140</v>
      </c>
      <c r="F112" s="5" t="s">
        <v>16</v>
      </c>
      <c r="G112" s="51" t="s">
        <v>141</v>
      </c>
      <c r="H112" s="29" t="s">
        <v>257</v>
      </c>
      <c r="I112" s="29"/>
      <c r="J112" s="29"/>
      <c r="K112" s="29"/>
      <c r="L112" s="29"/>
      <c r="M112" s="29"/>
      <c r="N112" s="29"/>
      <c r="O112" s="84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32" customFormat="1" ht="12.75">
      <c r="A113" s="281"/>
      <c r="B113" s="283">
        <v>3112</v>
      </c>
      <c r="C113" s="34" t="s">
        <v>32</v>
      </c>
      <c r="D113" s="282">
        <v>0</v>
      </c>
      <c r="E113" s="192">
        <v>0</v>
      </c>
      <c r="F113" s="306">
        <v>0</v>
      </c>
      <c r="G113" s="201">
        <v>0</v>
      </c>
      <c r="H113" s="29"/>
      <c r="I113" s="29"/>
      <c r="J113" s="29"/>
      <c r="K113" s="29"/>
      <c r="L113" s="29"/>
      <c r="M113" s="29"/>
      <c r="N113" s="29"/>
      <c r="O113" s="84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32" customFormat="1" ht="12.75">
      <c r="A114" s="600">
        <v>30</v>
      </c>
      <c r="B114" s="33">
        <v>3113</v>
      </c>
      <c r="C114" s="34" t="s">
        <v>138</v>
      </c>
      <c r="D114" s="28">
        <v>0</v>
      </c>
      <c r="E114" s="192">
        <v>4601</v>
      </c>
      <c r="F114" s="427">
        <v>4601</v>
      </c>
      <c r="G114" s="202">
        <f aca="true" t="shared" si="6" ref="G114:G119">F114/E114*100</f>
        <v>100</v>
      </c>
      <c r="H114" s="29"/>
      <c r="I114" s="29"/>
      <c r="J114" s="29"/>
      <c r="K114" s="29"/>
      <c r="L114" s="29"/>
      <c r="M114" s="29"/>
      <c r="N114" s="29"/>
      <c r="O114" s="84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32" customFormat="1" ht="12.75">
      <c r="A115" s="600"/>
      <c r="B115" s="44">
        <v>3114</v>
      </c>
      <c r="C115" s="34" t="s">
        <v>33</v>
      </c>
      <c r="D115" s="28">
        <v>0</v>
      </c>
      <c r="E115" s="192">
        <v>709</v>
      </c>
      <c r="F115" s="427">
        <v>733</v>
      </c>
      <c r="G115" s="202">
        <f t="shared" si="6"/>
        <v>103.38504936530325</v>
      </c>
      <c r="H115" s="29"/>
      <c r="I115" s="29"/>
      <c r="J115" s="29"/>
      <c r="K115" s="29"/>
      <c r="L115" s="29"/>
      <c r="M115" s="29"/>
      <c r="N115" s="29"/>
      <c r="O115" s="84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36" customFormat="1" ht="12.75">
      <c r="A116" s="600"/>
      <c r="B116" s="44">
        <v>3116</v>
      </c>
      <c r="C116" s="34" t="s">
        <v>34</v>
      </c>
      <c r="D116" s="194">
        <v>0</v>
      </c>
      <c r="E116" s="192">
        <v>100</v>
      </c>
      <c r="F116" s="427">
        <v>100</v>
      </c>
      <c r="G116" s="202">
        <f t="shared" si="6"/>
        <v>100</v>
      </c>
      <c r="H116" s="196"/>
      <c r="I116" s="196"/>
      <c r="J116" s="196"/>
      <c r="K116" s="196"/>
      <c r="L116" s="196"/>
      <c r="M116" s="196"/>
      <c r="N116" s="196"/>
      <c r="O116" s="84"/>
      <c r="P116" s="15"/>
      <c r="Q116" s="15"/>
      <c r="R116" s="15"/>
      <c r="S116" s="172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32" customFormat="1" ht="12.75">
      <c r="A117" s="600"/>
      <c r="B117" s="44">
        <v>3121</v>
      </c>
      <c r="C117" s="34" t="s">
        <v>35</v>
      </c>
      <c r="D117" s="194">
        <v>0</v>
      </c>
      <c r="E117" s="375">
        <v>2408</v>
      </c>
      <c r="F117" s="427">
        <v>2237</v>
      </c>
      <c r="G117" s="202">
        <f t="shared" si="6"/>
        <v>92.89867109634552</v>
      </c>
      <c r="H117" s="29" t="s">
        <v>257</v>
      </c>
      <c r="I117" s="29"/>
      <c r="J117" s="29"/>
      <c r="K117" s="29"/>
      <c r="L117" s="29"/>
      <c r="M117" s="29"/>
      <c r="N117" s="29"/>
      <c r="O117" s="84"/>
      <c r="P117" s="15"/>
      <c r="Q117" s="15"/>
      <c r="R117" s="15"/>
      <c r="S117" s="172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35" customFormat="1" ht="15.75" customHeight="1">
      <c r="A118" s="600"/>
      <c r="B118" s="44">
        <v>3122</v>
      </c>
      <c r="C118" s="34" t="s">
        <v>36</v>
      </c>
      <c r="D118" s="194">
        <v>0</v>
      </c>
      <c r="E118" s="427">
        <v>2228</v>
      </c>
      <c r="F118" s="427">
        <v>2255</v>
      </c>
      <c r="G118" s="202">
        <f t="shared" si="6"/>
        <v>101.21184919210053</v>
      </c>
      <c r="H118" s="169"/>
      <c r="I118" s="169"/>
      <c r="J118" s="169"/>
      <c r="K118" s="169"/>
      <c r="L118" s="169"/>
      <c r="M118" s="169"/>
      <c r="N118" s="169"/>
      <c r="O118" s="84"/>
      <c r="P118" s="172"/>
      <c r="Q118" s="15"/>
      <c r="R118" s="15"/>
      <c r="S118" s="172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32" customFormat="1" ht="12.75">
      <c r="A119" s="600"/>
      <c r="B119" s="44">
        <v>3123</v>
      </c>
      <c r="C119" s="34" t="s">
        <v>37</v>
      </c>
      <c r="D119" s="194">
        <v>0</v>
      </c>
      <c r="E119" s="192">
        <v>1702</v>
      </c>
      <c r="F119" s="427">
        <v>1701</v>
      </c>
      <c r="G119" s="202">
        <f t="shared" si="6"/>
        <v>99.94124559341951</v>
      </c>
      <c r="H119" s="29"/>
      <c r="I119" s="29"/>
      <c r="J119" s="29"/>
      <c r="K119" s="29"/>
      <c r="L119" s="29"/>
      <c r="M119" s="29"/>
      <c r="N119" s="29"/>
      <c r="O119" s="84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32" customFormat="1" ht="12.75">
      <c r="A120" s="600"/>
      <c r="B120" s="44">
        <v>3125</v>
      </c>
      <c r="C120" s="34" t="s">
        <v>272</v>
      </c>
      <c r="D120" s="194">
        <v>0</v>
      </c>
      <c r="E120" s="192">
        <v>6</v>
      </c>
      <c r="F120" s="427">
        <v>6</v>
      </c>
      <c r="G120" s="202">
        <f aca="true" t="shared" si="7" ref="G120:G125">F120/E120*100</f>
        <v>100</v>
      </c>
      <c r="H120" s="29" t="s">
        <v>257</v>
      </c>
      <c r="I120" s="29"/>
      <c r="J120" s="29"/>
      <c r="K120" s="29"/>
      <c r="L120" s="29"/>
      <c r="M120" s="29"/>
      <c r="N120" s="29"/>
      <c r="O120" s="84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32" customFormat="1" ht="12.75">
      <c r="A121" s="600"/>
      <c r="B121" s="44">
        <v>3145</v>
      </c>
      <c r="C121" s="34" t="s">
        <v>376</v>
      </c>
      <c r="D121" s="194">
        <v>0</v>
      </c>
      <c r="E121" s="192">
        <v>6</v>
      </c>
      <c r="F121" s="427">
        <v>6</v>
      </c>
      <c r="G121" s="202">
        <f t="shared" si="7"/>
        <v>100</v>
      </c>
      <c r="H121" s="29"/>
      <c r="I121" s="29"/>
      <c r="J121" s="29"/>
      <c r="K121" s="29"/>
      <c r="L121" s="29"/>
      <c r="M121" s="29"/>
      <c r="N121" s="29"/>
      <c r="O121" s="84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32" customFormat="1" ht="25.5">
      <c r="A122" s="600"/>
      <c r="B122" s="159">
        <v>3146</v>
      </c>
      <c r="C122" s="160" t="s">
        <v>40</v>
      </c>
      <c r="D122" s="195">
        <v>0</v>
      </c>
      <c r="E122" s="197">
        <v>777</v>
      </c>
      <c r="F122" s="476">
        <v>60</v>
      </c>
      <c r="G122" s="202">
        <f t="shared" si="7"/>
        <v>7.722007722007722</v>
      </c>
      <c r="H122" s="29" t="s">
        <v>257</v>
      </c>
      <c r="I122" s="29"/>
      <c r="J122" s="29"/>
      <c r="K122" s="29"/>
      <c r="L122" s="29"/>
      <c r="M122" s="29"/>
      <c r="N122" s="29"/>
      <c r="O122" s="84"/>
      <c r="P122" s="216"/>
      <c r="Q122" s="172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29" customFormat="1" ht="12.75">
      <c r="A123" s="600"/>
      <c r="B123" s="44">
        <v>3147</v>
      </c>
      <c r="C123" s="34" t="s">
        <v>41</v>
      </c>
      <c r="D123" s="189">
        <v>0</v>
      </c>
      <c r="E123" s="192">
        <v>424</v>
      </c>
      <c r="F123" s="427">
        <v>424</v>
      </c>
      <c r="G123" s="202">
        <f t="shared" si="7"/>
        <v>100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29" customFormat="1" ht="12.75">
      <c r="A124" s="600"/>
      <c r="B124" s="44">
        <v>3149</v>
      </c>
      <c r="C124" s="34" t="s">
        <v>601</v>
      </c>
      <c r="D124" s="189">
        <v>0</v>
      </c>
      <c r="E124" s="192">
        <v>2993</v>
      </c>
      <c r="F124" s="427">
        <v>2993</v>
      </c>
      <c r="G124" s="202">
        <f t="shared" si="7"/>
        <v>100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18" ht="12.75">
      <c r="A125" s="600"/>
      <c r="B125" s="161">
        <v>4322</v>
      </c>
      <c r="C125" s="162" t="s">
        <v>45</v>
      </c>
      <c r="D125" s="197">
        <v>0</v>
      </c>
      <c r="E125" s="192">
        <v>3</v>
      </c>
      <c r="F125" s="370">
        <v>3</v>
      </c>
      <c r="G125" s="202">
        <f t="shared" si="7"/>
        <v>100</v>
      </c>
      <c r="R125" s="172"/>
    </row>
    <row r="126" spans="1:7" ht="12.75">
      <c r="A126" s="600"/>
      <c r="B126" s="147">
        <v>3150</v>
      </c>
      <c r="C126" s="150" t="s">
        <v>42</v>
      </c>
      <c r="D126" s="189">
        <v>0</v>
      </c>
      <c r="E126" s="192">
        <v>0</v>
      </c>
      <c r="F126" s="427">
        <v>0</v>
      </c>
      <c r="G126" s="36">
        <v>0</v>
      </c>
    </row>
    <row r="127" spans="1:7" ht="12.75">
      <c r="A127" s="600"/>
      <c r="B127" s="44">
        <v>3231</v>
      </c>
      <c r="C127" s="34" t="s">
        <v>43</v>
      </c>
      <c r="D127" s="194">
        <v>0</v>
      </c>
      <c r="E127" s="192">
        <v>308</v>
      </c>
      <c r="F127" s="427">
        <v>144</v>
      </c>
      <c r="G127" s="36">
        <v>0</v>
      </c>
    </row>
    <row r="128" spans="1:7" ht="12.75">
      <c r="A128" s="600"/>
      <c r="B128" s="44">
        <v>3419</v>
      </c>
      <c r="C128" s="34" t="s">
        <v>311</v>
      </c>
      <c r="D128" s="194">
        <v>0</v>
      </c>
      <c r="E128" s="192">
        <v>3110</v>
      </c>
      <c r="F128" s="427">
        <v>10</v>
      </c>
      <c r="G128" s="202">
        <f>F128/E128*100</f>
        <v>0.3215434083601286</v>
      </c>
    </row>
    <row r="129" spans="1:256" s="132" customFormat="1" ht="13.5" customHeight="1">
      <c r="A129" s="601"/>
      <c r="B129" s="44">
        <v>3421</v>
      </c>
      <c r="C129" s="34" t="s">
        <v>44</v>
      </c>
      <c r="D129" s="194">
        <v>0</v>
      </c>
      <c r="E129" s="192">
        <v>408</v>
      </c>
      <c r="F129" s="427">
        <v>423</v>
      </c>
      <c r="G129" s="202">
        <f>F129/E129*100</f>
        <v>103.6764705882353</v>
      </c>
      <c r="H129" s="582" t="s">
        <v>81</v>
      </c>
      <c r="I129" s="583"/>
      <c r="J129" s="583"/>
      <c r="K129" s="583"/>
      <c r="L129" s="583"/>
      <c r="M129" s="29"/>
      <c r="N129" s="29"/>
      <c r="O129" s="84" t="s">
        <v>269</v>
      </c>
      <c r="P129" s="84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32" customFormat="1" ht="12.75">
      <c r="A130" s="570" t="s">
        <v>181</v>
      </c>
      <c r="B130" s="571"/>
      <c r="C130" s="572"/>
      <c r="D130" s="130">
        <f>SUM(D114:D129)</f>
        <v>0</v>
      </c>
      <c r="E130" s="130">
        <f>SUM(E113:E129)</f>
        <v>19783</v>
      </c>
      <c r="F130" s="458">
        <f>SUM(F113:F129)</f>
        <v>15696</v>
      </c>
      <c r="G130" s="131">
        <f>F130/E130*100</f>
        <v>79.34084820300258</v>
      </c>
      <c r="H130" s="138" t="s">
        <v>256</v>
      </c>
      <c r="I130" s="29"/>
      <c r="J130" s="29"/>
      <c r="K130" s="29"/>
      <c r="L130" s="29"/>
      <c r="M130" s="29"/>
      <c r="N130" s="29"/>
      <c r="O130" s="84" t="s">
        <v>267</v>
      </c>
      <c r="P130" s="84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7" ht="12.75">
      <c r="A131" s="77"/>
      <c r="B131" s="41"/>
      <c r="C131" s="41"/>
      <c r="D131" s="55"/>
      <c r="E131" s="342"/>
      <c r="F131" s="54"/>
      <c r="G131" s="38"/>
    </row>
    <row r="132" spans="1:21" ht="25.5">
      <c r="A132" s="7" t="s">
        <v>25</v>
      </c>
      <c r="B132" s="7" t="s">
        <v>26</v>
      </c>
      <c r="C132" s="5" t="s">
        <v>27</v>
      </c>
      <c r="D132" s="52" t="s">
        <v>139</v>
      </c>
      <c r="E132" s="59" t="s">
        <v>140</v>
      </c>
      <c r="F132" s="5" t="s">
        <v>16</v>
      </c>
      <c r="G132" s="51" t="s">
        <v>141</v>
      </c>
      <c r="U132" s="172"/>
    </row>
    <row r="133" spans="1:7" ht="12.75">
      <c r="A133" s="431">
        <v>30</v>
      </c>
      <c r="B133" s="431" t="s">
        <v>47</v>
      </c>
      <c r="C133" s="445" t="s">
        <v>514</v>
      </c>
      <c r="D133" s="432">
        <v>0</v>
      </c>
      <c r="E133" s="433">
        <v>27483</v>
      </c>
      <c r="F133" s="477">
        <v>27483</v>
      </c>
      <c r="G133" s="199">
        <f>F133/E133*100</f>
        <v>100</v>
      </c>
    </row>
    <row r="134" spans="1:20" ht="12.75">
      <c r="A134" s="139" t="s">
        <v>31</v>
      </c>
      <c r="B134" s="163">
        <v>3299</v>
      </c>
      <c r="C134" s="164" t="s">
        <v>322</v>
      </c>
      <c r="D134" s="253">
        <v>16200</v>
      </c>
      <c r="E134" s="378">
        <v>12881</v>
      </c>
      <c r="F134" s="477">
        <v>10752</v>
      </c>
      <c r="G134" s="199">
        <f>F134/E134*100</f>
        <v>83.47178014129338</v>
      </c>
      <c r="T134" s="172"/>
    </row>
    <row r="135" spans="1:256" s="132" customFormat="1" ht="12.75">
      <c r="A135" s="230"/>
      <c r="B135" s="247"/>
      <c r="C135" s="246" t="s">
        <v>327</v>
      </c>
      <c r="D135" s="265">
        <f>D72+D93+D109+D130+D134</f>
        <v>3585630</v>
      </c>
      <c r="E135" s="233">
        <f>E72+E93+E109+E130+E134+E133</f>
        <v>3893357</v>
      </c>
      <c r="F135" s="371">
        <f>F72+F93+F109+F130+F134+F133</f>
        <v>3257681</v>
      </c>
      <c r="G135" s="262">
        <f>F135/E135*100</f>
        <v>83.67280472866987</v>
      </c>
      <c r="H135" s="138" t="s">
        <v>81</v>
      </c>
      <c r="I135" s="29"/>
      <c r="J135" s="29"/>
      <c r="K135" s="29"/>
      <c r="L135" s="29"/>
      <c r="M135" s="29"/>
      <c r="N135" s="29"/>
      <c r="O135" s="84" t="s">
        <v>268</v>
      </c>
      <c r="P135" s="84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32" customFormat="1" ht="12.75">
      <c r="A136" s="16"/>
      <c r="B136" s="69"/>
      <c r="C136" s="234"/>
      <c r="D136" s="235"/>
      <c r="E136" s="236"/>
      <c r="F136" s="237"/>
      <c r="G136" s="238"/>
      <c r="H136" s="138"/>
      <c r="I136" s="29"/>
      <c r="J136" s="29"/>
      <c r="K136" s="29"/>
      <c r="L136" s="29"/>
      <c r="M136" s="29"/>
      <c r="N136" s="29"/>
      <c r="O136" s="84"/>
      <c r="P136" s="84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6" ht="12.75">
      <c r="A137" s="607" t="s">
        <v>52</v>
      </c>
      <c r="B137" s="607"/>
      <c r="C137" s="607"/>
      <c r="D137" s="56"/>
      <c r="E137" s="18"/>
      <c r="F137" s="84"/>
    </row>
    <row r="138" spans="1:256" s="29" customFormat="1" ht="12.75">
      <c r="A138" s="20"/>
      <c r="B138" s="20"/>
      <c r="C138" s="20"/>
      <c r="D138" s="56"/>
      <c r="E138" s="18"/>
      <c r="F138" s="84"/>
      <c r="G138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7" ht="25.5">
      <c r="A139" s="7" t="s">
        <v>25</v>
      </c>
      <c r="B139" s="7" t="s">
        <v>26</v>
      </c>
      <c r="C139" s="5" t="s">
        <v>27</v>
      </c>
      <c r="D139" s="52" t="s">
        <v>139</v>
      </c>
      <c r="E139" s="59" t="s">
        <v>140</v>
      </c>
      <c r="F139" s="5" t="s">
        <v>16</v>
      </c>
      <c r="G139" s="51" t="s">
        <v>141</v>
      </c>
    </row>
    <row r="140" spans="1:7" ht="12.75">
      <c r="A140" s="283">
        <v>30</v>
      </c>
      <c r="B140" s="283">
        <v>3299</v>
      </c>
      <c r="C140" s="164" t="s">
        <v>322</v>
      </c>
      <c r="D140" s="282">
        <v>8000</v>
      </c>
      <c r="E140" s="375">
        <v>4010</v>
      </c>
      <c r="F140" s="306">
        <v>0</v>
      </c>
      <c r="G140" s="199">
        <f>F140/E140*100</f>
        <v>0</v>
      </c>
    </row>
    <row r="141" spans="1:7" ht="12.75">
      <c r="A141" s="146" t="s">
        <v>31</v>
      </c>
      <c r="B141" s="147" t="s">
        <v>47</v>
      </c>
      <c r="C141" s="150" t="s">
        <v>50</v>
      </c>
      <c r="D141" s="252">
        <v>1500</v>
      </c>
      <c r="E141" s="187">
        <v>11015</v>
      </c>
      <c r="F141" s="427">
        <v>4555</v>
      </c>
      <c r="G141" s="199">
        <f>F141/E141*100</f>
        <v>41.35270086246028</v>
      </c>
    </row>
    <row r="142" spans="1:256" s="29" customFormat="1" ht="12.75">
      <c r="A142" s="230"/>
      <c r="B142" s="247"/>
      <c r="C142" s="246" t="s">
        <v>328</v>
      </c>
      <c r="D142" s="231">
        <f>SUM(D140:D141)</f>
        <v>9500</v>
      </c>
      <c r="E142" s="232">
        <f>SUM(E140:E141)</f>
        <v>15025</v>
      </c>
      <c r="F142" s="265">
        <f>F141</f>
        <v>4555</v>
      </c>
      <c r="G142" s="131">
        <f>F142/E142*100</f>
        <v>30.316139767054906</v>
      </c>
      <c r="O142" s="84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29" customFormat="1" ht="12.75">
      <c r="A143" s="16"/>
      <c r="B143" s="69"/>
      <c r="C143" s="234"/>
      <c r="D143" s="235"/>
      <c r="E143" s="236"/>
      <c r="F143" s="237"/>
      <c r="G143" s="238"/>
      <c r="O143" s="84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29" customFormat="1" ht="12.75">
      <c r="A144" s="239"/>
      <c r="B144" s="249"/>
      <c r="C144" s="248" t="s">
        <v>329</v>
      </c>
      <c r="D144" s="240">
        <f>D135+D142</f>
        <v>3595130</v>
      </c>
      <c r="E144" s="241">
        <f>E135+E142</f>
        <v>3908382</v>
      </c>
      <c r="F144" s="241">
        <f>F135+F142</f>
        <v>3262236</v>
      </c>
      <c r="G144" s="10">
        <f>F144/E144*100</f>
        <v>83.46768560493831</v>
      </c>
      <c r="O144" s="84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29" customFormat="1" ht="12.75">
      <c r="A145" s="16"/>
      <c r="B145" s="69"/>
      <c r="C145" s="234"/>
      <c r="D145" s="235"/>
      <c r="E145" s="236"/>
      <c r="F145" s="237"/>
      <c r="G145" s="238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4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  <c r="IS145" s="84"/>
      <c r="IT145" s="84"/>
      <c r="IU145" s="84"/>
      <c r="IV145" s="84"/>
    </row>
    <row r="146" spans="1:256" s="132" customFormat="1" ht="15.75">
      <c r="A146" s="74" t="s">
        <v>53</v>
      </c>
      <c r="B146" s="29"/>
      <c r="C146" s="29"/>
      <c r="D146" s="84"/>
      <c r="E146" s="84"/>
      <c r="F146" s="84"/>
      <c r="G146" s="29"/>
      <c r="H146" s="29"/>
      <c r="I146" s="29"/>
      <c r="J146" s="29"/>
      <c r="K146" s="29"/>
      <c r="L146" s="29"/>
      <c r="M146" s="29"/>
      <c r="N146" s="29"/>
      <c r="O146" s="84" t="s">
        <v>271</v>
      </c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32" customFormat="1" ht="12.75">
      <c r="A147" s="29"/>
      <c r="B147"/>
      <c r="C147"/>
      <c r="D147" s="15"/>
      <c r="E147" s="15"/>
      <c r="F147" s="15"/>
      <c r="G147"/>
      <c r="H147" s="29"/>
      <c r="I147" s="29"/>
      <c r="J147" s="29"/>
      <c r="K147" s="29"/>
      <c r="L147" s="29"/>
      <c r="M147" s="29"/>
      <c r="N147" s="29"/>
      <c r="O147" s="84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32" customFormat="1" ht="12.75">
      <c r="A148" s="65" t="s">
        <v>51</v>
      </c>
      <c r="B148"/>
      <c r="C148"/>
      <c r="D148" s="15"/>
      <c r="E148" s="15"/>
      <c r="F148" s="15"/>
      <c r="G148"/>
      <c r="H148" s="29"/>
      <c r="I148" s="29"/>
      <c r="J148" s="29"/>
      <c r="K148" s="29"/>
      <c r="L148" s="29"/>
      <c r="M148" s="29"/>
      <c r="N148" s="29"/>
      <c r="O148" s="84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32" customFormat="1" ht="12.75">
      <c r="A149" s="29"/>
      <c r="B149"/>
      <c r="C149"/>
      <c r="D149" s="15"/>
      <c r="E149" s="15"/>
      <c r="F149" s="15"/>
      <c r="G149"/>
      <c r="H149" s="29"/>
      <c r="I149" s="29"/>
      <c r="J149" s="29"/>
      <c r="K149" s="29"/>
      <c r="L149" s="29"/>
      <c r="M149" s="29"/>
      <c r="N149" s="29"/>
      <c r="O149" s="84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32" customFormat="1" ht="25.5">
      <c r="A150" s="7" t="s">
        <v>25</v>
      </c>
      <c r="B150" s="7" t="s">
        <v>26</v>
      </c>
      <c r="C150" s="5" t="s">
        <v>27</v>
      </c>
      <c r="D150" s="52" t="s">
        <v>139</v>
      </c>
      <c r="E150" s="59" t="s">
        <v>140</v>
      </c>
      <c r="F150" s="5" t="s">
        <v>16</v>
      </c>
      <c r="G150" s="51" t="s">
        <v>141</v>
      </c>
      <c r="H150" s="29"/>
      <c r="I150" s="29"/>
      <c r="J150" s="29"/>
      <c r="K150" s="29"/>
      <c r="L150" s="29"/>
      <c r="M150" s="29"/>
      <c r="N150" s="29"/>
      <c r="O150" s="84"/>
      <c r="P150" s="15"/>
      <c r="Q150" s="15"/>
      <c r="R150" s="15"/>
      <c r="S150" s="172"/>
      <c r="T150" s="15"/>
      <c r="U150" s="172"/>
      <c r="V150" s="172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35" customFormat="1" ht="12.75">
      <c r="A151" s="165" t="s">
        <v>54</v>
      </c>
      <c r="B151" s="147">
        <v>3311</v>
      </c>
      <c r="C151" s="150" t="s">
        <v>151</v>
      </c>
      <c r="D151" s="192">
        <v>27808</v>
      </c>
      <c r="E151" s="187">
        <v>29240</v>
      </c>
      <c r="F151" s="427">
        <v>24019</v>
      </c>
      <c r="G151" s="186">
        <f aca="true" t="shared" si="8" ref="G151:G158">F151/E151*100</f>
        <v>82.14432284541724</v>
      </c>
      <c r="H151" s="169"/>
      <c r="I151" s="169"/>
      <c r="J151" s="169"/>
      <c r="K151" s="169"/>
      <c r="L151" s="169"/>
      <c r="M151" s="169"/>
      <c r="N151" s="169"/>
      <c r="O151" s="84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32" customFormat="1" ht="12.75">
      <c r="A152" s="165" t="s">
        <v>54</v>
      </c>
      <c r="B152" s="147">
        <v>3314</v>
      </c>
      <c r="C152" s="150" t="s">
        <v>56</v>
      </c>
      <c r="D152" s="192">
        <v>20876</v>
      </c>
      <c r="E152" s="187">
        <v>27100</v>
      </c>
      <c r="F152" s="427">
        <v>23788</v>
      </c>
      <c r="G152" s="186">
        <f t="shared" si="8"/>
        <v>87.77859778597787</v>
      </c>
      <c r="H152" s="29"/>
      <c r="I152" s="29"/>
      <c r="J152" s="29"/>
      <c r="K152" s="29"/>
      <c r="L152" s="29"/>
      <c r="M152" s="29"/>
      <c r="N152" s="29"/>
      <c r="O152" s="84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32" customFormat="1" ht="12.75">
      <c r="A153" s="165" t="s">
        <v>54</v>
      </c>
      <c r="B153" s="147">
        <v>3315</v>
      </c>
      <c r="C153" s="150" t="s">
        <v>55</v>
      </c>
      <c r="D153" s="192">
        <v>48000</v>
      </c>
      <c r="E153" s="187">
        <v>51782</v>
      </c>
      <c r="F153" s="427">
        <v>42291</v>
      </c>
      <c r="G153" s="186">
        <f t="shared" si="8"/>
        <v>81.67123710942026</v>
      </c>
      <c r="H153" s="29"/>
      <c r="I153" s="29"/>
      <c r="J153" s="29"/>
      <c r="K153" s="29"/>
      <c r="L153" s="29"/>
      <c r="M153" s="29"/>
      <c r="N153" s="29"/>
      <c r="O153" s="84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18" ht="12.75">
      <c r="A154" s="165" t="s">
        <v>54</v>
      </c>
      <c r="B154" s="147">
        <v>3317</v>
      </c>
      <c r="C154" s="150" t="s">
        <v>144</v>
      </c>
      <c r="D154" s="192">
        <v>300</v>
      </c>
      <c r="E154" s="187">
        <v>280</v>
      </c>
      <c r="F154" s="427">
        <v>125</v>
      </c>
      <c r="G154" s="186">
        <f t="shared" si="8"/>
        <v>44.642857142857146</v>
      </c>
      <c r="R154" s="210"/>
    </row>
    <row r="155" spans="1:19" ht="12.75">
      <c r="A155" s="165" t="s">
        <v>54</v>
      </c>
      <c r="B155" s="147">
        <v>3319</v>
      </c>
      <c r="C155" s="150" t="s">
        <v>58</v>
      </c>
      <c r="D155" s="192">
        <v>640</v>
      </c>
      <c r="E155" s="187">
        <v>720</v>
      </c>
      <c r="F155" s="427">
        <v>465</v>
      </c>
      <c r="G155" s="186">
        <f t="shared" si="8"/>
        <v>64.58333333333334</v>
      </c>
      <c r="S155" s="172"/>
    </row>
    <row r="156" spans="1:7" ht="12.75">
      <c r="A156" s="165" t="s">
        <v>54</v>
      </c>
      <c r="B156" s="147">
        <v>3321</v>
      </c>
      <c r="C156" s="150" t="s">
        <v>290</v>
      </c>
      <c r="D156" s="192">
        <v>1602</v>
      </c>
      <c r="E156" s="187">
        <v>1644</v>
      </c>
      <c r="F156" s="427">
        <v>1354</v>
      </c>
      <c r="G156" s="186">
        <f t="shared" si="8"/>
        <v>82.36009732360098</v>
      </c>
    </row>
    <row r="157" spans="1:7" ht="12.75">
      <c r="A157" s="165" t="s">
        <v>54</v>
      </c>
      <c r="B157" s="147">
        <v>3322</v>
      </c>
      <c r="C157" s="150" t="s">
        <v>57</v>
      </c>
      <c r="D157" s="192">
        <v>16068</v>
      </c>
      <c r="E157" s="187">
        <v>20356</v>
      </c>
      <c r="F157" s="427">
        <v>6706</v>
      </c>
      <c r="G157" s="186">
        <f t="shared" si="8"/>
        <v>32.943603851444294</v>
      </c>
    </row>
    <row r="158" spans="1:7" ht="12.75">
      <c r="A158" s="165" t="s">
        <v>54</v>
      </c>
      <c r="B158" s="147">
        <v>3326</v>
      </c>
      <c r="C158" s="150" t="s">
        <v>584</v>
      </c>
      <c r="D158" s="192">
        <v>0</v>
      </c>
      <c r="E158" s="187">
        <v>70</v>
      </c>
      <c r="F158" s="427">
        <v>15</v>
      </c>
      <c r="G158" s="186">
        <f t="shared" si="8"/>
        <v>21.428571428571427</v>
      </c>
    </row>
    <row r="159" spans="1:21" ht="12.75">
      <c r="A159" s="165" t="s">
        <v>54</v>
      </c>
      <c r="B159" s="147">
        <v>3329</v>
      </c>
      <c r="C159" s="150" t="s">
        <v>420</v>
      </c>
      <c r="D159" s="192">
        <v>800</v>
      </c>
      <c r="E159" s="187">
        <v>0</v>
      </c>
      <c r="F159" s="427">
        <v>0</v>
      </c>
      <c r="G159" s="186" t="s">
        <v>326</v>
      </c>
      <c r="U159" s="172"/>
    </row>
    <row r="160" spans="1:7" ht="12.75" hidden="1">
      <c r="A160" s="16"/>
      <c r="B160" s="69"/>
      <c r="C160" s="70" t="s">
        <v>294</v>
      </c>
      <c r="D160" s="71"/>
      <c r="E160" s="72"/>
      <c r="F160" s="459"/>
      <c r="G160" s="73"/>
    </row>
    <row r="161" spans="1:7" ht="12.75" customHeight="1" hidden="1">
      <c r="A161" s="606" t="s">
        <v>298</v>
      </c>
      <c r="B161" s="606"/>
      <c r="C161" s="606"/>
      <c r="D161" s="606"/>
      <c r="E161" s="72"/>
      <c r="F161" s="459"/>
      <c r="G161" s="73"/>
    </row>
    <row r="162" spans="1:7" ht="12.75" customHeight="1" hidden="1">
      <c r="A162" s="606" t="s">
        <v>299</v>
      </c>
      <c r="B162" s="606"/>
      <c r="C162" s="606"/>
      <c r="D162" s="606"/>
      <c r="E162" s="72"/>
      <c r="F162" s="459"/>
      <c r="G162" s="73"/>
    </row>
    <row r="163" spans="1:7" ht="12.75" customHeight="1" hidden="1">
      <c r="A163" s="606" t="s">
        <v>300</v>
      </c>
      <c r="B163" s="606"/>
      <c r="C163" s="606"/>
      <c r="D163" s="606"/>
      <c r="E163" s="72"/>
      <c r="F163" s="459"/>
      <c r="G163" s="73"/>
    </row>
    <row r="164" spans="1:7" ht="12.75" customHeight="1" hidden="1">
      <c r="A164" s="606" t="s">
        <v>301</v>
      </c>
      <c r="B164" s="606"/>
      <c r="C164" s="606"/>
      <c r="D164" s="606"/>
      <c r="E164" s="72"/>
      <c r="F164" s="459"/>
      <c r="G164" s="73"/>
    </row>
    <row r="165" spans="1:7" ht="12.75" customHeight="1" hidden="1">
      <c r="A165" s="574" t="s">
        <v>302</v>
      </c>
      <c r="B165" s="574"/>
      <c r="C165" s="574"/>
      <c r="D165" s="574"/>
      <c r="E165" s="72"/>
      <c r="F165" s="459"/>
      <c r="G165" s="73"/>
    </row>
    <row r="166" spans="1:256" s="132" customFormat="1" ht="12.75">
      <c r="A166" s="230"/>
      <c r="B166" s="247"/>
      <c r="C166" s="246" t="s">
        <v>327</v>
      </c>
      <c r="D166" s="290">
        <f>SUM(D151:D159)</f>
        <v>116094</v>
      </c>
      <c r="E166" s="232">
        <f>SUM(E151:E159)</f>
        <v>131192</v>
      </c>
      <c r="F166" s="265">
        <f>SUM(F151:F159)</f>
        <v>98763</v>
      </c>
      <c r="G166" s="131">
        <f>F166/E166*100</f>
        <v>75.28126715043601</v>
      </c>
      <c r="H166" s="138" t="s">
        <v>81</v>
      </c>
      <c r="I166" s="29"/>
      <c r="J166" s="29"/>
      <c r="K166" s="29"/>
      <c r="L166" s="29"/>
      <c r="M166" s="29"/>
      <c r="N166" s="29"/>
      <c r="O166" s="84" t="s">
        <v>268</v>
      </c>
      <c r="P166" s="84"/>
      <c r="Q166" s="15"/>
      <c r="R166" s="172"/>
      <c r="S166" s="15"/>
      <c r="T166" s="15"/>
      <c r="U166" s="172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32" customFormat="1" ht="12.75">
      <c r="A167" s="16"/>
      <c r="B167" s="69"/>
      <c r="C167" s="234"/>
      <c r="D167" s="71"/>
      <c r="E167" s="236"/>
      <c r="F167" s="237"/>
      <c r="G167" s="31"/>
      <c r="H167" s="138"/>
      <c r="I167" s="29"/>
      <c r="J167" s="29"/>
      <c r="K167" s="29"/>
      <c r="L167" s="29"/>
      <c r="M167" s="29"/>
      <c r="N167" s="29"/>
      <c r="O167" s="84"/>
      <c r="P167" s="84"/>
      <c r="Q167" s="15"/>
      <c r="R167" s="172"/>
      <c r="S167" s="15"/>
      <c r="T167" s="15"/>
      <c r="U167" s="172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32" customFormat="1" ht="12.75">
      <c r="A168" s="607" t="s">
        <v>52</v>
      </c>
      <c r="B168" s="607"/>
      <c r="C168" s="607"/>
      <c r="D168" s="71"/>
      <c r="E168" s="236"/>
      <c r="F168" s="237"/>
      <c r="G168" s="31"/>
      <c r="H168" s="138"/>
      <c r="I168" s="29"/>
      <c r="J168" s="29"/>
      <c r="K168" s="29"/>
      <c r="L168" s="29"/>
      <c r="M168" s="29"/>
      <c r="N168" s="29"/>
      <c r="O168" s="84"/>
      <c r="P168" s="84"/>
      <c r="Q168" s="15"/>
      <c r="R168" s="172"/>
      <c r="S168" s="15"/>
      <c r="T168" s="15"/>
      <c r="U168" s="172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32" customFormat="1" ht="12.75">
      <c r="A169" s="16"/>
      <c r="B169" s="69"/>
      <c r="C169" s="234"/>
      <c r="D169" s="71"/>
      <c r="E169" s="236"/>
      <c r="F169" s="237"/>
      <c r="G169" s="31"/>
      <c r="H169" s="138"/>
      <c r="I169" s="29"/>
      <c r="J169" s="29"/>
      <c r="K169" s="29"/>
      <c r="L169" s="29"/>
      <c r="M169" s="29"/>
      <c r="N169" s="29"/>
      <c r="O169" s="84"/>
      <c r="P169" s="84"/>
      <c r="Q169" s="15"/>
      <c r="R169" s="172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32" customFormat="1" ht="25.5">
      <c r="A170" s="7" t="s">
        <v>25</v>
      </c>
      <c r="B170" s="7" t="s">
        <v>26</v>
      </c>
      <c r="C170" s="5" t="s">
        <v>27</v>
      </c>
      <c r="D170" s="52" t="s">
        <v>139</v>
      </c>
      <c r="E170" s="59" t="s">
        <v>140</v>
      </c>
      <c r="F170" s="5" t="s">
        <v>16</v>
      </c>
      <c r="G170" s="51" t="s">
        <v>141</v>
      </c>
      <c r="H170" s="138"/>
      <c r="I170" s="29"/>
      <c r="J170" s="29"/>
      <c r="K170" s="29"/>
      <c r="L170" s="29"/>
      <c r="M170" s="29"/>
      <c r="N170" s="29"/>
      <c r="O170" s="84"/>
      <c r="P170" s="84"/>
      <c r="Q170" s="15"/>
      <c r="R170" s="172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32" customFormat="1" ht="12.75">
      <c r="A171" s="283">
        <v>40</v>
      </c>
      <c r="B171" s="283">
        <v>3311</v>
      </c>
      <c r="C171" s="306" t="s">
        <v>412</v>
      </c>
      <c r="D171" s="282">
        <v>0</v>
      </c>
      <c r="E171" s="375">
        <v>298</v>
      </c>
      <c r="F171" s="306">
        <v>298</v>
      </c>
      <c r="G171" s="186">
        <f>F171/E171*100</f>
        <v>100</v>
      </c>
      <c r="H171" s="138"/>
      <c r="I171" s="29"/>
      <c r="J171" s="29"/>
      <c r="K171" s="29"/>
      <c r="L171" s="29"/>
      <c r="M171" s="29"/>
      <c r="N171" s="29"/>
      <c r="O171" s="84"/>
      <c r="P171" s="84"/>
      <c r="Q171" s="15"/>
      <c r="R171" s="172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32" customFormat="1" ht="12.75">
      <c r="A172" s="283">
        <v>40</v>
      </c>
      <c r="B172" s="283">
        <v>3315</v>
      </c>
      <c r="C172" s="306" t="s">
        <v>383</v>
      </c>
      <c r="D172" s="191">
        <v>1000</v>
      </c>
      <c r="E172" s="192">
        <v>1292</v>
      </c>
      <c r="F172" s="306">
        <v>646</v>
      </c>
      <c r="G172" s="186">
        <f>F172/E172*100</f>
        <v>50</v>
      </c>
      <c r="H172" s="138"/>
      <c r="I172" s="29"/>
      <c r="J172" s="29"/>
      <c r="K172" s="29"/>
      <c r="L172" s="29"/>
      <c r="M172" s="29"/>
      <c r="N172" s="29"/>
      <c r="O172" s="84"/>
      <c r="P172" s="84"/>
      <c r="Q172" s="15"/>
      <c r="R172" s="172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32" customFormat="1" ht="12.75">
      <c r="A173" s="283">
        <v>40</v>
      </c>
      <c r="B173" s="283">
        <v>3322</v>
      </c>
      <c r="C173" s="306" t="s">
        <v>57</v>
      </c>
      <c r="D173" s="191">
        <v>0</v>
      </c>
      <c r="E173" s="192">
        <v>1250</v>
      </c>
      <c r="F173" s="306">
        <v>1250</v>
      </c>
      <c r="G173" s="186">
        <f>F173/E173*100</f>
        <v>100</v>
      </c>
      <c r="H173" s="138"/>
      <c r="I173" s="29"/>
      <c r="J173" s="29"/>
      <c r="K173" s="29"/>
      <c r="L173" s="29"/>
      <c r="M173" s="29"/>
      <c r="N173" s="29"/>
      <c r="O173" s="84"/>
      <c r="P173" s="84"/>
      <c r="Q173" s="15"/>
      <c r="R173" s="172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32" customFormat="1" ht="12.75">
      <c r="A174" s="230"/>
      <c r="B174" s="247"/>
      <c r="C174" s="246" t="s">
        <v>328</v>
      </c>
      <c r="D174" s="231">
        <f>SUM(D171:D173)</f>
        <v>1000</v>
      </c>
      <c r="E174" s="232">
        <f>SUM(E171:E173)</f>
        <v>2840</v>
      </c>
      <c r="F174" s="265">
        <f>SUM(F171:F173)</f>
        <v>2194</v>
      </c>
      <c r="G174" s="131">
        <f>F174/E174*100</f>
        <v>77.25352112676056</v>
      </c>
      <c r="H174" s="138"/>
      <c r="I174" s="29"/>
      <c r="J174" s="29"/>
      <c r="K174" s="29"/>
      <c r="L174" s="29"/>
      <c r="M174" s="29"/>
      <c r="N174" s="29"/>
      <c r="O174" s="84"/>
      <c r="P174" s="84"/>
      <c r="Q174" s="15"/>
      <c r="R174" s="172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32" customFormat="1" ht="12.75">
      <c r="A175" s="16"/>
      <c r="B175" s="69"/>
      <c r="C175" s="234"/>
      <c r="D175" s="235"/>
      <c r="E175" s="236"/>
      <c r="F175" s="237"/>
      <c r="G175" s="238"/>
      <c r="H175" s="138"/>
      <c r="I175" s="29"/>
      <c r="J175" s="29"/>
      <c r="K175" s="29"/>
      <c r="L175" s="29"/>
      <c r="M175" s="29"/>
      <c r="N175" s="29"/>
      <c r="O175" s="84"/>
      <c r="P175" s="84"/>
      <c r="Q175" s="15"/>
      <c r="R175" s="172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32" customFormat="1" ht="12.75">
      <c r="A176" s="239"/>
      <c r="B176" s="249"/>
      <c r="C176" s="248" t="s">
        <v>329</v>
      </c>
      <c r="D176" s="240">
        <f>D166+D174</f>
        <v>117094</v>
      </c>
      <c r="E176" s="241">
        <f>E166+E174</f>
        <v>134032</v>
      </c>
      <c r="F176" s="242">
        <f>F166+F174</f>
        <v>100957</v>
      </c>
      <c r="G176" s="10">
        <f>F176/E176*100</f>
        <v>75.32305718037483</v>
      </c>
      <c r="H176" s="138"/>
      <c r="I176" s="29"/>
      <c r="J176" s="29"/>
      <c r="K176" s="29"/>
      <c r="L176" s="29"/>
      <c r="M176" s="29"/>
      <c r="N176" s="29"/>
      <c r="O176" s="84"/>
      <c r="P176" s="84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32" customFormat="1" ht="12.75">
      <c r="A177" s="16"/>
      <c r="B177" s="69"/>
      <c r="C177" s="234"/>
      <c r="D177" s="235"/>
      <c r="E177" s="236"/>
      <c r="F177" s="237"/>
      <c r="G177" s="238"/>
      <c r="H177" s="138"/>
      <c r="I177" s="29"/>
      <c r="J177" s="29"/>
      <c r="K177" s="29"/>
      <c r="L177" s="29"/>
      <c r="M177" s="29"/>
      <c r="N177" s="29"/>
      <c r="O177" s="84"/>
      <c r="P177" s="84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32" customFormat="1" ht="15.75">
      <c r="A178" s="74" t="s">
        <v>259</v>
      </c>
      <c r="B178" s="29"/>
      <c r="C178" s="29"/>
      <c r="D178" s="84"/>
      <c r="E178" s="84"/>
      <c r="F178" s="84"/>
      <c r="G178" s="29"/>
      <c r="H178" s="29"/>
      <c r="I178" s="29"/>
      <c r="J178" s="29"/>
      <c r="K178" s="29"/>
      <c r="L178" s="29"/>
      <c r="M178" s="29"/>
      <c r="N178" s="29"/>
      <c r="O178" s="84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32" customFormat="1" ht="12.75">
      <c r="A179" s="29"/>
      <c r="B179"/>
      <c r="C179"/>
      <c r="D179" s="15"/>
      <c r="E179" s="15"/>
      <c r="F179" s="15"/>
      <c r="G179"/>
      <c r="H179" s="29"/>
      <c r="I179" s="29"/>
      <c r="J179" s="29"/>
      <c r="K179" s="29"/>
      <c r="L179" s="29"/>
      <c r="M179" s="29"/>
      <c r="N179" s="29"/>
      <c r="O179" s="84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32" customFormat="1" ht="12.75">
      <c r="A180" s="65" t="s">
        <v>51</v>
      </c>
      <c r="B180"/>
      <c r="C180"/>
      <c r="D180" s="15"/>
      <c r="E180" s="15"/>
      <c r="F180" s="15"/>
      <c r="G180"/>
      <c r="H180" s="29"/>
      <c r="I180" s="29"/>
      <c r="J180" s="29"/>
      <c r="K180" s="29"/>
      <c r="L180" s="29"/>
      <c r="M180" s="29"/>
      <c r="N180" s="29"/>
      <c r="O180" s="84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32" customFormat="1" ht="12.75">
      <c r="A181" s="29"/>
      <c r="B181"/>
      <c r="C181"/>
      <c r="D181" s="15"/>
      <c r="E181" s="15"/>
      <c r="F181" s="15"/>
      <c r="G181"/>
      <c r="H181" s="29"/>
      <c r="I181" s="29"/>
      <c r="J181" s="29"/>
      <c r="K181" s="29"/>
      <c r="L181" s="29"/>
      <c r="M181" s="29"/>
      <c r="N181" s="29"/>
      <c r="O181" s="84"/>
      <c r="P181" s="15"/>
      <c r="Q181" s="15"/>
      <c r="R181" s="172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32" customFormat="1" ht="25.5">
      <c r="A182" s="7" t="s">
        <v>25</v>
      </c>
      <c r="B182" s="7" t="s">
        <v>26</v>
      </c>
      <c r="C182" s="5" t="s">
        <v>27</v>
      </c>
      <c r="D182" s="52" t="s">
        <v>139</v>
      </c>
      <c r="E182" s="59" t="s">
        <v>140</v>
      </c>
      <c r="F182" s="5" t="s">
        <v>16</v>
      </c>
      <c r="G182" s="51" t="s">
        <v>141</v>
      </c>
      <c r="H182" s="29"/>
      <c r="I182" s="29"/>
      <c r="J182" s="29"/>
      <c r="K182" s="29"/>
      <c r="L182" s="29"/>
      <c r="M182" s="29"/>
      <c r="N182" s="29"/>
      <c r="O182" s="84"/>
      <c r="P182" s="15"/>
      <c r="Q182" s="15"/>
      <c r="R182" s="172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32" customFormat="1" ht="12.75">
      <c r="A183" s="44">
        <v>50</v>
      </c>
      <c r="B183" s="44">
        <v>3522</v>
      </c>
      <c r="C183" s="23" t="s">
        <v>152</v>
      </c>
      <c r="D183" s="250">
        <v>145055</v>
      </c>
      <c r="E183" s="280">
        <v>94344</v>
      </c>
      <c r="F183" s="280">
        <v>73491</v>
      </c>
      <c r="G183" s="36">
        <f aca="true" t="shared" si="9" ref="G183:G190">F183/E183*100</f>
        <v>77.89684558636479</v>
      </c>
      <c r="H183" s="29"/>
      <c r="I183" s="29"/>
      <c r="J183" s="29"/>
      <c r="K183" s="29"/>
      <c r="L183" s="29"/>
      <c r="M183" s="29"/>
      <c r="N183" s="29"/>
      <c r="O183" s="84"/>
      <c r="P183" s="15"/>
      <c r="Q183" s="15"/>
      <c r="R183" s="221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15" ht="12.75" customHeight="1">
      <c r="A184" s="44">
        <v>50</v>
      </c>
      <c r="B184" s="44">
        <v>3529</v>
      </c>
      <c r="C184" s="23" t="s">
        <v>153</v>
      </c>
      <c r="D184" s="250">
        <v>20470</v>
      </c>
      <c r="E184" s="280">
        <v>23370</v>
      </c>
      <c r="F184" s="280">
        <v>20407</v>
      </c>
      <c r="G184" s="36">
        <f t="shared" si="9"/>
        <v>87.32135216089003</v>
      </c>
      <c r="H184" s="29"/>
      <c r="I184" s="29"/>
      <c r="J184" s="29"/>
      <c r="K184" s="29"/>
      <c r="L184" s="29"/>
      <c r="M184" s="29"/>
      <c r="N184" s="29"/>
      <c r="O184" s="84"/>
    </row>
    <row r="185" spans="1:15" ht="12.75" customHeight="1">
      <c r="A185" s="44">
        <v>50</v>
      </c>
      <c r="B185" s="44">
        <v>3533</v>
      </c>
      <c r="C185" s="23" t="s">
        <v>154</v>
      </c>
      <c r="D185" s="250">
        <v>99000</v>
      </c>
      <c r="E185" s="26">
        <v>118157</v>
      </c>
      <c r="F185" s="280">
        <v>93440</v>
      </c>
      <c r="G185" s="36">
        <f t="shared" si="9"/>
        <v>79.08122244132805</v>
      </c>
      <c r="H185" s="29"/>
      <c r="I185" s="29"/>
      <c r="J185" s="29"/>
      <c r="K185" s="29"/>
      <c r="L185" s="29"/>
      <c r="M185" s="29"/>
      <c r="N185" s="29"/>
      <c r="O185" s="84"/>
    </row>
    <row r="186" spans="1:15" ht="12.75" customHeight="1">
      <c r="A186" s="166" t="s">
        <v>59</v>
      </c>
      <c r="B186" s="161">
        <v>3539</v>
      </c>
      <c r="C186" s="162" t="s">
        <v>857</v>
      </c>
      <c r="D186" s="251">
        <v>2500</v>
      </c>
      <c r="E186" s="198">
        <v>3242</v>
      </c>
      <c r="F186" s="370">
        <v>2900</v>
      </c>
      <c r="G186" s="202">
        <f t="shared" si="9"/>
        <v>89.45095619987661</v>
      </c>
      <c r="H186" s="29"/>
      <c r="I186" s="29"/>
      <c r="J186" s="29"/>
      <c r="K186" s="29"/>
      <c r="L186" s="29"/>
      <c r="M186" s="29"/>
      <c r="N186" s="29"/>
      <c r="O186" s="84"/>
    </row>
    <row r="187" spans="1:15" ht="12.75" customHeight="1">
      <c r="A187" s="166" t="s">
        <v>59</v>
      </c>
      <c r="B187" s="161">
        <v>3549</v>
      </c>
      <c r="C187" s="162" t="s">
        <v>291</v>
      </c>
      <c r="D187" s="251">
        <v>1300</v>
      </c>
      <c r="E187" s="198">
        <v>2422</v>
      </c>
      <c r="F187" s="370">
        <v>1722</v>
      </c>
      <c r="G187" s="202">
        <f t="shared" si="9"/>
        <v>71.09826589595376</v>
      </c>
      <c r="H187" s="29"/>
      <c r="I187" s="29"/>
      <c r="J187" s="29"/>
      <c r="K187" s="29"/>
      <c r="L187" s="29"/>
      <c r="M187" s="29"/>
      <c r="N187" s="29"/>
      <c r="O187" s="84"/>
    </row>
    <row r="188" spans="1:17" ht="12.75" customHeight="1">
      <c r="A188" s="146" t="s">
        <v>59</v>
      </c>
      <c r="B188" s="147">
        <v>3569</v>
      </c>
      <c r="C188" s="150" t="s">
        <v>60</v>
      </c>
      <c r="D188" s="252">
        <v>100</v>
      </c>
      <c r="E188" s="187">
        <v>2750</v>
      </c>
      <c r="F188" s="427">
        <v>158</v>
      </c>
      <c r="G188" s="36">
        <f t="shared" si="9"/>
        <v>5.745454545454545</v>
      </c>
      <c r="O188" s="84"/>
      <c r="Q188" s="172"/>
    </row>
    <row r="189" spans="1:17" ht="12.75" customHeight="1">
      <c r="A189" s="146" t="s">
        <v>59</v>
      </c>
      <c r="B189" s="147">
        <v>3592</v>
      </c>
      <c r="C189" s="150" t="s">
        <v>419</v>
      </c>
      <c r="D189" s="252">
        <v>500</v>
      </c>
      <c r="E189" s="187">
        <v>500</v>
      </c>
      <c r="F189" s="427">
        <v>0</v>
      </c>
      <c r="G189" s="36">
        <f t="shared" si="9"/>
        <v>0</v>
      </c>
      <c r="O189" s="84"/>
      <c r="Q189" s="172"/>
    </row>
    <row r="190" spans="1:20" ht="12.75" customHeight="1">
      <c r="A190" s="146" t="s">
        <v>59</v>
      </c>
      <c r="B190" s="147">
        <v>3599</v>
      </c>
      <c r="C190" s="150" t="s">
        <v>61</v>
      </c>
      <c r="D190" s="252">
        <v>2060</v>
      </c>
      <c r="E190" s="187">
        <v>1910</v>
      </c>
      <c r="F190" s="427">
        <v>469</v>
      </c>
      <c r="G190" s="36">
        <f t="shared" si="9"/>
        <v>24.554973821989527</v>
      </c>
      <c r="O190" s="84"/>
      <c r="P190" s="172"/>
      <c r="T190" s="172"/>
    </row>
    <row r="191" spans="1:18" ht="12.75" customHeight="1">
      <c r="A191" s="146" t="s">
        <v>59</v>
      </c>
      <c r="B191" s="147">
        <v>3513</v>
      </c>
      <c r="C191" s="150" t="s">
        <v>292</v>
      </c>
      <c r="D191" s="252">
        <v>32728</v>
      </c>
      <c r="E191" s="187">
        <v>32728</v>
      </c>
      <c r="F191" s="427">
        <v>25381</v>
      </c>
      <c r="G191" s="36">
        <f>F191/E191*100</f>
        <v>77.55133219261793</v>
      </c>
      <c r="R191" s="172"/>
    </row>
    <row r="192" spans="1:7" ht="12.75">
      <c r="A192" s="146" t="s">
        <v>59</v>
      </c>
      <c r="B192" s="147">
        <v>3721</v>
      </c>
      <c r="C192" s="150" t="s">
        <v>293</v>
      </c>
      <c r="D192" s="252">
        <v>400</v>
      </c>
      <c r="E192" s="187">
        <v>355</v>
      </c>
      <c r="F192" s="427">
        <v>259</v>
      </c>
      <c r="G192" s="36">
        <f>F192/E192*100</f>
        <v>72.95774647887325</v>
      </c>
    </row>
    <row r="193" spans="1:256" s="132" customFormat="1" ht="12.75">
      <c r="A193" s="230"/>
      <c r="B193" s="247"/>
      <c r="C193" s="246" t="s">
        <v>327</v>
      </c>
      <c r="D193" s="231">
        <f>SUM(D183:D192)</f>
        <v>304113</v>
      </c>
      <c r="E193" s="232">
        <f>SUM(E183:E192)</f>
        <v>279778</v>
      </c>
      <c r="F193" s="265">
        <f>SUM(F183:F192)</f>
        <v>218227</v>
      </c>
      <c r="G193" s="123">
        <f>F193/E193*100</f>
        <v>78.00005718819921</v>
      </c>
      <c r="H193" s="138" t="s">
        <v>81</v>
      </c>
      <c r="I193" s="29"/>
      <c r="J193" s="29"/>
      <c r="K193" s="29"/>
      <c r="L193" s="29"/>
      <c r="M193" s="29"/>
      <c r="N193" s="29"/>
      <c r="O193" s="84" t="s">
        <v>268</v>
      </c>
      <c r="P193" s="84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32" customFormat="1" ht="12.75">
      <c r="A194" s="16"/>
      <c r="B194" s="69"/>
      <c r="C194" s="234"/>
      <c r="D194" s="235"/>
      <c r="E194" s="236"/>
      <c r="F194" s="237"/>
      <c r="G194" s="238"/>
      <c r="H194" s="138"/>
      <c r="I194" s="29"/>
      <c r="J194" s="29"/>
      <c r="K194" s="29"/>
      <c r="L194" s="29"/>
      <c r="M194" s="29"/>
      <c r="N194" s="29"/>
      <c r="O194" s="84"/>
      <c r="P194" s="84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5" ht="12.75">
      <c r="A195" s="607" t="s">
        <v>52</v>
      </c>
      <c r="B195" s="607"/>
      <c r="C195" s="607"/>
      <c r="D195" s="56"/>
      <c r="E195" s="18"/>
    </row>
    <row r="196" spans="1:256" s="29" customFormat="1" ht="12.75">
      <c r="A196" s="20"/>
      <c r="B196" s="20"/>
      <c r="C196" s="20"/>
      <c r="D196" s="56"/>
      <c r="E196" s="18"/>
      <c r="F196" s="15"/>
      <c r="G196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7" ht="25.5">
      <c r="A197" s="7" t="s">
        <v>25</v>
      </c>
      <c r="B197" s="7" t="s">
        <v>26</v>
      </c>
      <c r="C197" s="5" t="s">
        <v>27</v>
      </c>
      <c r="D197" s="52" t="s">
        <v>139</v>
      </c>
      <c r="E197" s="59" t="s">
        <v>140</v>
      </c>
      <c r="F197" s="5" t="s">
        <v>16</v>
      </c>
      <c r="G197" s="51" t="s">
        <v>141</v>
      </c>
    </row>
    <row r="198" spans="1:7" ht="12.75">
      <c r="A198" s="283">
        <v>50</v>
      </c>
      <c r="B198" s="283">
        <v>3533</v>
      </c>
      <c r="C198" s="34" t="s">
        <v>154</v>
      </c>
      <c r="D198" s="282">
        <v>0</v>
      </c>
      <c r="E198" s="375">
        <v>480</v>
      </c>
      <c r="F198" s="306">
        <v>130</v>
      </c>
      <c r="G198" s="36">
        <f>F198/E198*100</f>
        <v>27.083333333333332</v>
      </c>
    </row>
    <row r="199" spans="1:7" ht="12.75">
      <c r="A199" s="283">
        <v>50</v>
      </c>
      <c r="B199" s="283">
        <v>3529</v>
      </c>
      <c r="C199" s="34" t="s">
        <v>153</v>
      </c>
      <c r="D199" s="282">
        <v>0</v>
      </c>
      <c r="E199" s="375">
        <v>400</v>
      </c>
      <c r="F199" s="306">
        <v>300</v>
      </c>
      <c r="G199" s="36">
        <f>F199/E199*100</f>
        <v>75</v>
      </c>
    </row>
    <row r="200" spans="1:7" ht="12.75">
      <c r="A200" s="146" t="s">
        <v>59</v>
      </c>
      <c r="B200" s="147">
        <v>3522</v>
      </c>
      <c r="C200" s="150" t="s">
        <v>152</v>
      </c>
      <c r="D200" s="252">
        <v>112435</v>
      </c>
      <c r="E200" s="369">
        <v>216080</v>
      </c>
      <c r="F200" s="427">
        <v>121808</v>
      </c>
      <c r="G200" s="36">
        <f>F200/E200*100</f>
        <v>56.37171417993336</v>
      </c>
    </row>
    <row r="201" spans="1:14" s="172" customFormat="1" ht="15" customHeight="1">
      <c r="A201" s="166" t="s">
        <v>59</v>
      </c>
      <c r="B201" s="161">
        <v>3539</v>
      </c>
      <c r="C201" s="162" t="s">
        <v>857</v>
      </c>
      <c r="D201" s="252">
        <v>0</v>
      </c>
      <c r="E201" s="369">
        <v>910</v>
      </c>
      <c r="F201" s="427">
        <v>0</v>
      </c>
      <c r="G201" s="36">
        <f>F201/E201*100</f>
        <v>0</v>
      </c>
      <c r="H201" s="133"/>
      <c r="I201" s="133"/>
      <c r="J201" s="133"/>
      <c r="K201" s="133"/>
      <c r="L201" s="133"/>
      <c r="M201" s="133"/>
      <c r="N201" s="133"/>
    </row>
    <row r="202" spans="1:256" s="29" customFormat="1" ht="12.75">
      <c r="A202" s="230"/>
      <c r="B202" s="247"/>
      <c r="C202" s="246" t="s">
        <v>328</v>
      </c>
      <c r="D202" s="231">
        <f>SUM(D198:D201)</f>
        <v>112435</v>
      </c>
      <c r="E202" s="232">
        <f>SUM(E198:E201)</f>
        <v>217870</v>
      </c>
      <c r="F202" s="265">
        <f>SUM(F198:F201)</f>
        <v>122238</v>
      </c>
      <c r="G202" s="36">
        <f>F202/E202*100</f>
        <v>56.10593473172075</v>
      </c>
      <c r="O202" s="84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29" customFormat="1" ht="12.75">
      <c r="A203" s="16"/>
      <c r="B203" s="69"/>
      <c r="C203" s="234"/>
      <c r="D203" s="235"/>
      <c r="E203" s="236"/>
      <c r="F203" s="237"/>
      <c r="G203" s="31"/>
      <c r="H203" s="138"/>
      <c r="O203" s="84"/>
      <c r="P203" s="84"/>
      <c r="Q203" s="84"/>
      <c r="R203" s="84"/>
      <c r="S203" s="84" t="s">
        <v>177</v>
      </c>
      <c r="T203" s="84"/>
      <c r="U203" s="84"/>
      <c r="V203" s="172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  <c r="IU203" s="84"/>
      <c r="IV203" s="84"/>
    </row>
    <row r="204" spans="1:256" s="132" customFormat="1" ht="12.75">
      <c r="A204" s="239"/>
      <c r="B204" s="249"/>
      <c r="C204" s="248" t="s">
        <v>329</v>
      </c>
      <c r="D204" s="240">
        <f>D193+D202</f>
        <v>416548</v>
      </c>
      <c r="E204" s="241">
        <f>E202+E193</f>
        <v>497648</v>
      </c>
      <c r="F204" s="242">
        <f>F202+F193</f>
        <v>340465</v>
      </c>
      <c r="G204" s="10">
        <f>F204/E204*100</f>
        <v>68.41482332893933</v>
      </c>
      <c r="H204" s="138"/>
      <c r="I204" s="29"/>
      <c r="J204" s="29"/>
      <c r="K204" s="29"/>
      <c r="L204" s="29"/>
      <c r="M204" s="29"/>
      <c r="N204" s="29"/>
      <c r="O204" s="84"/>
      <c r="P204" s="84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5:6" ht="12.75">
      <c r="E205" s="172"/>
      <c r="F205" s="84"/>
    </row>
    <row r="206" spans="1:256" s="29" customFormat="1" ht="15.75">
      <c r="A206" s="74" t="s">
        <v>62</v>
      </c>
      <c r="D206" s="84"/>
      <c r="E206" s="84"/>
      <c r="F206" s="84"/>
      <c r="O206" s="84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2:256" s="29" customFormat="1" ht="12.75">
      <c r="B207"/>
      <c r="C207"/>
      <c r="D207" s="15"/>
      <c r="E207" s="15"/>
      <c r="F207" s="84"/>
      <c r="G207"/>
      <c r="O207" s="84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29" customFormat="1" ht="12.75">
      <c r="A208" s="65" t="s">
        <v>51</v>
      </c>
      <c r="B208"/>
      <c r="C208"/>
      <c r="D208" s="15"/>
      <c r="E208" s="15"/>
      <c r="F208" s="84"/>
      <c r="G208"/>
      <c r="O208" s="84"/>
      <c r="P208" s="15"/>
      <c r="Q208" s="15"/>
      <c r="R208" s="15"/>
      <c r="S208" s="15"/>
      <c r="T208" s="15"/>
      <c r="U208" s="15"/>
      <c r="V208" s="15"/>
      <c r="W208" s="172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2:256" s="29" customFormat="1" ht="12.75">
      <c r="B209"/>
      <c r="C209"/>
      <c r="D209" s="15"/>
      <c r="E209" s="15"/>
      <c r="F209" s="84"/>
      <c r="G209"/>
      <c r="O209" s="84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29" customFormat="1" ht="25.5">
      <c r="A210" s="7" t="s">
        <v>25</v>
      </c>
      <c r="B210" s="7" t="s">
        <v>26</v>
      </c>
      <c r="C210" s="5" t="s">
        <v>27</v>
      </c>
      <c r="D210" s="52" t="s">
        <v>139</v>
      </c>
      <c r="E210" s="59" t="s">
        <v>140</v>
      </c>
      <c r="F210" s="5" t="s">
        <v>16</v>
      </c>
      <c r="G210" s="51" t="s">
        <v>141</v>
      </c>
      <c r="O210" s="84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29" customFormat="1" ht="12.75">
      <c r="A211" s="151">
        <v>60</v>
      </c>
      <c r="B211" s="151">
        <v>3719</v>
      </c>
      <c r="C211" s="152" t="s">
        <v>146</v>
      </c>
      <c r="D211" s="191">
        <v>30</v>
      </c>
      <c r="E211" s="192">
        <v>30</v>
      </c>
      <c r="F211" s="306">
        <v>0</v>
      </c>
      <c r="G211" s="358">
        <f aca="true" t="shared" si="10" ref="G211:G217">F211/E211*100</f>
        <v>0</v>
      </c>
      <c r="O211" s="84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29" customFormat="1" ht="12.75">
      <c r="A212" s="151">
        <v>60</v>
      </c>
      <c r="B212" s="151">
        <v>3727</v>
      </c>
      <c r="C212" s="152" t="s">
        <v>418</v>
      </c>
      <c r="D212" s="191">
        <v>0</v>
      </c>
      <c r="E212" s="375">
        <v>2350</v>
      </c>
      <c r="F212" s="306">
        <v>1672</v>
      </c>
      <c r="G212" s="358">
        <f t="shared" si="10"/>
        <v>71.14893617021276</v>
      </c>
      <c r="O212" s="84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29" customFormat="1" ht="12.75">
      <c r="A213" s="146" t="s">
        <v>63</v>
      </c>
      <c r="B213" s="147">
        <v>3729</v>
      </c>
      <c r="C213" s="150" t="s">
        <v>156</v>
      </c>
      <c r="D213" s="192">
        <v>100</v>
      </c>
      <c r="E213" s="187">
        <v>0</v>
      </c>
      <c r="F213" s="427">
        <v>0</v>
      </c>
      <c r="G213" s="358" t="s">
        <v>326</v>
      </c>
      <c r="O213" s="84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29" customFormat="1" ht="12.75">
      <c r="A214" s="146" t="s">
        <v>63</v>
      </c>
      <c r="B214" s="147">
        <v>3741</v>
      </c>
      <c r="C214" s="150" t="s">
        <v>158</v>
      </c>
      <c r="D214" s="192">
        <v>150</v>
      </c>
      <c r="E214" s="187">
        <v>1698</v>
      </c>
      <c r="F214" s="427">
        <v>1560</v>
      </c>
      <c r="G214" s="358">
        <f t="shared" si="10"/>
        <v>91.87279151943463</v>
      </c>
      <c r="O214" s="84"/>
      <c r="P214" s="222"/>
      <c r="Q214" s="15"/>
      <c r="R214" s="15"/>
      <c r="S214" s="15"/>
      <c r="T214" s="15"/>
      <c r="U214" s="15"/>
      <c r="V214" s="15"/>
      <c r="W214" s="172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29" customFormat="1" ht="12.75">
      <c r="A215" s="146" t="s">
        <v>63</v>
      </c>
      <c r="B215" s="147">
        <v>3742</v>
      </c>
      <c r="C215" s="150" t="s">
        <v>157</v>
      </c>
      <c r="D215" s="192">
        <v>4500</v>
      </c>
      <c r="E215" s="187">
        <v>4300</v>
      </c>
      <c r="F215" s="427">
        <v>2521</v>
      </c>
      <c r="G215" s="358">
        <f t="shared" si="10"/>
        <v>58.627906976744185</v>
      </c>
      <c r="H215" s="186">
        <f>G215/F215*100</f>
        <v>2.3255813953488373</v>
      </c>
      <c r="I215" s="186">
        <f>H215/G215*100</f>
        <v>3.9666798889329633</v>
      </c>
      <c r="J215" s="186">
        <f aca="true" t="shared" si="11" ref="J215:O215">I215/H215*100</f>
        <v>170.5672352241174</v>
      </c>
      <c r="K215" s="186">
        <f t="shared" si="11"/>
        <v>4300</v>
      </c>
      <c r="L215" s="186">
        <f t="shared" si="11"/>
        <v>2521</v>
      </c>
      <c r="M215" s="186">
        <f t="shared" si="11"/>
        <v>58.627906976744185</v>
      </c>
      <c r="N215" s="186">
        <f t="shared" si="11"/>
        <v>2.3255813953488373</v>
      </c>
      <c r="O215" s="186">
        <f t="shared" si="11"/>
        <v>3.9666798889329633</v>
      </c>
      <c r="P215" s="217"/>
      <c r="Q215" s="15"/>
      <c r="R215" s="15"/>
      <c r="S215" s="15"/>
      <c r="T215" s="15"/>
      <c r="U215" s="15"/>
      <c r="V215" s="15"/>
      <c r="W215" s="172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3" ht="25.5">
      <c r="A216" s="166" t="s">
        <v>63</v>
      </c>
      <c r="B216" s="161">
        <v>3749</v>
      </c>
      <c r="C216" s="162" t="s">
        <v>159</v>
      </c>
      <c r="D216" s="200">
        <v>20</v>
      </c>
      <c r="E216" s="198">
        <v>0</v>
      </c>
      <c r="F216" s="370">
        <v>0</v>
      </c>
      <c r="G216" s="392" t="s">
        <v>326</v>
      </c>
      <c r="W216" s="172"/>
    </row>
    <row r="217" spans="1:7" ht="12.75">
      <c r="A217" s="166" t="s">
        <v>63</v>
      </c>
      <c r="B217" s="161">
        <v>3773</v>
      </c>
      <c r="C217" s="162" t="s">
        <v>372</v>
      </c>
      <c r="D217" s="200">
        <v>0</v>
      </c>
      <c r="E217" s="198">
        <v>354</v>
      </c>
      <c r="F217" s="370">
        <v>306</v>
      </c>
      <c r="G217" s="358">
        <f t="shared" si="10"/>
        <v>86.4406779661017</v>
      </c>
    </row>
    <row r="218" spans="1:7" ht="12.75">
      <c r="A218" s="146" t="s">
        <v>63</v>
      </c>
      <c r="B218" s="147">
        <v>3792</v>
      </c>
      <c r="C218" s="150" t="s">
        <v>64</v>
      </c>
      <c r="D218" s="192">
        <v>100</v>
      </c>
      <c r="E218" s="187">
        <v>100</v>
      </c>
      <c r="F218" s="427">
        <v>35</v>
      </c>
      <c r="G218" s="186">
        <f>F218/E218*100</f>
        <v>35</v>
      </c>
    </row>
    <row r="219" spans="1:7" ht="12.75" customHeight="1">
      <c r="A219" s="146" t="s">
        <v>63</v>
      </c>
      <c r="B219" s="147">
        <v>3799</v>
      </c>
      <c r="C219" s="150" t="s">
        <v>65</v>
      </c>
      <c r="D219" s="192">
        <v>300</v>
      </c>
      <c r="E219" s="187">
        <v>0</v>
      </c>
      <c r="F219" s="427">
        <v>0</v>
      </c>
      <c r="G219" s="186" t="s">
        <v>326</v>
      </c>
    </row>
    <row r="220" spans="1:14" s="84" customFormat="1" ht="12.75">
      <c r="A220" s="230"/>
      <c r="B220" s="247"/>
      <c r="C220" s="246" t="s">
        <v>327</v>
      </c>
      <c r="D220" s="231">
        <f>SUM(D211:D219)</f>
        <v>5200</v>
      </c>
      <c r="E220" s="232">
        <f>SUM(E211:E219)</f>
        <v>8832</v>
      </c>
      <c r="F220" s="265">
        <f>SUM(F211:F219)</f>
        <v>6094</v>
      </c>
      <c r="G220" s="131">
        <f>F220/E220*100</f>
        <v>68.99909420289855</v>
      </c>
      <c r="H220" s="29"/>
      <c r="I220" s="29"/>
      <c r="J220" s="29"/>
      <c r="K220" s="29"/>
      <c r="L220" s="29"/>
      <c r="M220" s="29"/>
      <c r="N220" s="29"/>
    </row>
    <row r="221" spans="1:14" s="84" customFormat="1" ht="12.75">
      <c r="A221" s="16"/>
      <c r="B221" s="69"/>
      <c r="C221" s="234"/>
      <c r="D221" s="235"/>
      <c r="E221" s="236"/>
      <c r="F221" s="237"/>
      <c r="G221" s="238"/>
      <c r="H221" s="29"/>
      <c r="I221" s="29"/>
      <c r="J221" s="29"/>
      <c r="K221" s="29"/>
      <c r="L221" s="29"/>
      <c r="M221" s="29"/>
      <c r="N221" s="29"/>
    </row>
    <row r="222" spans="1:256" s="29" customFormat="1" ht="12.75">
      <c r="A222" s="239"/>
      <c r="B222" s="249"/>
      <c r="C222" s="248" t="s">
        <v>329</v>
      </c>
      <c r="D222" s="240">
        <f>D220</f>
        <v>5200</v>
      </c>
      <c r="E222" s="241">
        <f>E220</f>
        <v>8832</v>
      </c>
      <c r="F222" s="242">
        <f>F220</f>
        <v>6094</v>
      </c>
      <c r="G222" s="10">
        <f>F222/E222*100</f>
        <v>68.99909420289855</v>
      </c>
      <c r="H222" s="138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  <c r="GG222" s="84"/>
      <c r="GH222" s="84"/>
      <c r="GI222" s="84"/>
      <c r="GJ222" s="84"/>
      <c r="GK222" s="84"/>
      <c r="GL222" s="84"/>
      <c r="GM222" s="84"/>
      <c r="GN222" s="84"/>
      <c r="GO222" s="84"/>
      <c r="GP222" s="84"/>
      <c r="GQ222" s="84"/>
      <c r="GR222" s="84"/>
      <c r="GS222" s="84"/>
      <c r="GT222" s="84"/>
      <c r="GU222" s="84"/>
      <c r="GV222" s="84"/>
      <c r="GW222" s="84"/>
      <c r="GX222" s="84"/>
      <c r="GY222" s="84"/>
      <c r="GZ222" s="84"/>
      <c r="HA222" s="84"/>
      <c r="HB222" s="84"/>
      <c r="HC222" s="84"/>
      <c r="HD222" s="84"/>
      <c r="HE222" s="84"/>
      <c r="HF222" s="84"/>
      <c r="HG222" s="84"/>
      <c r="HH222" s="84"/>
      <c r="HI222" s="84"/>
      <c r="HJ222" s="84"/>
      <c r="HK222" s="84"/>
      <c r="HL222" s="84"/>
      <c r="HM222" s="84"/>
      <c r="HN222" s="84"/>
      <c r="HO222" s="84"/>
      <c r="HP222" s="84"/>
      <c r="HQ222" s="84"/>
      <c r="HR222" s="84"/>
      <c r="HS222" s="84"/>
      <c r="HT222" s="84"/>
      <c r="HU222" s="84"/>
      <c r="HV222" s="84"/>
      <c r="HW222" s="84"/>
      <c r="HX222" s="84"/>
      <c r="HY222" s="84"/>
      <c r="HZ222" s="84"/>
      <c r="IA222" s="84"/>
      <c r="IB222" s="84"/>
      <c r="IC222" s="84"/>
      <c r="ID222" s="84"/>
      <c r="IE222" s="84"/>
      <c r="IF222" s="84"/>
      <c r="IG222" s="84"/>
      <c r="IH222" s="84"/>
      <c r="II222" s="84"/>
      <c r="IJ222" s="84"/>
      <c r="IK222" s="84"/>
      <c r="IL222" s="84"/>
      <c r="IM222" s="84"/>
      <c r="IN222" s="84"/>
      <c r="IO222" s="84"/>
      <c r="IP222" s="84"/>
      <c r="IQ222" s="84"/>
      <c r="IR222" s="84"/>
      <c r="IS222" s="84"/>
      <c r="IT222" s="84"/>
      <c r="IU222" s="84"/>
      <c r="IV222" s="84"/>
    </row>
    <row r="223" spans="1:256" s="29" customFormat="1" ht="12.75">
      <c r="A223" s="16"/>
      <c r="B223" s="69"/>
      <c r="C223" s="234"/>
      <c r="D223" s="235"/>
      <c r="E223" s="236"/>
      <c r="F223" s="237"/>
      <c r="G223" s="31"/>
      <c r="H223" s="138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84"/>
      <c r="GD223" s="84"/>
      <c r="GE223" s="84"/>
      <c r="GF223" s="84"/>
      <c r="GG223" s="84"/>
      <c r="GH223" s="84"/>
      <c r="GI223" s="84"/>
      <c r="GJ223" s="84"/>
      <c r="GK223" s="84"/>
      <c r="GL223" s="84"/>
      <c r="GM223" s="84"/>
      <c r="GN223" s="84"/>
      <c r="GO223" s="84"/>
      <c r="GP223" s="84"/>
      <c r="GQ223" s="84"/>
      <c r="GR223" s="84"/>
      <c r="GS223" s="84"/>
      <c r="GT223" s="84"/>
      <c r="GU223" s="84"/>
      <c r="GV223" s="84"/>
      <c r="GW223" s="84"/>
      <c r="GX223" s="84"/>
      <c r="GY223" s="84"/>
      <c r="GZ223" s="84"/>
      <c r="HA223" s="84"/>
      <c r="HB223" s="84"/>
      <c r="HC223" s="84"/>
      <c r="HD223" s="84"/>
      <c r="HE223" s="84"/>
      <c r="HF223" s="84"/>
      <c r="HG223" s="84"/>
      <c r="HH223" s="84"/>
      <c r="HI223" s="84"/>
      <c r="HJ223" s="84"/>
      <c r="HK223" s="84"/>
      <c r="HL223" s="84"/>
      <c r="HM223" s="84"/>
      <c r="HN223" s="84"/>
      <c r="HO223" s="84"/>
      <c r="HP223" s="84"/>
      <c r="HQ223" s="84"/>
      <c r="HR223" s="84"/>
      <c r="HS223" s="84"/>
      <c r="HT223" s="84"/>
      <c r="HU223" s="84"/>
      <c r="HV223" s="84"/>
      <c r="HW223" s="84"/>
      <c r="HX223" s="84"/>
      <c r="HY223" s="84"/>
      <c r="HZ223" s="84"/>
      <c r="IA223" s="84"/>
      <c r="IB223" s="84"/>
      <c r="IC223" s="84"/>
      <c r="ID223" s="84"/>
      <c r="IE223" s="84"/>
      <c r="IF223" s="84"/>
      <c r="IG223" s="84"/>
      <c r="IH223" s="84"/>
      <c r="II223" s="84"/>
      <c r="IJ223" s="84"/>
      <c r="IK223" s="84"/>
      <c r="IL223" s="84"/>
      <c r="IM223" s="84"/>
      <c r="IN223" s="84"/>
      <c r="IO223" s="84"/>
      <c r="IP223" s="84"/>
      <c r="IQ223" s="84"/>
      <c r="IR223" s="84"/>
      <c r="IS223" s="84"/>
      <c r="IT223" s="84"/>
      <c r="IU223" s="84"/>
      <c r="IV223" s="84"/>
    </row>
    <row r="224" spans="1:256" s="29" customFormat="1" ht="15.75">
      <c r="A224" s="74" t="s">
        <v>261</v>
      </c>
      <c r="D224" s="84"/>
      <c r="E224" s="84"/>
      <c r="F224" s="84"/>
      <c r="O224" s="84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2:256" s="29" customFormat="1" ht="12.75">
      <c r="B225"/>
      <c r="C225"/>
      <c r="D225" s="15"/>
      <c r="E225" s="15"/>
      <c r="F225" s="15"/>
      <c r="G225"/>
      <c r="O225" s="84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15" ht="13.5" customHeight="1">
      <c r="A226" s="65" t="s">
        <v>51</v>
      </c>
      <c r="O226" s="84"/>
    </row>
    <row r="227" ht="12" customHeight="1">
      <c r="O227" s="84"/>
    </row>
    <row r="228" spans="1:15" ht="25.5" customHeight="1">
      <c r="A228" s="7" t="s">
        <v>25</v>
      </c>
      <c r="B228" s="7" t="s">
        <v>26</v>
      </c>
      <c r="C228" s="5" t="s">
        <v>27</v>
      </c>
      <c r="D228" s="52" t="s">
        <v>139</v>
      </c>
      <c r="E228" s="59" t="s">
        <v>140</v>
      </c>
      <c r="F228" s="5" t="s">
        <v>16</v>
      </c>
      <c r="G228" s="51" t="s">
        <v>141</v>
      </c>
      <c r="O228" s="84"/>
    </row>
    <row r="229" spans="1:15" ht="13.5" customHeight="1">
      <c r="A229" s="146" t="s">
        <v>66</v>
      </c>
      <c r="B229" s="147">
        <v>3635</v>
      </c>
      <c r="C229" s="150" t="s">
        <v>67</v>
      </c>
      <c r="D229" s="192">
        <v>300</v>
      </c>
      <c r="E229" s="187">
        <v>300</v>
      </c>
      <c r="F229" s="427">
        <v>100</v>
      </c>
      <c r="G229" s="36">
        <f>F229/E229*100</f>
        <v>33.33333333333333</v>
      </c>
      <c r="O229" s="84"/>
    </row>
    <row r="230" spans="1:7" ht="12.75">
      <c r="A230" s="230"/>
      <c r="B230" s="247"/>
      <c r="C230" s="246" t="s">
        <v>327</v>
      </c>
      <c r="D230" s="231">
        <f>D229</f>
        <v>300</v>
      </c>
      <c r="E230" s="232">
        <f>E229</f>
        <v>300</v>
      </c>
      <c r="F230" s="265">
        <f>F229</f>
        <v>100</v>
      </c>
      <c r="G230" s="123">
        <f>F230/E230*100</f>
        <v>33.33333333333333</v>
      </c>
    </row>
    <row r="231" spans="1:7" ht="12.75">
      <c r="A231" s="16"/>
      <c r="B231" s="69"/>
      <c r="C231" s="234"/>
      <c r="D231" s="235"/>
      <c r="E231" s="236"/>
      <c r="F231" s="237"/>
      <c r="G231" s="31"/>
    </row>
    <row r="232" spans="1:6" ht="12.75">
      <c r="A232" s="78" t="s">
        <v>52</v>
      </c>
      <c r="D232" s="84"/>
      <c r="E232" s="84"/>
      <c r="F232" s="84"/>
    </row>
    <row r="233" spans="2:256" s="29" customFormat="1" ht="12.75">
      <c r="B233"/>
      <c r="C233"/>
      <c r="D233" s="84"/>
      <c r="E233" s="84"/>
      <c r="F233" s="84"/>
      <c r="G233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7" ht="25.5">
      <c r="A234" s="7" t="s">
        <v>25</v>
      </c>
      <c r="B234" s="7" t="s">
        <v>26</v>
      </c>
      <c r="C234" s="5" t="s">
        <v>27</v>
      </c>
      <c r="D234" s="52" t="s">
        <v>139</v>
      </c>
      <c r="E234" s="59" t="s">
        <v>140</v>
      </c>
      <c r="F234" s="5" t="s">
        <v>16</v>
      </c>
      <c r="G234" s="51" t="s">
        <v>141</v>
      </c>
    </row>
    <row r="235" spans="1:7" ht="12.75">
      <c r="A235" s="146" t="s">
        <v>66</v>
      </c>
      <c r="B235" s="147">
        <v>3635</v>
      </c>
      <c r="C235" s="150" t="s">
        <v>67</v>
      </c>
      <c r="D235" s="192">
        <v>1428</v>
      </c>
      <c r="E235" s="187">
        <v>0</v>
      </c>
      <c r="F235" s="427">
        <v>0</v>
      </c>
      <c r="G235" s="36" t="s">
        <v>326</v>
      </c>
    </row>
    <row r="236" spans="1:7" ht="12.75">
      <c r="A236" s="230"/>
      <c r="B236" s="247"/>
      <c r="C236" s="246" t="s">
        <v>328</v>
      </c>
      <c r="D236" s="231">
        <f>D235</f>
        <v>1428</v>
      </c>
      <c r="E236" s="232">
        <f>E235</f>
        <v>0</v>
      </c>
      <c r="F236" s="265">
        <f>F235</f>
        <v>0</v>
      </c>
      <c r="G236" s="36" t="s">
        <v>326</v>
      </c>
    </row>
    <row r="237" spans="1:7" ht="12.75">
      <c r="A237" s="16"/>
      <c r="B237" s="69"/>
      <c r="C237" s="234"/>
      <c r="D237" s="235"/>
      <c r="E237" s="236"/>
      <c r="F237" s="237"/>
      <c r="G237" s="238"/>
    </row>
    <row r="238" spans="1:256" s="132" customFormat="1" ht="12.75">
      <c r="A238" s="239"/>
      <c r="B238" s="249"/>
      <c r="C238" s="248" t="s">
        <v>329</v>
      </c>
      <c r="D238" s="240">
        <f>D230+D236</f>
        <v>1728</v>
      </c>
      <c r="E238" s="241">
        <f>E230+E236</f>
        <v>300</v>
      </c>
      <c r="F238" s="242">
        <f>F230+F236</f>
        <v>100</v>
      </c>
      <c r="G238" s="27">
        <f>F238/E238*100</f>
        <v>33.33333333333333</v>
      </c>
      <c r="H238" s="138"/>
      <c r="I238" s="29"/>
      <c r="J238" s="29"/>
      <c r="K238" s="29"/>
      <c r="L238" s="29"/>
      <c r="M238" s="29"/>
      <c r="N238" s="29"/>
      <c r="O238" s="84"/>
      <c r="P238" s="84"/>
      <c r="Q238" s="172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ht="12.75">
      <c r="D239" s="84"/>
    </row>
    <row r="240" spans="1:256" s="29" customFormat="1" ht="15.75">
      <c r="A240" s="74" t="s">
        <v>260</v>
      </c>
      <c r="D240" s="84"/>
      <c r="E240" s="84"/>
      <c r="F240" s="84"/>
      <c r="O240" s="84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2:256" s="29" customFormat="1" ht="12.75">
      <c r="B241"/>
      <c r="C241"/>
      <c r="D241" s="15"/>
      <c r="E241" s="15"/>
      <c r="F241" s="15"/>
      <c r="G241"/>
      <c r="O241" s="84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29" customFormat="1" ht="12.75">
      <c r="A242" s="65" t="s">
        <v>51</v>
      </c>
      <c r="B242"/>
      <c r="C242"/>
      <c r="D242" s="15"/>
      <c r="E242" s="15"/>
      <c r="F242" s="15"/>
      <c r="G242"/>
      <c r="O242" s="84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2:256" s="29" customFormat="1" ht="12.75">
      <c r="B243"/>
      <c r="C243"/>
      <c r="D243" s="15"/>
      <c r="E243" s="15"/>
      <c r="F243" s="15"/>
      <c r="G243"/>
      <c r="O243" s="84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29" customFormat="1" ht="25.5">
      <c r="A244" s="7" t="s">
        <v>25</v>
      </c>
      <c r="B244" s="7" t="s">
        <v>26</v>
      </c>
      <c r="C244" s="5" t="s">
        <v>27</v>
      </c>
      <c r="D244" s="52" t="s">
        <v>139</v>
      </c>
      <c r="E244" s="59" t="s">
        <v>140</v>
      </c>
      <c r="F244" s="5" t="s">
        <v>16</v>
      </c>
      <c r="G244" s="51" t="s">
        <v>141</v>
      </c>
      <c r="O244" s="84"/>
      <c r="P244" s="15"/>
      <c r="Q244" s="15"/>
      <c r="R244" s="172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29" customFormat="1" ht="12.75">
      <c r="A245" s="146" t="s">
        <v>68</v>
      </c>
      <c r="B245" s="147">
        <v>2212</v>
      </c>
      <c r="C245" s="150" t="s">
        <v>333</v>
      </c>
      <c r="D245" s="192">
        <v>548240</v>
      </c>
      <c r="E245" s="187">
        <v>553113</v>
      </c>
      <c r="F245" s="427">
        <v>471250</v>
      </c>
      <c r="G245" s="36">
        <f>F245/E245*100</f>
        <v>85.1995885108468</v>
      </c>
      <c r="O245" s="15"/>
      <c r="P245" s="15"/>
      <c r="Q245" s="15"/>
      <c r="R245" s="15"/>
      <c r="S245" s="15"/>
      <c r="T245" s="172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29" customFormat="1" ht="12.75">
      <c r="A246" s="146" t="s">
        <v>68</v>
      </c>
      <c r="B246" s="147">
        <v>2221</v>
      </c>
      <c r="C246" s="150" t="s">
        <v>357</v>
      </c>
      <c r="D246" s="192">
        <v>259760</v>
      </c>
      <c r="E246" s="369">
        <v>235077</v>
      </c>
      <c r="F246" s="427">
        <v>200324</v>
      </c>
      <c r="G246" s="36">
        <f>F246/E246*100</f>
        <v>85.21633337161866</v>
      </c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29" customFormat="1" ht="12.75">
      <c r="A247" s="146" t="s">
        <v>68</v>
      </c>
      <c r="B247" s="147">
        <v>2223</v>
      </c>
      <c r="C247" s="150" t="s">
        <v>515</v>
      </c>
      <c r="D247" s="192">
        <v>0</v>
      </c>
      <c r="E247" s="369">
        <v>12</v>
      </c>
      <c r="F247" s="427">
        <v>6</v>
      </c>
      <c r="G247" s="36">
        <f>F247/E247*100</f>
        <v>50</v>
      </c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29" customFormat="1" ht="12.75">
      <c r="A248" s="146" t="s">
        <v>68</v>
      </c>
      <c r="B248" s="147">
        <v>2242</v>
      </c>
      <c r="C248" s="150" t="s">
        <v>160</v>
      </c>
      <c r="D248" s="192">
        <v>247303</v>
      </c>
      <c r="E248" s="187">
        <v>253063</v>
      </c>
      <c r="F248" s="427">
        <v>206076</v>
      </c>
      <c r="G248" s="36">
        <f>F248/E248*100</f>
        <v>81.43268672227865</v>
      </c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7" ht="12.75">
      <c r="A249" s="230"/>
      <c r="B249" s="247"/>
      <c r="C249" s="246" t="s">
        <v>327</v>
      </c>
      <c r="D249" s="231">
        <f>SUM(D245:D248)</f>
        <v>1055303</v>
      </c>
      <c r="E249" s="232">
        <f>SUM(E245:E248)</f>
        <v>1041265</v>
      </c>
      <c r="F249" s="265">
        <f>SUM(F245:F248)</f>
        <v>877656</v>
      </c>
      <c r="G249" s="123">
        <f>F249/E249*100</f>
        <v>84.28747725122807</v>
      </c>
    </row>
    <row r="250" spans="1:7" ht="12.75">
      <c r="A250" s="16"/>
      <c r="B250" s="69"/>
      <c r="C250" s="234"/>
      <c r="D250" s="235"/>
      <c r="E250" s="236"/>
      <c r="F250" s="237"/>
      <c r="G250" s="31"/>
    </row>
    <row r="251" spans="1:7" ht="12.75">
      <c r="A251" s="65" t="s">
        <v>289</v>
      </c>
      <c r="D251" s="71"/>
      <c r="E251" s="72"/>
      <c r="F251" s="54"/>
      <c r="G251" s="73"/>
    </row>
    <row r="252" spans="1:7" ht="12.75">
      <c r="A252" s="16"/>
      <c r="B252" s="69"/>
      <c r="C252" s="70"/>
      <c r="D252" s="71"/>
      <c r="E252" s="72"/>
      <c r="F252" s="54"/>
      <c r="G252" s="73"/>
    </row>
    <row r="253" spans="1:7" ht="25.5">
      <c r="A253" s="7" t="s">
        <v>25</v>
      </c>
      <c r="B253" s="7" t="s">
        <v>26</v>
      </c>
      <c r="C253" s="5" t="s">
        <v>27</v>
      </c>
      <c r="D253" s="52" t="s">
        <v>139</v>
      </c>
      <c r="E253" s="59" t="s">
        <v>140</v>
      </c>
      <c r="F253" s="5" t="s">
        <v>16</v>
      </c>
      <c r="G253" s="51" t="s">
        <v>141</v>
      </c>
    </row>
    <row r="254" spans="1:7" ht="12.75">
      <c r="A254" s="146" t="s">
        <v>68</v>
      </c>
      <c r="B254" s="147">
        <v>2212</v>
      </c>
      <c r="C254" s="150" t="s">
        <v>333</v>
      </c>
      <c r="D254" s="192">
        <v>1000</v>
      </c>
      <c r="E254" s="187">
        <v>360</v>
      </c>
      <c r="F254" s="427">
        <v>360</v>
      </c>
      <c r="G254" s="186">
        <f>F254/E254*100</f>
        <v>100</v>
      </c>
    </row>
    <row r="255" spans="1:7" ht="12.75">
      <c r="A255" s="146" t="s">
        <v>68</v>
      </c>
      <c r="B255" s="147">
        <v>2229</v>
      </c>
      <c r="C255" s="150" t="s">
        <v>609</v>
      </c>
      <c r="D255" s="192">
        <v>0</v>
      </c>
      <c r="E255" s="187">
        <v>1600</v>
      </c>
      <c r="F255" s="427">
        <v>0</v>
      </c>
      <c r="G255" s="186">
        <f>F255/E255*100</f>
        <v>0</v>
      </c>
    </row>
    <row r="256" spans="1:7" ht="12.75" customHeight="1" hidden="1">
      <c r="A256" s="621" t="s">
        <v>303</v>
      </c>
      <c r="B256" s="621"/>
      <c r="C256" s="621"/>
      <c r="D256" s="71"/>
      <c r="E256" s="72"/>
      <c r="F256" s="459"/>
      <c r="G256" s="73"/>
    </row>
    <row r="257" spans="1:7" ht="12.75">
      <c r="A257" s="230"/>
      <c r="B257" s="247"/>
      <c r="C257" s="246" t="s">
        <v>328</v>
      </c>
      <c r="D257" s="231">
        <f>SUM(D254:D255)</f>
        <v>1000</v>
      </c>
      <c r="E257" s="232">
        <f>SUM(E254:E255)</f>
        <v>1960</v>
      </c>
      <c r="F257" s="265">
        <f>SUM(F254:F255)</f>
        <v>360</v>
      </c>
      <c r="G257" s="131">
        <f>F257/E257*100</f>
        <v>18.367346938775512</v>
      </c>
    </row>
    <row r="258" spans="1:7" ht="12.75">
      <c r="A258" s="16"/>
      <c r="B258" s="229"/>
      <c r="C258" s="229"/>
      <c r="D258" s="71"/>
      <c r="E258" s="72"/>
      <c r="F258" s="54"/>
      <c r="G258" s="73"/>
    </row>
    <row r="259" spans="1:256" s="132" customFormat="1" ht="12.75">
      <c r="A259" s="239"/>
      <c r="B259" s="249"/>
      <c r="C259" s="248" t="s">
        <v>329</v>
      </c>
      <c r="D259" s="240">
        <f>D249+D257</f>
        <v>1056303</v>
      </c>
      <c r="E259" s="241">
        <f>E249+E257</f>
        <v>1043225</v>
      </c>
      <c r="F259" s="242">
        <f>F249+F257</f>
        <v>878016</v>
      </c>
      <c r="G259" s="10">
        <f>F259/E259*100</f>
        <v>84.16362721368832</v>
      </c>
      <c r="H259" s="138"/>
      <c r="I259" s="29"/>
      <c r="J259" s="29"/>
      <c r="K259" s="29"/>
      <c r="L259" s="29"/>
      <c r="M259" s="29"/>
      <c r="N259" s="29"/>
      <c r="O259" s="84"/>
      <c r="P259" s="84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29" customFormat="1" ht="12.75">
      <c r="A260" s="16"/>
      <c r="B260" s="69"/>
      <c r="C260" s="234"/>
      <c r="D260" s="235"/>
      <c r="E260" s="236"/>
      <c r="F260" s="237"/>
      <c r="G260" s="31"/>
      <c r="H260" s="138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/>
      <c r="CH260" s="84"/>
      <c r="CI260" s="84"/>
      <c r="CJ260" s="84"/>
      <c r="CK260" s="84"/>
      <c r="CL260" s="84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/>
      <c r="DJ260" s="84"/>
      <c r="DK260" s="84"/>
      <c r="DL260" s="84"/>
      <c r="DM260" s="84"/>
      <c r="DN260" s="84"/>
      <c r="DO260" s="84"/>
      <c r="DP260" s="84"/>
      <c r="DQ260" s="84"/>
      <c r="DR260" s="84"/>
      <c r="DS260" s="84"/>
      <c r="DT260" s="84"/>
      <c r="DU260" s="84"/>
      <c r="DV260" s="84"/>
      <c r="DW260" s="84"/>
      <c r="DX260" s="84"/>
      <c r="DY260" s="84"/>
      <c r="DZ260" s="84"/>
      <c r="EA260" s="84"/>
      <c r="EB260" s="84"/>
      <c r="EC260" s="84"/>
      <c r="ED260" s="84"/>
      <c r="EE260" s="84"/>
      <c r="EF260" s="84"/>
      <c r="EG260" s="84"/>
      <c r="EH260" s="84"/>
      <c r="EI260" s="84"/>
      <c r="EJ260" s="84"/>
      <c r="EK260" s="84"/>
      <c r="EL260" s="84"/>
      <c r="EM260" s="84"/>
      <c r="EN260" s="84"/>
      <c r="EO260" s="84"/>
      <c r="EP260" s="84"/>
      <c r="EQ260" s="84"/>
      <c r="ER260" s="84"/>
      <c r="ES260" s="84"/>
      <c r="ET260" s="84"/>
      <c r="EU260" s="84"/>
      <c r="EV260" s="84"/>
      <c r="EW260" s="84"/>
      <c r="EX260" s="84"/>
      <c r="EY260" s="84"/>
      <c r="EZ260" s="84"/>
      <c r="FA260" s="84"/>
      <c r="FB260" s="84"/>
      <c r="FC260" s="84"/>
      <c r="FD260" s="84"/>
      <c r="FE260" s="84"/>
      <c r="FF260" s="84"/>
      <c r="FG260" s="84"/>
      <c r="FH260" s="84"/>
      <c r="FI260" s="84"/>
      <c r="FJ260" s="84"/>
      <c r="FK260" s="84"/>
      <c r="FL260" s="84"/>
      <c r="FM260" s="84"/>
      <c r="FN260" s="84"/>
      <c r="FO260" s="84"/>
      <c r="FP260" s="84"/>
      <c r="FQ260" s="84"/>
      <c r="FR260" s="84"/>
      <c r="FS260" s="84"/>
      <c r="FT260" s="84"/>
      <c r="FU260" s="84"/>
      <c r="FV260" s="84"/>
      <c r="FW260" s="84"/>
      <c r="FX260" s="84"/>
      <c r="FY260" s="84"/>
      <c r="FZ260" s="84"/>
      <c r="GA260" s="84"/>
      <c r="GB260" s="84"/>
      <c r="GC260" s="84"/>
      <c r="GD260" s="84"/>
      <c r="GE260" s="84"/>
      <c r="GF260" s="84"/>
      <c r="GG260" s="84"/>
      <c r="GH260" s="84"/>
      <c r="GI260" s="84"/>
      <c r="GJ260" s="84"/>
      <c r="GK260" s="84"/>
      <c r="GL260" s="84"/>
      <c r="GM260" s="84"/>
      <c r="GN260" s="84"/>
      <c r="GO260" s="84"/>
      <c r="GP260" s="84"/>
      <c r="GQ260" s="84"/>
      <c r="GR260" s="84"/>
      <c r="GS260" s="84"/>
      <c r="GT260" s="84"/>
      <c r="GU260" s="84"/>
      <c r="GV260" s="84"/>
      <c r="GW260" s="84"/>
      <c r="GX260" s="84"/>
      <c r="GY260" s="84"/>
      <c r="GZ260" s="84"/>
      <c r="HA260" s="84"/>
      <c r="HB260" s="84"/>
      <c r="HC260" s="84"/>
      <c r="HD260" s="84"/>
      <c r="HE260" s="84"/>
      <c r="HF260" s="84"/>
      <c r="HG260" s="84"/>
      <c r="HH260" s="84"/>
      <c r="HI260" s="84"/>
      <c r="HJ260" s="84"/>
      <c r="HK260" s="84"/>
      <c r="HL260" s="84"/>
      <c r="HM260" s="84"/>
      <c r="HN260" s="84"/>
      <c r="HO260" s="84"/>
      <c r="HP260" s="84"/>
      <c r="HQ260" s="84"/>
      <c r="HR260" s="84"/>
      <c r="HS260" s="84"/>
      <c r="HT260" s="84"/>
      <c r="HU260" s="84"/>
      <c r="HV260" s="84"/>
      <c r="HW260" s="84"/>
      <c r="HX260" s="84"/>
      <c r="HY260" s="84"/>
      <c r="HZ260" s="84"/>
      <c r="IA260" s="84"/>
      <c r="IB260" s="84"/>
      <c r="IC260" s="84"/>
      <c r="ID260" s="84"/>
      <c r="IE260" s="84"/>
      <c r="IF260" s="84"/>
      <c r="IG260" s="84"/>
      <c r="IH260" s="84"/>
      <c r="II260" s="84"/>
      <c r="IJ260" s="84"/>
      <c r="IK260" s="84"/>
      <c r="IL260" s="84"/>
      <c r="IM260" s="84"/>
      <c r="IN260" s="84"/>
      <c r="IO260" s="84"/>
      <c r="IP260" s="84"/>
      <c r="IQ260" s="84"/>
      <c r="IR260" s="84"/>
      <c r="IS260" s="84"/>
      <c r="IT260" s="84"/>
      <c r="IU260" s="84"/>
      <c r="IV260" s="84"/>
    </row>
    <row r="261" spans="1:256" s="29" customFormat="1" ht="15.75">
      <c r="A261" s="74" t="s">
        <v>69</v>
      </c>
      <c r="D261" s="84"/>
      <c r="E261" s="84"/>
      <c r="F261" s="84"/>
      <c r="O261" s="84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2:256" s="29" customFormat="1" ht="12.75">
      <c r="B262"/>
      <c r="C262"/>
      <c r="D262" s="15"/>
      <c r="E262" s="15"/>
      <c r="F262" s="15"/>
      <c r="G262"/>
      <c r="O262" s="84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9" customFormat="1" ht="12.75">
      <c r="A263" s="65" t="s">
        <v>51</v>
      </c>
      <c r="B263"/>
      <c r="C263"/>
      <c r="D263" s="15"/>
      <c r="E263" s="15"/>
      <c r="F263" s="15"/>
      <c r="G263"/>
      <c r="O263" s="84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2:256" s="29" customFormat="1" ht="12.75">
      <c r="B264"/>
      <c r="C264"/>
      <c r="D264" s="15"/>
      <c r="E264" s="15"/>
      <c r="F264" s="15"/>
      <c r="G264"/>
      <c r="O264" s="84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9" customFormat="1" ht="25.5">
      <c r="A265" s="7" t="s">
        <v>25</v>
      </c>
      <c r="B265" s="7" t="s">
        <v>26</v>
      </c>
      <c r="C265" s="5" t="s">
        <v>27</v>
      </c>
      <c r="D265" s="52" t="s">
        <v>139</v>
      </c>
      <c r="E265" s="59" t="s">
        <v>140</v>
      </c>
      <c r="F265" s="5" t="s">
        <v>16</v>
      </c>
      <c r="G265" s="51" t="s">
        <v>141</v>
      </c>
      <c r="O265" s="84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29" customFormat="1" ht="12.75">
      <c r="A266" s="166" t="s">
        <v>400</v>
      </c>
      <c r="B266" s="161">
        <v>4311</v>
      </c>
      <c r="C266" s="167" t="s">
        <v>155</v>
      </c>
      <c r="D266" s="338">
        <v>52154</v>
      </c>
      <c r="E266" s="339">
        <v>54080</v>
      </c>
      <c r="F266" s="393">
        <v>45356</v>
      </c>
      <c r="G266" s="202">
        <f aca="true" t="shared" si="12" ref="G266:G278">F266/E266*100</f>
        <v>83.86834319526628</v>
      </c>
      <c r="O266" s="84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29" customFormat="1" ht="30" customHeight="1">
      <c r="A267" s="166" t="s">
        <v>400</v>
      </c>
      <c r="B267" s="161">
        <v>4313</v>
      </c>
      <c r="C267" s="150" t="s">
        <v>70</v>
      </c>
      <c r="D267" s="200">
        <v>86060</v>
      </c>
      <c r="E267" s="198">
        <v>89637</v>
      </c>
      <c r="F267" s="370">
        <v>75013</v>
      </c>
      <c r="G267" s="201">
        <f t="shared" si="12"/>
        <v>83.68530852215045</v>
      </c>
      <c r="O267" s="84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29" customFormat="1" ht="12.75">
      <c r="A268" s="146" t="s">
        <v>400</v>
      </c>
      <c r="B268" s="147">
        <v>4314</v>
      </c>
      <c r="C268" s="150" t="s">
        <v>183</v>
      </c>
      <c r="D268" s="192">
        <v>15555</v>
      </c>
      <c r="E268" s="187">
        <v>11417</v>
      </c>
      <c r="F268" s="369">
        <v>11417</v>
      </c>
      <c r="G268" s="201">
        <f t="shared" si="12"/>
        <v>100</v>
      </c>
      <c r="O268" s="84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29" customFormat="1" ht="12.75">
      <c r="A269" s="146" t="s">
        <v>400</v>
      </c>
      <c r="B269" s="147">
        <v>4316</v>
      </c>
      <c r="C269" s="150" t="s">
        <v>147</v>
      </c>
      <c r="D269" s="192">
        <v>155191</v>
      </c>
      <c r="E269" s="187">
        <v>162330</v>
      </c>
      <c r="F269" s="369">
        <v>138638</v>
      </c>
      <c r="G269" s="193">
        <f t="shared" si="12"/>
        <v>85.40503911784636</v>
      </c>
      <c r="O269" s="84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29" customFormat="1" ht="12.75">
      <c r="A270" s="146" t="s">
        <v>400</v>
      </c>
      <c r="B270" s="147">
        <v>4319</v>
      </c>
      <c r="C270" s="150" t="s">
        <v>569</v>
      </c>
      <c r="D270" s="192">
        <v>0</v>
      </c>
      <c r="E270" s="187">
        <v>6675</v>
      </c>
      <c r="F270" s="369">
        <v>6445</v>
      </c>
      <c r="G270" s="193">
        <f>F270/E270*100</f>
        <v>96.55430711610487</v>
      </c>
      <c r="O270" s="84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29" customFormat="1" ht="12.75">
      <c r="A271" s="146" t="s">
        <v>400</v>
      </c>
      <c r="B271" s="147">
        <v>4323</v>
      </c>
      <c r="C271" s="150" t="s">
        <v>184</v>
      </c>
      <c r="D271" s="192">
        <v>2040</v>
      </c>
      <c r="E271" s="187">
        <v>278</v>
      </c>
      <c r="F271" s="369">
        <v>278</v>
      </c>
      <c r="G271" s="193">
        <f>F271/E271*100</f>
        <v>100</v>
      </c>
      <c r="O271" s="84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29" customFormat="1" ht="12.75">
      <c r="A272" s="146" t="s">
        <v>400</v>
      </c>
      <c r="B272" s="147">
        <v>4332</v>
      </c>
      <c r="C272" s="150" t="s">
        <v>295</v>
      </c>
      <c r="D272" s="192">
        <v>1360</v>
      </c>
      <c r="E272" s="187">
        <v>1060</v>
      </c>
      <c r="F272" s="369">
        <v>597</v>
      </c>
      <c r="G272" s="193">
        <f t="shared" si="12"/>
        <v>56.320754716981135</v>
      </c>
      <c r="O272" s="84" t="s">
        <v>273</v>
      </c>
      <c r="P272" s="172"/>
      <c r="Q272" s="15"/>
      <c r="R272" s="15"/>
      <c r="S272" s="15"/>
      <c r="T272" s="172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29" customFormat="1" ht="12.75">
      <c r="A273" s="146" t="s">
        <v>400</v>
      </c>
      <c r="B273" s="147">
        <v>4333</v>
      </c>
      <c r="C273" s="150" t="s">
        <v>570</v>
      </c>
      <c r="D273" s="192">
        <v>0</v>
      </c>
      <c r="E273" s="187">
        <v>1827</v>
      </c>
      <c r="F273" s="369">
        <v>1828</v>
      </c>
      <c r="G273" s="193">
        <f t="shared" si="12"/>
        <v>100.05473453749316</v>
      </c>
      <c r="O273" s="84"/>
      <c r="P273" s="172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7" ht="25.5">
      <c r="A274" s="166" t="s">
        <v>400</v>
      </c>
      <c r="B274" s="161">
        <v>4339</v>
      </c>
      <c r="C274" s="150" t="s">
        <v>71</v>
      </c>
      <c r="D274" s="200">
        <v>4614</v>
      </c>
      <c r="E274" s="198">
        <v>5077</v>
      </c>
      <c r="F274" s="370">
        <v>3534</v>
      </c>
      <c r="G274" s="201">
        <f t="shared" si="12"/>
        <v>69.60803624187513</v>
      </c>
    </row>
    <row r="275" spans="1:7" ht="12.75">
      <c r="A275" s="166" t="s">
        <v>400</v>
      </c>
      <c r="B275" s="161">
        <v>4341</v>
      </c>
      <c r="C275" s="150" t="s">
        <v>571</v>
      </c>
      <c r="D275" s="200">
        <v>0</v>
      </c>
      <c r="E275" s="198">
        <v>946</v>
      </c>
      <c r="F275" s="370">
        <v>946</v>
      </c>
      <c r="G275" s="201">
        <f t="shared" si="12"/>
        <v>100</v>
      </c>
    </row>
    <row r="276" spans="1:7" ht="12.75">
      <c r="A276" s="166" t="s">
        <v>400</v>
      </c>
      <c r="B276" s="161">
        <v>4345</v>
      </c>
      <c r="C276" s="150" t="s">
        <v>572</v>
      </c>
      <c r="D276" s="200">
        <v>0</v>
      </c>
      <c r="E276" s="198">
        <v>50</v>
      </c>
      <c r="F276" s="370">
        <v>50</v>
      </c>
      <c r="G276" s="201">
        <f t="shared" si="12"/>
        <v>100</v>
      </c>
    </row>
    <row r="277" spans="1:20" ht="25.5">
      <c r="A277" s="166" t="s">
        <v>400</v>
      </c>
      <c r="B277" s="161">
        <v>4399</v>
      </c>
      <c r="C277" s="150" t="s">
        <v>72</v>
      </c>
      <c r="D277" s="200">
        <v>2400</v>
      </c>
      <c r="E277" s="198">
        <v>1933</v>
      </c>
      <c r="F277" s="370">
        <v>69</v>
      </c>
      <c r="G277" s="201">
        <f t="shared" si="12"/>
        <v>3.569580962234868</v>
      </c>
      <c r="T277" s="172"/>
    </row>
    <row r="278" spans="1:7" ht="12.75">
      <c r="A278" s="230"/>
      <c r="B278" s="247"/>
      <c r="C278" s="246" t="s">
        <v>327</v>
      </c>
      <c r="D278" s="231">
        <f>SUM(D266:D277)</f>
        <v>319374</v>
      </c>
      <c r="E278" s="232">
        <f>SUM(E266:E277)</f>
        <v>335310</v>
      </c>
      <c r="F278" s="265">
        <f>SUM(F266:F277)</f>
        <v>284171</v>
      </c>
      <c r="G278" s="218">
        <f t="shared" si="12"/>
        <v>84.74873997196623</v>
      </c>
    </row>
    <row r="279" spans="1:7" ht="12.75" customHeight="1" hidden="1">
      <c r="A279" s="605" t="s">
        <v>305</v>
      </c>
      <c r="B279" s="605"/>
      <c r="C279" s="605"/>
      <c r="F279" s="84"/>
      <c r="G279" s="15"/>
    </row>
    <row r="280" spans="1:7" ht="12.75" customHeight="1" hidden="1">
      <c r="A280" s="622" t="s">
        <v>304</v>
      </c>
      <c r="B280" s="622"/>
      <c r="C280" s="622"/>
      <c r="F280" s="84"/>
      <c r="G280" s="15"/>
    </row>
    <row r="281" spans="1:7" ht="12.75" customHeight="1" hidden="1">
      <c r="A281" s="622" t="s">
        <v>306</v>
      </c>
      <c r="B281" s="622"/>
      <c r="C281" s="622"/>
      <c r="F281" s="84"/>
      <c r="G281" s="15"/>
    </row>
    <row r="282" spans="1:7" ht="12.75" customHeight="1">
      <c r="A282" s="68"/>
      <c r="B282" s="68"/>
      <c r="C282" s="68"/>
      <c r="F282" s="84"/>
      <c r="G282" s="15"/>
    </row>
    <row r="283" spans="1:7" ht="12.75" customHeight="1">
      <c r="A283" s="65" t="s">
        <v>289</v>
      </c>
      <c r="B283" s="68"/>
      <c r="C283" s="68"/>
      <c r="F283" s="84"/>
      <c r="G283" s="15"/>
    </row>
    <row r="284" spans="1:7" ht="12.75" customHeight="1">
      <c r="A284" s="68"/>
      <c r="B284" s="68"/>
      <c r="C284" s="68"/>
      <c r="F284" s="84"/>
      <c r="G284" s="15"/>
    </row>
    <row r="285" spans="1:7" ht="25.5" customHeight="1">
      <c r="A285" s="7" t="s">
        <v>25</v>
      </c>
      <c r="B285" s="7" t="s">
        <v>26</v>
      </c>
      <c r="C285" s="5" t="s">
        <v>27</v>
      </c>
      <c r="D285" s="52" t="s">
        <v>139</v>
      </c>
      <c r="E285" s="59" t="s">
        <v>140</v>
      </c>
      <c r="F285" s="5" t="s">
        <v>16</v>
      </c>
      <c r="G285" s="51" t="s">
        <v>141</v>
      </c>
    </row>
    <row r="286" spans="1:7" ht="12.75" customHeight="1">
      <c r="A286" s="146" t="s">
        <v>400</v>
      </c>
      <c r="B286" s="147">
        <v>4311</v>
      </c>
      <c r="C286" s="167" t="s">
        <v>155</v>
      </c>
      <c r="D286" s="192">
        <v>376</v>
      </c>
      <c r="E286" s="187">
        <v>376</v>
      </c>
      <c r="F286" s="427">
        <v>7</v>
      </c>
      <c r="G286" s="201">
        <f>F286/E286*100</f>
        <v>1.8617021276595744</v>
      </c>
    </row>
    <row r="287" spans="1:22" ht="25.5" customHeight="1">
      <c r="A287" s="166" t="s">
        <v>400</v>
      </c>
      <c r="B287" s="161">
        <v>4313</v>
      </c>
      <c r="C287" s="150" t="s">
        <v>70</v>
      </c>
      <c r="D287" s="200">
        <v>346</v>
      </c>
      <c r="E287" s="200">
        <v>268</v>
      </c>
      <c r="F287" s="481">
        <v>0</v>
      </c>
      <c r="G287" s="201">
        <f>F287/E287*100</f>
        <v>0</v>
      </c>
      <c r="V287" s="484"/>
    </row>
    <row r="288" spans="1:7" ht="12.75" customHeight="1">
      <c r="A288" s="146" t="s">
        <v>400</v>
      </c>
      <c r="B288" s="147">
        <v>4316</v>
      </c>
      <c r="C288" s="150" t="s">
        <v>147</v>
      </c>
      <c r="D288" s="192">
        <v>4242</v>
      </c>
      <c r="E288" s="187">
        <v>3604</v>
      </c>
      <c r="F288" s="427">
        <v>1196</v>
      </c>
      <c r="G288" s="201">
        <f>F288/E288*100</f>
        <v>33.18534961154273</v>
      </c>
    </row>
    <row r="289" spans="1:7" ht="12.75" customHeight="1">
      <c r="A289" s="146" t="s">
        <v>400</v>
      </c>
      <c r="B289" s="147">
        <v>4339</v>
      </c>
      <c r="C289" s="150" t="s">
        <v>380</v>
      </c>
      <c r="D289" s="192">
        <v>250</v>
      </c>
      <c r="E289" s="187">
        <v>250</v>
      </c>
      <c r="F289" s="427">
        <v>250</v>
      </c>
      <c r="G289" s="201">
        <f>F289/E289*100</f>
        <v>100</v>
      </c>
    </row>
    <row r="290" spans="1:256" s="132" customFormat="1" ht="14.25" customHeight="1">
      <c r="A290" s="230"/>
      <c r="B290" s="247"/>
      <c r="C290" s="246" t="s">
        <v>328</v>
      </c>
      <c r="D290" s="231">
        <f>SUM(D286:D289)</f>
        <v>5214</v>
      </c>
      <c r="E290" s="232">
        <f>SUM(E286:E289)</f>
        <v>4498</v>
      </c>
      <c r="F290" s="265">
        <f>SUM(F286:F289)</f>
        <v>1453</v>
      </c>
      <c r="G290" s="201">
        <f>F290/E290*100</f>
        <v>32.30324588706092</v>
      </c>
      <c r="H290" s="138"/>
      <c r="I290" s="29"/>
      <c r="J290" s="29"/>
      <c r="K290" s="29"/>
      <c r="L290" s="29"/>
      <c r="M290" s="29"/>
      <c r="N290" s="29"/>
      <c r="O290" s="84"/>
      <c r="P290" s="84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132" customFormat="1" ht="14.25" customHeight="1">
      <c r="A291" s="16"/>
      <c r="B291" s="69"/>
      <c r="C291" s="234"/>
      <c r="D291" s="235"/>
      <c r="E291" s="236"/>
      <c r="F291" s="297"/>
      <c r="G291" s="31"/>
      <c r="H291" s="138"/>
      <c r="I291" s="29"/>
      <c r="J291" s="29"/>
      <c r="K291" s="29"/>
      <c r="L291" s="29"/>
      <c r="M291" s="29"/>
      <c r="N291" s="29"/>
      <c r="O291" s="84"/>
      <c r="P291" s="84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132" customFormat="1" ht="14.25" customHeight="1">
      <c r="A292" s="239"/>
      <c r="B292" s="249"/>
      <c r="C292" s="248" t="s">
        <v>329</v>
      </c>
      <c r="D292" s="240">
        <f>D278+D290</f>
        <v>324588</v>
      </c>
      <c r="E292" s="409">
        <f>E278+E290</f>
        <v>339808</v>
      </c>
      <c r="F292" s="242">
        <f>F278+F290</f>
        <v>285624</v>
      </c>
      <c r="G292" s="10">
        <f>F292/E292*100</f>
        <v>84.05452490818345</v>
      </c>
      <c r="H292" s="138"/>
      <c r="I292" s="29"/>
      <c r="J292" s="29"/>
      <c r="K292" s="29"/>
      <c r="L292" s="29"/>
      <c r="M292" s="29"/>
      <c r="N292" s="29"/>
      <c r="O292" s="84"/>
      <c r="P292" s="84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9" customFormat="1" ht="12.75">
      <c r="A293" s="16"/>
      <c r="B293" s="69"/>
      <c r="C293" s="234"/>
      <c r="D293" s="235"/>
      <c r="E293" s="236"/>
      <c r="F293" s="297"/>
      <c r="G293" s="31"/>
      <c r="H293" s="138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/>
      <c r="CH293" s="84"/>
      <c r="CI293" s="84"/>
      <c r="CJ293" s="84"/>
      <c r="CK293" s="84"/>
      <c r="CL293" s="84"/>
      <c r="CM293" s="84"/>
      <c r="CN293" s="84"/>
      <c r="CO293" s="84"/>
      <c r="CP293" s="84"/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/>
      <c r="DJ293" s="84"/>
      <c r="DK293" s="84"/>
      <c r="DL293" s="84"/>
      <c r="DM293" s="84"/>
      <c r="DN293" s="84"/>
      <c r="DO293" s="84"/>
      <c r="DP293" s="84"/>
      <c r="DQ293" s="84"/>
      <c r="DR293" s="84"/>
      <c r="DS293" s="84"/>
      <c r="DT293" s="84"/>
      <c r="DU293" s="84"/>
      <c r="DV293" s="84"/>
      <c r="DW293" s="84"/>
      <c r="DX293" s="84"/>
      <c r="DY293" s="84"/>
      <c r="DZ293" s="84"/>
      <c r="EA293" s="84"/>
      <c r="EB293" s="84"/>
      <c r="EC293" s="84"/>
      <c r="ED293" s="84"/>
      <c r="EE293" s="84"/>
      <c r="EF293" s="84"/>
      <c r="EG293" s="84"/>
      <c r="EH293" s="84"/>
      <c r="EI293" s="84"/>
      <c r="EJ293" s="84"/>
      <c r="EK293" s="84"/>
      <c r="EL293" s="84"/>
      <c r="EM293" s="84"/>
      <c r="EN293" s="84"/>
      <c r="EO293" s="84"/>
      <c r="EP293" s="84"/>
      <c r="EQ293" s="84"/>
      <c r="ER293" s="84"/>
      <c r="ES293" s="84"/>
      <c r="ET293" s="84"/>
      <c r="EU293" s="84"/>
      <c r="EV293" s="84"/>
      <c r="EW293" s="84"/>
      <c r="EX293" s="84"/>
      <c r="EY293" s="84"/>
      <c r="EZ293" s="84"/>
      <c r="FA293" s="84"/>
      <c r="FB293" s="84"/>
      <c r="FC293" s="84"/>
      <c r="FD293" s="84"/>
      <c r="FE293" s="84"/>
      <c r="FF293" s="84"/>
      <c r="FG293" s="84"/>
      <c r="FH293" s="84"/>
      <c r="FI293" s="84"/>
      <c r="FJ293" s="84"/>
      <c r="FK293" s="84"/>
      <c r="FL293" s="84"/>
      <c r="FM293" s="84"/>
      <c r="FN293" s="84"/>
      <c r="FO293" s="84"/>
      <c r="FP293" s="84"/>
      <c r="FQ293" s="84"/>
      <c r="FR293" s="84"/>
      <c r="FS293" s="84"/>
      <c r="FT293" s="84"/>
      <c r="FU293" s="84"/>
      <c r="FV293" s="84"/>
      <c r="FW293" s="84"/>
      <c r="FX293" s="84"/>
      <c r="FY293" s="84"/>
      <c r="FZ293" s="84"/>
      <c r="GA293" s="84"/>
      <c r="GB293" s="84"/>
      <c r="GC293" s="84"/>
      <c r="GD293" s="84"/>
      <c r="GE293" s="84"/>
      <c r="GF293" s="84"/>
      <c r="GG293" s="84"/>
      <c r="GH293" s="84"/>
      <c r="GI293" s="84"/>
      <c r="GJ293" s="84"/>
      <c r="GK293" s="84"/>
      <c r="GL293" s="84"/>
      <c r="GM293" s="84"/>
      <c r="GN293" s="84"/>
      <c r="GO293" s="84"/>
      <c r="GP293" s="84"/>
      <c r="GQ293" s="84"/>
      <c r="GR293" s="84"/>
      <c r="GS293" s="84"/>
      <c r="GT293" s="84"/>
      <c r="GU293" s="84"/>
      <c r="GV293" s="84"/>
      <c r="GW293" s="84"/>
      <c r="GX293" s="84"/>
      <c r="GY293" s="84"/>
      <c r="GZ293" s="84"/>
      <c r="HA293" s="84"/>
      <c r="HB293" s="84"/>
      <c r="HC293" s="84"/>
      <c r="HD293" s="84"/>
      <c r="HE293" s="84"/>
      <c r="HF293" s="84"/>
      <c r="HG293" s="84"/>
      <c r="HH293" s="84"/>
      <c r="HI293" s="84"/>
      <c r="HJ293" s="84"/>
      <c r="HK293" s="84"/>
      <c r="HL293" s="84"/>
      <c r="HM293" s="84"/>
      <c r="HN293" s="84"/>
      <c r="HO293" s="84"/>
      <c r="HP293" s="84"/>
      <c r="HQ293" s="84"/>
      <c r="HR293" s="84"/>
      <c r="HS293" s="84"/>
      <c r="HT293" s="84"/>
      <c r="HU293" s="84"/>
      <c r="HV293" s="84"/>
      <c r="HW293" s="84"/>
      <c r="HX293" s="84"/>
      <c r="HY293" s="84"/>
      <c r="HZ293" s="84"/>
      <c r="IA293" s="84"/>
      <c r="IB293" s="84"/>
      <c r="IC293" s="84"/>
      <c r="ID293" s="84"/>
      <c r="IE293" s="84"/>
      <c r="IF293" s="84"/>
      <c r="IG293" s="84"/>
      <c r="IH293" s="84"/>
      <c r="II293" s="84"/>
      <c r="IJ293" s="84"/>
      <c r="IK293" s="84"/>
      <c r="IL293" s="84"/>
      <c r="IM293" s="84"/>
      <c r="IN293" s="84"/>
      <c r="IO293" s="84"/>
      <c r="IP293" s="84"/>
      <c r="IQ293" s="84"/>
      <c r="IR293" s="84"/>
      <c r="IS293" s="84"/>
      <c r="IT293" s="84"/>
      <c r="IU293" s="84"/>
      <c r="IV293" s="84"/>
    </row>
    <row r="294" spans="1:256" s="29" customFormat="1" ht="15.75">
      <c r="A294" s="74" t="s">
        <v>73</v>
      </c>
      <c r="D294" s="84"/>
      <c r="E294" s="84"/>
      <c r="F294" s="84"/>
      <c r="O294" s="84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9:15" ht="12.75">
      <c r="I295" s="29"/>
      <c r="O295" s="84"/>
    </row>
    <row r="296" spans="1:15" ht="12.75">
      <c r="A296" s="65" t="s">
        <v>51</v>
      </c>
      <c r="I296" s="29"/>
      <c r="O296" s="84"/>
    </row>
    <row r="297" spans="9:15" ht="12.75">
      <c r="I297" s="29"/>
      <c r="O297" s="84"/>
    </row>
    <row r="298" spans="1:15" ht="25.5">
      <c r="A298" s="7" t="s">
        <v>25</v>
      </c>
      <c r="B298" s="7" t="s">
        <v>26</v>
      </c>
      <c r="C298" s="5" t="s">
        <v>27</v>
      </c>
      <c r="D298" s="52" t="s">
        <v>139</v>
      </c>
      <c r="E298" s="59" t="s">
        <v>140</v>
      </c>
      <c r="F298" s="5" t="s">
        <v>16</v>
      </c>
      <c r="G298" s="51" t="s">
        <v>141</v>
      </c>
      <c r="I298" s="29"/>
      <c r="O298" s="84"/>
    </row>
    <row r="299" spans="1:15" ht="12.75">
      <c r="A299" s="283">
        <v>15</v>
      </c>
      <c r="B299" s="283">
        <v>5299</v>
      </c>
      <c r="C299" s="306" t="s">
        <v>476</v>
      </c>
      <c r="D299" s="282">
        <v>0</v>
      </c>
      <c r="E299" s="375">
        <v>875</v>
      </c>
      <c r="F299" s="306">
        <v>601</v>
      </c>
      <c r="G299" s="193">
        <f>F299/E299*100</f>
        <v>68.68571428571428</v>
      </c>
      <c r="I299" s="29"/>
      <c r="O299" s="84"/>
    </row>
    <row r="300" spans="1:15" ht="25.5">
      <c r="A300" s="166" t="s">
        <v>161</v>
      </c>
      <c r="B300" s="161">
        <v>5529</v>
      </c>
      <c r="C300" s="162" t="s">
        <v>162</v>
      </c>
      <c r="D300" s="200">
        <v>440</v>
      </c>
      <c r="E300" s="198">
        <v>440</v>
      </c>
      <c r="F300" s="370">
        <v>68</v>
      </c>
      <c r="G300" s="201">
        <f>F300/E300*100</f>
        <v>15.454545454545453</v>
      </c>
      <c r="I300" s="29"/>
      <c r="O300" s="84"/>
    </row>
    <row r="301" spans="1:256" s="29" customFormat="1" ht="12.75">
      <c r="A301" s="166" t="s">
        <v>161</v>
      </c>
      <c r="B301" s="161">
        <v>5511</v>
      </c>
      <c r="C301" s="150" t="s">
        <v>76</v>
      </c>
      <c r="D301" s="200">
        <v>0</v>
      </c>
      <c r="E301" s="198">
        <v>1200</v>
      </c>
      <c r="F301" s="370">
        <v>1200</v>
      </c>
      <c r="G301" s="193">
        <f>F301/E301*100</f>
        <v>100</v>
      </c>
      <c r="O301" s="84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29" customFormat="1" ht="12.75">
      <c r="A302" s="146" t="s">
        <v>161</v>
      </c>
      <c r="B302" s="147">
        <v>5512</v>
      </c>
      <c r="C302" s="150" t="s">
        <v>75</v>
      </c>
      <c r="D302" s="192">
        <v>9570</v>
      </c>
      <c r="E302" s="187">
        <v>9570</v>
      </c>
      <c r="F302" s="427">
        <v>7385</v>
      </c>
      <c r="G302" s="193">
        <f>F302/E302*100</f>
        <v>77.16823406478579</v>
      </c>
      <c r="O302" s="84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9" customFormat="1" ht="12.75">
      <c r="A303" s="230"/>
      <c r="B303" s="247"/>
      <c r="C303" s="246" t="s">
        <v>327</v>
      </c>
      <c r="D303" s="231">
        <f>SUM(D300:D302)</f>
        <v>10010</v>
      </c>
      <c r="E303" s="232">
        <f>SUM(E299:E302)</f>
        <v>12085</v>
      </c>
      <c r="F303" s="265">
        <f>SUM(F299:F302)</f>
        <v>9254</v>
      </c>
      <c r="G303" s="263">
        <f>F303/E303*100</f>
        <v>76.57426561853538</v>
      </c>
      <c r="O303" s="84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7" ht="12.75">
      <c r="A304" s="16"/>
      <c r="B304" s="69"/>
      <c r="C304" s="70"/>
      <c r="D304" s="211"/>
      <c r="E304" s="72"/>
      <c r="F304" s="54"/>
      <c r="G304" s="85"/>
    </row>
    <row r="305" spans="1:256" s="29" customFormat="1" ht="12.75">
      <c r="A305" s="78" t="s">
        <v>52</v>
      </c>
      <c r="B305" s="14"/>
      <c r="C305"/>
      <c r="D305" s="15"/>
      <c r="E305" s="15"/>
      <c r="F305" s="84"/>
      <c r="G30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6" ht="12.75">
      <c r="A306" s="68"/>
      <c r="B306" s="14"/>
      <c r="F306" s="84"/>
    </row>
    <row r="307" spans="1:7" ht="25.5">
      <c r="A307" s="7" t="s">
        <v>25</v>
      </c>
      <c r="B307" s="7" t="s">
        <v>26</v>
      </c>
      <c r="C307" s="5" t="s">
        <v>27</v>
      </c>
      <c r="D307" s="52" t="s">
        <v>139</v>
      </c>
      <c r="E307" s="59" t="s">
        <v>140</v>
      </c>
      <c r="F307" s="5" t="s">
        <v>16</v>
      </c>
      <c r="G307" s="51" t="s">
        <v>141</v>
      </c>
    </row>
    <row r="308" spans="1:7" ht="12.75">
      <c r="A308" s="151">
        <v>15</v>
      </c>
      <c r="B308" s="151">
        <v>5511</v>
      </c>
      <c r="C308" s="150" t="s">
        <v>76</v>
      </c>
      <c r="D308" s="191">
        <v>4000</v>
      </c>
      <c r="E308" s="192">
        <v>2800</v>
      </c>
      <c r="F308" s="369">
        <v>2800</v>
      </c>
      <c r="G308" s="193">
        <f>F308/E308*100</f>
        <v>100</v>
      </c>
    </row>
    <row r="309" spans="1:7" ht="12.75">
      <c r="A309" s="146" t="s">
        <v>161</v>
      </c>
      <c r="B309" s="147">
        <v>5512</v>
      </c>
      <c r="C309" s="150" t="s">
        <v>75</v>
      </c>
      <c r="D309" s="192">
        <v>1500</v>
      </c>
      <c r="E309" s="187">
        <v>1500</v>
      </c>
      <c r="F309" s="393">
        <v>1500</v>
      </c>
      <c r="G309" s="193">
        <f>F309/E309*100</f>
        <v>100</v>
      </c>
    </row>
    <row r="310" spans="1:7" ht="25.5">
      <c r="A310" s="166" t="s">
        <v>161</v>
      </c>
      <c r="B310" s="161">
        <v>5529</v>
      </c>
      <c r="C310" s="162" t="s">
        <v>162</v>
      </c>
      <c r="D310" s="338">
        <v>0</v>
      </c>
      <c r="E310" s="339">
        <v>422</v>
      </c>
      <c r="F310" s="393">
        <v>0</v>
      </c>
      <c r="G310" s="201">
        <f>F310/E310*100</f>
        <v>0</v>
      </c>
    </row>
    <row r="311" spans="1:7" ht="12.75">
      <c r="A311" s="230"/>
      <c r="B311" s="247"/>
      <c r="C311" s="246" t="s">
        <v>328</v>
      </c>
      <c r="D311" s="231">
        <f>SUM(D308:D309)</f>
        <v>5500</v>
      </c>
      <c r="E311" s="232">
        <f>SUM(E308:E310)</f>
        <v>4722</v>
      </c>
      <c r="F311" s="265">
        <f>SUM(F308:F310)</f>
        <v>4300</v>
      </c>
      <c r="G311" s="193">
        <f>F311/E311*100</f>
        <v>91.06310885218127</v>
      </c>
    </row>
    <row r="312" spans="1:256" s="132" customFormat="1" ht="12.75">
      <c r="A312" s="16"/>
      <c r="B312" s="229"/>
      <c r="C312" s="229"/>
      <c r="D312" s="71"/>
      <c r="E312" s="72"/>
      <c r="F312" s="54"/>
      <c r="G312" s="73"/>
      <c r="H312" s="138"/>
      <c r="I312" s="29"/>
      <c r="J312" s="29"/>
      <c r="K312" s="29"/>
      <c r="L312" s="29"/>
      <c r="M312" s="29"/>
      <c r="N312" s="29"/>
      <c r="O312" s="84"/>
      <c r="P312" s="84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29" customFormat="1" ht="12.75">
      <c r="A313" s="239"/>
      <c r="B313" s="249"/>
      <c r="C313" s="248" t="s">
        <v>329</v>
      </c>
      <c r="D313" s="240">
        <f>D303+D311</f>
        <v>15510</v>
      </c>
      <c r="E313" s="241">
        <f>E303+E311</f>
        <v>16807</v>
      </c>
      <c r="F313" s="242">
        <f>F303+F311</f>
        <v>13554</v>
      </c>
      <c r="G313" s="264">
        <f>F313/E313*100</f>
        <v>80.6449693580056</v>
      </c>
      <c r="H313" s="138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  <c r="CA313" s="84"/>
      <c r="CB313" s="84"/>
      <c r="CC313" s="84"/>
      <c r="CD313" s="84"/>
      <c r="CE313" s="84"/>
      <c r="CF313" s="84"/>
      <c r="CG313" s="84"/>
      <c r="CH313" s="84"/>
      <c r="CI313" s="84"/>
      <c r="CJ313" s="84"/>
      <c r="CK313" s="84"/>
      <c r="CL313" s="84"/>
      <c r="CM313" s="84"/>
      <c r="CN313" s="84"/>
      <c r="CO313" s="84"/>
      <c r="CP313" s="84"/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/>
      <c r="DJ313" s="84"/>
      <c r="DK313" s="84"/>
      <c r="DL313" s="84"/>
      <c r="DM313" s="84"/>
      <c r="DN313" s="84"/>
      <c r="DO313" s="84"/>
      <c r="DP313" s="84"/>
      <c r="DQ313" s="84"/>
      <c r="DR313" s="84"/>
      <c r="DS313" s="84"/>
      <c r="DT313" s="84"/>
      <c r="DU313" s="84"/>
      <c r="DV313" s="84"/>
      <c r="DW313" s="84"/>
      <c r="DX313" s="84"/>
      <c r="DY313" s="84"/>
      <c r="DZ313" s="84"/>
      <c r="EA313" s="84"/>
      <c r="EB313" s="84"/>
      <c r="EC313" s="84"/>
      <c r="ED313" s="84"/>
      <c r="EE313" s="84"/>
      <c r="EF313" s="84"/>
      <c r="EG313" s="84"/>
      <c r="EH313" s="84"/>
      <c r="EI313" s="84"/>
      <c r="EJ313" s="84"/>
      <c r="EK313" s="84"/>
      <c r="EL313" s="84"/>
      <c r="EM313" s="84"/>
      <c r="EN313" s="84"/>
      <c r="EO313" s="84"/>
      <c r="EP313" s="84"/>
      <c r="EQ313" s="84"/>
      <c r="ER313" s="84"/>
      <c r="ES313" s="84"/>
      <c r="ET313" s="84"/>
      <c r="EU313" s="84"/>
      <c r="EV313" s="84"/>
      <c r="EW313" s="84"/>
      <c r="EX313" s="84"/>
      <c r="EY313" s="84"/>
      <c r="EZ313" s="84"/>
      <c r="FA313" s="84"/>
      <c r="FB313" s="84"/>
      <c r="FC313" s="84"/>
      <c r="FD313" s="84"/>
      <c r="FE313" s="84"/>
      <c r="FF313" s="84"/>
      <c r="FG313" s="84"/>
      <c r="FH313" s="84"/>
      <c r="FI313" s="84"/>
      <c r="FJ313" s="84"/>
      <c r="FK313" s="84"/>
      <c r="FL313" s="84"/>
      <c r="FM313" s="84"/>
      <c r="FN313" s="84"/>
      <c r="FO313" s="84"/>
      <c r="FP313" s="84"/>
      <c r="FQ313" s="84"/>
      <c r="FR313" s="84"/>
      <c r="FS313" s="84"/>
      <c r="FT313" s="84"/>
      <c r="FU313" s="84"/>
      <c r="FV313" s="84"/>
      <c r="FW313" s="84"/>
      <c r="FX313" s="84"/>
      <c r="FY313" s="84"/>
      <c r="FZ313" s="84"/>
      <c r="GA313" s="84"/>
      <c r="GB313" s="84"/>
      <c r="GC313" s="84"/>
      <c r="GD313" s="84"/>
      <c r="GE313" s="84"/>
      <c r="GF313" s="84"/>
      <c r="GG313" s="84"/>
      <c r="GH313" s="84"/>
      <c r="GI313" s="84"/>
      <c r="GJ313" s="84"/>
      <c r="GK313" s="84"/>
      <c r="GL313" s="84"/>
      <c r="GM313" s="84"/>
      <c r="GN313" s="84"/>
      <c r="GO313" s="84"/>
      <c r="GP313" s="84"/>
      <c r="GQ313" s="84"/>
      <c r="GR313" s="84"/>
      <c r="GS313" s="84"/>
      <c r="GT313" s="84"/>
      <c r="GU313" s="84"/>
      <c r="GV313" s="84"/>
      <c r="GW313" s="84"/>
      <c r="GX313" s="84"/>
      <c r="GY313" s="84"/>
      <c r="GZ313" s="84"/>
      <c r="HA313" s="84"/>
      <c r="HB313" s="84"/>
      <c r="HC313" s="84"/>
      <c r="HD313" s="84"/>
      <c r="HE313" s="84"/>
      <c r="HF313" s="84"/>
      <c r="HG313" s="84"/>
      <c r="HH313" s="84"/>
      <c r="HI313" s="84"/>
      <c r="HJ313" s="84"/>
      <c r="HK313" s="84"/>
      <c r="HL313" s="84"/>
      <c r="HM313" s="84"/>
      <c r="HN313" s="84"/>
      <c r="HO313" s="84"/>
      <c r="HP313" s="84"/>
      <c r="HQ313" s="84"/>
      <c r="HR313" s="84"/>
      <c r="HS313" s="84"/>
      <c r="HT313" s="84"/>
      <c r="HU313" s="84"/>
      <c r="HV313" s="84"/>
      <c r="HW313" s="84"/>
      <c r="HX313" s="84"/>
      <c r="HY313" s="84"/>
      <c r="HZ313" s="84"/>
      <c r="IA313" s="84"/>
      <c r="IB313" s="84"/>
      <c r="IC313" s="84"/>
      <c r="ID313" s="84"/>
      <c r="IE313" s="84"/>
      <c r="IF313" s="84"/>
      <c r="IG313" s="84"/>
      <c r="IH313" s="84"/>
      <c r="II313" s="84"/>
      <c r="IJ313" s="84"/>
      <c r="IK313" s="84"/>
      <c r="IL313" s="84"/>
      <c r="IM313" s="84"/>
      <c r="IN313" s="84"/>
      <c r="IO313" s="84"/>
      <c r="IP313" s="84"/>
      <c r="IQ313" s="84"/>
      <c r="IR313" s="84"/>
      <c r="IS313" s="84"/>
      <c r="IT313" s="84"/>
      <c r="IU313" s="84"/>
      <c r="IV313" s="84"/>
    </row>
    <row r="314" spans="1:23" s="261" customFormat="1" ht="15.75">
      <c r="A314" s="16"/>
      <c r="B314" s="69"/>
      <c r="C314" s="234"/>
      <c r="D314" s="235"/>
      <c r="E314" s="332"/>
      <c r="F314" s="237"/>
      <c r="G314" s="85"/>
      <c r="W314" s="261" t="s">
        <v>177</v>
      </c>
    </row>
    <row r="315" spans="1:256" s="29" customFormat="1" ht="15.75">
      <c r="A315" s="260" t="s">
        <v>98</v>
      </c>
      <c r="B315" s="261"/>
      <c r="C315" s="261"/>
      <c r="D315" s="261"/>
      <c r="E315" s="261"/>
      <c r="F315" s="261"/>
      <c r="G315" s="261"/>
      <c r="O315" s="84" t="s">
        <v>274</v>
      </c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9" customFormat="1" ht="12.75">
      <c r="A316" s="68"/>
      <c r="B316" s="14"/>
      <c r="C316"/>
      <c r="D316" s="15"/>
      <c r="E316" s="15"/>
      <c r="F316" s="15"/>
      <c r="G316"/>
      <c r="O316" s="84" t="s">
        <v>275</v>
      </c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9" customFormat="1" ht="12.75">
      <c r="A317" s="78" t="s">
        <v>51</v>
      </c>
      <c r="B317" s="14"/>
      <c r="C317"/>
      <c r="D317" s="15"/>
      <c r="E317" s="15"/>
      <c r="F317" s="15"/>
      <c r="G317"/>
      <c r="O317" s="84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9" customFormat="1" ht="12.75">
      <c r="A318" s="68"/>
      <c r="B318" s="14"/>
      <c r="C318"/>
      <c r="D318" s="15"/>
      <c r="E318" s="15"/>
      <c r="F318" s="15"/>
      <c r="G318"/>
      <c r="O318" s="84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9" customFormat="1" ht="25.5" customHeight="1">
      <c r="A319" s="7" t="s">
        <v>25</v>
      </c>
      <c r="B319" s="7" t="s">
        <v>26</v>
      </c>
      <c r="C319" s="5" t="s">
        <v>27</v>
      </c>
      <c r="D319" s="52" t="s">
        <v>139</v>
      </c>
      <c r="E319" s="59" t="s">
        <v>140</v>
      </c>
      <c r="F319" s="5" t="s">
        <v>16</v>
      </c>
      <c r="G319" s="51" t="s">
        <v>141</v>
      </c>
      <c r="O319" s="84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9" customFormat="1" ht="14.25" customHeight="1">
      <c r="A320" s="146" t="s">
        <v>74</v>
      </c>
      <c r="B320" s="147">
        <v>6113</v>
      </c>
      <c r="C320" s="150" t="s">
        <v>99</v>
      </c>
      <c r="D320" s="192">
        <v>32750</v>
      </c>
      <c r="E320" s="192">
        <v>29582</v>
      </c>
      <c r="F320" s="375">
        <v>21193</v>
      </c>
      <c r="G320" s="193">
        <f>F320/E320*100</f>
        <v>71.64153877357853</v>
      </c>
      <c r="O320" s="84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9" customFormat="1" ht="14.25" customHeight="1">
      <c r="A321" s="230"/>
      <c r="B321" s="247"/>
      <c r="C321" s="246" t="s">
        <v>327</v>
      </c>
      <c r="D321" s="233">
        <f>D320</f>
        <v>32750</v>
      </c>
      <c r="E321" s="233">
        <f>E320</f>
        <v>29582</v>
      </c>
      <c r="F321" s="265">
        <f>F320</f>
        <v>21193</v>
      </c>
      <c r="G321" s="263">
        <f>F321/E321*100</f>
        <v>71.64153877357853</v>
      </c>
      <c r="O321" s="84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9" customFormat="1" ht="14.25" customHeight="1">
      <c r="A322" s="607"/>
      <c r="B322" s="607"/>
      <c r="C322" s="607"/>
      <c r="D322" s="71"/>
      <c r="E322" s="71"/>
      <c r="F322" s="71"/>
      <c r="G322" s="85"/>
      <c r="O322" s="84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29" customFormat="1" ht="14.25" customHeight="1">
      <c r="A323" s="607" t="s">
        <v>52</v>
      </c>
      <c r="B323" s="607"/>
      <c r="C323" s="607"/>
      <c r="D323" s="71"/>
      <c r="E323" s="71"/>
      <c r="F323" s="71"/>
      <c r="G323" s="85"/>
      <c r="O323" s="84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29" customFormat="1" ht="14.25" customHeight="1">
      <c r="A324" s="304"/>
      <c r="B324" s="69"/>
      <c r="C324" s="70"/>
      <c r="D324" s="71"/>
      <c r="E324" s="71"/>
      <c r="F324" s="71"/>
      <c r="G324" s="85"/>
      <c r="O324" s="84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29" customFormat="1" ht="25.5" customHeight="1">
      <c r="A325" s="7" t="s">
        <v>25</v>
      </c>
      <c r="B325" s="7" t="s">
        <v>26</v>
      </c>
      <c r="C325" s="5" t="s">
        <v>27</v>
      </c>
      <c r="D325" s="52" t="s">
        <v>139</v>
      </c>
      <c r="E325" s="59" t="s">
        <v>140</v>
      </c>
      <c r="F325" s="5" t="s">
        <v>16</v>
      </c>
      <c r="G325" s="51" t="s">
        <v>141</v>
      </c>
      <c r="O325" s="84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9" customFormat="1" ht="14.25" customHeight="1">
      <c r="A326" s="146" t="s">
        <v>74</v>
      </c>
      <c r="B326" s="147">
        <v>6113</v>
      </c>
      <c r="C326" s="150" t="s">
        <v>99</v>
      </c>
      <c r="D326" s="192">
        <v>2250</v>
      </c>
      <c r="E326" s="192">
        <v>2100</v>
      </c>
      <c r="F326" s="375">
        <v>2092</v>
      </c>
      <c r="G326" s="193">
        <f>F326/E326*100</f>
        <v>99.61904761904762</v>
      </c>
      <c r="O326" s="84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9" customFormat="1" ht="14.25" customHeight="1">
      <c r="A327" s="230"/>
      <c r="B327" s="247"/>
      <c r="C327" s="246" t="s">
        <v>328</v>
      </c>
      <c r="D327" s="233">
        <f>D326</f>
        <v>2250</v>
      </c>
      <c r="E327" s="233">
        <f>E326</f>
        <v>2100</v>
      </c>
      <c r="F327" s="265">
        <f>F326</f>
        <v>2092</v>
      </c>
      <c r="G327" s="263">
        <f>F327/E327*100</f>
        <v>99.61904761904762</v>
      </c>
      <c r="O327" s="84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9" customFormat="1" ht="14.25" customHeight="1">
      <c r="A328" s="305"/>
      <c r="B328" s="247"/>
      <c r="C328" s="307"/>
      <c r="D328" s="71"/>
      <c r="E328" s="71"/>
      <c r="F328" s="71"/>
      <c r="G328" s="85"/>
      <c r="O328" s="84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9" customFormat="1" ht="14.25" customHeight="1">
      <c r="A329" s="239"/>
      <c r="B329" s="249"/>
      <c r="C329" s="248" t="s">
        <v>365</v>
      </c>
      <c r="D329" s="240">
        <f>D321+D327</f>
        <v>35000</v>
      </c>
      <c r="E329" s="241">
        <f>E321+E327</f>
        <v>31682</v>
      </c>
      <c r="F329" s="242">
        <f>F321+F327</f>
        <v>23285</v>
      </c>
      <c r="G329" s="254">
        <f>F329/E329*100</f>
        <v>73.49599141468342</v>
      </c>
      <c r="O329" s="84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7" s="228" customFormat="1" ht="14.25" customHeight="1">
      <c r="A330" s="208"/>
      <c r="B330" s="209"/>
      <c r="C330" s="343"/>
      <c r="D330" s="344"/>
      <c r="E330" s="345"/>
      <c r="F330" s="237"/>
      <c r="G330" s="303"/>
    </row>
    <row r="331" spans="1:6" s="228" customFormat="1" ht="14.25" customHeight="1">
      <c r="A331" s="623" t="s">
        <v>484</v>
      </c>
      <c r="B331" s="607"/>
      <c r="C331" s="607"/>
      <c r="D331" s="624"/>
      <c r="E331" s="624"/>
      <c r="F331" s="346"/>
    </row>
    <row r="332" spans="1:15" ht="25.5">
      <c r="A332" s="7" t="s">
        <v>25</v>
      </c>
      <c r="B332" s="7" t="s">
        <v>26</v>
      </c>
      <c r="C332" s="5" t="s">
        <v>27</v>
      </c>
      <c r="D332" s="52" t="s">
        <v>139</v>
      </c>
      <c r="E332" s="59" t="s">
        <v>140</v>
      </c>
      <c r="F332" s="5" t="s">
        <v>16</v>
      </c>
      <c r="G332" s="51" t="s">
        <v>141</v>
      </c>
      <c r="H332" s="29"/>
      <c r="I332" s="29"/>
      <c r="J332" s="29"/>
      <c r="K332" s="29"/>
      <c r="L332" s="29"/>
      <c r="M332" s="29"/>
      <c r="N332" s="29"/>
      <c r="O332" s="84"/>
    </row>
    <row r="333" spans="1:15" ht="12.75">
      <c r="A333" s="283">
        <v>18</v>
      </c>
      <c r="B333" s="283">
        <v>1019</v>
      </c>
      <c r="C333" s="306" t="s">
        <v>610</v>
      </c>
      <c r="D333" s="282">
        <v>0</v>
      </c>
      <c r="E333" s="375">
        <v>2</v>
      </c>
      <c r="F333" s="306">
        <v>0</v>
      </c>
      <c r="G333" s="201">
        <f aca="true" t="shared" si="13" ref="G333:G341">F333/E333*100</f>
        <v>0</v>
      </c>
      <c r="H333" s="29"/>
      <c r="I333" s="29"/>
      <c r="J333" s="29"/>
      <c r="K333" s="29"/>
      <c r="L333" s="29"/>
      <c r="M333" s="29"/>
      <c r="N333" s="29"/>
      <c r="O333" s="84"/>
    </row>
    <row r="334" spans="1:15" ht="12.75">
      <c r="A334" s="146" t="s">
        <v>74</v>
      </c>
      <c r="B334" s="147">
        <v>3312</v>
      </c>
      <c r="C334" s="150" t="s">
        <v>307</v>
      </c>
      <c r="D334" s="192">
        <v>1050</v>
      </c>
      <c r="E334" s="187">
        <v>1250</v>
      </c>
      <c r="F334" s="427">
        <v>1250</v>
      </c>
      <c r="G334" s="186">
        <f t="shared" si="13"/>
        <v>100</v>
      </c>
      <c r="H334" s="29"/>
      <c r="I334" s="29"/>
      <c r="J334" s="29"/>
      <c r="K334" s="29"/>
      <c r="L334" s="29"/>
      <c r="M334" s="29"/>
      <c r="N334" s="29"/>
      <c r="O334" s="84"/>
    </row>
    <row r="335" spans="1:15" ht="12.75">
      <c r="A335" s="146" t="s">
        <v>74</v>
      </c>
      <c r="B335" s="147">
        <v>3319</v>
      </c>
      <c r="C335" s="150" t="s">
        <v>308</v>
      </c>
      <c r="D335" s="192">
        <v>290</v>
      </c>
      <c r="E335" s="369">
        <v>421</v>
      </c>
      <c r="F335" s="427">
        <v>321</v>
      </c>
      <c r="G335" s="186">
        <f t="shared" si="13"/>
        <v>76.24703087885986</v>
      </c>
      <c r="H335" s="29"/>
      <c r="I335" s="29"/>
      <c r="J335" s="29"/>
      <c r="K335" s="29"/>
      <c r="L335" s="29"/>
      <c r="M335" s="29"/>
      <c r="N335" s="29"/>
      <c r="O335" s="84"/>
    </row>
    <row r="336" spans="1:15" ht="12.75">
      <c r="A336" s="146" t="s">
        <v>74</v>
      </c>
      <c r="B336" s="147">
        <v>3313</v>
      </c>
      <c r="C336" s="150" t="s">
        <v>310</v>
      </c>
      <c r="D336" s="192">
        <v>250</v>
      </c>
      <c r="E336" s="187">
        <v>375</v>
      </c>
      <c r="F336" s="427">
        <v>50</v>
      </c>
      <c r="G336" s="186">
        <f t="shared" si="13"/>
        <v>13.333333333333334</v>
      </c>
      <c r="H336" s="29"/>
      <c r="I336" s="29"/>
      <c r="J336" s="29"/>
      <c r="K336" s="29"/>
      <c r="L336" s="29"/>
      <c r="M336" s="29"/>
      <c r="N336" s="29"/>
      <c r="O336" s="84"/>
    </row>
    <row r="337" spans="1:15" ht="18.75" customHeight="1">
      <c r="A337" s="166" t="s">
        <v>74</v>
      </c>
      <c r="B337" s="161">
        <v>3419</v>
      </c>
      <c r="C337" s="150" t="s">
        <v>311</v>
      </c>
      <c r="D337" s="338">
        <v>1900</v>
      </c>
      <c r="E337" s="393">
        <v>2013</v>
      </c>
      <c r="F337" s="393">
        <v>1310</v>
      </c>
      <c r="G337" s="201">
        <f t="shared" si="13"/>
        <v>65.07699950322902</v>
      </c>
      <c r="H337" s="29"/>
      <c r="I337" s="29"/>
      <c r="J337" s="29"/>
      <c r="K337" s="29"/>
      <c r="L337" s="29"/>
      <c r="M337" s="29"/>
      <c r="N337" s="29"/>
      <c r="O337" s="84"/>
    </row>
    <row r="338" spans="1:15" ht="13.5" customHeight="1">
      <c r="A338" s="166" t="s">
        <v>74</v>
      </c>
      <c r="B338" s="161">
        <v>3399</v>
      </c>
      <c r="C338" s="150" t="s">
        <v>337</v>
      </c>
      <c r="D338" s="338">
        <v>100</v>
      </c>
      <c r="E338" s="339">
        <v>240</v>
      </c>
      <c r="F338" s="393">
        <v>176</v>
      </c>
      <c r="G338" s="201">
        <f t="shared" si="13"/>
        <v>73.33333333333333</v>
      </c>
      <c r="H338" s="29"/>
      <c r="I338" s="29"/>
      <c r="J338" s="29"/>
      <c r="K338" s="29"/>
      <c r="L338" s="29"/>
      <c r="M338" s="29"/>
      <c r="N338" s="29"/>
      <c r="O338" s="84"/>
    </row>
    <row r="339" spans="1:15" ht="13.5" customHeight="1">
      <c r="A339" s="166" t="s">
        <v>74</v>
      </c>
      <c r="B339" s="161">
        <v>3636</v>
      </c>
      <c r="C339" s="150" t="s">
        <v>178</v>
      </c>
      <c r="D339" s="338">
        <v>0</v>
      </c>
      <c r="E339" s="339">
        <v>318</v>
      </c>
      <c r="F339" s="393">
        <v>303</v>
      </c>
      <c r="G339" s="201">
        <f t="shared" si="13"/>
        <v>95.28301886792453</v>
      </c>
      <c r="H339" s="29"/>
      <c r="I339" s="29"/>
      <c r="J339" s="29"/>
      <c r="K339" s="29"/>
      <c r="L339" s="29"/>
      <c r="M339" s="29"/>
      <c r="N339" s="29"/>
      <c r="O339" s="84"/>
    </row>
    <row r="340" spans="1:15" ht="12.75" customHeight="1">
      <c r="A340" s="166" t="s">
        <v>74</v>
      </c>
      <c r="B340" s="161">
        <v>4319</v>
      </c>
      <c r="C340" s="150" t="s">
        <v>549</v>
      </c>
      <c r="D340" s="338">
        <v>0</v>
      </c>
      <c r="E340" s="339">
        <v>12</v>
      </c>
      <c r="F340" s="393">
        <v>12</v>
      </c>
      <c r="G340" s="201">
        <f t="shared" si="13"/>
        <v>100</v>
      </c>
      <c r="H340" s="29"/>
      <c r="I340" s="29"/>
      <c r="J340" s="29"/>
      <c r="K340" s="29"/>
      <c r="L340" s="29"/>
      <c r="M340" s="29"/>
      <c r="N340" s="29"/>
      <c r="O340" s="84"/>
    </row>
    <row r="341" spans="1:15" ht="12.75">
      <c r="A341" s="146" t="s">
        <v>74</v>
      </c>
      <c r="B341" s="147">
        <v>6409</v>
      </c>
      <c r="C341" s="150" t="s">
        <v>336</v>
      </c>
      <c r="D341" s="192">
        <v>410</v>
      </c>
      <c r="E341" s="369">
        <v>235</v>
      </c>
      <c r="F341" s="427">
        <v>0</v>
      </c>
      <c r="G341" s="201">
        <f t="shared" si="13"/>
        <v>0</v>
      </c>
      <c r="H341" s="29"/>
      <c r="I341" s="29"/>
      <c r="J341" s="29"/>
      <c r="K341" s="29"/>
      <c r="L341" s="29"/>
      <c r="M341" s="29"/>
      <c r="N341" s="29"/>
      <c r="O341" s="84"/>
    </row>
    <row r="342" spans="1:256" s="29" customFormat="1" ht="12.75" customHeight="1" hidden="1">
      <c r="A342" s="605" t="s">
        <v>296</v>
      </c>
      <c r="B342" s="605"/>
      <c r="C342" s="605"/>
      <c r="D342" s="605"/>
      <c r="E342" s="84"/>
      <c r="F342" s="172"/>
      <c r="O342" s="84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9" customFormat="1" ht="12.75" customHeight="1" hidden="1">
      <c r="A343" s="622" t="s">
        <v>309</v>
      </c>
      <c r="B343" s="622"/>
      <c r="C343" s="622"/>
      <c r="D343" s="622"/>
      <c r="E343" s="84"/>
      <c r="F343" s="172"/>
      <c r="O343" s="84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9" customFormat="1" ht="12.75" customHeight="1" hidden="1">
      <c r="A344" s="622" t="s">
        <v>297</v>
      </c>
      <c r="B344" s="622"/>
      <c r="C344" s="622"/>
      <c r="D344" s="622"/>
      <c r="E344" s="84"/>
      <c r="F344" s="172"/>
      <c r="O344" s="84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7" ht="12.75">
      <c r="A345" s="230"/>
      <c r="B345" s="247"/>
      <c r="C345" s="246" t="s">
        <v>327</v>
      </c>
      <c r="D345" s="232">
        <f>SUM(D334:D341)</f>
        <v>4000</v>
      </c>
      <c r="E345" s="232">
        <f>SUM(E333:E341)</f>
        <v>4866</v>
      </c>
      <c r="F345" s="448">
        <f>SUM(F333:F341)</f>
        <v>3422</v>
      </c>
      <c r="G345" s="218">
        <f>F345/E345*100</f>
        <v>70.32470201397452</v>
      </c>
    </row>
    <row r="346" spans="1:7" ht="12.75">
      <c r="A346" s="208"/>
      <c r="B346" s="209"/>
      <c r="C346" s="234"/>
      <c r="D346" s="236"/>
      <c r="E346" s="236"/>
      <c r="F346" s="236"/>
      <c r="G346" s="258"/>
    </row>
    <row r="347" spans="1:7" ht="25.5">
      <c r="A347" s="7" t="s">
        <v>25</v>
      </c>
      <c r="B347" s="7" t="s">
        <v>26</v>
      </c>
      <c r="C347" s="5" t="s">
        <v>27</v>
      </c>
      <c r="D347" s="52" t="s">
        <v>139</v>
      </c>
      <c r="E347" s="59" t="s">
        <v>140</v>
      </c>
      <c r="F347" s="5" t="s">
        <v>16</v>
      </c>
      <c r="G347" s="51" t="s">
        <v>141</v>
      </c>
    </row>
    <row r="348" spans="1:7" ht="12.75">
      <c r="A348" s="146" t="s">
        <v>74</v>
      </c>
      <c r="B348" s="147">
        <v>6221</v>
      </c>
      <c r="C348" s="150" t="s">
        <v>399</v>
      </c>
      <c r="D348" s="192">
        <v>0</v>
      </c>
      <c r="E348" s="369">
        <v>200</v>
      </c>
      <c r="F348" s="427">
        <v>200</v>
      </c>
      <c r="G348" s="201">
        <f>F348/E348*100</f>
        <v>100</v>
      </c>
    </row>
    <row r="349" spans="1:7" ht="12.75">
      <c r="A349" s="44">
        <v>18</v>
      </c>
      <c r="B349" s="44">
        <v>3691</v>
      </c>
      <c r="C349" s="412" t="s">
        <v>481</v>
      </c>
      <c r="D349" s="415">
        <v>0</v>
      </c>
      <c r="E349" s="26">
        <v>120</v>
      </c>
      <c r="F349" s="280">
        <v>0</v>
      </c>
      <c r="G349" s="201">
        <f>F349/E349*100</f>
        <v>0</v>
      </c>
    </row>
    <row r="350" spans="1:7" ht="13.5" customHeight="1">
      <c r="A350" s="15"/>
      <c r="B350" s="15"/>
      <c r="C350" s="15"/>
      <c r="G350" s="15"/>
    </row>
    <row r="351" spans="1:7" ht="25.5">
      <c r="A351" s="7" t="s">
        <v>25</v>
      </c>
      <c r="B351" s="7" t="s">
        <v>26</v>
      </c>
      <c r="C351" s="5" t="s">
        <v>27</v>
      </c>
      <c r="D351" s="52" t="s">
        <v>139</v>
      </c>
      <c r="E351" s="59" t="s">
        <v>140</v>
      </c>
      <c r="F351" s="5" t="s">
        <v>16</v>
      </c>
      <c r="G351" s="51" t="s">
        <v>141</v>
      </c>
    </row>
    <row r="352" spans="1:7" ht="12.75" customHeight="1">
      <c r="A352" s="146" t="s">
        <v>522</v>
      </c>
      <c r="B352" s="147">
        <v>3636</v>
      </c>
      <c r="C352" s="150" t="s">
        <v>523</v>
      </c>
      <c r="D352" s="192">
        <v>0</v>
      </c>
      <c r="E352" s="192">
        <v>253</v>
      </c>
      <c r="F352" s="375">
        <v>45</v>
      </c>
      <c r="G352" s="193">
        <f>F352/E352*100</f>
        <v>17.786561264822133</v>
      </c>
    </row>
    <row r="353" spans="1:7" ht="12.75">
      <c r="A353" s="146" t="s">
        <v>100</v>
      </c>
      <c r="B353" s="147">
        <v>6330</v>
      </c>
      <c r="C353" s="150" t="s">
        <v>101</v>
      </c>
      <c r="D353" s="192">
        <v>190</v>
      </c>
      <c r="E353" s="187">
        <v>190</v>
      </c>
      <c r="F353" s="427">
        <v>190</v>
      </c>
      <c r="G353" s="186">
        <f>F353/E353*100</f>
        <v>100</v>
      </c>
    </row>
    <row r="354" spans="1:256" s="132" customFormat="1" ht="12.75">
      <c r="A354" s="16"/>
      <c r="B354" s="69"/>
      <c r="C354" s="70"/>
      <c r="D354" s="71"/>
      <c r="E354" s="72"/>
      <c r="F354" s="54"/>
      <c r="G354" s="308"/>
      <c r="H354" s="138"/>
      <c r="I354" s="29"/>
      <c r="J354" s="29"/>
      <c r="K354" s="29"/>
      <c r="L354" s="29"/>
      <c r="M354" s="29"/>
      <c r="N354" s="29"/>
      <c r="O354" s="84"/>
      <c r="P354" s="84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7" ht="12.75">
      <c r="A355" s="239"/>
      <c r="B355" s="249"/>
      <c r="C355" s="248" t="s">
        <v>364</v>
      </c>
      <c r="D355" s="240">
        <f>D329+D345+D353+D348+D352+D349</f>
        <v>39190</v>
      </c>
      <c r="E355" s="241">
        <f>E329+E345+E353+E348+E349+E352</f>
        <v>37311</v>
      </c>
      <c r="F355" s="242">
        <f>F329+F345+F353+F348+F352+F349</f>
        <v>27142</v>
      </c>
      <c r="G355" s="254">
        <f>F355/E355*100</f>
        <v>72.74530299375519</v>
      </c>
    </row>
    <row r="356" spans="1:256" s="29" customFormat="1" ht="12.75">
      <c r="A356" s="68"/>
      <c r="B356" s="14"/>
      <c r="C356"/>
      <c r="D356" s="84"/>
      <c r="E356" s="84"/>
      <c r="F356" s="84"/>
      <c r="G356"/>
      <c r="O356" s="84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9" customFormat="1" ht="15.75">
      <c r="A357" s="168" t="s">
        <v>102</v>
      </c>
      <c r="B357" s="68"/>
      <c r="D357" s="84"/>
      <c r="E357" s="84"/>
      <c r="F357" s="84"/>
      <c r="O357" s="84" t="s">
        <v>277</v>
      </c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9" customFormat="1" ht="12.75">
      <c r="A358" s="68"/>
      <c r="B358" s="14"/>
      <c r="C358"/>
      <c r="D358" s="84"/>
      <c r="E358" s="84"/>
      <c r="F358" s="84"/>
      <c r="G358"/>
      <c r="O358" s="84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6" ht="12.75">
      <c r="A359" s="78" t="s">
        <v>51</v>
      </c>
      <c r="B359" s="14"/>
      <c r="D359" s="84"/>
      <c r="E359" s="84"/>
      <c r="F359" s="84"/>
    </row>
    <row r="360" spans="1:6" ht="12.75">
      <c r="A360" s="68"/>
      <c r="B360" s="14"/>
      <c r="D360" s="84" t="s">
        <v>332</v>
      </c>
      <c r="E360" s="84"/>
      <c r="F360" s="84"/>
    </row>
    <row r="361" spans="1:256" s="29" customFormat="1" ht="25.5">
      <c r="A361" s="7" t="s">
        <v>25</v>
      </c>
      <c r="B361" s="7" t="s">
        <v>26</v>
      </c>
      <c r="C361" s="5" t="s">
        <v>27</v>
      </c>
      <c r="D361" s="52" t="s">
        <v>139</v>
      </c>
      <c r="E361" s="59" t="s">
        <v>140</v>
      </c>
      <c r="F361" s="5" t="s">
        <v>16</v>
      </c>
      <c r="G361" s="51" t="s">
        <v>141</v>
      </c>
      <c r="O361" s="84" t="s">
        <v>288</v>
      </c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9" customFormat="1" ht="12.75">
      <c r="A362" s="283">
        <v>19</v>
      </c>
      <c r="B362" s="283">
        <v>6115</v>
      </c>
      <c r="C362" s="306" t="s">
        <v>516</v>
      </c>
      <c r="D362" s="282">
        <v>0</v>
      </c>
      <c r="E362" s="375">
        <v>30</v>
      </c>
      <c r="F362" s="306">
        <v>1</v>
      </c>
      <c r="G362" s="186">
        <f>F362/E362*100</f>
        <v>3.3333333333333335</v>
      </c>
      <c r="O362" s="84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9" customFormat="1" ht="12.75">
      <c r="A363" s="146" t="s">
        <v>103</v>
      </c>
      <c r="B363" s="147">
        <v>6172</v>
      </c>
      <c r="C363" s="150" t="s">
        <v>104</v>
      </c>
      <c r="D363" s="192">
        <v>203459</v>
      </c>
      <c r="E363" s="192">
        <v>189845</v>
      </c>
      <c r="F363" s="375">
        <v>146795</v>
      </c>
      <c r="G363" s="186">
        <f>F363/E363*100</f>
        <v>77.32360609971293</v>
      </c>
      <c r="O363" s="84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7" ht="12.75">
      <c r="A364" s="230"/>
      <c r="B364" s="247"/>
      <c r="C364" s="246" t="s">
        <v>327</v>
      </c>
      <c r="D364" s="231">
        <f>SUM(D363:D363)</f>
        <v>203459</v>
      </c>
      <c r="E364" s="232">
        <f>SUM(E362:E363)</f>
        <v>189875</v>
      </c>
      <c r="F364" s="265">
        <f>SUM(F362:F363)</f>
        <v>146796</v>
      </c>
      <c r="G364" s="123">
        <f>F364/E364*100</f>
        <v>77.31191573403555</v>
      </c>
    </row>
    <row r="365" spans="1:18" ht="13.5" customHeight="1">
      <c r="A365" s="16"/>
      <c r="B365" s="69"/>
      <c r="C365" s="234"/>
      <c r="D365" s="235"/>
      <c r="E365" s="236"/>
      <c r="F365" s="237"/>
      <c r="G365" s="31"/>
      <c r="R365" s="172"/>
    </row>
    <row r="366" spans="1:18" ht="12.75">
      <c r="A366" s="43" t="s">
        <v>52</v>
      </c>
      <c r="B366" s="19"/>
      <c r="C366" s="42"/>
      <c r="D366" s="57"/>
      <c r="E366" s="61"/>
      <c r="F366" s="54"/>
      <c r="G366" s="38"/>
      <c r="R366" s="172"/>
    </row>
    <row r="367" spans="1:18" ht="12.75">
      <c r="A367" s="16"/>
      <c r="B367" s="19"/>
      <c r="C367" s="42"/>
      <c r="D367" s="57"/>
      <c r="E367" s="61"/>
      <c r="F367" s="54"/>
      <c r="G367" s="38"/>
      <c r="R367" s="172"/>
    </row>
    <row r="368" spans="1:256" s="29" customFormat="1" ht="25.5">
      <c r="A368" s="7" t="s">
        <v>25</v>
      </c>
      <c r="B368" s="7" t="s">
        <v>26</v>
      </c>
      <c r="C368" s="5" t="s">
        <v>27</v>
      </c>
      <c r="D368" s="52" t="s">
        <v>139</v>
      </c>
      <c r="E368" s="59" t="s">
        <v>140</v>
      </c>
      <c r="F368" s="5" t="s">
        <v>16</v>
      </c>
      <c r="G368" s="51" t="s">
        <v>141</v>
      </c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7" ht="12.75">
      <c r="A369" s="146" t="s">
        <v>103</v>
      </c>
      <c r="B369" s="147">
        <v>6172</v>
      </c>
      <c r="C369" s="150" t="s">
        <v>104</v>
      </c>
      <c r="D369" s="192">
        <v>4000</v>
      </c>
      <c r="E369" s="192">
        <v>2500</v>
      </c>
      <c r="F369" s="375">
        <v>2450</v>
      </c>
      <c r="G369" s="186">
        <f>F369/E369*100</f>
        <v>98</v>
      </c>
    </row>
    <row r="370" spans="1:7" ht="12.75">
      <c r="A370" s="230"/>
      <c r="B370" s="247"/>
      <c r="C370" s="246" t="s">
        <v>328</v>
      </c>
      <c r="D370" s="231">
        <f>SUM(D369:D369)</f>
        <v>4000</v>
      </c>
      <c r="E370" s="232">
        <f>SUM(E369:E369)</f>
        <v>2500</v>
      </c>
      <c r="F370" s="265">
        <f>SUM(F369:F369)</f>
        <v>2450</v>
      </c>
      <c r="G370" s="131">
        <f>F370/E370*100</f>
        <v>98</v>
      </c>
    </row>
    <row r="371" spans="1:17" ht="12.75">
      <c r="A371" s="16"/>
      <c r="B371" s="69"/>
      <c r="C371" s="234"/>
      <c r="D371" s="235"/>
      <c r="E371" s="236"/>
      <c r="F371" s="297"/>
      <c r="G371" s="31"/>
      <c r="Q371" s="172"/>
    </row>
    <row r="372" spans="1:17" ht="12.75">
      <c r="A372" s="239"/>
      <c r="B372" s="249"/>
      <c r="C372" s="248" t="s">
        <v>368</v>
      </c>
      <c r="D372" s="240">
        <f>D364+D370</f>
        <v>207459</v>
      </c>
      <c r="E372" s="241">
        <f>E364+E370</f>
        <v>192375</v>
      </c>
      <c r="F372" s="242">
        <f>F364+F370</f>
        <v>149246</v>
      </c>
      <c r="G372" s="10">
        <f>F372/E372*100</f>
        <v>77.58076673164392</v>
      </c>
      <c r="Q372" s="172"/>
    </row>
    <row r="373" spans="1:7" ht="12.75">
      <c r="A373" s="298"/>
      <c r="B373" s="299"/>
      <c r="C373" s="300"/>
      <c r="D373" s="301"/>
      <c r="E373" s="302"/>
      <c r="F373" s="297"/>
      <c r="G373" s="296"/>
    </row>
    <row r="374" spans="1:7" ht="12.75">
      <c r="A374" s="607" t="s">
        <v>602</v>
      </c>
      <c r="B374" s="607"/>
      <c r="C374" s="607"/>
      <c r="D374" s="597"/>
      <c r="E374" s="597"/>
      <c r="F374" s="597"/>
      <c r="G374" s="597"/>
    </row>
    <row r="375" spans="1:18" ht="12.75">
      <c r="A375" s="298"/>
      <c r="B375" s="299"/>
      <c r="C375" s="300"/>
      <c r="D375" s="301"/>
      <c r="E375" s="302"/>
      <c r="F375" s="297"/>
      <c r="G375" s="303"/>
      <c r="R375" s="15" t="s">
        <v>177</v>
      </c>
    </row>
    <row r="376" spans="1:7" ht="25.5">
      <c r="A376" s="7" t="s">
        <v>25</v>
      </c>
      <c r="B376" s="7" t="s">
        <v>26</v>
      </c>
      <c r="C376" s="5" t="s">
        <v>27</v>
      </c>
      <c r="D376" s="52" t="s">
        <v>139</v>
      </c>
      <c r="E376" s="59" t="s">
        <v>140</v>
      </c>
      <c r="F376" s="5" t="s">
        <v>16</v>
      </c>
      <c r="G376" s="51" t="s">
        <v>141</v>
      </c>
    </row>
    <row r="377" spans="1:7" ht="12.75">
      <c r="A377" s="283">
        <v>17</v>
      </c>
      <c r="B377" s="283">
        <v>6399</v>
      </c>
      <c r="C377" s="306" t="s">
        <v>524</v>
      </c>
      <c r="D377" s="282">
        <v>0</v>
      </c>
      <c r="E377" s="375">
        <v>62942</v>
      </c>
      <c r="F377" s="369">
        <v>62942</v>
      </c>
      <c r="G377" s="186">
        <f>F377/E377*100</f>
        <v>100</v>
      </c>
    </row>
    <row r="378" spans="1:7" ht="12.75">
      <c r="A378" s="146" t="s">
        <v>100</v>
      </c>
      <c r="B378" s="147">
        <v>6330</v>
      </c>
      <c r="C378" s="150" t="s">
        <v>101</v>
      </c>
      <c r="D378" s="192">
        <v>3327</v>
      </c>
      <c r="E378" s="187">
        <v>3327</v>
      </c>
      <c r="F378" s="427">
        <v>3327</v>
      </c>
      <c r="G378" s="186">
        <f>F378/E378*100</f>
        <v>100</v>
      </c>
    </row>
    <row r="379" spans="1:256" s="132" customFormat="1" ht="12.75">
      <c r="A379" s="16"/>
      <c r="B379" s="69"/>
      <c r="C379" s="234"/>
      <c r="D379" s="235"/>
      <c r="E379" s="236"/>
      <c r="F379" s="297"/>
      <c r="G379" s="31"/>
      <c r="H379" s="138"/>
      <c r="I379" s="29"/>
      <c r="J379" s="29"/>
      <c r="K379" s="29"/>
      <c r="L379" s="29"/>
      <c r="M379" s="29"/>
      <c r="N379" s="29"/>
      <c r="O379" s="84"/>
      <c r="P379" s="84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9" customFormat="1" ht="12" customHeight="1">
      <c r="A380" s="239"/>
      <c r="B380" s="249"/>
      <c r="C380" s="248" t="s">
        <v>364</v>
      </c>
      <c r="D380" s="240">
        <f>D372+D378</f>
        <v>210786</v>
      </c>
      <c r="E380" s="240">
        <f>E372+E378+E377</f>
        <v>258644</v>
      </c>
      <c r="F380" s="240">
        <f>F372+F378+F377</f>
        <v>215515</v>
      </c>
      <c r="G380" s="10">
        <f>F380/E380*100</f>
        <v>83.32495631060453</v>
      </c>
      <c r="H380" s="138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/>
      <c r="BG380" s="84"/>
      <c r="BH380" s="84"/>
      <c r="BI380" s="84"/>
      <c r="BJ380" s="84"/>
      <c r="BK380" s="84"/>
      <c r="BL380" s="84"/>
      <c r="BM380" s="84"/>
      <c r="BN380" s="84"/>
      <c r="BO380" s="84"/>
      <c r="BP380" s="84"/>
      <c r="BQ380" s="84"/>
      <c r="BR380" s="84"/>
      <c r="BS380" s="84"/>
      <c r="BT380" s="84"/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/>
      <c r="CH380" s="84"/>
      <c r="CI380" s="84"/>
      <c r="CJ380" s="84"/>
      <c r="CK380" s="84"/>
      <c r="CL380" s="84"/>
      <c r="CM380" s="84"/>
      <c r="CN380" s="84"/>
      <c r="CO380" s="84"/>
      <c r="CP380" s="84"/>
      <c r="CQ380" s="84"/>
      <c r="CR380" s="84"/>
      <c r="CS380" s="84"/>
      <c r="CT380" s="84"/>
      <c r="CU380" s="84"/>
      <c r="CV380" s="84"/>
      <c r="CW380" s="84"/>
      <c r="CX380" s="84"/>
      <c r="CY380" s="84"/>
      <c r="CZ380" s="84"/>
      <c r="DA380" s="84"/>
      <c r="DB380" s="84"/>
      <c r="DC380" s="84"/>
      <c r="DD380" s="84"/>
      <c r="DE380" s="84"/>
      <c r="DF380" s="84"/>
      <c r="DG380" s="84"/>
      <c r="DH380" s="84"/>
      <c r="DI380" s="84"/>
      <c r="DJ380" s="84"/>
      <c r="DK380" s="84"/>
      <c r="DL380" s="84"/>
      <c r="DM380" s="84"/>
      <c r="DN380" s="84"/>
      <c r="DO380" s="84"/>
      <c r="DP380" s="84"/>
      <c r="DQ380" s="84"/>
      <c r="DR380" s="84"/>
      <c r="DS380" s="84"/>
      <c r="DT380" s="84"/>
      <c r="DU380" s="84"/>
      <c r="DV380" s="84"/>
      <c r="DW380" s="84"/>
      <c r="DX380" s="84"/>
      <c r="DY380" s="84"/>
      <c r="DZ380" s="84"/>
      <c r="EA380" s="84"/>
      <c r="EB380" s="84"/>
      <c r="EC380" s="84"/>
      <c r="ED380" s="84"/>
      <c r="EE380" s="84"/>
      <c r="EF380" s="84"/>
      <c r="EG380" s="84"/>
      <c r="EH380" s="84"/>
      <c r="EI380" s="84"/>
      <c r="EJ380" s="84"/>
      <c r="EK380" s="84"/>
      <c r="EL380" s="84"/>
      <c r="EM380" s="84"/>
      <c r="EN380" s="84"/>
      <c r="EO380" s="84"/>
      <c r="EP380" s="84"/>
      <c r="EQ380" s="84"/>
      <c r="ER380" s="84"/>
      <c r="ES380" s="84"/>
      <c r="ET380" s="84"/>
      <c r="EU380" s="84"/>
      <c r="EV380" s="84"/>
      <c r="EW380" s="84"/>
      <c r="EX380" s="84"/>
      <c r="EY380" s="84"/>
      <c r="EZ380" s="84"/>
      <c r="FA380" s="84"/>
      <c r="FB380" s="84"/>
      <c r="FC380" s="84"/>
      <c r="FD380" s="84"/>
      <c r="FE380" s="84"/>
      <c r="FF380" s="84"/>
      <c r="FG380" s="84"/>
      <c r="FH380" s="84"/>
      <c r="FI380" s="84"/>
      <c r="FJ380" s="84"/>
      <c r="FK380" s="84"/>
      <c r="FL380" s="84"/>
      <c r="FM380" s="84"/>
      <c r="FN380" s="84"/>
      <c r="FO380" s="84"/>
      <c r="FP380" s="84"/>
      <c r="FQ380" s="84"/>
      <c r="FR380" s="84"/>
      <c r="FS380" s="84"/>
      <c r="FT380" s="84"/>
      <c r="FU380" s="84"/>
      <c r="FV380" s="84"/>
      <c r="FW380" s="84"/>
      <c r="FX380" s="84"/>
      <c r="FY380" s="84"/>
      <c r="FZ380" s="84"/>
      <c r="GA380" s="84"/>
      <c r="GB380" s="84"/>
      <c r="GC380" s="84"/>
      <c r="GD380" s="84"/>
      <c r="GE380" s="84"/>
      <c r="GF380" s="84"/>
      <c r="GG380" s="84"/>
      <c r="GH380" s="84"/>
      <c r="GI380" s="84"/>
      <c r="GJ380" s="84"/>
      <c r="GK380" s="84"/>
      <c r="GL380" s="84"/>
      <c r="GM380" s="84"/>
      <c r="GN380" s="84"/>
      <c r="GO380" s="84"/>
      <c r="GP380" s="84"/>
      <c r="GQ380" s="84"/>
      <c r="GR380" s="84"/>
      <c r="GS380" s="84"/>
      <c r="GT380" s="84"/>
      <c r="GU380" s="84"/>
      <c r="GV380" s="84"/>
      <c r="GW380" s="84"/>
      <c r="GX380" s="84"/>
      <c r="GY380" s="84"/>
      <c r="GZ380" s="84"/>
      <c r="HA380" s="84"/>
      <c r="HB380" s="84"/>
      <c r="HC380" s="84"/>
      <c r="HD380" s="84"/>
      <c r="HE380" s="84"/>
      <c r="HF380" s="84"/>
      <c r="HG380" s="84"/>
      <c r="HH380" s="84"/>
      <c r="HI380" s="84"/>
      <c r="HJ380" s="84"/>
      <c r="HK380" s="84"/>
      <c r="HL380" s="84"/>
      <c r="HM380" s="84"/>
      <c r="HN380" s="84"/>
      <c r="HO380" s="84"/>
      <c r="HP380" s="84"/>
      <c r="HQ380" s="84"/>
      <c r="HR380" s="84"/>
      <c r="HS380" s="84"/>
      <c r="HT380" s="84"/>
      <c r="HU380" s="84"/>
      <c r="HV380" s="84"/>
      <c r="HW380" s="84"/>
      <c r="HX380" s="84"/>
      <c r="HY380" s="84"/>
      <c r="HZ380" s="84"/>
      <c r="IA380" s="84"/>
      <c r="IB380" s="84"/>
      <c r="IC380" s="84"/>
      <c r="ID380" s="84"/>
      <c r="IE380" s="84"/>
      <c r="IF380" s="84"/>
      <c r="IG380" s="84"/>
      <c r="IH380" s="84"/>
      <c r="II380" s="84"/>
      <c r="IJ380" s="84"/>
      <c r="IK380" s="84"/>
      <c r="IL380" s="84"/>
      <c r="IM380" s="84"/>
      <c r="IN380" s="84"/>
      <c r="IO380" s="84"/>
      <c r="IP380" s="84"/>
      <c r="IQ380" s="84"/>
      <c r="IR380" s="84"/>
      <c r="IS380" s="84"/>
      <c r="IT380" s="84"/>
      <c r="IU380" s="84"/>
      <c r="IV380" s="84"/>
    </row>
    <row r="381" spans="1:256" s="29" customFormat="1" ht="12" customHeight="1">
      <c r="A381" s="16"/>
      <c r="B381" s="69"/>
      <c r="C381" s="234"/>
      <c r="D381" s="235"/>
      <c r="E381" s="236"/>
      <c r="F381" s="237"/>
      <c r="G381" s="31"/>
      <c r="H381" s="29" t="s">
        <v>255</v>
      </c>
      <c r="O381" s="84" t="s">
        <v>279</v>
      </c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9" customFormat="1" ht="14.25" customHeight="1">
      <c r="A382" s="168" t="s">
        <v>164</v>
      </c>
      <c r="B382" s="69"/>
      <c r="C382" s="42"/>
      <c r="D382" s="71"/>
      <c r="E382" s="72"/>
      <c r="F382" s="54"/>
      <c r="G382" s="73"/>
      <c r="O382" s="84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9" customFormat="1" ht="14.25" customHeight="1">
      <c r="A383" s="79"/>
      <c r="B383" s="19"/>
      <c r="C383" s="70"/>
      <c r="D383" s="57"/>
      <c r="E383" s="61"/>
      <c r="F383" s="37"/>
      <c r="G383" s="38"/>
      <c r="O383" s="84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9" customFormat="1" ht="12" customHeight="1">
      <c r="A384" s="65" t="s">
        <v>51</v>
      </c>
      <c r="B384"/>
      <c r="C384" s="42"/>
      <c r="D384" s="15"/>
      <c r="E384" s="15"/>
      <c r="F384" s="15"/>
      <c r="G384"/>
      <c r="O384" s="84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6" spans="1:16" ht="25.5">
      <c r="A386" s="87" t="s">
        <v>25</v>
      </c>
      <c r="B386" s="7" t="s">
        <v>26</v>
      </c>
      <c r="C386" s="5" t="s">
        <v>27</v>
      </c>
      <c r="D386" s="52" t="s">
        <v>139</v>
      </c>
      <c r="E386" s="59" t="s">
        <v>140</v>
      </c>
      <c r="F386" s="5" t="s">
        <v>16</v>
      </c>
      <c r="G386" s="51" t="s">
        <v>141</v>
      </c>
      <c r="P386" s="84"/>
    </row>
    <row r="387" spans="1:16" ht="25.5">
      <c r="A387" s="166" t="s">
        <v>49</v>
      </c>
      <c r="B387" s="170" t="s">
        <v>47</v>
      </c>
      <c r="C387" s="162" t="s">
        <v>338</v>
      </c>
      <c r="D387" s="200">
        <v>13000</v>
      </c>
      <c r="E387" s="198">
        <v>8000</v>
      </c>
      <c r="F387" s="478">
        <v>3126</v>
      </c>
      <c r="G387" s="202">
        <f aca="true" t="shared" si="14" ref="G387:G396">F387/E387*100</f>
        <v>39.074999999999996</v>
      </c>
      <c r="P387" s="225"/>
    </row>
    <row r="388" spans="1:16" ht="25.5">
      <c r="A388" s="166" t="s">
        <v>49</v>
      </c>
      <c r="B388" s="170" t="s">
        <v>47</v>
      </c>
      <c r="C388" s="162" t="s">
        <v>165</v>
      </c>
      <c r="D388" s="200">
        <v>34900</v>
      </c>
      <c r="E388" s="198">
        <v>36378</v>
      </c>
      <c r="F388" s="478">
        <v>32830</v>
      </c>
      <c r="G388" s="202">
        <f t="shared" si="14"/>
        <v>90.24685249326517</v>
      </c>
      <c r="P388" s="172"/>
    </row>
    <row r="389" spans="1:18" ht="25.5">
      <c r="A389" s="166" t="s">
        <v>49</v>
      </c>
      <c r="B389" s="161" t="s">
        <v>47</v>
      </c>
      <c r="C389" s="150" t="s">
        <v>384</v>
      </c>
      <c r="D389" s="200">
        <v>14700</v>
      </c>
      <c r="E389" s="370">
        <v>16360</v>
      </c>
      <c r="F389" s="460">
        <v>10282</v>
      </c>
      <c r="G389" s="202">
        <f t="shared" si="14"/>
        <v>62.848410757946205</v>
      </c>
      <c r="P389" s="84"/>
      <c r="R389" s="210"/>
    </row>
    <row r="390" spans="1:18" ht="24">
      <c r="A390" s="166" t="s">
        <v>49</v>
      </c>
      <c r="B390" s="161" t="s">
        <v>47</v>
      </c>
      <c r="C390" s="466" t="s">
        <v>385</v>
      </c>
      <c r="D390" s="200">
        <v>1000</v>
      </c>
      <c r="E390" s="198">
        <v>963</v>
      </c>
      <c r="F390" s="460">
        <v>577</v>
      </c>
      <c r="G390" s="202">
        <f t="shared" si="14"/>
        <v>59.91692627206646</v>
      </c>
      <c r="P390" s="84"/>
      <c r="R390" s="210"/>
    </row>
    <row r="391" spans="1:18" ht="25.5">
      <c r="A391" s="166" t="s">
        <v>49</v>
      </c>
      <c r="B391" s="161" t="s">
        <v>47</v>
      </c>
      <c r="C391" s="150" t="s">
        <v>166</v>
      </c>
      <c r="D391" s="200">
        <v>10520</v>
      </c>
      <c r="E391" s="370">
        <v>8116</v>
      </c>
      <c r="F391" s="460">
        <v>2560</v>
      </c>
      <c r="G391" s="202">
        <f>F391/E391*100</f>
        <v>31.54263183834401</v>
      </c>
      <c r="P391" s="84"/>
      <c r="R391" s="210"/>
    </row>
    <row r="392" spans="1:18" ht="16.5" customHeight="1">
      <c r="A392" s="166" t="s">
        <v>49</v>
      </c>
      <c r="B392" s="161" t="s">
        <v>47</v>
      </c>
      <c r="C392" s="150" t="s">
        <v>415</v>
      </c>
      <c r="D392" s="200">
        <v>0</v>
      </c>
      <c r="E392" s="370">
        <v>16828</v>
      </c>
      <c r="F392" s="460">
        <v>276</v>
      </c>
      <c r="G392" s="202">
        <f>F392/E392*100</f>
        <v>1.6401236035179463</v>
      </c>
      <c r="P392" s="84"/>
      <c r="R392" s="210"/>
    </row>
    <row r="393" spans="1:18" ht="16.5" customHeight="1">
      <c r="A393" s="166" t="s">
        <v>49</v>
      </c>
      <c r="B393" s="161">
        <v>3522</v>
      </c>
      <c r="C393" s="150" t="s">
        <v>438</v>
      </c>
      <c r="D393" s="200">
        <v>0</v>
      </c>
      <c r="E393" s="370">
        <v>1041</v>
      </c>
      <c r="F393" s="460">
        <v>562</v>
      </c>
      <c r="G393" s="202">
        <f>F393/E393*100</f>
        <v>53.98655139289145</v>
      </c>
      <c r="P393" s="84"/>
      <c r="R393" s="210"/>
    </row>
    <row r="394" spans="1:18" ht="16.5" customHeight="1">
      <c r="A394" s="166" t="s">
        <v>49</v>
      </c>
      <c r="B394" s="161">
        <v>3116</v>
      </c>
      <c r="C394" s="150" t="s">
        <v>604</v>
      </c>
      <c r="D394" s="200">
        <v>0</v>
      </c>
      <c r="E394" s="370">
        <v>1112</v>
      </c>
      <c r="F394" s="460">
        <v>0</v>
      </c>
      <c r="G394" s="202">
        <f>F394/E394*100</f>
        <v>0</v>
      </c>
      <c r="P394" s="84"/>
      <c r="R394" s="210"/>
    </row>
    <row r="395" spans="1:18" ht="16.5" customHeight="1">
      <c r="A395" s="166" t="s">
        <v>49</v>
      </c>
      <c r="B395" s="161">
        <v>2212</v>
      </c>
      <c r="C395" s="465" t="s">
        <v>586</v>
      </c>
      <c r="D395" s="200">
        <v>0</v>
      </c>
      <c r="E395" s="370">
        <v>1000</v>
      </c>
      <c r="F395" s="460">
        <v>0</v>
      </c>
      <c r="G395" s="202">
        <f t="shared" si="14"/>
        <v>0</v>
      </c>
      <c r="P395" s="84"/>
      <c r="R395" s="210"/>
    </row>
    <row r="396" spans="1:256" s="29" customFormat="1" ht="13.5" customHeight="1">
      <c r="A396" s="230"/>
      <c r="B396" s="247"/>
      <c r="C396" s="246" t="s">
        <v>327</v>
      </c>
      <c r="D396" s="325">
        <f>SUM(D387:D395)</f>
        <v>74120</v>
      </c>
      <c r="E396" s="326">
        <f>SUM(E387:E395)</f>
        <v>89798</v>
      </c>
      <c r="F396" s="461">
        <f>SUM(F387:F395)</f>
        <v>50213</v>
      </c>
      <c r="G396" s="255">
        <f t="shared" si="14"/>
        <v>55.91772645270496</v>
      </c>
      <c r="O396" s="84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9" customFormat="1" ht="13.5" customHeight="1">
      <c r="A397" s="16"/>
      <c r="B397" s="69"/>
      <c r="C397" s="234"/>
      <c r="D397" s="328"/>
      <c r="E397" s="329"/>
      <c r="F397" s="330"/>
      <c r="G397" s="257"/>
      <c r="O397" s="84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9" customFormat="1" ht="12.75">
      <c r="A398" s="11" t="s">
        <v>52</v>
      </c>
      <c r="B398"/>
      <c r="C398"/>
      <c r="D398" s="15"/>
      <c r="E398" s="15"/>
      <c r="F398" s="15"/>
      <c r="G398"/>
      <c r="O398" s="84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9" customFormat="1" ht="12.75">
      <c r="A399" s="13"/>
      <c r="B399"/>
      <c r="C399"/>
      <c r="D399" s="15"/>
      <c r="E399" s="15"/>
      <c r="F399" s="15"/>
      <c r="G399"/>
      <c r="O399" s="84"/>
      <c r="P399" s="15"/>
      <c r="Q399" s="15"/>
      <c r="R399" s="213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9" customFormat="1" ht="25.5">
      <c r="A400" s="7" t="s">
        <v>25</v>
      </c>
      <c r="B400" s="86" t="s">
        <v>26</v>
      </c>
      <c r="C400" s="5" t="s">
        <v>27</v>
      </c>
      <c r="D400" s="52" t="s">
        <v>139</v>
      </c>
      <c r="E400" s="59" t="s">
        <v>140</v>
      </c>
      <c r="F400" s="5" t="s">
        <v>16</v>
      </c>
      <c r="G400" s="51" t="s">
        <v>141</v>
      </c>
      <c r="O400" s="84" t="s">
        <v>276</v>
      </c>
      <c r="P400" s="84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29" customFormat="1" ht="25.5">
      <c r="A401" s="146" t="s">
        <v>49</v>
      </c>
      <c r="B401" s="156" t="s">
        <v>47</v>
      </c>
      <c r="C401" s="162" t="s">
        <v>339</v>
      </c>
      <c r="D401" s="251">
        <v>9000</v>
      </c>
      <c r="E401" s="198">
        <v>13100</v>
      </c>
      <c r="F401" s="460">
        <v>7388</v>
      </c>
      <c r="G401" s="202">
        <f aca="true" t="shared" si="15" ref="G401:G410">F401/E401*100</f>
        <v>56.396946564885496</v>
      </c>
      <c r="O401" s="84" t="s">
        <v>278</v>
      </c>
      <c r="P401" s="84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29" customFormat="1" ht="25.5">
      <c r="A402" s="146" t="s">
        <v>49</v>
      </c>
      <c r="B402" s="147" t="s">
        <v>47</v>
      </c>
      <c r="C402" s="150" t="s">
        <v>165</v>
      </c>
      <c r="D402" s="251">
        <v>66800</v>
      </c>
      <c r="E402" s="198">
        <v>92214</v>
      </c>
      <c r="F402" s="460">
        <v>83533</v>
      </c>
      <c r="G402" s="202">
        <f t="shared" si="15"/>
        <v>90.58602815190751</v>
      </c>
      <c r="O402" s="84" t="s">
        <v>278</v>
      </c>
      <c r="P402" s="84"/>
      <c r="Q402" s="15"/>
      <c r="R402" s="212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s="29" customFormat="1" ht="25.5">
      <c r="A403" s="166" t="s">
        <v>49</v>
      </c>
      <c r="B403" s="161" t="s">
        <v>47</v>
      </c>
      <c r="C403" s="150" t="s">
        <v>384</v>
      </c>
      <c r="D403" s="251">
        <v>20300</v>
      </c>
      <c r="E403" s="370">
        <v>16887</v>
      </c>
      <c r="F403" s="460">
        <v>7875</v>
      </c>
      <c r="G403" s="202">
        <f t="shared" si="15"/>
        <v>46.633505063066266</v>
      </c>
      <c r="H403" s="29" t="s">
        <v>254</v>
      </c>
      <c r="O403" s="84" t="s">
        <v>280</v>
      </c>
      <c r="P403" s="84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1:256" s="29" customFormat="1" ht="25.5">
      <c r="A404" s="166" t="s">
        <v>49</v>
      </c>
      <c r="B404" s="161" t="s">
        <v>47</v>
      </c>
      <c r="C404" s="150" t="s">
        <v>385</v>
      </c>
      <c r="D404" s="200">
        <v>1500</v>
      </c>
      <c r="E404" s="198">
        <v>1601</v>
      </c>
      <c r="F404" s="460">
        <v>1601</v>
      </c>
      <c r="G404" s="202">
        <f t="shared" si="15"/>
        <v>100</v>
      </c>
      <c r="O404" s="84"/>
      <c r="P404" s="84"/>
      <c r="Q404" s="15"/>
      <c r="R404" s="15"/>
      <c r="S404" s="15"/>
      <c r="T404" s="15" t="s">
        <v>177</v>
      </c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56" s="29" customFormat="1" ht="25.5">
      <c r="A405" s="166" t="s">
        <v>49</v>
      </c>
      <c r="B405" s="161" t="s">
        <v>47</v>
      </c>
      <c r="C405" s="150" t="s">
        <v>166</v>
      </c>
      <c r="D405" s="251">
        <v>3480</v>
      </c>
      <c r="E405" s="198">
        <v>3534</v>
      </c>
      <c r="F405" s="460">
        <v>2960</v>
      </c>
      <c r="G405" s="202">
        <f t="shared" si="15"/>
        <v>83.75778155065082</v>
      </c>
      <c r="O405" s="84" t="s">
        <v>281</v>
      </c>
      <c r="P405" s="84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</row>
    <row r="406" spans="1:16" ht="12.75">
      <c r="A406" s="146" t="s">
        <v>49</v>
      </c>
      <c r="B406" s="147">
        <v>2212</v>
      </c>
      <c r="C406" s="150" t="s">
        <v>167</v>
      </c>
      <c r="D406" s="251">
        <v>372418</v>
      </c>
      <c r="E406" s="370">
        <v>449583</v>
      </c>
      <c r="F406" s="460">
        <v>234517</v>
      </c>
      <c r="G406" s="202">
        <f t="shared" si="15"/>
        <v>52.16322681240172</v>
      </c>
      <c r="P406" s="84"/>
    </row>
    <row r="407" spans="1:16" ht="12.75">
      <c r="A407" s="146" t="s">
        <v>49</v>
      </c>
      <c r="B407" s="147" t="s">
        <v>47</v>
      </c>
      <c r="C407" s="150" t="s">
        <v>168</v>
      </c>
      <c r="D407" s="251">
        <v>11000</v>
      </c>
      <c r="E407" s="198">
        <v>5500</v>
      </c>
      <c r="F407" s="460">
        <v>3468</v>
      </c>
      <c r="G407" s="202">
        <f t="shared" si="15"/>
        <v>63.054545454545455</v>
      </c>
      <c r="P407" s="84"/>
    </row>
    <row r="408" spans="1:17" ht="12.75">
      <c r="A408" s="146" t="s">
        <v>49</v>
      </c>
      <c r="B408" s="147" t="s">
        <v>47</v>
      </c>
      <c r="C408" s="150" t="s">
        <v>169</v>
      </c>
      <c r="D408" s="251">
        <v>40900</v>
      </c>
      <c r="E408" s="370">
        <v>19300</v>
      </c>
      <c r="F408" s="460">
        <v>7904</v>
      </c>
      <c r="G408" s="202">
        <f t="shared" si="15"/>
        <v>40.953367875647665</v>
      </c>
      <c r="P408" s="84"/>
      <c r="Q408" s="172"/>
    </row>
    <row r="409" spans="1:21" ht="12.75">
      <c r="A409" s="146" t="s">
        <v>49</v>
      </c>
      <c r="B409" s="147">
        <v>3533</v>
      </c>
      <c r="C409" s="150" t="s">
        <v>401</v>
      </c>
      <c r="D409" s="251">
        <v>3000</v>
      </c>
      <c r="E409" s="198">
        <v>100</v>
      </c>
      <c r="F409" s="460">
        <v>18</v>
      </c>
      <c r="G409" s="202">
        <f t="shared" si="15"/>
        <v>18</v>
      </c>
      <c r="P409" s="84"/>
      <c r="Q409" s="172"/>
      <c r="U409" s="172"/>
    </row>
    <row r="410" spans="1:17" ht="12.75">
      <c r="A410" s="146" t="s">
        <v>49</v>
      </c>
      <c r="B410" s="147" t="s">
        <v>47</v>
      </c>
      <c r="C410" s="150" t="s">
        <v>378</v>
      </c>
      <c r="D410" s="251">
        <v>21100</v>
      </c>
      <c r="E410" s="198">
        <v>12320</v>
      </c>
      <c r="F410" s="460">
        <v>3187</v>
      </c>
      <c r="G410" s="202">
        <f t="shared" si="15"/>
        <v>25.868506493506494</v>
      </c>
      <c r="P410" s="84"/>
      <c r="Q410" s="172"/>
    </row>
    <row r="411" spans="1:17" ht="12.75">
      <c r="A411" s="146" t="s">
        <v>49</v>
      </c>
      <c r="B411" s="147">
        <v>6172</v>
      </c>
      <c r="C411" s="150" t="s">
        <v>587</v>
      </c>
      <c r="D411" s="251">
        <v>25000</v>
      </c>
      <c r="E411" s="198">
        <v>8944</v>
      </c>
      <c r="F411" s="460">
        <v>3688</v>
      </c>
      <c r="G411" s="202">
        <f>F411/E411*100</f>
        <v>41.234347048300535</v>
      </c>
      <c r="P411" s="84"/>
      <c r="Q411" s="172"/>
    </row>
    <row r="412" spans="1:17" ht="12.75">
      <c r="A412" s="146" t="s">
        <v>49</v>
      </c>
      <c r="B412" s="147">
        <v>3231</v>
      </c>
      <c r="C412" s="150" t="s">
        <v>439</v>
      </c>
      <c r="D412" s="251">
        <v>0</v>
      </c>
      <c r="E412" s="198">
        <v>450</v>
      </c>
      <c r="F412" s="460">
        <v>444</v>
      </c>
      <c r="G412" s="202">
        <f>F412/E412*100</f>
        <v>98.66666666666667</v>
      </c>
      <c r="P412" s="84"/>
      <c r="Q412" s="172"/>
    </row>
    <row r="413" spans="1:17" ht="12.75">
      <c r="A413" s="146" t="s">
        <v>49</v>
      </c>
      <c r="B413" s="147">
        <v>2219</v>
      </c>
      <c r="C413" s="150" t="s">
        <v>823</v>
      </c>
      <c r="D413" s="251">
        <v>0</v>
      </c>
      <c r="E413" s="198">
        <v>30</v>
      </c>
      <c r="F413" s="460">
        <v>30</v>
      </c>
      <c r="G413" s="202">
        <f>F413/E413*100</f>
        <v>100</v>
      </c>
      <c r="P413" s="84"/>
      <c r="Q413" s="172"/>
    </row>
    <row r="414" spans="1:17" ht="25.5">
      <c r="A414" s="166" t="s">
        <v>49</v>
      </c>
      <c r="B414" s="159">
        <v>3315</v>
      </c>
      <c r="C414" s="150" t="s">
        <v>822</v>
      </c>
      <c r="D414" s="251">
        <v>0</v>
      </c>
      <c r="E414" s="198">
        <v>400</v>
      </c>
      <c r="F414" s="460">
        <v>0</v>
      </c>
      <c r="G414" s="202">
        <v>0</v>
      </c>
      <c r="P414" s="84"/>
      <c r="Q414" s="172"/>
    </row>
    <row r="415" spans="1:16" ht="12.75">
      <c r="A415" s="146" t="s">
        <v>49</v>
      </c>
      <c r="B415" s="147">
        <v>3522</v>
      </c>
      <c r="C415" s="150" t="s">
        <v>629</v>
      </c>
      <c r="D415" s="251">
        <v>0</v>
      </c>
      <c r="E415" s="370">
        <v>11000</v>
      </c>
      <c r="F415" s="460">
        <v>2086</v>
      </c>
      <c r="G415" s="202">
        <f>F415/E415*100</f>
        <v>18.963636363636365</v>
      </c>
      <c r="P415" s="84"/>
    </row>
    <row r="416" spans="1:256" s="132" customFormat="1" ht="14.25" customHeight="1">
      <c r="A416" s="230"/>
      <c r="B416" s="247"/>
      <c r="C416" s="327" t="s">
        <v>328</v>
      </c>
      <c r="D416" s="325">
        <f>SUM(D401:D415)</f>
        <v>574498</v>
      </c>
      <c r="E416" s="326">
        <f>SUM(E401:E415)</f>
        <v>634963</v>
      </c>
      <c r="F416" s="461">
        <f>SUM(F401:F415)</f>
        <v>358699</v>
      </c>
      <c r="G416" s="255">
        <f>F416/E416*100</f>
        <v>56.491323116465054</v>
      </c>
      <c r="H416" s="138"/>
      <c r="I416" s="29"/>
      <c r="J416" s="29"/>
      <c r="K416" s="29"/>
      <c r="L416" s="29"/>
      <c r="M416" s="29"/>
      <c r="N416" s="29"/>
      <c r="O416" s="84"/>
      <c r="P416" s="84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256" s="132" customFormat="1" ht="14.25" customHeight="1">
      <c r="A417" s="230"/>
      <c r="B417" s="247"/>
      <c r="C417" s="360"/>
      <c r="D417" s="361"/>
      <c r="E417" s="362"/>
      <c r="F417" s="363"/>
      <c r="G417" s="364"/>
      <c r="H417" s="138"/>
      <c r="I417" s="29"/>
      <c r="J417" s="29"/>
      <c r="K417" s="29"/>
      <c r="L417" s="29"/>
      <c r="M417" s="29"/>
      <c r="N417" s="29"/>
      <c r="O417" s="84"/>
      <c r="P417" s="84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  <c r="IV417" s="15"/>
    </row>
    <row r="418" spans="1:256" s="29" customFormat="1" ht="14.25" customHeight="1">
      <c r="A418" s="239"/>
      <c r="B418" s="249"/>
      <c r="C418" s="248" t="s">
        <v>329</v>
      </c>
      <c r="D418" s="242">
        <f>D396+D416</f>
        <v>648618</v>
      </c>
      <c r="E418" s="242">
        <f>E396+E416</f>
        <v>724761</v>
      </c>
      <c r="F418" s="242">
        <f>F396+F416</f>
        <v>408912</v>
      </c>
      <c r="G418" s="256">
        <f>F418/E418*100</f>
        <v>56.42025440110602</v>
      </c>
      <c r="H418" s="138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/>
      <c r="BG418" s="84"/>
      <c r="BH418" s="84"/>
      <c r="BI418" s="84"/>
      <c r="BJ418" s="84"/>
      <c r="BK418" s="84"/>
      <c r="BL418" s="84"/>
      <c r="BM418" s="84"/>
      <c r="BN418" s="84"/>
      <c r="BO418" s="84"/>
      <c r="BP418" s="84"/>
      <c r="BQ418" s="84"/>
      <c r="BR418" s="84"/>
      <c r="BS418" s="84"/>
      <c r="BT418" s="84"/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/>
      <c r="CH418" s="84"/>
      <c r="CI418" s="84"/>
      <c r="CJ418" s="84"/>
      <c r="CK418" s="84"/>
      <c r="CL418" s="84"/>
      <c r="CM418" s="84"/>
      <c r="CN418" s="84"/>
      <c r="CO418" s="84"/>
      <c r="CP418" s="84"/>
      <c r="CQ418" s="84"/>
      <c r="CR418" s="84"/>
      <c r="CS418" s="84"/>
      <c r="CT418" s="84"/>
      <c r="CU418" s="84"/>
      <c r="CV418" s="84"/>
      <c r="CW418" s="84"/>
      <c r="CX418" s="84"/>
      <c r="CY418" s="84"/>
      <c r="CZ418" s="84"/>
      <c r="DA418" s="84"/>
      <c r="DB418" s="84"/>
      <c r="DC418" s="84"/>
      <c r="DD418" s="84"/>
      <c r="DE418" s="84"/>
      <c r="DF418" s="84"/>
      <c r="DG418" s="84"/>
      <c r="DH418" s="84"/>
      <c r="DI418" s="84"/>
      <c r="DJ418" s="84"/>
      <c r="DK418" s="84"/>
      <c r="DL418" s="84"/>
      <c r="DM418" s="84"/>
      <c r="DN418" s="84"/>
      <c r="DO418" s="84"/>
      <c r="DP418" s="84"/>
      <c r="DQ418" s="84"/>
      <c r="DR418" s="84"/>
      <c r="DS418" s="84"/>
      <c r="DT418" s="84"/>
      <c r="DU418" s="84"/>
      <c r="DV418" s="84"/>
      <c r="DW418" s="84"/>
      <c r="DX418" s="84"/>
      <c r="DY418" s="84"/>
      <c r="DZ418" s="84"/>
      <c r="EA418" s="84"/>
      <c r="EB418" s="84"/>
      <c r="EC418" s="84"/>
      <c r="ED418" s="84"/>
      <c r="EE418" s="84"/>
      <c r="EF418" s="84"/>
      <c r="EG418" s="84"/>
      <c r="EH418" s="84"/>
      <c r="EI418" s="84"/>
      <c r="EJ418" s="84"/>
      <c r="EK418" s="84"/>
      <c r="EL418" s="84"/>
      <c r="EM418" s="84"/>
      <c r="EN418" s="84"/>
      <c r="EO418" s="84"/>
      <c r="EP418" s="84"/>
      <c r="EQ418" s="84"/>
      <c r="ER418" s="84"/>
      <c r="ES418" s="84"/>
      <c r="ET418" s="84"/>
      <c r="EU418" s="84"/>
      <c r="EV418" s="84"/>
      <c r="EW418" s="84"/>
      <c r="EX418" s="84"/>
      <c r="EY418" s="84"/>
      <c r="EZ418" s="84"/>
      <c r="FA418" s="84"/>
      <c r="FB418" s="84"/>
      <c r="FC418" s="84"/>
      <c r="FD418" s="84"/>
      <c r="FE418" s="84"/>
      <c r="FF418" s="84"/>
      <c r="FG418" s="84"/>
      <c r="FH418" s="84"/>
      <c r="FI418" s="84"/>
      <c r="FJ418" s="84"/>
      <c r="FK418" s="84"/>
      <c r="FL418" s="84"/>
      <c r="FM418" s="84"/>
      <c r="FN418" s="84"/>
      <c r="FO418" s="84"/>
      <c r="FP418" s="84"/>
      <c r="FQ418" s="84"/>
      <c r="FR418" s="84"/>
      <c r="FS418" s="84"/>
      <c r="FT418" s="84"/>
      <c r="FU418" s="84"/>
      <c r="FV418" s="84"/>
      <c r="FW418" s="84"/>
      <c r="FX418" s="84"/>
      <c r="FY418" s="84"/>
      <c r="FZ418" s="84"/>
      <c r="GA418" s="84"/>
      <c r="GB418" s="84"/>
      <c r="GC418" s="84"/>
      <c r="GD418" s="84"/>
      <c r="GE418" s="84"/>
      <c r="GF418" s="84"/>
      <c r="GG418" s="84"/>
      <c r="GH418" s="84"/>
      <c r="GI418" s="84"/>
      <c r="GJ418" s="84"/>
      <c r="GK418" s="84"/>
      <c r="GL418" s="84"/>
      <c r="GM418" s="84"/>
      <c r="GN418" s="84"/>
      <c r="GO418" s="84"/>
      <c r="GP418" s="84"/>
      <c r="GQ418" s="84"/>
      <c r="GR418" s="84"/>
      <c r="GS418" s="84"/>
      <c r="GT418" s="84"/>
      <c r="GU418" s="84"/>
      <c r="GV418" s="84"/>
      <c r="GW418" s="84"/>
      <c r="GX418" s="84"/>
      <c r="GY418" s="84"/>
      <c r="GZ418" s="84"/>
      <c r="HA418" s="84"/>
      <c r="HB418" s="84"/>
      <c r="HC418" s="84"/>
      <c r="HD418" s="84"/>
      <c r="HE418" s="84"/>
      <c r="HF418" s="84"/>
      <c r="HG418" s="84"/>
      <c r="HH418" s="84"/>
      <c r="HI418" s="84"/>
      <c r="HJ418" s="84"/>
      <c r="HK418" s="84"/>
      <c r="HL418" s="84"/>
      <c r="HM418" s="84"/>
      <c r="HN418" s="84"/>
      <c r="HO418" s="84"/>
      <c r="HP418" s="84"/>
      <c r="HQ418" s="84"/>
      <c r="HR418" s="84"/>
      <c r="HS418" s="84"/>
      <c r="HT418" s="84"/>
      <c r="HU418" s="84"/>
      <c r="HV418" s="84"/>
      <c r="HW418" s="84"/>
      <c r="HX418" s="84"/>
      <c r="HY418" s="84"/>
      <c r="HZ418" s="84"/>
      <c r="IA418" s="84"/>
      <c r="IB418" s="84"/>
      <c r="IC418" s="84"/>
      <c r="ID418" s="84"/>
      <c r="IE418" s="84"/>
      <c r="IF418" s="84"/>
      <c r="IG418" s="84"/>
      <c r="IH418" s="84"/>
      <c r="II418" s="84"/>
      <c r="IJ418" s="84"/>
      <c r="IK418" s="84"/>
      <c r="IL418" s="84"/>
      <c r="IM418" s="84"/>
      <c r="IN418" s="84"/>
      <c r="IO418" s="84"/>
      <c r="IP418" s="84"/>
      <c r="IQ418" s="84"/>
      <c r="IR418" s="84"/>
      <c r="IS418" s="84"/>
      <c r="IT418" s="84"/>
      <c r="IU418" s="84"/>
      <c r="IV418" s="84"/>
    </row>
    <row r="419" spans="1:256" s="29" customFormat="1" ht="16.5" customHeight="1">
      <c r="A419" s="16"/>
      <c r="B419" s="69"/>
      <c r="C419" s="234"/>
      <c r="D419" s="235"/>
      <c r="E419" s="236"/>
      <c r="F419" s="237"/>
      <c r="G419" s="31"/>
      <c r="O419" s="84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1:256" s="29" customFormat="1" ht="15.75">
      <c r="A420" s="74" t="s">
        <v>77</v>
      </c>
      <c r="D420" s="84"/>
      <c r="E420" s="84"/>
      <c r="F420" s="84"/>
      <c r="O420" s="84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2:256" s="29" customFormat="1" ht="12.75">
      <c r="B421"/>
      <c r="C421"/>
      <c r="D421" s="15"/>
      <c r="E421" s="15"/>
      <c r="F421" s="15"/>
      <c r="G421"/>
      <c r="O421" s="84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</row>
    <row r="422" spans="1:256" s="29" customFormat="1" ht="12.75">
      <c r="A422" s="65" t="s">
        <v>51</v>
      </c>
      <c r="B422"/>
      <c r="C422"/>
      <c r="D422" s="15"/>
      <c r="E422" s="15"/>
      <c r="F422" s="15"/>
      <c r="G422"/>
      <c r="O422" s="84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2:256" s="29" customFormat="1" ht="12.75">
      <c r="B423"/>
      <c r="C423"/>
      <c r="D423" s="15"/>
      <c r="E423" s="15"/>
      <c r="F423" s="15"/>
      <c r="G423"/>
      <c r="O423" s="84" t="s">
        <v>282</v>
      </c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29" customFormat="1" ht="25.5">
      <c r="A424" s="7" t="s">
        <v>25</v>
      </c>
      <c r="B424" s="7" t="s">
        <v>26</v>
      </c>
      <c r="C424" s="5" t="s">
        <v>27</v>
      </c>
      <c r="D424" s="52" t="s">
        <v>139</v>
      </c>
      <c r="E424" s="59" t="s">
        <v>140</v>
      </c>
      <c r="F424" s="5" t="s">
        <v>16</v>
      </c>
      <c r="G424" s="51" t="s">
        <v>141</v>
      </c>
      <c r="O424" s="84" t="s">
        <v>282</v>
      </c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15" ht="12.75">
      <c r="A425" s="146" t="s">
        <v>78</v>
      </c>
      <c r="B425" s="147">
        <v>2139</v>
      </c>
      <c r="C425" s="150" t="s">
        <v>113</v>
      </c>
      <c r="D425" s="192">
        <v>2950</v>
      </c>
      <c r="E425" s="187">
        <v>2300</v>
      </c>
      <c r="F425" s="427">
        <v>719</v>
      </c>
      <c r="G425" s="36">
        <f aca="true" t="shared" si="16" ref="G425:G430">F425/E425*100</f>
        <v>31.26086956521739</v>
      </c>
      <c r="H425" s="29"/>
      <c r="O425" s="172"/>
    </row>
    <row r="426" spans="1:18" ht="12.75">
      <c r="A426" s="146" t="s">
        <v>78</v>
      </c>
      <c r="B426" s="147">
        <v>2140</v>
      </c>
      <c r="C426" s="150" t="s">
        <v>80</v>
      </c>
      <c r="D426" s="192">
        <v>4620</v>
      </c>
      <c r="E426" s="187">
        <v>3620</v>
      </c>
      <c r="F426" s="427">
        <v>2700</v>
      </c>
      <c r="G426" s="36">
        <f t="shared" si="16"/>
        <v>74.58563535911603</v>
      </c>
      <c r="H426" s="29"/>
      <c r="R426" s="173"/>
    </row>
    <row r="427" spans="1:256" s="13" customFormat="1" ht="25.5">
      <c r="A427" s="166" t="s">
        <v>78</v>
      </c>
      <c r="B427" s="161">
        <v>2199</v>
      </c>
      <c r="C427" s="150" t="s">
        <v>79</v>
      </c>
      <c r="D427" s="200">
        <v>750</v>
      </c>
      <c r="E427" s="198">
        <v>750</v>
      </c>
      <c r="F427" s="370">
        <v>353</v>
      </c>
      <c r="G427" s="202">
        <f t="shared" si="16"/>
        <v>47.06666666666667</v>
      </c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256" s="13" customFormat="1" ht="25.5">
      <c r="A428" s="166" t="s">
        <v>78</v>
      </c>
      <c r="B428" s="161">
        <v>3699</v>
      </c>
      <c r="C428" s="150" t="s">
        <v>482</v>
      </c>
      <c r="D428" s="338">
        <v>72000</v>
      </c>
      <c r="E428" s="339">
        <v>48154</v>
      </c>
      <c r="F428" s="393">
        <v>40157</v>
      </c>
      <c r="G428" s="202">
        <f t="shared" si="16"/>
        <v>83.39286455953815</v>
      </c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256" s="13" customFormat="1" ht="12.75">
      <c r="A429" s="146" t="s">
        <v>161</v>
      </c>
      <c r="B429" s="147">
        <v>5311</v>
      </c>
      <c r="C429" s="150" t="s">
        <v>414</v>
      </c>
      <c r="D429" s="192">
        <v>1514</v>
      </c>
      <c r="E429" s="187">
        <v>1381</v>
      </c>
      <c r="F429" s="427">
        <v>61</v>
      </c>
      <c r="G429" s="202">
        <f t="shared" si="16"/>
        <v>4.417089065894279</v>
      </c>
      <c r="O429" s="84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7" ht="12.75">
      <c r="A430" s="230"/>
      <c r="B430" s="247"/>
      <c r="C430" s="246" t="s">
        <v>327</v>
      </c>
      <c r="D430" s="231">
        <f>SUM(D425:D429)</f>
        <v>81834</v>
      </c>
      <c r="E430" s="232">
        <f>SUM(E425:E429)</f>
        <v>56205</v>
      </c>
      <c r="F430" s="265">
        <f>SUM(F425:F429)</f>
        <v>43990</v>
      </c>
      <c r="G430" s="123">
        <f t="shared" si="16"/>
        <v>78.26705809091717</v>
      </c>
    </row>
    <row r="431" spans="1:7" ht="12.75">
      <c r="A431" s="16"/>
      <c r="B431" s="69"/>
      <c r="C431" s="234"/>
      <c r="D431" s="235"/>
      <c r="E431" s="236"/>
      <c r="F431" s="297"/>
      <c r="G431" s="126"/>
    </row>
    <row r="432" spans="1:2" ht="12.75">
      <c r="A432" s="43" t="s">
        <v>52</v>
      </c>
      <c r="B432" s="14"/>
    </row>
    <row r="433" spans="1:4" ht="12.75">
      <c r="A433" s="68"/>
      <c r="B433" s="14"/>
      <c r="D433" s="15" t="s">
        <v>332</v>
      </c>
    </row>
    <row r="434" spans="1:16" ht="25.5">
      <c r="A434" s="7" t="s">
        <v>25</v>
      </c>
      <c r="B434" s="7" t="s">
        <v>26</v>
      </c>
      <c r="C434" s="5" t="s">
        <v>27</v>
      </c>
      <c r="D434" s="52" t="s">
        <v>139</v>
      </c>
      <c r="E434" s="59" t="s">
        <v>140</v>
      </c>
      <c r="F434" s="5" t="s">
        <v>16</v>
      </c>
      <c r="G434" s="51" t="s">
        <v>141</v>
      </c>
      <c r="P434" s="172"/>
    </row>
    <row r="435" spans="1:16" ht="12.75">
      <c r="A435" s="146" t="s">
        <v>78</v>
      </c>
      <c r="B435" s="147">
        <v>3636</v>
      </c>
      <c r="C435" s="150" t="s">
        <v>404</v>
      </c>
      <c r="D435" s="192">
        <v>0</v>
      </c>
      <c r="E435" s="187">
        <v>5000</v>
      </c>
      <c r="F435" s="427">
        <v>0</v>
      </c>
      <c r="G435" s="36">
        <f>F435/E435*100</f>
        <v>0</v>
      </c>
      <c r="P435" s="172"/>
    </row>
    <row r="436" spans="1:16" ht="25.5">
      <c r="A436" s="446" t="s">
        <v>78</v>
      </c>
      <c r="B436" s="161">
        <v>3699</v>
      </c>
      <c r="C436" s="413" t="s">
        <v>482</v>
      </c>
      <c r="D436" s="338">
        <v>0</v>
      </c>
      <c r="E436" s="339">
        <v>24041</v>
      </c>
      <c r="F436" s="393">
        <v>18165</v>
      </c>
      <c r="G436" s="202">
        <f>F436/E436*100</f>
        <v>75.55842103073915</v>
      </c>
      <c r="P436" s="172"/>
    </row>
    <row r="437" spans="1:16" ht="12.75">
      <c r="A437" s="230" t="s">
        <v>66</v>
      </c>
      <c r="B437" s="147">
        <v>3635</v>
      </c>
      <c r="C437" s="150" t="s">
        <v>413</v>
      </c>
      <c r="D437" s="192">
        <v>6000</v>
      </c>
      <c r="E437" s="187">
        <v>6000</v>
      </c>
      <c r="F437" s="427">
        <v>2343</v>
      </c>
      <c r="G437" s="202">
        <f>F437/E437*100</f>
        <v>39.050000000000004</v>
      </c>
      <c r="P437" s="172"/>
    </row>
    <row r="438" spans="1:16" ht="12.75">
      <c r="A438" s="446" t="s">
        <v>161</v>
      </c>
      <c r="B438" s="161">
        <v>5311</v>
      </c>
      <c r="C438" s="150" t="s">
        <v>414</v>
      </c>
      <c r="D438" s="338">
        <v>0</v>
      </c>
      <c r="E438" s="339">
        <v>162</v>
      </c>
      <c r="F438" s="393">
        <v>162</v>
      </c>
      <c r="G438" s="202">
        <f>F438/E438*100</f>
        <v>100</v>
      </c>
      <c r="P438" s="172"/>
    </row>
    <row r="439" spans="1:7" ht="12.75">
      <c r="A439" s="230"/>
      <c r="B439" s="247"/>
      <c r="C439" s="246" t="s">
        <v>327</v>
      </c>
      <c r="D439" s="359">
        <f>SUM(D435:D438)</f>
        <v>6000</v>
      </c>
      <c r="E439" s="359">
        <f>SUM(E435:E438)</f>
        <v>35203</v>
      </c>
      <c r="F439" s="462">
        <f>SUM(F435:F438)</f>
        <v>20670</v>
      </c>
      <c r="G439" s="123">
        <f>F439/E439*100</f>
        <v>58.71658665454649</v>
      </c>
    </row>
    <row r="440" spans="1:7" ht="12.75">
      <c r="A440" s="230"/>
      <c r="B440" s="247"/>
      <c r="C440" s="388"/>
      <c r="D440" s="389"/>
      <c r="E440" s="389"/>
      <c r="F440" s="390"/>
      <c r="G440" s="391"/>
    </row>
    <row r="441" spans="1:7" ht="12.75">
      <c r="A441" s="239"/>
      <c r="B441" s="249"/>
      <c r="C441" s="248" t="s">
        <v>366</v>
      </c>
      <c r="D441" s="240">
        <f>D430+D439</f>
        <v>87834</v>
      </c>
      <c r="E441" s="241">
        <f>E430+E439</f>
        <v>91408</v>
      </c>
      <c r="F441" s="242">
        <f>F430+F439</f>
        <v>64660</v>
      </c>
      <c r="G441" s="27">
        <f>F441/E441*100</f>
        <v>70.73779100297567</v>
      </c>
    </row>
    <row r="442" spans="1:7" ht="12.75">
      <c r="A442" s="16"/>
      <c r="B442" s="69"/>
      <c r="C442" s="234"/>
      <c r="G442" s="15"/>
    </row>
    <row r="443" spans="1:7" ht="15.75">
      <c r="A443" s="74" t="s">
        <v>397</v>
      </c>
      <c r="B443" s="29"/>
      <c r="C443" s="29"/>
      <c r="G443" s="15"/>
    </row>
    <row r="444" spans="1:7" ht="12.75">
      <c r="A444" s="16"/>
      <c r="B444" s="69"/>
      <c r="C444" s="234"/>
      <c r="G444" s="15"/>
    </row>
    <row r="445" spans="1:7" ht="12.75">
      <c r="A445" s="78" t="s">
        <v>51</v>
      </c>
      <c r="B445" s="14"/>
      <c r="G445" s="15"/>
    </row>
    <row r="446" spans="1:4" ht="12.75">
      <c r="A446" s="68"/>
      <c r="B446" s="14"/>
      <c r="D446" s="15" t="s">
        <v>332</v>
      </c>
    </row>
    <row r="447" spans="1:16" ht="25.5">
      <c r="A447" s="7" t="s">
        <v>25</v>
      </c>
      <c r="B447" s="7" t="s">
        <v>26</v>
      </c>
      <c r="C447" s="5" t="s">
        <v>27</v>
      </c>
      <c r="D447" s="52" t="s">
        <v>139</v>
      </c>
      <c r="E447" s="59" t="s">
        <v>140</v>
      </c>
      <c r="F447" s="5" t="s">
        <v>16</v>
      </c>
      <c r="G447" s="51" t="s">
        <v>141</v>
      </c>
      <c r="P447" s="172"/>
    </row>
    <row r="448" spans="1:16" ht="12.75">
      <c r="A448" s="146" t="s">
        <v>105</v>
      </c>
      <c r="B448" s="147">
        <v>3636</v>
      </c>
      <c r="C448" s="150" t="s">
        <v>178</v>
      </c>
      <c r="D448" s="192">
        <v>3420</v>
      </c>
      <c r="E448" s="187">
        <v>5793</v>
      </c>
      <c r="F448" s="427">
        <v>3267</v>
      </c>
      <c r="G448" s="36">
        <f>F448/E448*100</f>
        <v>56.39564992232005</v>
      </c>
      <c r="P448" s="172"/>
    </row>
    <row r="449" spans="1:16" ht="12.75">
      <c r="A449" s="146" t="s">
        <v>105</v>
      </c>
      <c r="B449" s="147">
        <v>6113</v>
      </c>
      <c r="C449" s="150" t="s">
        <v>99</v>
      </c>
      <c r="D449" s="192">
        <v>0</v>
      </c>
      <c r="E449" s="187">
        <v>210</v>
      </c>
      <c r="F449" s="427">
        <v>210</v>
      </c>
      <c r="G449" s="36">
        <f>F449/E449*100</f>
        <v>100</v>
      </c>
      <c r="P449" s="172"/>
    </row>
    <row r="450" spans="1:16" ht="12.75">
      <c r="A450" s="166" t="s">
        <v>105</v>
      </c>
      <c r="B450" s="159">
        <v>6172</v>
      </c>
      <c r="C450" s="150" t="s">
        <v>104</v>
      </c>
      <c r="D450" s="200">
        <v>12500</v>
      </c>
      <c r="E450" s="200">
        <v>12500</v>
      </c>
      <c r="F450" s="370">
        <v>7710</v>
      </c>
      <c r="G450" s="36">
        <f>F450/E450*100</f>
        <v>61.68</v>
      </c>
      <c r="P450" s="172"/>
    </row>
    <row r="451" spans="1:16" ht="12.75">
      <c r="A451" s="146" t="s">
        <v>105</v>
      </c>
      <c r="B451" s="147">
        <v>5521</v>
      </c>
      <c r="C451" s="150" t="s">
        <v>611</v>
      </c>
      <c r="D451" s="192">
        <v>0</v>
      </c>
      <c r="E451" s="187">
        <v>2000</v>
      </c>
      <c r="F451" s="479">
        <v>0</v>
      </c>
      <c r="G451" s="36">
        <f>F451/E451*100</f>
        <v>0</v>
      </c>
      <c r="P451" s="172"/>
    </row>
    <row r="452" spans="1:7" ht="12.75">
      <c r="A452" s="230"/>
      <c r="B452" s="247"/>
      <c r="C452" s="246" t="s">
        <v>327</v>
      </c>
      <c r="D452" s="359">
        <f>SUM(D448:D451)</f>
        <v>15920</v>
      </c>
      <c r="E452" s="359">
        <f>SUM(E448:E451)</f>
        <v>20503</v>
      </c>
      <c r="F452" s="462">
        <f>SUM(F448:F451)</f>
        <v>11187</v>
      </c>
      <c r="G452" s="123">
        <f>F452/E452*100</f>
        <v>54.562746915085604</v>
      </c>
    </row>
    <row r="453" spans="1:7" ht="12.75">
      <c r="A453" s="16"/>
      <c r="B453" s="69"/>
      <c r="C453" s="234"/>
      <c r="D453" s="235"/>
      <c r="E453" s="236"/>
      <c r="F453" s="297"/>
      <c r="G453" s="31"/>
    </row>
    <row r="454" spans="1:7" ht="12.75">
      <c r="A454" s="43" t="s">
        <v>52</v>
      </c>
      <c r="B454" s="19"/>
      <c r="C454" s="42"/>
      <c r="D454" s="57"/>
      <c r="E454" s="61"/>
      <c r="F454" s="54"/>
      <c r="G454" s="38"/>
    </row>
    <row r="455" spans="1:7" ht="12.75">
      <c r="A455" s="16"/>
      <c r="B455" s="19"/>
      <c r="C455" s="42"/>
      <c r="D455" s="57"/>
      <c r="E455" s="61"/>
      <c r="F455" s="54"/>
      <c r="G455" s="38"/>
    </row>
    <row r="456" spans="1:7" ht="25.5">
      <c r="A456" s="7" t="s">
        <v>25</v>
      </c>
      <c r="B456" s="7" t="s">
        <v>26</v>
      </c>
      <c r="C456" s="5" t="s">
        <v>27</v>
      </c>
      <c r="D456" s="52" t="s">
        <v>139</v>
      </c>
      <c r="E456" s="59" t="s">
        <v>140</v>
      </c>
      <c r="F456" s="5" t="s">
        <v>16</v>
      </c>
      <c r="G456" s="51" t="s">
        <v>141</v>
      </c>
    </row>
    <row r="457" spans="1:7" ht="12.75">
      <c r="A457" s="146" t="s">
        <v>105</v>
      </c>
      <c r="B457" s="147">
        <v>3636</v>
      </c>
      <c r="C457" s="150" t="s">
        <v>178</v>
      </c>
      <c r="D457" s="192">
        <v>1030</v>
      </c>
      <c r="E457" s="187">
        <v>1030</v>
      </c>
      <c r="F457" s="479">
        <v>351</v>
      </c>
      <c r="G457" s="36">
        <f>F457/E457*100</f>
        <v>34.077669902912625</v>
      </c>
    </row>
    <row r="458" spans="1:7" ht="12.75">
      <c r="A458" s="146" t="s">
        <v>105</v>
      </c>
      <c r="B458" s="147">
        <v>6172</v>
      </c>
      <c r="C458" s="150" t="s">
        <v>104</v>
      </c>
      <c r="D458" s="192">
        <v>6000</v>
      </c>
      <c r="E458" s="187">
        <v>6000</v>
      </c>
      <c r="F458" s="479">
        <v>3320</v>
      </c>
      <c r="G458" s="36">
        <f>F458/E458*100</f>
        <v>55.333333333333336</v>
      </c>
    </row>
    <row r="459" spans="1:7" ht="12.75">
      <c r="A459" s="230"/>
      <c r="B459" s="247"/>
      <c r="C459" s="327" t="s">
        <v>328</v>
      </c>
      <c r="D459" s="325">
        <f>SUM(D457:D458)</f>
        <v>7030</v>
      </c>
      <c r="E459" s="326">
        <f>SUM(E457:E458)</f>
        <v>7030</v>
      </c>
      <c r="F459" s="461">
        <f>SUM(F457:F458)</f>
        <v>3671</v>
      </c>
      <c r="G459" s="255">
        <f>F459/E459*100</f>
        <v>52.21906116642959</v>
      </c>
    </row>
    <row r="460" spans="1:7" ht="12.75">
      <c r="A460" s="16"/>
      <c r="B460" s="69"/>
      <c r="C460" s="234"/>
      <c r="D460" s="235"/>
      <c r="E460" s="236"/>
      <c r="F460" s="297"/>
      <c r="G460" s="126"/>
    </row>
    <row r="461" spans="1:256" s="13" customFormat="1" ht="12.75">
      <c r="A461" s="239"/>
      <c r="B461" s="249"/>
      <c r="C461" s="248" t="s">
        <v>329</v>
      </c>
      <c r="D461" s="240">
        <f>D452+D459</f>
        <v>22950</v>
      </c>
      <c r="E461" s="241">
        <f>E452+E459</f>
        <v>27533</v>
      </c>
      <c r="F461" s="242">
        <f>F452+F459</f>
        <v>14858</v>
      </c>
      <c r="G461" s="27">
        <f>F461/E461*100</f>
        <v>53.964333708640545</v>
      </c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256" s="13" customFormat="1" ht="12.75">
      <c r="A462" s="298"/>
      <c r="B462" s="299"/>
      <c r="C462" s="300"/>
      <c r="D462" s="301"/>
      <c r="E462" s="302"/>
      <c r="F462" s="297"/>
      <c r="G462" s="353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  <c r="IU462" s="15"/>
      <c r="IV462" s="15"/>
    </row>
    <row r="463" spans="1:256" s="13" customFormat="1" ht="15.75">
      <c r="A463" s="74" t="s">
        <v>487</v>
      </c>
      <c r="B463" s="29"/>
      <c r="C463" s="29"/>
      <c r="D463" s="301"/>
      <c r="E463" s="302"/>
      <c r="F463" s="297"/>
      <c r="G463" s="353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  <c r="IT463" s="15"/>
      <c r="IU463" s="15"/>
      <c r="IV463" s="15"/>
    </row>
    <row r="464" spans="1:256" s="13" customFormat="1" ht="12.75">
      <c r="A464" s="298"/>
      <c r="B464" s="299"/>
      <c r="C464" s="300"/>
      <c r="D464" s="301"/>
      <c r="E464" s="302"/>
      <c r="F464" s="297"/>
      <c r="G464" s="353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  <c r="IU464" s="15"/>
      <c r="IV464" s="15"/>
    </row>
    <row r="465" spans="1:2" ht="12.75">
      <c r="A465" s="78" t="s">
        <v>51</v>
      </c>
      <c r="B465" s="14"/>
    </row>
    <row r="466" spans="1:4" ht="12.75">
      <c r="A466" s="68"/>
      <c r="B466" s="14"/>
      <c r="D466" s="15" t="s">
        <v>332</v>
      </c>
    </row>
    <row r="467" spans="1:16" ht="25.5">
      <c r="A467" s="7" t="s">
        <v>25</v>
      </c>
      <c r="B467" s="7" t="s">
        <v>26</v>
      </c>
      <c r="C467" s="5" t="s">
        <v>27</v>
      </c>
      <c r="D467" s="52" t="s">
        <v>139</v>
      </c>
      <c r="E467" s="59" t="s">
        <v>140</v>
      </c>
      <c r="F467" s="5" t="s">
        <v>16</v>
      </c>
      <c r="G467" s="51" t="s">
        <v>141</v>
      </c>
      <c r="P467" s="172"/>
    </row>
    <row r="468" spans="1:16" ht="12.75">
      <c r="A468" s="146" t="s">
        <v>375</v>
      </c>
      <c r="B468" s="147">
        <v>3636</v>
      </c>
      <c r="C468" s="150" t="s">
        <v>178</v>
      </c>
      <c r="D468" s="192">
        <v>161</v>
      </c>
      <c r="E468" s="187">
        <v>161</v>
      </c>
      <c r="F468" s="427">
        <v>1</v>
      </c>
      <c r="G468" s="36">
        <f>F468/E468*100</f>
        <v>0.6211180124223602</v>
      </c>
      <c r="P468" s="172"/>
    </row>
    <row r="469" spans="1:7" ht="12.75">
      <c r="A469" s="230"/>
      <c r="B469" s="247"/>
      <c r="C469" s="246" t="s">
        <v>327</v>
      </c>
      <c r="D469" s="359">
        <f>SUM(D468:D468)</f>
        <v>161</v>
      </c>
      <c r="E469" s="359">
        <f>SUM(E468:E468)</f>
        <v>161</v>
      </c>
      <c r="F469" s="462">
        <f>SUM(F468:F468)</f>
        <v>1</v>
      </c>
      <c r="G469" s="123">
        <f>F469/E469*100</f>
        <v>0.6211180124223602</v>
      </c>
    </row>
    <row r="470" spans="1:256" s="13" customFormat="1" ht="12.75">
      <c r="A470" s="298"/>
      <c r="B470" s="299"/>
      <c r="C470" s="300"/>
      <c r="D470" s="301"/>
      <c r="E470" s="302"/>
      <c r="F470" s="297"/>
      <c r="G470" s="353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13" customFormat="1" ht="12.75">
      <c r="A471" s="239"/>
      <c r="B471" s="249"/>
      <c r="C471" s="248" t="s">
        <v>329</v>
      </c>
      <c r="D471" s="240">
        <f>D462+D469</f>
        <v>161</v>
      </c>
      <c r="E471" s="241">
        <f>E462+E469</f>
        <v>161</v>
      </c>
      <c r="F471" s="242">
        <f>F462+F469</f>
        <v>1</v>
      </c>
      <c r="G471" s="27">
        <f>F471/E471*100</f>
        <v>0.6211180124223602</v>
      </c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256" s="13" customFormat="1" ht="12.75">
      <c r="A472" s="298"/>
      <c r="B472" s="299"/>
      <c r="C472" s="300"/>
      <c r="D472" s="301"/>
      <c r="E472" s="302"/>
      <c r="F472" s="297"/>
      <c r="G472" s="353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256" s="29" customFormat="1" ht="25.5" customHeight="1">
      <c r="A473" s="74" t="s">
        <v>106</v>
      </c>
      <c r="D473" s="84"/>
      <c r="E473" s="84"/>
      <c r="F473" s="84"/>
      <c r="O473" s="84"/>
      <c r="P473" s="15"/>
      <c r="Q473" s="15"/>
      <c r="R473" s="172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ht="12.75">
      <c r="R474" s="172"/>
    </row>
    <row r="475" spans="1:7" ht="25.5">
      <c r="A475" s="7" t="s">
        <v>25</v>
      </c>
      <c r="B475" s="7" t="s">
        <v>26</v>
      </c>
      <c r="C475" s="5" t="s">
        <v>27</v>
      </c>
      <c r="D475" s="52" t="s">
        <v>139</v>
      </c>
      <c r="E475" s="59" t="s">
        <v>140</v>
      </c>
      <c r="F475" s="5" t="s">
        <v>16</v>
      </c>
      <c r="G475" s="51" t="s">
        <v>141</v>
      </c>
    </row>
    <row r="476" spans="1:7" ht="25.5">
      <c r="A476" s="166" t="s">
        <v>100</v>
      </c>
      <c r="B476" s="161">
        <v>6409</v>
      </c>
      <c r="C476" s="162" t="s">
        <v>334</v>
      </c>
      <c r="D476" s="251">
        <v>89748</v>
      </c>
      <c r="E476" s="480">
        <v>37178</v>
      </c>
      <c r="F476" s="374" t="s">
        <v>326</v>
      </c>
      <c r="G476" s="36" t="s">
        <v>326</v>
      </c>
    </row>
    <row r="477" spans="1:7" ht="25.5">
      <c r="A477" s="166" t="s">
        <v>100</v>
      </c>
      <c r="B477" s="161">
        <v>6409</v>
      </c>
      <c r="C477" s="162" t="s">
        <v>335</v>
      </c>
      <c r="D477" s="251">
        <v>30000</v>
      </c>
      <c r="E477" s="480">
        <v>12852</v>
      </c>
      <c r="F477" s="374" t="s">
        <v>326</v>
      </c>
      <c r="G477" s="36" t="s">
        <v>326</v>
      </c>
    </row>
    <row r="478" spans="1:7" ht="25.5" customHeight="1">
      <c r="A478" s="166" t="s">
        <v>100</v>
      </c>
      <c r="B478" s="161">
        <v>6409</v>
      </c>
      <c r="C478" s="162" t="s">
        <v>483</v>
      </c>
      <c r="D478" s="251">
        <v>8000</v>
      </c>
      <c r="E478" s="480">
        <v>4930</v>
      </c>
      <c r="F478" s="374" t="s">
        <v>326</v>
      </c>
      <c r="G478" s="36" t="s">
        <v>326</v>
      </c>
    </row>
    <row r="479" spans="1:7" ht="12.75">
      <c r="A479" s="239"/>
      <c r="B479" s="249"/>
      <c r="C479" s="248" t="s">
        <v>329</v>
      </c>
      <c r="D479" s="240">
        <f>SUM(D476:D478)</f>
        <v>127748</v>
      </c>
      <c r="E479" s="241">
        <f>SUM(E476:E478)</f>
        <v>54960</v>
      </c>
      <c r="F479" s="242">
        <f>SUM(F476:F478)</f>
        <v>0</v>
      </c>
      <c r="G479" s="27">
        <f>F479/E479*100</f>
        <v>0</v>
      </c>
    </row>
    <row r="481" spans="1:3" ht="15.75">
      <c r="A481" s="74" t="s">
        <v>340</v>
      </c>
      <c r="B481" s="2"/>
      <c r="C481" s="2"/>
    </row>
    <row r="482" spans="1:19" ht="15.75">
      <c r="A482" s="74"/>
      <c r="B482" s="2"/>
      <c r="C482" s="2"/>
      <c r="S482" s="172"/>
    </row>
    <row r="483" spans="1:7" ht="25.5">
      <c r="A483" s="7" t="s">
        <v>25</v>
      </c>
      <c r="B483" s="7" t="s">
        <v>26</v>
      </c>
      <c r="C483" s="5" t="s">
        <v>27</v>
      </c>
      <c r="D483" s="52" t="s">
        <v>139</v>
      </c>
      <c r="E483" s="59" t="s">
        <v>140</v>
      </c>
      <c r="F483" s="5" t="s">
        <v>16</v>
      </c>
      <c r="G483" s="51" t="s">
        <v>141</v>
      </c>
    </row>
    <row r="484" spans="1:7" ht="12.75">
      <c r="A484" s="166" t="s">
        <v>100</v>
      </c>
      <c r="B484" s="161">
        <v>6402</v>
      </c>
      <c r="C484" s="162" t="s">
        <v>398</v>
      </c>
      <c r="D484" s="200">
        <v>0</v>
      </c>
      <c r="E484" s="198">
        <v>26163</v>
      </c>
      <c r="F484" s="393">
        <v>26511</v>
      </c>
      <c r="G484" s="36">
        <f>F484/E484*100</f>
        <v>101.3301226923518</v>
      </c>
    </row>
    <row r="486" spans="1:3" ht="12.75">
      <c r="A486" s="617"/>
      <c r="B486" s="617"/>
      <c r="C486" s="617"/>
    </row>
    <row r="487" spans="1:7" ht="12.75">
      <c r="A487" s="618" t="s">
        <v>354</v>
      </c>
      <c r="B487" s="619"/>
      <c r="C487" s="620"/>
      <c r="D487" s="241">
        <f>D27</f>
        <v>6780491</v>
      </c>
      <c r="E487" s="241">
        <f>E27</f>
        <v>7284682</v>
      </c>
      <c r="F487" s="241">
        <f>F27</f>
        <v>5701193</v>
      </c>
      <c r="G487" s="416">
        <f>G27</f>
        <v>78.26275738597786</v>
      </c>
    </row>
  </sheetData>
  <mergeCells count="57">
    <mergeCell ref="A486:C486"/>
    <mergeCell ref="A487:C487"/>
    <mergeCell ref="A256:C256"/>
    <mergeCell ref="A280:C280"/>
    <mergeCell ref="A281:C281"/>
    <mergeCell ref="A343:D343"/>
    <mergeCell ref="A344:D344"/>
    <mergeCell ref="A331:E331"/>
    <mergeCell ref="A374:G374"/>
    <mergeCell ref="A9:C9"/>
    <mergeCell ref="H129:L129"/>
    <mergeCell ref="A130:C130"/>
    <mergeCell ref="A16:C16"/>
    <mergeCell ref="A32:B32"/>
    <mergeCell ref="A20:C20"/>
    <mergeCell ref="A26:C26"/>
    <mergeCell ref="A93:C93"/>
    <mergeCell ref="A76:A92"/>
    <mergeCell ref="A72:C72"/>
    <mergeCell ref="A14:C14"/>
    <mergeCell ref="A1:G1"/>
    <mergeCell ref="A24:C24"/>
    <mergeCell ref="A27:C27"/>
    <mergeCell ref="A5:C5"/>
    <mergeCell ref="A6:C6"/>
    <mergeCell ref="A7:C7"/>
    <mergeCell ref="A8:C8"/>
    <mergeCell ref="A22:C22"/>
    <mergeCell ref="A23:C23"/>
    <mergeCell ref="A11:C11"/>
    <mergeCell ref="A10:C10"/>
    <mergeCell ref="A12:C12"/>
    <mergeCell ref="A13:C13"/>
    <mergeCell ref="A17:C17"/>
    <mergeCell ref="A15:C15"/>
    <mergeCell ref="A322:C322"/>
    <mergeCell ref="A323:C323"/>
    <mergeCell ref="A18:C18"/>
    <mergeCell ref="A60:A71"/>
    <mergeCell ref="A98:A108"/>
    <mergeCell ref="A94:G95"/>
    <mergeCell ref="A165:D165"/>
    <mergeCell ref="A137:C137"/>
    <mergeCell ref="A25:C25"/>
    <mergeCell ref="A96:G96"/>
    <mergeCell ref="A42:C42"/>
    <mergeCell ref="A55:B55"/>
    <mergeCell ref="A114:A129"/>
    <mergeCell ref="A109:C109"/>
    <mergeCell ref="A342:D342"/>
    <mergeCell ref="A162:D162"/>
    <mergeCell ref="A163:D163"/>
    <mergeCell ref="A164:D164"/>
    <mergeCell ref="A161:D161"/>
    <mergeCell ref="A279:C279"/>
    <mergeCell ref="A168:C168"/>
    <mergeCell ref="A195:C195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94" r:id="rId1"/>
  <headerFooter alignWithMargins="0">
    <oddFooter>&amp;C&amp;P</oddFooter>
  </headerFooter>
  <rowBreaks count="9" manualBreakCount="9">
    <brk id="51" max="6" man="1"/>
    <brk id="93" max="6" man="1"/>
    <brk id="144" max="6" man="1"/>
    <brk id="204" max="6" man="1"/>
    <brk id="259" max="6" man="1"/>
    <brk id="314" max="6" man="1"/>
    <brk id="372" max="6" man="1"/>
    <brk id="418" max="6" man="1"/>
    <brk id="47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B1">
      <selection activeCell="K17" sqref="K17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0.875" style="109" customWidth="1"/>
    <col min="7" max="7" width="0" style="0" hidden="1" customWidth="1"/>
  </cols>
  <sheetData>
    <row r="1" spans="1:6" ht="18">
      <c r="A1" s="599" t="s">
        <v>634</v>
      </c>
      <c r="B1" s="599"/>
      <c r="C1" s="599"/>
      <c r="D1" s="599"/>
      <c r="E1" s="599"/>
      <c r="F1" s="599"/>
    </row>
    <row r="2" spans="1:6" ht="15.75">
      <c r="A2" s="74"/>
      <c r="B2" s="29"/>
      <c r="C2" s="29"/>
      <c r="D2" s="29"/>
      <c r="F2" s="127" t="s">
        <v>119</v>
      </c>
    </row>
    <row r="3" spans="1:7" ht="25.5" customHeight="1">
      <c r="A3" s="128" t="s">
        <v>185</v>
      </c>
      <c r="B3" s="128" t="s">
        <v>186</v>
      </c>
      <c r="C3" s="52" t="s">
        <v>139</v>
      </c>
      <c r="D3" s="6" t="s">
        <v>140</v>
      </c>
      <c r="E3" s="5" t="s">
        <v>16</v>
      </c>
      <c r="F3" s="51" t="s">
        <v>379</v>
      </c>
      <c r="G3" t="s">
        <v>283</v>
      </c>
    </row>
    <row r="4" spans="1:8" s="29" customFormat="1" ht="12.75">
      <c r="A4" s="34">
        <v>5011</v>
      </c>
      <c r="B4" s="34" t="s">
        <v>238</v>
      </c>
      <c r="C4" s="28">
        <v>110880</v>
      </c>
      <c r="D4" s="28">
        <v>110951</v>
      </c>
      <c r="E4" s="26">
        <v>88040</v>
      </c>
      <c r="F4" s="36">
        <f>E4/D4*100</f>
        <v>79.35034384548135</v>
      </c>
      <c r="G4" s="13"/>
      <c r="H4" s="226"/>
    </row>
    <row r="5" spans="1:8" s="29" customFormat="1" ht="12.75">
      <c r="A5" s="34">
        <v>5021</v>
      </c>
      <c r="B5" s="34" t="s">
        <v>239</v>
      </c>
      <c r="C5" s="28">
        <v>500</v>
      </c>
      <c r="D5" s="28">
        <v>850</v>
      </c>
      <c r="E5" s="26">
        <v>658</v>
      </c>
      <c r="F5" s="36">
        <f aca="true" t="shared" si="0" ref="F5:F54">E5/D5*100</f>
        <v>77.41176470588236</v>
      </c>
      <c r="G5" s="13"/>
      <c r="H5" s="226"/>
    </row>
    <row r="6" spans="1:8" s="29" customFormat="1" ht="12.75">
      <c r="A6" s="34">
        <v>5031</v>
      </c>
      <c r="B6" s="34" t="s">
        <v>240</v>
      </c>
      <c r="C6" s="28">
        <v>29375</v>
      </c>
      <c r="D6" s="28">
        <v>29394</v>
      </c>
      <c r="E6" s="26">
        <v>23337</v>
      </c>
      <c r="F6" s="36">
        <f t="shared" si="0"/>
        <v>79.3937538273117</v>
      </c>
      <c r="G6" s="13"/>
      <c r="H6" s="226"/>
    </row>
    <row r="7" spans="1:8" s="29" customFormat="1" ht="12.75">
      <c r="A7" s="34">
        <v>5032</v>
      </c>
      <c r="B7" s="34" t="s">
        <v>241</v>
      </c>
      <c r="C7" s="28">
        <v>10168</v>
      </c>
      <c r="D7" s="28">
        <v>10174</v>
      </c>
      <c r="E7" s="26">
        <v>8077</v>
      </c>
      <c r="F7" s="36">
        <f t="shared" si="0"/>
        <v>79.38863770395125</v>
      </c>
      <c r="G7" s="13"/>
      <c r="H7" s="25"/>
    </row>
    <row r="8" spans="1:8" s="29" customFormat="1" ht="12.75">
      <c r="A8" s="34">
        <v>5038</v>
      </c>
      <c r="B8" s="34" t="s">
        <v>242</v>
      </c>
      <c r="C8" s="28">
        <v>466</v>
      </c>
      <c r="D8" s="28">
        <v>466</v>
      </c>
      <c r="E8" s="26">
        <v>351</v>
      </c>
      <c r="F8" s="36">
        <f t="shared" si="0"/>
        <v>75.32188841201717</v>
      </c>
      <c r="G8" s="13"/>
      <c r="H8" s="84"/>
    </row>
    <row r="9" spans="1:8" ht="12.75">
      <c r="A9" s="141" t="s">
        <v>192</v>
      </c>
      <c r="B9" s="141" t="s">
        <v>193</v>
      </c>
      <c r="C9" s="122">
        <f>SUM(C4:C8)</f>
        <v>151389</v>
      </c>
      <c r="D9" s="122">
        <f>SUM(D4:D8)</f>
        <v>151835</v>
      </c>
      <c r="E9" s="122">
        <f>SUM(E4:E8)</f>
        <v>120463</v>
      </c>
      <c r="F9" s="134">
        <f t="shared" si="0"/>
        <v>79.338097276649</v>
      </c>
      <c r="G9" s="140"/>
      <c r="H9" s="133"/>
    </row>
    <row r="10" spans="1:7" s="29" customFormat="1" ht="12.75">
      <c r="A10" s="34">
        <v>5131</v>
      </c>
      <c r="B10" s="34" t="s">
        <v>253</v>
      </c>
      <c r="C10" s="28">
        <v>60</v>
      </c>
      <c r="D10" s="28">
        <v>80</v>
      </c>
      <c r="E10" s="28">
        <v>66</v>
      </c>
      <c r="F10" s="36">
        <f t="shared" si="0"/>
        <v>82.5</v>
      </c>
      <c r="G10" s="13"/>
    </row>
    <row r="11" spans="1:7" s="29" customFormat="1" ht="12.75">
      <c r="A11" s="23">
        <v>5132</v>
      </c>
      <c r="B11" s="23" t="s">
        <v>243</v>
      </c>
      <c r="C11" s="26">
        <v>130</v>
      </c>
      <c r="D11" s="26">
        <v>130</v>
      </c>
      <c r="E11" s="26">
        <v>30</v>
      </c>
      <c r="F11" s="36">
        <f t="shared" si="0"/>
        <v>23.076923076923077</v>
      </c>
      <c r="G11" s="13"/>
    </row>
    <row r="12" spans="1:7" s="29" customFormat="1" ht="12.75">
      <c r="A12" s="23">
        <v>5134</v>
      </c>
      <c r="B12" s="23" t="s">
        <v>244</v>
      </c>
      <c r="C12" s="26">
        <v>120</v>
      </c>
      <c r="D12" s="26">
        <v>405</v>
      </c>
      <c r="E12" s="26">
        <v>112</v>
      </c>
      <c r="F12" s="36">
        <f t="shared" si="0"/>
        <v>27.65432098765432</v>
      </c>
      <c r="G12" s="13"/>
    </row>
    <row r="13" spans="1:7" s="29" customFormat="1" ht="12.75">
      <c r="A13" s="23">
        <v>5136</v>
      </c>
      <c r="B13" s="23" t="s">
        <v>194</v>
      </c>
      <c r="C13" s="26">
        <v>500</v>
      </c>
      <c r="D13" s="26">
        <v>500</v>
      </c>
      <c r="E13" s="26">
        <v>294</v>
      </c>
      <c r="F13" s="36">
        <f t="shared" si="0"/>
        <v>58.8</v>
      </c>
      <c r="G13" s="13"/>
    </row>
    <row r="14" spans="1:7" s="29" customFormat="1" ht="12.75">
      <c r="A14" s="23">
        <v>5137</v>
      </c>
      <c r="B14" s="23" t="s">
        <v>245</v>
      </c>
      <c r="C14" s="26">
        <v>2000</v>
      </c>
      <c r="D14" s="26">
        <v>2000</v>
      </c>
      <c r="E14" s="26">
        <v>897</v>
      </c>
      <c r="F14" s="36">
        <f t="shared" si="0"/>
        <v>44.85</v>
      </c>
      <c r="G14" s="13"/>
    </row>
    <row r="15" spans="1:7" s="29" customFormat="1" ht="12.75">
      <c r="A15" s="23">
        <v>5139</v>
      </c>
      <c r="B15" s="23" t="s">
        <v>246</v>
      </c>
      <c r="C15" s="26">
        <v>3500</v>
      </c>
      <c r="D15" s="26">
        <v>3195</v>
      </c>
      <c r="E15" s="26">
        <v>2448</v>
      </c>
      <c r="F15" s="36">
        <f t="shared" si="0"/>
        <v>76.61971830985915</v>
      </c>
      <c r="G15" s="13"/>
    </row>
    <row r="16" spans="1:7" s="29" customFormat="1" ht="12.75">
      <c r="A16" s="23">
        <v>5142</v>
      </c>
      <c r="B16" s="23" t="s">
        <v>197</v>
      </c>
      <c r="C16" s="26">
        <v>40</v>
      </c>
      <c r="D16" s="26">
        <v>40</v>
      </c>
      <c r="E16" s="26">
        <v>23</v>
      </c>
      <c r="F16" s="36">
        <f t="shared" si="0"/>
        <v>57.49999999999999</v>
      </c>
      <c r="G16" s="13"/>
    </row>
    <row r="17" spans="1:7" s="29" customFormat="1" ht="12.75">
      <c r="A17" s="34">
        <v>5151</v>
      </c>
      <c r="B17" s="34" t="s">
        <v>247</v>
      </c>
      <c r="C17" s="26">
        <v>300</v>
      </c>
      <c r="D17" s="26">
        <v>300</v>
      </c>
      <c r="E17" s="26">
        <v>250</v>
      </c>
      <c r="F17" s="36">
        <f t="shared" si="0"/>
        <v>83.33333333333334</v>
      </c>
      <c r="G17" s="13"/>
    </row>
    <row r="18" spans="1:7" s="29" customFormat="1" ht="12.75">
      <c r="A18" s="34">
        <v>5152</v>
      </c>
      <c r="B18" s="34" t="s">
        <v>248</v>
      </c>
      <c r="C18" s="26">
        <v>200</v>
      </c>
      <c r="D18" s="26">
        <v>200</v>
      </c>
      <c r="E18" s="26">
        <v>48</v>
      </c>
      <c r="F18" s="36">
        <f t="shared" si="0"/>
        <v>24</v>
      </c>
      <c r="G18" s="13"/>
    </row>
    <row r="19" spans="1:7" s="29" customFormat="1" ht="12.75">
      <c r="A19" s="34">
        <v>5153</v>
      </c>
      <c r="B19" s="34" t="s">
        <v>198</v>
      </c>
      <c r="C19" s="26">
        <v>1400</v>
      </c>
      <c r="D19" s="26">
        <v>1400</v>
      </c>
      <c r="E19" s="26">
        <v>768</v>
      </c>
      <c r="F19" s="36">
        <f t="shared" si="0"/>
        <v>54.85714285714286</v>
      </c>
      <c r="G19" s="13"/>
    </row>
    <row r="20" spans="1:7" s="29" customFormat="1" ht="12.75">
      <c r="A20" s="34">
        <v>5154</v>
      </c>
      <c r="B20" s="34" t="s">
        <v>249</v>
      </c>
      <c r="C20" s="26">
        <v>3000</v>
      </c>
      <c r="D20" s="26">
        <v>3000</v>
      </c>
      <c r="E20" s="26">
        <v>2517</v>
      </c>
      <c r="F20" s="36">
        <f t="shared" si="0"/>
        <v>83.89999999999999</v>
      </c>
      <c r="G20" s="13"/>
    </row>
    <row r="21" spans="1:7" s="29" customFormat="1" ht="12.75">
      <c r="A21" s="34">
        <v>5156</v>
      </c>
      <c r="B21" s="34" t="s">
        <v>199</v>
      </c>
      <c r="C21" s="26">
        <v>1600</v>
      </c>
      <c r="D21" s="26">
        <v>1600</v>
      </c>
      <c r="E21" s="26">
        <v>1126</v>
      </c>
      <c r="F21" s="36">
        <f t="shared" si="0"/>
        <v>70.375</v>
      </c>
      <c r="G21" s="13"/>
    </row>
    <row r="22" spans="1:7" s="29" customFormat="1" ht="12.75">
      <c r="A22" s="34">
        <v>5159</v>
      </c>
      <c r="B22" s="34" t="s">
        <v>250</v>
      </c>
      <c r="C22" s="26">
        <v>20</v>
      </c>
      <c r="D22" s="26">
        <v>20</v>
      </c>
      <c r="E22" s="26">
        <v>0</v>
      </c>
      <c r="F22" s="36">
        <f t="shared" si="0"/>
        <v>0</v>
      </c>
      <c r="G22" s="13"/>
    </row>
    <row r="23" spans="1:7" s="29" customFormat="1" ht="12.75">
      <c r="A23" s="34">
        <v>5161</v>
      </c>
      <c r="B23" s="34" t="s">
        <v>200</v>
      </c>
      <c r="C23" s="26">
        <v>2800</v>
      </c>
      <c r="D23" s="26">
        <v>2800</v>
      </c>
      <c r="E23" s="26">
        <v>1964</v>
      </c>
      <c r="F23" s="36">
        <f t="shared" si="0"/>
        <v>70.14285714285714</v>
      </c>
      <c r="G23" s="13"/>
    </row>
    <row r="24" spans="1:7" s="29" customFormat="1" ht="12.75">
      <c r="A24" s="34">
        <v>5162</v>
      </c>
      <c r="B24" s="34" t="s">
        <v>201</v>
      </c>
      <c r="C24" s="26">
        <v>3600</v>
      </c>
      <c r="D24" s="26">
        <v>3600</v>
      </c>
      <c r="E24" s="26">
        <v>2336</v>
      </c>
      <c r="F24" s="36">
        <f t="shared" si="0"/>
        <v>64.88888888888889</v>
      </c>
      <c r="G24" s="13"/>
    </row>
    <row r="25" spans="1:7" s="29" customFormat="1" ht="12.75">
      <c r="A25" s="23">
        <v>5163</v>
      </c>
      <c r="B25" s="23" t="s">
        <v>202</v>
      </c>
      <c r="C25" s="26">
        <v>2000</v>
      </c>
      <c r="D25" s="26">
        <v>2000</v>
      </c>
      <c r="E25" s="26">
        <v>1049</v>
      </c>
      <c r="F25" s="36">
        <f t="shared" si="0"/>
        <v>52.449999999999996</v>
      </c>
      <c r="G25" s="13"/>
    </row>
    <row r="26" spans="1:8" s="29" customFormat="1" ht="12.75">
      <c r="A26" s="23">
        <v>5164</v>
      </c>
      <c r="B26" s="23" t="s">
        <v>203</v>
      </c>
      <c r="C26" s="26">
        <v>400</v>
      </c>
      <c r="D26" s="26">
        <v>400</v>
      </c>
      <c r="E26" s="26">
        <v>8</v>
      </c>
      <c r="F26" s="36">
        <f t="shared" si="0"/>
        <v>2</v>
      </c>
      <c r="G26" s="13"/>
      <c r="H26" s="226"/>
    </row>
    <row r="27" spans="1:7" s="29" customFormat="1" ht="12.75">
      <c r="A27" s="23">
        <v>5166</v>
      </c>
      <c r="B27" s="23" t="s">
        <v>204</v>
      </c>
      <c r="C27" s="26">
        <v>1800</v>
      </c>
      <c r="D27" s="26">
        <v>1800</v>
      </c>
      <c r="E27" s="26">
        <v>636</v>
      </c>
      <c r="F27" s="36">
        <f t="shared" si="0"/>
        <v>35.333333333333336</v>
      </c>
      <c r="G27" s="13"/>
    </row>
    <row r="28" spans="1:7" s="29" customFormat="1" ht="12.75">
      <c r="A28" s="23">
        <v>5167</v>
      </c>
      <c r="B28" s="23" t="s">
        <v>205</v>
      </c>
      <c r="C28" s="26">
        <v>6600</v>
      </c>
      <c r="D28" s="26">
        <v>6230</v>
      </c>
      <c r="E28" s="26">
        <v>1616</v>
      </c>
      <c r="F28" s="36">
        <f t="shared" si="0"/>
        <v>25.939004815409312</v>
      </c>
      <c r="G28" s="13"/>
    </row>
    <row r="29" spans="1:8" s="29" customFormat="1" ht="12.75">
      <c r="A29" s="34">
        <v>5169</v>
      </c>
      <c r="B29" s="34" t="s">
        <v>206</v>
      </c>
      <c r="C29" s="26">
        <v>8000</v>
      </c>
      <c r="D29" s="26">
        <v>7950</v>
      </c>
      <c r="E29" s="26">
        <v>6430</v>
      </c>
      <c r="F29" s="36">
        <f t="shared" si="0"/>
        <v>80.88050314465409</v>
      </c>
      <c r="G29" s="13"/>
      <c r="H29" s="133"/>
    </row>
    <row r="30" spans="1:7" s="29" customFormat="1" ht="12.75">
      <c r="A30" s="34">
        <v>5171</v>
      </c>
      <c r="B30" s="34" t="s">
        <v>207</v>
      </c>
      <c r="C30" s="26">
        <v>1100</v>
      </c>
      <c r="D30" s="26">
        <v>1100</v>
      </c>
      <c r="E30" s="26">
        <v>704</v>
      </c>
      <c r="F30" s="36">
        <f t="shared" si="0"/>
        <v>64</v>
      </c>
      <c r="G30" s="13"/>
    </row>
    <row r="31" spans="1:7" s="29" customFormat="1" ht="12.75">
      <c r="A31" s="23">
        <v>5173</v>
      </c>
      <c r="B31" s="23" t="s">
        <v>317</v>
      </c>
      <c r="C31" s="26">
        <v>2600</v>
      </c>
      <c r="D31" s="26">
        <v>2600</v>
      </c>
      <c r="E31" s="26">
        <v>2510</v>
      </c>
      <c r="F31" s="36">
        <f t="shared" si="0"/>
        <v>96.53846153846153</v>
      </c>
      <c r="G31" s="13"/>
    </row>
    <row r="32" spans="1:7" s="29" customFormat="1" ht="12.75">
      <c r="A32" s="23">
        <v>5175</v>
      </c>
      <c r="B32" s="23" t="s">
        <v>209</v>
      </c>
      <c r="C32" s="26">
        <v>300</v>
      </c>
      <c r="D32" s="26">
        <v>300</v>
      </c>
      <c r="E32" s="26">
        <v>263</v>
      </c>
      <c r="F32" s="36">
        <f t="shared" si="0"/>
        <v>87.66666666666667</v>
      </c>
      <c r="G32" s="13"/>
    </row>
    <row r="33" spans="1:7" s="29" customFormat="1" ht="12.75">
      <c r="A33" s="23">
        <v>5176</v>
      </c>
      <c r="B33" s="23" t="s">
        <v>210</v>
      </c>
      <c r="C33" s="26">
        <v>80</v>
      </c>
      <c r="D33" s="26">
        <v>100</v>
      </c>
      <c r="E33" s="26">
        <v>97</v>
      </c>
      <c r="F33" s="36">
        <f t="shared" si="0"/>
        <v>97</v>
      </c>
      <c r="G33" s="13"/>
    </row>
    <row r="34" spans="1:10" s="29" customFormat="1" ht="12.75">
      <c r="A34" s="23">
        <v>5179</v>
      </c>
      <c r="B34" s="23" t="s">
        <v>212</v>
      </c>
      <c r="C34" s="26">
        <v>50</v>
      </c>
      <c r="D34" s="26">
        <v>50</v>
      </c>
      <c r="E34" s="26">
        <v>19</v>
      </c>
      <c r="F34" s="36">
        <f t="shared" si="0"/>
        <v>38</v>
      </c>
      <c r="G34" s="13"/>
      <c r="H34" s="73"/>
      <c r="J34" s="215"/>
    </row>
    <row r="35" spans="1:10" s="29" customFormat="1" ht="12.75">
      <c r="A35" s="23">
        <v>5181</v>
      </c>
      <c r="B35" s="23" t="s">
        <v>437</v>
      </c>
      <c r="C35" s="26">
        <v>0</v>
      </c>
      <c r="D35" s="26">
        <v>0</v>
      </c>
      <c r="E35" s="26">
        <v>10</v>
      </c>
      <c r="F35" s="36" t="s">
        <v>326</v>
      </c>
      <c r="G35" s="13"/>
      <c r="H35" s="73"/>
      <c r="J35" s="215"/>
    </row>
    <row r="36" spans="1:10" s="29" customFormat="1" ht="12.75">
      <c r="A36" s="23">
        <v>5192</v>
      </c>
      <c r="B36" s="23" t="s">
        <v>367</v>
      </c>
      <c r="C36" s="26">
        <v>300</v>
      </c>
      <c r="D36" s="26">
        <v>300</v>
      </c>
      <c r="E36" s="26">
        <v>113</v>
      </c>
      <c r="F36" s="36">
        <f t="shared" si="0"/>
        <v>37.666666666666664</v>
      </c>
      <c r="G36" s="13"/>
      <c r="H36" s="73"/>
      <c r="J36" s="215"/>
    </row>
    <row r="37" spans="1:7" s="29" customFormat="1" ht="12.75">
      <c r="A37" s="23">
        <v>5194</v>
      </c>
      <c r="B37" s="23" t="s">
        <v>213</v>
      </c>
      <c r="C37" s="26">
        <v>50</v>
      </c>
      <c r="D37" s="26">
        <v>50</v>
      </c>
      <c r="E37" s="26">
        <v>3</v>
      </c>
      <c r="F37" s="36">
        <f t="shared" si="0"/>
        <v>6</v>
      </c>
      <c r="G37" s="13"/>
    </row>
    <row r="38" spans="1:7" s="29" customFormat="1" ht="12.75">
      <c r="A38" s="23">
        <v>5195</v>
      </c>
      <c r="B38" s="23" t="s">
        <v>316</v>
      </c>
      <c r="C38" s="26">
        <v>200</v>
      </c>
      <c r="D38" s="26">
        <v>200</v>
      </c>
      <c r="E38" s="26">
        <v>0</v>
      </c>
      <c r="F38" s="36">
        <f t="shared" si="0"/>
        <v>0</v>
      </c>
      <c r="G38" s="13"/>
    </row>
    <row r="39" spans="1:7" ht="12.75">
      <c r="A39" s="121" t="s">
        <v>214</v>
      </c>
      <c r="B39" s="125" t="s">
        <v>215</v>
      </c>
      <c r="C39" s="122">
        <f>SUM(C10:C38)</f>
        <v>42750</v>
      </c>
      <c r="D39" s="122">
        <f>SUM(D10:D38)</f>
        <v>42350</v>
      </c>
      <c r="E39" s="122">
        <f>SUM(E10:E38)</f>
        <v>26337</v>
      </c>
      <c r="F39" s="123">
        <f t="shared" si="0"/>
        <v>62.188902007083826</v>
      </c>
      <c r="G39" s="13"/>
    </row>
    <row r="40" spans="1:7" s="29" customFormat="1" ht="12.75">
      <c r="A40" s="23">
        <v>5361</v>
      </c>
      <c r="B40" s="23" t="s">
        <v>219</v>
      </c>
      <c r="C40" s="26">
        <v>50</v>
      </c>
      <c r="D40" s="26">
        <v>50</v>
      </c>
      <c r="E40" s="28">
        <v>32</v>
      </c>
      <c r="F40" s="36">
        <f t="shared" si="0"/>
        <v>64</v>
      </c>
      <c r="G40" s="13"/>
    </row>
    <row r="41" spans="1:7" s="29" customFormat="1" ht="12.75">
      <c r="A41" s="23">
        <v>5362</v>
      </c>
      <c r="B41" s="23" t="s">
        <v>220</v>
      </c>
      <c r="C41" s="26">
        <v>30</v>
      </c>
      <c r="D41" s="26">
        <v>80</v>
      </c>
      <c r="E41" s="26">
        <v>62</v>
      </c>
      <c r="F41" s="36">
        <f>E41/D41*100</f>
        <v>77.5</v>
      </c>
      <c r="G41" s="13"/>
    </row>
    <row r="42" spans="1:7" s="29" customFormat="1" ht="12.75">
      <c r="A42" s="121" t="s">
        <v>221</v>
      </c>
      <c r="B42" s="121" t="s">
        <v>251</v>
      </c>
      <c r="C42" s="122">
        <f>SUM(C40:C41)</f>
        <v>80</v>
      </c>
      <c r="D42" s="122">
        <f>SUM(D40:D41)</f>
        <v>130</v>
      </c>
      <c r="E42" s="122">
        <f>SUM(E40:E41)</f>
        <v>94</v>
      </c>
      <c r="F42" s="123">
        <f t="shared" si="0"/>
        <v>72.3076923076923</v>
      </c>
      <c r="G42" s="13"/>
    </row>
    <row r="43" spans="1:7" s="29" customFormat="1" ht="12.75">
      <c r="A43" s="34">
        <v>5901</v>
      </c>
      <c r="B43" s="34" t="s">
        <v>223</v>
      </c>
      <c r="C43" s="341">
        <v>9240</v>
      </c>
      <c r="D43" s="341">
        <v>9240</v>
      </c>
      <c r="E43" s="62">
        <v>0</v>
      </c>
      <c r="F43" s="36">
        <f t="shared" si="0"/>
        <v>0</v>
      </c>
      <c r="G43" s="13"/>
    </row>
    <row r="44" spans="1:7" s="29" customFormat="1" ht="12.75">
      <c r="A44" s="34">
        <v>5909</v>
      </c>
      <c r="B44" s="34" t="s">
        <v>486</v>
      </c>
      <c r="C44" s="341">
        <v>0</v>
      </c>
      <c r="D44" s="341">
        <v>0</v>
      </c>
      <c r="E44" s="62">
        <v>-99</v>
      </c>
      <c r="F44" s="36" t="s">
        <v>326</v>
      </c>
      <c r="G44" s="13"/>
    </row>
    <row r="45" spans="1:12" s="29" customFormat="1" ht="12.75">
      <c r="A45" s="121" t="s">
        <v>224</v>
      </c>
      <c r="B45" s="121" t="s">
        <v>225</v>
      </c>
      <c r="C45" s="64">
        <f>C43+C44</f>
        <v>9240</v>
      </c>
      <c r="D45" s="64">
        <f>D43+D44</f>
        <v>9240</v>
      </c>
      <c r="E45" s="64">
        <f>E43+E44</f>
        <v>-99</v>
      </c>
      <c r="F45" s="123" t="s">
        <v>326</v>
      </c>
      <c r="G45" s="13"/>
      <c r="L45" s="214"/>
    </row>
    <row r="46" spans="1:12" s="29" customFormat="1" ht="12.75">
      <c r="A46" s="320"/>
      <c r="B46" s="321"/>
      <c r="C46" s="64"/>
      <c r="D46" s="64"/>
      <c r="E46" s="64"/>
      <c r="F46" s="123"/>
      <c r="G46" s="13"/>
      <c r="L46" s="214"/>
    </row>
    <row r="47" spans="1:7" s="29" customFormat="1" ht="12.75">
      <c r="A47" s="576" t="s">
        <v>226</v>
      </c>
      <c r="B47" s="578"/>
      <c r="C47" s="122">
        <f>C39+C42+C45+C9</f>
        <v>203459</v>
      </c>
      <c r="D47" s="122">
        <f>D39+D42+D45+D9</f>
        <v>203555</v>
      </c>
      <c r="E47" s="122">
        <f>E39+E42+E45+E9</f>
        <v>146795</v>
      </c>
      <c r="F47" s="123">
        <f>E47/D47*100</f>
        <v>72.11564442042692</v>
      </c>
      <c r="G47" s="13"/>
    </row>
    <row r="48" spans="1:7" s="29" customFormat="1" ht="12.75">
      <c r="A48" s="318"/>
      <c r="B48" s="319"/>
      <c r="C48" s="122"/>
      <c r="D48" s="122"/>
      <c r="E48" s="122"/>
      <c r="F48" s="123"/>
      <c r="G48" s="13"/>
    </row>
    <row r="49" spans="1:7" s="29" customFormat="1" ht="12" customHeight="1">
      <c r="A49" s="23">
        <v>6121</v>
      </c>
      <c r="B49" s="23" t="s">
        <v>252</v>
      </c>
      <c r="C49" s="26">
        <v>0</v>
      </c>
      <c r="D49" s="26">
        <v>60</v>
      </c>
      <c r="E49" s="26">
        <v>13</v>
      </c>
      <c r="F49" s="36">
        <f>E49/D49*100</f>
        <v>21.666666666666668</v>
      </c>
      <c r="G49" s="13"/>
    </row>
    <row r="50" spans="1:7" s="29" customFormat="1" ht="12" customHeight="1">
      <c r="A50" s="23">
        <v>6122</v>
      </c>
      <c r="B50" s="23" t="s">
        <v>548</v>
      </c>
      <c r="C50" s="26">
        <v>0</v>
      </c>
      <c r="D50" s="26">
        <v>140</v>
      </c>
      <c r="E50" s="26">
        <v>140</v>
      </c>
      <c r="F50" s="36">
        <f>E50/D50*100</f>
        <v>100</v>
      </c>
      <c r="G50" s="13"/>
    </row>
    <row r="51" spans="1:7" s="29" customFormat="1" ht="12.75">
      <c r="A51" s="23">
        <v>6123</v>
      </c>
      <c r="B51" s="23" t="s">
        <v>227</v>
      </c>
      <c r="C51" s="26">
        <v>4000</v>
      </c>
      <c r="D51" s="26">
        <v>3800</v>
      </c>
      <c r="E51" s="26">
        <v>2297</v>
      </c>
      <c r="F51" s="36">
        <f>E51/D51*100</f>
        <v>60.44736842105263</v>
      </c>
      <c r="G51" s="13"/>
    </row>
    <row r="52" spans="1:7" s="29" customFormat="1" ht="12.75">
      <c r="A52" s="121" t="s">
        <v>229</v>
      </c>
      <c r="B52" s="121" t="s">
        <v>230</v>
      </c>
      <c r="C52" s="122">
        <f>SUM(C49:C51)</f>
        <v>4000</v>
      </c>
      <c r="D52" s="122">
        <f>SUM(D49:D51)</f>
        <v>4000</v>
      </c>
      <c r="E52" s="122">
        <f>SUM(E49:E51)</f>
        <v>2450</v>
      </c>
      <c r="F52" s="123">
        <f t="shared" si="0"/>
        <v>61.25000000000001</v>
      </c>
      <c r="G52" s="13"/>
    </row>
    <row r="53" spans="1:7" s="29" customFormat="1" ht="12.75">
      <c r="A53" s="320"/>
      <c r="B53" s="321"/>
      <c r="C53" s="122"/>
      <c r="D53" s="122"/>
      <c r="E53" s="122"/>
      <c r="F53" s="123"/>
      <c r="G53" s="13"/>
    </row>
    <row r="54" spans="1:7" ht="12.75">
      <c r="A54" s="626" t="s">
        <v>231</v>
      </c>
      <c r="B54" s="627"/>
      <c r="C54" s="9">
        <f>C47+C52</f>
        <v>207459</v>
      </c>
      <c r="D54" s="9">
        <f>D47+D52</f>
        <v>207555</v>
      </c>
      <c r="E54" s="9">
        <f>E47+E52</f>
        <v>149245</v>
      </c>
      <c r="F54" s="27">
        <f t="shared" si="0"/>
        <v>71.90624171906241</v>
      </c>
      <c r="G54" s="13"/>
    </row>
    <row r="55" spans="1:8" ht="12.75">
      <c r="A55" s="129"/>
      <c r="B55" s="13"/>
      <c r="C55" s="25"/>
      <c r="D55" s="25"/>
      <c r="E55" s="25"/>
      <c r="F55" s="73"/>
      <c r="G55" s="13"/>
      <c r="H55" s="29"/>
    </row>
    <row r="56" spans="1:6" ht="30" customHeight="1">
      <c r="A56" s="579" t="s">
        <v>232</v>
      </c>
      <c r="B56" s="581"/>
      <c r="C56" s="6" t="s">
        <v>139</v>
      </c>
      <c r="D56" s="6" t="s">
        <v>140</v>
      </c>
      <c r="E56" s="5" t="s">
        <v>16</v>
      </c>
      <c r="F56" s="51" t="s">
        <v>379</v>
      </c>
    </row>
    <row r="57" spans="1:6" ht="12.75">
      <c r="A57" s="625" t="s">
        <v>233</v>
      </c>
      <c r="B57" s="625"/>
      <c r="C57" s="26">
        <f>SUM(C4:C8)</f>
        <v>151389</v>
      </c>
      <c r="D57" s="26">
        <f>SUM(D4:D8)</f>
        <v>151835</v>
      </c>
      <c r="E57" s="26">
        <f>SUM(E4:E8)</f>
        <v>120463</v>
      </c>
      <c r="F57" s="36">
        <f>E57/D57*100</f>
        <v>79.338097276649</v>
      </c>
    </row>
    <row r="58" spans="1:6" ht="12.75">
      <c r="A58" s="587" t="s">
        <v>234</v>
      </c>
      <c r="B58" s="589"/>
      <c r="C58" s="26">
        <f>C39+C42+C45-C59</f>
        <v>27270</v>
      </c>
      <c r="D58" s="26">
        <f>D39+D42+D45-D59</f>
        <v>27340</v>
      </c>
      <c r="E58" s="26">
        <f>E39+E42+E45-E59</f>
        <v>12301</v>
      </c>
      <c r="F58" s="36">
        <f>E58/D58*100</f>
        <v>44.99268471104609</v>
      </c>
    </row>
    <row r="59" spans="1:6" ht="12.75">
      <c r="A59" s="587" t="s">
        <v>235</v>
      </c>
      <c r="B59" s="589"/>
      <c r="C59" s="26">
        <f>C23+C24+C25+C27+C28+C29</f>
        <v>24800</v>
      </c>
      <c r="D59" s="26">
        <f>D23+D24+D25+D27+D28+D29</f>
        <v>24380</v>
      </c>
      <c r="E59" s="26">
        <f>E23+E24+E25+E27+E28+E29</f>
        <v>14031</v>
      </c>
      <c r="F59" s="36">
        <f>E59/D59*100</f>
        <v>57.551271534044304</v>
      </c>
    </row>
    <row r="60" spans="1:6" ht="12.75">
      <c r="A60" s="587" t="s">
        <v>236</v>
      </c>
      <c r="B60" s="589"/>
      <c r="C60" s="26">
        <f>C52</f>
        <v>4000</v>
      </c>
      <c r="D60" s="26">
        <f>D52</f>
        <v>4000</v>
      </c>
      <c r="E60" s="26">
        <f>E52</f>
        <v>2450</v>
      </c>
      <c r="F60" s="36">
        <f>E60/D60*100</f>
        <v>61.25000000000001</v>
      </c>
    </row>
    <row r="61" spans="1:7" ht="12.75">
      <c r="A61" s="576" t="s">
        <v>237</v>
      </c>
      <c r="B61" s="578"/>
      <c r="C61" s="122">
        <f>SUM(C57:C60)</f>
        <v>207459</v>
      </c>
      <c r="D61" s="122">
        <f>SUM(D57:D60)</f>
        <v>207555</v>
      </c>
      <c r="E61" s="122">
        <f>SUM(E57:E60)</f>
        <v>149245</v>
      </c>
      <c r="F61" s="123">
        <f>E61/D61*100</f>
        <v>71.90624171906241</v>
      </c>
      <c r="G61" s="29"/>
    </row>
    <row r="62" spans="1:7" ht="12.75">
      <c r="A62" s="20"/>
      <c r="B62" s="20"/>
      <c r="C62" s="18"/>
      <c r="D62" s="18"/>
      <c r="E62" s="18"/>
      <c r="F62" s="126"/>
      <c r="G62" s="29"/>
    </row>
    <row r="63" spans="1:7" ht="12.75">
      <c r="A63" s="20"/>
      <c r="B63" s="20"/>
      <c r="C63" s="18"/>
      <c r="D63" s="18"/>
      <c r="E63" s="18"/>
      <c r="F63" s="126"/>
      <c r="G63" s="29"/>
    </row>
    <row r="64" spans="1:7" ht="12.75">
      <c r="A64" s="20"/>
      <c r="B64" s="20"/>
      <c r="C64" s="18"/>
      <c r="D64" s="18"/>
      <c r="E64" s="18"/>
      <c r="F64" s="126"/>
      <c r="G64" s="29"/>
    </row>
    <row r="65" spans="1:7" ht="12.75">
      <c r="A65" s="20"/>
      <c r="B65" s="20"/>
      <c r="C65" s="18"/>
      <c r="D65" s="18"/>
      <c r="E65" s="18"/>
      <c r="F65" s="126"/>
      <c r="G65" s="29"/>
    </row>
  </sheetData>
  <mergeCells count="9">
    <mergeCell ref="A1:F1"/>
    <mergeCell ref="A60:B60"/>
    <mergeCell ref="A47:B47"/>
    <mergeCell ref="A54:B54"/>
    <mergeCell ref="A61:B61"/>
    <mergeCell ref="A56:B56"/>
    <mergeCell ref="A57:B57"/>
    <mergeCell ref="A58:B58"/>
    <mergeCell ref="A59:B59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I9" sqref="I9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9" hidden="1" customWidth="1"/>
    <col min="8" max="8" width="15.375" style="110" customWidth="1"/>
    <col min="9" max="9" width="9.125" style="111" customWidth="1"/>
  </cols>
  <sheetData>
    <row r="1" spans="1:6" ht="18">
      <c r="A1" s="599" t="s">
        <v>635</v>
      </c>
      <c r="B1" s="599"/>
      <c r="C1" s="599"/>
      <c r="D1" s="599"/>
      <c r="E1" s="599"/>
      <c r="F1" s="599"/>
    </row>
    <row r="2" spans="1:6" ht="16.5">
      <c r="A2" s="112"/>
      <c r="F2" s="113" t="s">
        <v>119</v>
      </c>
    </row>
    <row r="3" spans="1:9" ht="26.25" customHeight="1">
      <c r="A3" s="114" t="s">
        <v>185</v>
      </c>
      <c r="B3" s="114" t="s">
        <v>186</v>
      </c>
      <c r="C3" s="115" t="s">
        <v>139</v>
      </c>
      <c r="D3" s="116" t="s">
        <v>140</v>
      </c>
      <c r="E3" s="81" t="s">
        <v>16</v>
      </c>
      <c r="F3" s="117" t="s">
        <v>141</v>
      </c>
      <c r="G3" s="118" t="s">
        <v>284</v>
      </c>
      <c r="H3" s="119"/>
      <c r="I3" s="110"/>
    </row>
    <row r="4" spans="1:11" s="29" customFormat="1" ht="12.75">
      <c r="A4" s="44">
        <v>5021</v>
      </c>
      <c r="B4" s="23" t="s">
        <v>187</v>
      </c>
      <c r="C4" s="28">
        <v>1895</v>
      </c>
      <c r="D4" s="28">
        <v>1895</v>
      </c>
      <c r="E4" s="26">
        <v>187</v>
      </c>
      <c r="F4" s="63">
        <f aca="true" t="shared" si="0" ref="F4:F50">E4/D4*100</f>
        <v>9.868073878627968</v>
      </c>
      <c r="G4" s="142"/>
      <c r="H4" s="142"/>
      <c r="I4" s="143"/>
      <c r="K4" s="144"/>
    </row>
    <row r="5" spans="1:11" s="29" customFormat="1" ht="12.75">
      <c r="A5" s="44">
        <v>5023</v>
      </c>
      <c r="B5" s="23" t="s">
        <v>188</v>
      </c>
      <c r="C5" s="28">
        <v>8420</v>
      </c>
      <c r="D5" s="28">
        <v>8420</v>
      </c>
      <c r="E5" s="26">
        <v>7033</v>
      </c>
      <c r="F5" s="63">
        <f t="shared" si="0"/>
        <v>83.52731591448931</v>
      </c>
      <c r="G5" s="142"/>
      <c r="H5" s="142"/>
      <c r="I5" s="143"/>
      <c r="K5" s="144"/>
    </row>
    <row r="6" spans="1:11" s="29" customFormat="1" ht="12.75">
      <c r="A6" s="44">
        <v>5029</v>
      </c>
      <c r="B6" s="23" t="s">
        <v>189</v>
      </c>
      <c r="C6" s="28">
        <v>500</v>
      </c>
      <c r="D6" s="28">
        <v>500</v>
      </c>
      <c r="E6" s="26">
        <v>144</v>
      </c>
      <c r="F6" s="63">
        <f t="shared" si="0"/>
        <v>28.799999999999997</v>
      </c>
      <c r="G6" s="142"/>
      <c r="H6" s="142"/>
      <c r="I6" s="143"/>
      <c r="K6" s="144"/>
    </row>
    <row r="7" spans="1:11" s="29" customFormat="1" ht="12.75">
      <c r="A7" s="44">
        <v>5031</v>
      </c>
      <c r="B7" s="23" t="s">
        <v>190</v>
      </c>
      <c r="C7" s="28">
        <v>1645</v>
      </c>
      <c r="D7" s="28">
        <v>1645</v>
      </c>
      <c r="E7" s="26">
        <v>1295</v>
      </c>
      <c r="F7" s="63">
        <f t="shared" si="0"/>
        <v>78.72340425531915</v>
      </c>
      <c r="G7" s="142"/>
      <c r="H7" s="142"/>
      <c r="I7" s="143"/>
      <c r="K7" s="144"/>
    </row>
    <row r="8" spans="1:11" s="29" customFormat="1" ht="12.75">
      <c r="A8" s="44">
        <v>5032</v>
      </c>
      <c r="B8" s="23" t="s">
        <v>191</v>
      </c>
      <c r="C8" s="28">
        <v>570</v>
      </c>
      <c r="D8" s="28">
        <v>570</v>
      </c>
      <c r="E8" s="26">
        <v>463</v>
      </c>
      <c r="F8" s="63">
        <f t="shared" si="0"/>
        <v>81.22807017543859</v>
      </c>
      <c r="G8" s="142"/>
      <c r="H8" s="142"/>
      <c r="I8" s="143"/>
      <c r="K8" s="144"/>
    </row>
    <row r="9" spans="1:11" s="29" customFormat="1" ht="12.75">
      <c r="A9" s="44">
        <v>5038</v>
      </c>
      <c r="B9" s="23" t="s">
        <v>318</v>
      </c>
      <c r="C9" s="28">
        <v>30</v>
      </c>
      <c r="D9" s="28">
        <v>30</v>
      </c>
      <c r="E9" s="26">
        <v>0</v>
      </c>
      <c r="F9" s="63">
        <f t="shared" si="0"/>
        <v>0</v>
      </c>
      <c r="G9" s="142"/>
      <c r="H9" s="142"/>
      <c r="I9" s="143"/>
      <c r="K9" s="144"/>
    </row>
    <row r="10" spans="1:11" s="29" customFormat="1" ht="12.75">
      <c r="A10" s="44">
        <v>5039</v>
      </c>
      <c r="B10" s="23" t="s">
        <v>348</v>
      </c>
      <c r="C10" s="28">
        <v>100</v>
      </c>
      <c r="D10" s="28">
        <v>100</v>
      </c>
      <c r="E10" s="26">
        <v>16</v>
      </c>
      <c r="F10" s="63">
        <f t="shared" si="0"/>
        <v>16</v>
      </c>
      <c r="G10" s="142"/>
      <c r="H10" s="142"/>
      <c r="I10" s="143"/>
      <c r="K10" s="144"/>
    </row>
    <row r="11" spans="1:11" s="29" customFormat="1" ht="12.75">
      <c r="A11" s="120" t="s">
        <v>192</v>
      </c>
      <c r="B11" s="121" t="s">
        <v>193</v>
      </c>
      <c r="C11" s="122">
        <f>SUM(C4:C10)</f>
        <v>13160</v>
      </c>
      <c r="D11" s="122">
        <f>SUM(D4:D10)</f>
        <v>13160</v>
      </c>
      <c r="E11" s="122">
        <f>SUM(E4:E10)</f>
        <v>9138</v>
      </c>
      <c r="F11" s="123">
        <f t="shared" si="0"/>
        <v>69.43768996960486</v>
      </c>
      <c r="G11" s="142"/>
      <c r="H11" s="142"/>
      <c r="I11" s="143"/>
      <c r="K11" s="144"/>
    </row>
    <row r="12" spans="1:11" s="29" customFormat="1" ht="12.75">
      <c r="A12" s="44">
        <v>5136</v>
      </c>
      <c r="B12" s="23" t="s">
        <v>194</v>
      </c>
      <c r="C12" s="28">
        <v>50</v>
      </c>
      <c r="D12" s="28">
        <v>130</v>
      </c>
      <c r="E12" s="26">
        <v>106</v>
      </c>
      <c r="F12" s="63">
        <f t="shared" si="0"/>
        <v>81.53846153846153</v>
      </c>
      <c r="G12" s="142"/>
      <c r="H12" s="145"/>
      <c r="I12" s="144"/>
      <c r="K12" s="144"/>
    </row>
    <row r="13" spans="1:11" s="29" customFormat="1" ht="12.75">
      <c r="A13" s="33">
        <v>5137</v>
      </c>
      <c r="B13" s="34" t="s">
        <v>195</v>
      </c>
      <c r="C13" s="28">
        <v>1350</v>
      </c>
      <c r="D13" s="28">
        <v>150</v>
      </c>
      <c r="E13" s="28">
        <v>18</v>
      </c>
      <c r="F13" s="63">
        <f t="shared" si="0"/>
        <v>12</v>
      </c>
      <c r="G13" s="142"/>
      <c r="H13" s="145"/>
      <c r="I13" s="144"/>
      <c r="K13" s="144"/>
    </row>
    <row r="14" spans="1:11" s="29" customFormat="1" ht="12.75">
      <c r="A14" s="44">
        <v>5139</v>
      </c>
      <c r="B14" s="23" t="s">
        <v>196</v>
      </c>
      <c r="C14" s="28">
        <v>1150</v>
      </c>
      <c r="D14" s="28">
        <v>2060</v>
      </c>
      <c r="E14" s="26">
        <v>1210</v>
      </c>
      <c r="F14" s="63">
        <f t="shared" si="0"/>
        <v>58.7378640776699</v>
      </c>
      <c r="G14" s="142"/>
      <c r="H14" s="145"/>
      <c r="I14" s="144"/>
      <c r="K14" s="144"/>
    </row>
    <row r="15" spans="1:11" s="29" customFormat="1" ht="12.75">
      <c r="A15" s="44">
        <v>5142</v>
      </c>
      <c r="B15" s="23" t="s">
        <v>197</v>
      </c>
      <c r="C15" s="28">
        <v>5</v>
      </c>
      <c r="D15" s="28">
        <v>5</v>
      </c>
      <c r="E15" s="26">
        <v>0</v>
      </c>
      <c r="F15" s="63">
        <f t="shared" si="0"/>
        <v>0</v>
      </c>
      <c r="G15" s="142"/>
      <c r="H15" s="145"/>
      <c r="I15" s="144"/>
      <c r="K15" s="144"/>
    </row>
    <row r="16" spans="1:11" s="29" customFormat="1" ht="12.75">
      <c r="A16" s="44">
        <v>5153</v>
      </c>
      <c r="B16" s="23" t="s">
        <v>198</v>
      </c>
      <c r="C16" s="28">
        <v>5</v>
      </c>
      <c r="D16" s="28">
        <v>5</v>
      </c>
      <c r="E16" s="26">
        <v>0</v>
      </c>
      <c r="F16" s="63">
        <f t="shared" si="0"/>
        <v>0</v>
      </c>
      <c r="G16" s="142"/>
      <c r="H16" s="145"/>
      <c r="I16" s="144"/>
      <c r="K16" s="144"/>
    </row>
    <row r="17" spans="1:11" s="29" customFormat="1" ht="12.75">
      <c r="A17" s="44">
        <v>5156</v>
      </c>
      <c r="B17" s="23" t="s">
        <v>199</v>
      </c>
      <c r="C17" s="28">
        <v>700</v>
      </c>
      <c r="D17" s="28">
        <v>700</v>
      </c>
      <c r="E17" s="26">
        <v>547</v>
      </c>
      <c r="F17" s="63">
        <f t="shared" si="0"/>
        <v>78.14285714285715</v>
      </c>
      <c r="G17" s="142"/>
      <c r="H17" s="145"/>
      <c r="I17" s="144"/>
      <c r="K17" s="144"/>
    </row>
    <row r="18" spans="1:11" s="29" customFormat="1" ht="12.75">
      <c r="A18" s="44">
        <v>5161</v>
      </c>
      <c r="B18" s="23" t="s">
        <v>200</v>
      </c>
      <c r="C18" s="28">
        <v>300</v>
      </c>
      <c r="D18" s="28">
        <v>300</v>
      </c>
      <c r="E18" s="26">
        <v>54</v>
      </c>
      <c r="F18" s="63">
        <f t="shared" si="0"/>
        <v>18</v>
      </c>
      <c r="G18" s="142"/>
      <c r="H18" s="142"/>
      <c r="I18" s="144"/>
      <c r="K18" s="144"/>
    </row>
    <row r="19" spans="1:11" s="29" customFormat="1" ht="12.75">
      <c r="A19" s="44">
        <v>5162</v>
      </c>
      <c r="B19" s="23" t="s">
        <v>201</v>
      </c>
      <c r="C19" s="28">
        <v>550</v>
      </c>
      <c r="D19" s="28">
        <v>550</v>
      </c>
      <c r="E19" s="26">
        <v>278</v>
      </c>
      <c r="F19" s="63">
        <f t="shared" si="0"/>
        <v>50.54545454545455</v>
      </c>
      <c r="G19" s="142"/>
      <c r="H19" s="145"/>
      <c r="I19" s="144"/>
      <c r="K19" s="144"/>
    </row>
    <row r="20" spans="1:11" s="29" customFormat="1" ht="12.75">
      <c r="A20" s="44">
        <v>5163</v>
      </c>
      <c r="B20" s="23" t="s">
        <v>202</v>
      </c>
      <c r="C20" s="28">
        <v>50</v>
      </c>
      <c r="D20" s="28">
        <v>60</v>
      </c>
      <c r="E20" s="26">
        <v>50</v>
      </c>
      <c r="F20" s="63">
        <f t="shared" si="0"/>
        <v>83.33333333333334</v>
      </c>
      <c r="G20" s="142"/>
      <c r="H20" s="145"/>
      <c r="I20" s="144"/>
      <c r="K20" s="144"/>
    </row>
    <row r="21" spans="1:11" s="29" customFormat="1" ht="12.75">
      <c r="A21" s="44">
        <v>5164</v>
      </c>
      <c r="B21" s="23" t="s">
        <v>203</v>
      </c>
      <c r="C21" s="28">
        <v>100</v>
      </c>
      <c r="D21" s="28">
        <v>100</v>
      </c>
      <c r="E21" s="26">
        <v>1</v>
      </c>
      <c r="F21" s="63">
        <f t="shared" si="0"/>
        <v>1</v>
      </c>
      <c r="G21" s="142"/>
      <c r="H21" s="145"/>
      <c r="I21" s="144"/>
      <c r="K21" s="144"/>
    </row>
    <row r="22" spans="1:11" s="29" customFormat="1" ht="12.75">
      <c r="A22" s="44">
        <v>5166</v>
      </c>
      <c r="B22" s="23" t="s">
        <v>204</v>
      </c>
      <c r="C22" s="28">
        <v>1000</v>
      </c>
      <c r="D22" s="28">
        <v>1000</v>
      </c>
      <c r="E22" s="26">
        <v>1</v>
      </c>
      <c r="F22" s="63">
        <f t="shared" si="0"/>
        <v>0.1</v>
      </c>
      <c r="G22" s="142"/>
      <c r="H22" s="145"/>
      <c r="I22" s="144"/>
      <c r="K22" s="144"/>
    </row>
    <row r="23" spans="1:11" s="29" customFormat="1" ht="12.75">
      <c r="A23" s="44">
        <v>5167</v>
      </c>
      <c r="B23" s="23" t="s">
        <v>205</v>
      </c>
      <c r="C23" s="28">
        <v>100</v>
      </c>
      <c r="D23" s="28">
        <v>100</v>
      </c>
      <c r="E23" s="26">
        <v>50</v>
      </c>
      <c r="F23" s="63">
        <f t="shared" si="0"/>
        <v>50</v>
      </c>
      <c r="G23" s="142"/>
      <c r="H23" s="145"/>
      <c r="I23" s="144"/>
      <c r="K23" s="144"/>
    </row>
    <row r="24" spans="1:11" s="29" customFormat="1" ht="12.75">
      <c r="A24" s="44">
        <v>5169</v>
      </c>
      <c r="B24" s="23" t="s">
        <v>206</v>
      </c>
      <c r="C24" s="28">
        <v>7700</v>
      </c>
      <c r="D24" s="28">
        <v>8100</v>
      </c>
      <c r="E24" s="26">
        <v>5410</v>
      </c>
      <c r="F24" s="63">
        <f t="shared" si="0"/>
        <v>66.79012345679011</v>
      </c>
      <c r="G24" s="142"/>
      <c r="H24" s="145"/>
      <c r="I24" s="144"/>
      <c r="K24" s="144"/>
    </row>
    <row r="25" spans="1:11" s="29" customFormat="1" ht="12.75">
      <c r="A25" s="44">
        <v>5171</v>
      </c>
      <c r="B25" s="23" t="s">
        <v>207</v>
      </c>
      <c r="C25" s="28">
        <v>250</v>
      </c>
      <c r="D25" s="28">
        <v>270</v>
      </c>
      <c r="E25" s="26">
        <v>264</v>
      </c>
      <c r="F25" s="63">
        <f t="shared" si="0"/>
        <v>97.77777777777777</v>
      </c>
      <c r="G25" s="142"/>
      <c r="H25" s="145"/>
      <c r="I25" s="144"/>
      <c r="K25" s="144"/>
    </row>
    <row r="26" spans="1:11" s="29" customFormat="1" ht="12.75">
      <c r="A26" s="44">
        <v>5172</v>
      </c>
      <c r="B26" s="23" t="s">
        <v>208</v>
      </c>
      <c r="C26" s="28">
        <v>50</v>
      </c>
      <c r="D26" s="28">
        <v>50</v>
      </c>
      <c r="E26" s="26">
        <v>11</v>
      </c>
      <c r="F26" s="63">
        <f t="shared" si="0"/>
        <v>22</v>
      </c>
      <c r="G26" s="142"/>
      <c r="H26" s="145"/>
      <c r="I26" s="144"/>
      <c r="K26" s="144"/>
    </row>
    <row r="27" spans="1:11" s="29" customFormat="1" ht="12.75">
      <c r="A27" s="44">
        <v>5173</v>
      </c>
      <c r="B27" s="23" t="s">
        <v>319</v>
      </c>
      <c r="C27" s="28">
        <v>1000</v>
      </c>
      <c r="D27" s="28">
        <v>900</v>
      </c>
      <c r="E27" s="26">
        <v>345</v>
      </c>
      <c r="F27" s="63">
        <f t="shared" si="0"/>
        <v>38.333333333333336</v>
      </c>
      <c r="G27" s="142"/>
      <c r="H27" s="145"/>
      <c r="I27" s="144"/>
      <c r="K27" s="144"/>
    </row>
    <row r="28" spans="1:11" s="29" customFormat="1" ht="13.5" customHeight="1">
      <c r="A28" s="44">
        <v>5175</v>
      </c>
      <c r="B28" s="23" t="s">
        <v>209</v>
      </c>
      <c r="C28" s="28">
        <v>1100</v>
      </c>
      <c r="D28" s="28">
        <v>1100</v>
      </c>
      <c r="E28" s="26">
        <v>867</v>
      </c>
      <c r="F28" s="63">
        <f t="shared" si="0"/>
        <v>78.81818181818183</v>
      </c>
      <c r="G28" s="142"/>
      <c r="H28" s="145"/>
      <c r="I28" s="144"/>
      <c r="K28" s="144"/>
    </row>
    <row r="29" spans="1:11" s="29" customFormat="1" ht="13.5" customHeight="1">
      <c r="A29" s="44">
        <v>5176</v>
      </c>
      <c r="B29" s="23" t="s">
        <v>210</v>
      </c>
      <c r="C29" s="28">
        <v>20</v>
      </c>
      <c r="D29" s="28">
        <v>40</v>
      </c>
      <c r="E29" s="26">
        <v>25</v>
      </c>
      <c r="F29" s="63">
        <f t="shared" si="0"/>
        <v>62.5</v>
      </c>
      <c r="G29" s="142"/>
      <c r="H29" s="145"/>
      <c r="I29" s="144"/>
      <c r="K29" s="144"/>
    </row>
    <row r="30" spans="1:11" s="29" customFormat="1" ht="12.75">
      <c r="A30" s="44">
        <v>5178</v>
      </c>
      <c r="B30" s="23" t="s">
        <v>211</v>
      </c>
      <c r="C30" s="28">
        <v>400</v>
      </c>
      <c r="D30" s="28">
        <v>400</v>
      </c>
      <c r="E30" s="26">
        <v>81</v>
      </c>
      <c r="F30" s="63">
        <f t="shared" si="0"/>
        <v>20.25</v>
      </c>
      <c r="G30" s="142"/>
      <c r="H30" s="145"/>
      <c r="I30" s="144"/>
      <c r="K30" s="144"/>
    </row>
    <row r="31" spans="1:11" s="29" customFormat="1" ht="12.75">
      <c r="A31" s="44">
        <v>5179</v>
      </c>
      <c r="B31" s="23" t="s">
        <v>212</v>
      </c>
      <c r="C31" s="28">
        <v>10</v>
      </c>
      <c r="D31" s="28">
        <v>610</v>
      </c>
      <c r="E31" s="26">
        <v>296</v>
      </c>
      <c r="F31" s="63">
        <f t="shared" si="0"/>
        <v>48.52459016393443</v>
      </c>
      <c r="G31" s="142"/>
      <c r="H31" s="145"/>
      <c r="I31" s="144"/>
      <c r="K31" s="144"/>
    </row>
    <row r="32" spans="1:11" s="29" customFormat="1" ht="12.75">
      <c r="A32" s="44">
        <v>5181</v>
      </c>
      <c r="B32" s="23" t="s">
        <v>422</v>
      </c>
      <c r="C32" s="28">
        <v>0</v>
      </c>
      <c r="D32" s="28">
        <v>0</v>
      </c>
      <c r="E32" s="26">
        <v>2</v>
      </c>
      <c r="F32" s="63" t="s">
        <v>326</v>
      </c>
      <c r="G32" s="142"/>
      <c r="H32" s="145"/>
      <c r="I32" s="144"/>
      <c r="K32" s="144"/>
    </row>
    <row r="33" spans="1:11" s="29" customFormat="1" ht="12.75">
      <c r="A33" s="44">
        <v>5194</v>
      </c>
      <c r="B33" s="23" t="s">
        <v>213</v>
      </c>
      <c r="C33" s="28">
        <v>550</v>
      </c>
      <c r="D33" s="28">
        <v>232</v>
      </c>
      <c r="E33" s="26">
        <v>9</v>
      </c>
      <c r="F33" s="63">
        <f t="shared" si="0"/>
        <v>3.8793103448275863</v>
      </c>
      <c r="G33" s="142"/>
      <c r="H33" s="145"/>
      <c r="I33" s="144"/>
      <c r="K33" s="144"/>
    </row>
    <row r="34" spans="1:11" s="29" customFormat="1" ht="12.75">
      <c r="A34" s="120" t="s">
        <v>214</v>
      </c>
      <c r="B34" s="121" t="s">
        <v>215</v>
      </c>
      <c r="C34" s="122">
        <f>SUM(C12:C33)</f>
        <v>16440</v>
      </c>
      <c r="D34" s="122">
        <f>SUM(D12:D33)</f>
        <v>16862</v>
      </c>
      <c r="E34" s="122">
        <f>SUM(E12:E33)</f>
        <v>9625</v>
      </c>
      <c r="F34" s="123">
        <f t="shared" si="0"/>
        <v>57.0810105562804</v>
      </c>
      <c r="G34" s="142"/>
      <c r="H34" s="145"/>
      <c r="I34" s="144"/>
      <c r="K34" s="144"/>
    </row>
    <row r="35" spans="1:11" s="29" customFormat="1" ht="12.75">
      <c r="A35" s="44">
        <v>5229</v>
      </c>
      <c r="B35" s="23" t="s">
        <v>216</v>
      </c>
      <c r="C35" s="28">
        <v>2300</v>
      </c>
      <c r="D35" s="28">
        <v>2400</v>
      </c>
      <c r="E35" s="26">
        <v>2400</v>
      </c>
      <c r="F35" s="63">
        <f t="shared" si="0"/>
        <v>100</v>
      </c>
      <c r="G35" s="142"/>
      <c r="H35" s="145"/>
      <c r="I35" s="144"/>
      <c r="K35" s="144"/>
    </row>
    <row r="36" spans="1:9" s="29" customFormat="1" ht="12.75">
      <c r="A36" s="120" t="s">
        <v>217</v>
      </c>
      <c r="B36" s="121" t="s">
        <v>218</v>
      </c>
      <c r="C36" s="122">
        <f>C35</f>
        <v>2300</v>
      </c>
      <c r="D36" s="122">
        <f>D35</f>
        <v>2400</v>
      </c>
      <c r="E36" s="122">
        <f>E35</f>
        <v>2400</v>
      </c>
      <c r="F36" s="123">
        <f t="shared" si="0"/>
        <v>100</v>
      </c>
      <c r="G36" s="142"/>
      <c r="H36" s="145"/>
      <c r="I36" s="144"/>
    </row>
    <row r="37" spans="1:9" s="29" customFormat="1" ht="12.75">
      <c r="A37" s="44">
        <v>5361</v>
      </c>
      <c r="B37" s="23" t="s">
        <v>219</v>
      </c>
      <c r="C37" s="28">
        <v>10</v>
      </c>
      <c r="D37" s="28">
        <v>10</v>
      </c>
      <c r="E37" s="26">
        <v>0</v>
      </c>
      <c r="F37" s="63">
        <f t="shared" si="0"/>
        <v>0</v>
      </c>
      <c r="G37" s="142"/>
      <c r="H37" s="145"/>
      <c r="I37" s="144"/>
    </row>
    <row r="38" spans="1:9" s="29" customFormat="1" ht="12.75">
      <c r="A38" s="44">
        <v>5362</v>
      </c>
      <c r="B38" s="23" t="s">
        <v>220</v>
      </c>
      <c r="C38" s="28">
        <v>20</v>
      </c>
      <c r="D38" s="28">
        <v>20</v>
      </c>
      <c r="E38" s="28">
        <v>17</v>
      </c>
      <c r="F38" s="63">
        <f t="shared" si="0"/>
        <v>85</v>
      </c>
      <c r="G38" s="142"/>
      <c r="H38" s="145"/>
      <c r="I38" s="144"/>
    </row>
    <row r="39" spans="1:9" s="29" customFormat="1" ht="12.75">
      <c r="A39" s="44">
        <v>5492</v>
      </c>
      <c r="B39" s="23" t="s">
        <v>349</v>
      </c>
      <c r="C39" s="28">
        <v>20</v>
      </c>
      <c r="D39" s="28">
        <v>20</v>
      </c>
      <c r="E39" s="28">
        <v>13</v>
      </c>
      <c r="F39" s="63">
        <f t="shared" si="0"/>
        <v>65</v>
      </c>
      <c r="G39" s="142"/>
      <c r="H39" s="145"/>
      <c r="I39" s="144"/>
    </row>
    <row r="40" spans="1:9" s="29" customFormat="1" ht="12.75">
      <c r="A40" s="120" t="s">
        <v>221</v>
      </c>
      <c r="B40" s="121" t="s">
        <v>222</v>
      </c>
      <c r="C40" s="122">
        <f>SUM(C37:C39)</f>
        <v>50</v>
      </c>
      <c r="D40" s="122">
        <f>SUM(D37:D39)</f>
        <v>50</v>
      </c>
      <c r="E40" s="122">
        <f>SUM(E37:E39)</f>
        <v>30</v>
      </c>
      <c r="F40" s="123">
        <f t="shared" si="0"/>
        <v>60</v>
      </c>
      <c r="G40" s="142"/>
      <c r="H40" s="145"/>
      <c r="I40" s="144"/>
    </row>
    <row r="41" spans="1:9" s="29" customFormat="1" ht="12.75">
      <c r="A41" s="33">
        <v>5901</v>
      </c>
      <c r="B41" s="34" t="s">
        <v>223</v>
      </c>
      <c r="C41" s="341">
        <v>800</v>
      </c>
      <c r="D41" s="341">
        <v>60</v>
      </c>
      <c r="E41" s="341">
        <v>0</v>
      </c>
      <c r="F41" s="63">
        <f t="shared" si="0"/>
        <v>0</v>
      </c>
      <c r="G41" s="142"/>
      <c r="H41" s="145"/>
      <c r="I41" s="144"/>
    </row>
    <row r="42" spans="1:9" s="29" customFormat="1" ht="12.75">
      <c r="A42" s="120" t="s">
        <v>224</v>
      </c>
      <c r="B42" s="121" t="s">
        <v>225</v>
      </c>
      <c r="C42" s="64">
        <f>SUM(C41:C41)</f>
        <v>800</v>
      </c>
      <c r="D42" s="64">
        <f>SUM(D41:D41)</f>
        <v>60</v>
      </c>
      <c r="E42" s="64">
        <f>E41</f>
        <v>0</v>
      </c>
      <c r="F42" s="123">
        <f t="shared" si="0"/>
        <v>0</v>
      </c>
      <c r="G42" s="142"/>
      <c r="H42" s="145"/>
      <c r="I42" s="144"/>
    </row>
    <row r="43" spans="1:9" s="29" customFormat="1" ht="12.75">
      <c r="A43" s="120"/>
      <c r="B43" s="121"/>
      <c r="C43" s="122"/>
      <c r="D43" s="122"/>
      <c r="E43" s="26"/>
      <c r="F43" s="63"/>
      <c r="G43" s="142"/>
      <c r="H43" s="145"/>
      <c r="I43" s="144"/>
    </row>
    <row r="44" spans="1:9" s="29" customFormat="1" ht="12.75">
      <c r="A44" s="576" t="s">
        <v>226</v>
      </c>
      <c r="B44" s="578"/>
      <c r="C44" s="122">
        <f>C34+C36+C40+C42+C11</f>
        <v>32750</v>
      </c>
      <c r="D44" s="122">
        <f>D34+D36+D40+D42+D11</f>
        <v>32532</v>
      </c>
      <c r="E44" s="122">
        <f>E34+E36+E40+E11+E42</f>
        <v>21193</v>
      </c>
      <c r="F44" s="123">
        <f t="shared" si="0"/>
        <v>65.14508791343907</v>
      </c>
      <c r="G44" s="142"/>
      <c r="H44" s="145"/>
      <c r="I44" s="144"/>
    </row>
    <row r="45" spans="1:9" s="29" customFormat="1" ht="12.75">
      <c r="A45" s="44"/>
      <c r="B45" s="23"/>
      <c r="C45" s="28"/>
      <c r="D45" s="23"/>
      <c r="E45" s="26"/>
      <c r="F45" s="63"/>
      <c r="G45" s="142"/>
      <c r="H45" s="145"/>
      <c r="I45" s="144"/>
    </row>
    <row r="46" spans="1:9" s="29" customFormat="1" ht="12.75">
      <c r="A46" s="44">
        <v>6123</v>
      </c>
      <c r="B46" s="23" t="s">
        <v>227</v>
      </c>
      <c r="C46" s="28">
        <v>2000</v>
      </c>
      <c r="D46" s="26">
        <v>2000</v>
      </c>
      <c r="E46" s="26">
        <v>1842</v>
      </c>
      <c r="F46" s="63">
        <f t="shared" si="0"/>
        <v>92.10000000000001</v>
      </c>
      <c r="G46" s="142"/>
      <c r="H46" s="145"/>
      <c r="I46" s="144"/>
    </row>
    <row r="47" spans="1:9" s="29" customFormat="1" ht="12.75">
      <c r="A47" s="44">
        <v>6127</v>
      </c>
      <c r="B47" s="23" t="s">
        <v>228</v>
      </c>
      <c r="C47" s="28">
        <v>250</v>
      </c>
      <c r="D47" s="28">
        <v>250</v>
      </c>
      <c r="E47" s="23">
        <v>250</v>
      </c>
      <c r="F47" s="63">
        <f t="shared" si="0"/>
        <v>100</v>
      </c>
      <c r="G47" s="142"/>
      <c r="H47" s="145"/>
      <c r="I47" s="144"/>
    </row>
    <row r="48" spans="1:9" s="29" customFormat="1" ht="12.75">
      <c r="A48" s="120" t="s">
        <v>229</v>
      </c>
      <c r="B48" s="121" t="s">
        <v>230</v>
      </c>
      <c r="C48" s="122">
        <f>SUM(C46:C47)</f>
        <v>2250</v>
      </c>
      <c r="D48" s="122">
        <f>SUM(D46:D47)</f>
        <v>2250</v>
      </c>
      <c r="E48" s="122">
        <f>SUM(E46:E47)</f>
        <v>2092</v>
      </c>
      <c r="F48" s="123">
        <f t="shared" si="0"/>
        <v>92.97777777777779</v>
      </c>
      <c r="G48" s="142"/>
      <c r="H48" s="145"/>
      <c r="I48" s="144"/>
    </row>
    <row r="49" spans="1:9" s="29" customFormat="1" ht="12.75">
      <c r="A49" s="120"/>
      <c r="B49" s="121"/>
      <c r="C49" s="122"/>
      <c r="D49" s="122"/>
      <c r="E49" s="122"/>
      <c r="F49" s="123"/>
      <c r="G49" s="142"/>
      <c r="H49" s="145"/>
      <c r="I49" s="144"/>
    </row>
    <row r="50" spans="1:8" ht="12.75">
      <c r="A50" s="626" t="s">
        <v>231</v>
      </c>
      <c r="B50" s="627"/>
      <c r="C50" s="9">
        <f>C44+C48</f>
        <v>35000</v>
      </c>
      <c r="D50" s="9">
        <f>D44+D48</f>
        <v>34782</v>
      </c>
      <c r="E50" s="9">
        <f>E44+E48</f>
        <v>23285</v>
      </c>
      <c r="F50" s="27">
        <f t="shared" si="0"/>
        <v>66.94554654706457</v>
      </c>
      <c r="G50" s="119"/>
      <c r="H50" s="124"/>
    </row>
    <row r="51" spans="1:8" ht="12.75">
      <c r="A51" s="20"/>
      <c r="B51" s="20"/>
      <c r="C51" s="18"/>
      <c r="D51" s="18"/>
      <c r="E51" s="18"/>
      <c r="F51" s="126"/>
      <c r="G51" s="119"/>
      <c r="H51" s="124"/>
    </row>
    <row r="52" spans="1:8" ht="12.75">
      <c r="A52" s="20"/>
      <c r="B52" s="20"/>
      <c r="C52" s="18"/>
      <c r="D52" s="18"/>
      <c r="E52" s="18"/>
      <c r="F52" s="126"/>
      <c r="G52" s="119"/>
      <c r="H52" s="124"/>
    </row>
    <row r="54" spans="1:6" ht="25.5" customHeight="1">
      <c r="A54" s="579" t="s">
        <v>232</v>
      </c>
      <c r="B54" s="581"/>
      <c r="C54" s="52" t="s">
        <v>139</v>
      </c>
      <c r="D54" s="6" t="s">
        <v>140</v>
      </c>
      <c r="E54" s="5" t="s">
        <v>16</v>
      </c>
      <c r="F54" s="51" t="s">
        <v>141</v>
      </c>
    </row>
    <row r="55" spans="1:6" ht="12.75">
      <c r="A55" s="625" t="s">
        <v>233</v>
      </c>
      <c r="B55" s="625"/>
      <c r="C55" s="26">
        <f>C11</f>
        <v>13160</v>
      </c>
      <c r="D55" s="26">
        <f>D11</f>
        <v>13160</v>
      </c>
      <c r="E55" s="26">
        <f>E11</f>
        <v>9138</v>
      </c>
      <c r="F55" s="36">
        <f>E55/D55*100</f>
        <v>69.43768996960486</v>
      </c>
    </row>
    <row r="56" spans="1:6" ht="12.75">
      <c r="A56" s="587" t="s">
        <v>234</v>
      </c>
      <c r="B56" s="589"/>
      <c r="C56" s="26">
        <f>C34+C36+C40+C42-C57</f>
        <v>9890</v>
      </c>
      <c r="D56" s="26">
        <f>D34+D36+D40+D42-D57</f>
        <v>9262</v>
      </c>
      <c r="E56" s="26">
        <f>E34+E36+E40+E42-E57</f>
        <v>6212</v>
      </c>
      <c r="F56" s="36">
        <f>E56/D56*100</f>
        <v>67.06974735478298</v>
      </c>
    </row>
    <row r="57" spans="1:6" ht="12.75">
      <c r="A57" s="587" t="s">
        <v>235</v>
      </c>
      <c r="B57" s="589"/>
      <c r="C57" s="26">
        <f>C18+C19+C20+C22+C23+C24</f>
        <v>9700</v>
      </c>
      <c r="D57" s="26">
        <f>D18+D19+D20+D22+D23+D24</f>
        <v>10110</v>
      </c>
      <c r="E57" s="26">
        <f>E18+E19+E20+E22+E23+E24</f>
        <v>5843</v>
      </c>
      <c r="F57" s="36">
        <f>E57/D57*100</f>
        <v>57.79426310583581</v>
      </c>
    </row>
    <row r="58" spans="1:6" ht="12.75">
      <c r="A58" s="587" t="s">
        <v>236</v>
      </c>
      <c r="B58" s="589"/>
      <c r="C58" s="26">
        <f>C48</f>
        <v>2250</v>
      </c>
      <c r="D58" s="26">
        <f>D48</f>
        <v>2250</v>
      </c>
      <c r="E58" s="26">
        <f>E47+E46</f>
        <v>2092</v>
      </c>
      <c r="F58" s="36">
        <f>E58/D58*100</f>
        <v>92.97777777777779</v>
      </c>
    </row>
    <row r="59" spans="1:6" ht="12.75">
      <c r="A59" s="576" t="s">
        <v>237</v>
      </c>
      <c r="B59" s="578"/>
      <c r="C59" s="122">
        <f>SUM(C55:C58)</f>
        <v>35000</v>
      </c>
      <c r="D59" s="122">
        <f>SUM(D55:D58)</f>
        <v>34782</v>
      </c>
      <c r="E59" s="122">
        <f>SUM(E55:E58)</f>
        <v>23285</v>
      </c>
      <c r="F59" s="123">
        <f>E59/D59*100</f>
        <v>66.94554654706457</v>
      </c>
    </row>
  </sheetData>
  <mergeCells count="9">
    <mergeCell ref="A1:F1"/>
    <mergeCell ref="A44:B44"/>
    <mergeCell ref="A50:B50"/>
    <mergeCell ref="A54:B54"/>
    <mergeCell ref="A59:B59"/>
    <mergeCell ref="A55:B55"/>
    <mergeCell ref="A56:B56"/>
    <mergeCell ref="A57:B57"/>
    <mergeCell ref="A58:B58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I18" sqref="I18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636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2" ht="15.75">
      <c r="A3" s="1"/>
      <c r="B3" s="1"/>
    </row>
    <row r="4" spans="1:5" ht="15.75">
      <c r="A4" s="1" t="s">
        <v>393</v>
      </c>
      <c r="B4" s="1"/>
      <c r="D4" s="174">
        <v>600937.27</v>
      </c>
      <c r="E4" s="2" t="s">
        <v>107</v>
      </c>
    </row>
    <row r="5" spans="1:2" ht="15.75">
      <c r="A5" s="1"/>
      <c r="B5" s="1"/>
    </row>
    <row r="6" spans="1:8" ht="15.75">
      <c r="A6" s="1" t="s">
        <v>108</v>
      </c>
      <c r="B6" s="1"/>
      <c r="H6" s="2"/>
    </row>
    <row r="7" spans="1:6" ht="25.5" customHeight="1">
      <c r="A7" s="81"/>
      <c r="B7" s="52" t="s">
        <v>139</v>
      </c>
      <c r="C7" s="6" t="s">
        <v>140</v>
      </c>
      <c r="D7" s="5" t="s">
        <v>16</v>
      </c>
      <c r="E7" s="51" t="s">
        <v>141</v>
      </c>
      <c r="F7" t="s">
        <v>287</v>
      </c>
    </row>
    <row r="8" spans="1:5" ht="12.75">
      <c r="A8" s="34" t="s">
        <v>355</v>
      </c>
      <c r="B8" s="28">
        <v>3327000</v>
      </c>
      <c r="C8" s="28">
        <v>3327000</v>
      </c>
      <c r="D8" s="28">
        <v>3327000</v>
      </c>
      <c r="E8" s="36">
        <f>D8/C8*100</f>
        <v>100</v>
      </c>
    </row>
    <row r="9" spans="1:5" ht="12.75">
      <c r="A9" s="34" t="s">
        <v>356</v>
      </c>
      <c r="B9" s="28">
        <v>190000</v>
      </c>
      <c r="C9" s="28">
        <v>190000</v>
      </c>
      <c r="D9" s="28">
        <v>190000</v>
      </c>
      <c r="E9" s="36">
        <f>D9/C9*100</f>
        <v>100</v>
      </c>
    </row>
    <row r="10" spans="1:5" ht="12.75">
      <c r="A10" s="34" t="s">
        <v>352</v>
      </c>
      <c r="B10" s="28">
        <v>0</v>
      </c>
      <c r="C10" s="28">
        <v>0</v>
      </c>
      <c r="D10" s="28">
        <v>22785</v>
      </c>
      <c r="E10" s="36" t="s">
        <v>326</v>
      </c>
    </row>
    <row r="11" spans="1:5" ht="12.75">
      <c r="A11" s="3" t="s">
        <v>350</v>
      </c>
      <c r="B11" s="9">
        <f>B8+B9</f>
        <v>3517000</v>
      </c>
      <c r="C11" s="9">
        <f>C8+C9+C10</f>
        <v>3517000</v>
      </c>
      <c r="D11" s="9">
        <f>D8+D9+D10</f>
        <v>3539785</v>
      </c>
      <c r="E11" s="27">
        <f>D11/C11*100</f>
        <v>100.6478532840489</v>
      </c>
    </row>
    <row r="12" spans="1:5" s="279" customFormat="1" ht="12.75">
      <c r="A12" s="274"/>
      <c r="B12" s="275"/>
      <c r="C12" s="275"/>
      <c r="D12" s="347"/>
      <c r="E12" s="276"/>
    </row>
    <row r="13" spans="1:5" ht="12.75">
      <c r="A13" s="274"/>
      <c r="B13" s="275"/>
      <c r="C13" s="275"/>
      <c r="D13" s="347"/>
      <c r="E13" s="276"/>
    </row>
    <row r="14" spans="1:5" ht="12.75">
      <c r="A14" s="274"/>
      <c r="B14" s="275"/>
      <c r="C14" s="275"/>
      <c r="D14" s="347"/>
      <c r="E14" s="276"/>
    </row>
    <row r="15" ht="17.25" customHeight="1">
      <c r="D15" s="29"/>
    </row>
    <row r="16" spans="1:4" ht="15.75">
      <c r="A16" s="1" t="s">
        <v>109</v>
      </c>
      <c r="B16" s="1"/>
      <c r="D16" s="29"/>
    </row>
    <row r="17" spans="1:18" ht="25.5">
      <c r="A17" s="3"/>
      <c r="B17" s="52" t="s">
        <v>139</v>
      </c>
      <c r="C17" s="6" t="s">
        <v>140</v>
      </c>
      <c r="D17" s="277" t="s">
        <v>16</v>
      </c>
      <c r="E17" s="51" t="s">
        <v>141</v>
      </c>
      <c r="F17" s="11" t="s">
        <v>286</v>
      </c>
      <c r="G17" s="12"/>
      <c r="H17" s="12"/>
      <c r="Q17" s="11"/>
      <c r="R17" s="12"/>
    </row>
    <row r="18" spans="1:18" ht="12.75">
      <c r="A18" s="34" t="s">
        <v>110</v>
      </c>
      <c r="B18" s="28">
        <v>1300000</v>
      </c>
      <c r="C18" s="28">
        <v>1300000</v>
      </c>
      <c r="D18" s="26">
        <v>967200</v>
      </c>
      <c r="E18" s="278">
        <f>D18/C18*100</f>
        <v>74.4</v>
      </c>
      <c r="F18" s="25" t="s">
        <v>285</v>
      </c>
      <c r="G18" s="58"/>
      <c r="H18" s="58"/>
      <c r="Q18" s="25"/>
      <c r="R18" s="58"/>
    </row>
    <row r="19" spans="1:18" ht="12.75">
      <c r="A19" s="34" t="s">
        <v>111</v>
      </c>
      <c r="B19" s="28">
        <v>2100000</v>
      </c>
      <c r="C19" s="28">
        <v>2100000</v>
      </c>
      <c r="D19" s="26">
        <v>1624820</v>
      </c>
      <c r="E19" s="203">
        <f>D19/C19*100</f>
        <v>77.37238095238095</v>
      </c>
      <c r="F19" s="25">
        <v>5179</v>
      </c>
      <c r="G19" s="58"/>
      <c r="H19" s="58"/>
      <c r="Q19" s="25"/>
      <c r="R19" s="58"/>
    </row>
    <row r="20" spans="1:18" ht="12.75">
      <c r="A20" s="34" t="s">
        <v>213</v>
      </c>
      <c r="B20" s="28">
        <v>60000</v>
      </c>
      <c r="C20" s="28">
        <v>60000</v>
      </c>
      <c r="D20" s="26">
        <v>17990</v>
      </c>
      <c r="E20" s="203">
        <f>D20/C20*100</f>
        <v>29.983333333333334</v>
      </c>
      <c r="F20" s="25">
        <v>5194</v>
      </c>
      <c r="G20" s="58"/>
      <c r="H20" s="58"/>
      <c r="Q20" s="25"/>
      <c r="R20" s="58"/>
    </row>
    <row r="21" spans="1:18" ht="12.75">
      <c r="A21" s="34" t="s">
        <v>394</v>
      </c>
      <c r="B21" s="28">
        <v>57000</v>
      </c>
      <c r="C21" s="28">
        <v>57000</v>
      </c>
      <c r="D21" s="26">
        <v>16800</v>
      </c>
      <c r="E21" s="203">
        <f>D21/C21*100</f>
        <v>29.47368421052631</v>
      </c>
      <c r="F21" s="25"/>
      <c r="G21" s="58"/>
      <c r="H21" s="58"/>
      <c r="Q21" s="25"/>
      <c r="R21" s="58"/>
    </row>
    <row r="22" spans="1:18" ht="13.5" customHeight="1">
      <c r="A22" s="34" t="s">
        <v>485</v>
      </c>
      <c r="B22" s="28">
        <v>0</v>
      </c>
      <c r="C22" s="28">
        <v>600940</v>
      </c>
      <c r="D22" s="26">
        <v>0</v>
      </c>
      <c r="E22" s="203">
        <v>0</v>
      </c>
      <c r="F22" s="25"/>
      <c r="G22" s="58"/>
      <c r="H22" s="58"/>
      <c r="Q22" s="25"/>
      <c r="R22" s="58"/>
    </row>
    <row r="23" spans="1:18" ht="12.75">
      <c r="A23" s="3" t="s">
        <v>351</v>
      </c>
      <c r="B23" s="9">
        <f>SUM(B18:B22)</f>
        <v>3517000</v>
      </c>
      <c r="C23" s="9">
        <f>SUM(C18:C22)</f>
        <v>4117940</v>
      </c>
      <c r="D23" s="9">
        <f>SUM(D18:D22)</f>
        <v>2626810</v>
      </c>
      <c r="E23" s="10">
        <f>D23/C23*100</f>
        <v>63.78941898133533</v>
      </c>
      <c r="F23" s="18"/>
      <c r="G23" s="31"/>
      <c r="H23" s="31"/>
      <c r="Q23" s="18"/>
      <c r="R23" s="31"/>
    </row>
    <row r="26" spans="1:7" ht="15.75">
      <c r="A26" s="1" t="s">
        <v>637</v>
      </c>
      <c r="B26" s="1"/>
      <c r="D26" s="426">
        <v>1513912.27</v>
      </c>
      <c r="E26" s="349" t="s">
        <v>107</v>
      </c>
      <c r="G26" t="s">
        <v>177</v>
      </c>
    </row>
    <row r="28" ht="18.75">
      <c r="A28" s="175"/>
    </row>
    <row r="29" ht="18.75">
      <c r="A29" s="175"/>
    </row>
    <row r="30" ht="18.75">
      <c r="A30" s="177"/>
    </row>
    <row r="31" ht="18.75">
      <c r="A31" s="177"/>
    </row>
    <row r="32" ht="15.75">
      <c r="A32" s="179"/>
    </row>
    <row r="33" ht="18.75">
      <c r="A33" s="177"/>
    </row>
    <row r="34" ht="18.75">
      <c r="A34" s="177"/>
    </row>
    <row r="35" ht="18.75">
      <c r="A35" s="177"/>
    </row>
    <row r="36" ht="18.75">
      <c r="A36" s="181"/>
    </row>
    <row r="37" ht="18.75">
      <c r="A37" s="181"/>
    </row>
    <row r="38" ht="18.75">
      <c r="A38" s="181"/>
    </row>
    <row r="39" ht="18.75">
      <c r="A39" s="177"/>
    </row>
    <row r="40" ht="18.75">
      <c r="A40" s="177"/>
    </row>
    <row r="41" ht="15.75">
      <c r="A41" s="180"/>
    </row>
    <row r="42" ht="18.75">
      <c r="A42" s="178"/>
    </row>
    <row r="43" ht="18.75">
      <c r="A43" s="178"/>
    </row>
    <row r="44" ht="18.75">
      <c r="A44" s="178"/>
    </row>
    <row r="45" ht="18.75">
      <c r="A45" s="176"/>
    </row>
    <row r="46" ht="18.75">
      <c r="A46" s="178"/>
    </row>
    <row r="47" ht="18.75">
      <c r="A47" s="178"/>
    </row>
    <row r="48" ht="18.75">
      <c r="A48" s="178"/>
    </row>
    <row r="49" ht="15.75">
      <c r="A49" s="179"/>
    </row>
    <row r="50" ht="18.75">
      <c r="A50" s="178"/>
    </row>
    <row r="51" ht="15.75">
      <c r="A51" s="180"/>
    </row>
    <row r="52" ht="18.75">
      <c r="A52" s="176"/>
    </row>
    <row r="53" ht="15.75">
      <c r="A53" s="179"/>
    </row>
    <row r="54" ht="15.75">
      <c r="A54" s="180"/>
    </row>
    <row r="55" ht="15.75">
      <c r="A55" s="180"/>
    </row>
    <row r="56" ht="18.75">
      <c r="A56" s="178"/>
    </row>
    <row r="57" spans="1:2" ht="18.75">
      <c r="A57" s="178"/>
      <c r="B57" s="176"/>
    </row>
    <row r="58" ht="18.75">
      <c r="A58" s="178"/>
    </row>
  </sheetData>
  <printOptions/>
  <pageMargins left="0.5905511811023623" right="0.3937007874015748" top="0.5905511811023623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2">
      <selection activeCell="H27" sqref="H27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ht="6.75" customHeight="1" hidden="1"/>
    <row r="2" spans="1:5" ht="17.25" customHeight="1">
      <c r="A2" s="284" t="s">
        <v>638</v>
      </c>
      <c r="B2" s="284"/>
      <c r="C2" s="284"/>
      <c r="D2" s="284"/>
      <c r="E2" s="284"/>
    </row>
    <row r="3" spans="1:5" ht="17.25" customHeight="1">
      <c r="A3" s="284"/>
      <c r="B3" s="284"/>
      <c r="C3" s="284"/>
      <c r="D3" s="284"/>
      <c r="E3" s="284"/>
    </row>
    <row r="4" spans="1:2" ht="15.75">
      <c r="A4" s="1"/>
      <c r="B4" s="1"/>
    </row>
    <row r="5" spans="1:5" ht="15.75">
      <c r="A5" s="1" t="s">
        <v>393</v>
      </c>
      <c r="B5" s="1" t="s">
        <v>177</v>
      </c>
      <c r="D5" s="174">
        <v>56398305.48</v>
      </c>
      <c r="E5" s="2" t="s">
        <v>107</v>
      </c>
    </row>
    <row r="6" spans="1:2" ht="15.75">
      <c r="A6" s="1"/>
      <c r="B6" s="1"/>
    </row>
    <row r="7" spans="1:2" ht="15.75">
      <c r="A7" s="1" t="s">
        <v>108</v>
      </c>
      <c r="B7" s="1"/>
    </row>
    <row r="8" spans="1:5" ht="26.25" customHeight="1">
      <c r="A8" s="81"/>
      <c r="B8" s="52" t="s">
        <v>139</v>
      </c>
      <c r="C8" s="6" t="s">
        <v>140</v>
      </c>
      <c r="D8" s="5" t="s">
        <v>16</v>
      </c>
      <c r="E8" s="51" t="s">
        <v>141</v>
      </c>
    </row>
    <row r="9" spans="1:5" ht="12.75">
      <c r="A9" s="34" t="s">
        <v>452</v>
      </c>
      <c r="B9" s="28">
        <v>0</v>
      </c>
      <c r="C9" s="28">
        <v>2500000</v>
      </c>
      <c r="D9" s="427">
        <v>2500000</v>
      </c>
      <c r="E9" s="36">
        <f>D9/C9*100</f>
        <v>100</v>
      </c>
    </row>
    <row r="10" spans="1:5" ht="12.75">
      <c r="A10" s="34" t="s">
        <v>435</v>
      </c>
      <c r="B10" s="28">
        <v>0</v>
      </c>
      <c r="C10" s="28">
        <v>0</v>
      </c>
      <c r="D10" s="28">
        <v>926359</v>
      </c>
      <c r="E10" s="36" t="s">
        <v>326</v>
      </c>
    </row>
    <row r="11" spans="1:5" ht="12.75">
      <c r="A11" s="34" t="s">
        <v>390</v>
      </c>
      <c r="B11" s="28">
        <v>0</v>
      </c>
      <c r="C11" s="28">
        <v>0</v>
      </c>
      <c r="D11" s="427">
        <v>665914</v>
      </c>
      <c r="E11" s="36" t="s">
        <v>326</v>
      </c>
    </row>
    <row r="12" spans="1:5" ht="12.75">
      <c r="A12" s="34" t="s">
        <v>423</v>
      </c>
      <c r="B12" s="28">
        <v>0</v>
      </c>
      <c r="C12" s="28">
        <v>0</v>
      </c>
      <c r="D12" s="28">
        <v>60000000</v>
      </c>
      <c r="E12" s="278" t="s">
        <v>326</v>
      </c>
    </row>
    <row r="13" spans="1:5" ht="12.75">
      <c r="A13" s="3" t="s">
        <v>350</v>
      </c>
      <c r="B13" s="9">
        <f>SUM(B9:B12)</f>
        <v>0</v>
      </c>
      <c r="C13" s="9">
        <f>SUM(C9:C12)</f>
        <v>2500000</v>
      </c>
      <c r="D13" s="9">
        <f>SUM(D9:D12)</f>
        <v>64092273</v>
      </c>
      <c r="E13" s="317" t="s">
        <v>326</v>
      </c>
    </row>
    <row r="14" ht="12" customHeight="1">
      <c r="A14" s="381"/>
    </row>
    <row r="15" ht="12" customHeight="1">
      <c r="A15" s="17"/>
    </row>
    <row r="16" ht="12" customHeight="1"/>
    <row r="18" spans="1:2" ht="15.75">
      <c r="A18" s="1" t="s">
        <v>109</v>
      </c>
      <c r="B18" s="1"/>
    </row>
    <row r="19" spans="1:5" ht="26.25" customHeight="1">
      <c r="A19" s="3"/>
      <c r="B19" s="52" t="s">
        <v>139</v>
      </c>
      <c r="C19" s="6" t="s">
        <v>140</v>
      </c>
      <c r="D19" s="277" t="s">
        <v>16</v>
      </c>
      <c r="E19" s="51" t="s">
        <v>141</v>
      </c>
    </row>
    <row r="20" spans="1:5" ht="12.75">
      <c r="A20" s="34" t="s">
        <v>353</v>
      </c>
      <c r="B20" s="28">
        <v>0</v>
      </c>
      <c r="C20" s="28">
        <v>118898310</v>
      </c>
      <c r="D20" s="26">
        <v>46762867</v>
      </c>
      <c r="E20" s="36">
        <f>D20/C20*100</f>
        <v>39.3301359792246</v>
      </c>
    </row>
    <row r="21" spans="1:5" ht="12.75">
      <c r="A21" s="3" t="s">
        <v>351</v>
      </c>
      <c r="B21" s="9">
        <f>SUM(B20:B20)</f>
        <v>0</v>
      </c>
      <c r="C21" s="9">
        <f>SUM(C20)</f>
        <v>118898310</v>
      </c>
      <c r="D21" s="9">
        <f>SUM(D20:D20)</f>
        <v>46762867</v>
      </c>
      <c r="E21" s="434">
        <f>D21/C21*100</f>
        <v>39.3301359792246</v>
      </c>
    </row>
    <row r="22" ht="12.75">
      <c r="C22" s="15"/>
    </row>
    <row r="24" spans="1:5" ht="14.25">
      <c r="A24" t="s">
        <v>430</v>
      </c>
      <c r="D24" s="399">
        <v>40000000</v>
      </c>
      <c r="E24" t="s">
        <v>107</v>
      </c>
    </row>
    <row r="26" spans="1:5" ht="14.25">
      <c r="A26" t="s">
        <v>431</v>
      </c>
      <c r="D26" s="399">
        <v>-84740303</v>
      </c>
      <c r="E26" t="s">
        <v>107</v>
      </c>
    </row>
    <row r="28" spans="1:5" ht="15.75">
      <c r="A28" s="1" t="s">
        <v>639</v>
      </c>
      <c r="D28" s="348">
        <v>28987407.86</v>
      </c>
      <c r="E28" s="2" t="s">
        <v>107</v>
      </c>
    </row>
  </sheetData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156"/>
  <sheetViews>
    <sheetView workbookViewId="0" topLeftCell="A128">
      <selection activeCell="N172" sqref="N172"/>
    </sheetView>
  </sheetViews>
  <sheetFormatPr defaultColWidth="9.125" defaultRowHeight="12.75"/>
  <cols>
    <col min="6" max="6" width="10.875" style="0" customWidth="1"/>
    <col min="7" max="7" width="10.25390625" style="0" customWidth="1"/>
    <col min="8" max="9" width="10.375" style="0" customWidth="1"/>
    <col min="10" max="10" width="10.00390625" style="0" customWidth="1"/>
    <col min="11" max="11" width="11.375" style="0" customWidth="1"/>
  </cols>
  <sheetData>
    <row r="2" spans="1:12" ht="15.75">
      <c r="A2" s="628" t="s">
        <v>671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489"/>
    </row>
    <row r="3" spans="1:12" ht="39.75" customHeight="1">
      <c r="A3" s="490" t="s">
        <v>672</v>
      </c>
      <c r="B3" s="629" t="s">
        <v>673</v>
      </c>
      <c r="C3" s="630"/>
      <c r="D3" s="630"/>
      <c r="E3" s="630"/>
      <c r="F3" s="491" t="s">
        <v>674</v>
      </c>
      <c r="G3" s="492" t="s">
        <v>675</v>
      </c>
      <c r="H3" s="493" t="s">
        <v>676</v>
      </c>
      <c r="I3" s="493" t="s">
        <v>677</v>
      </c>
      <c r="J3" s="493" t="s">
        <v>678</v>
      </c>
      <c r="K3" s="490" t="s">
        <v>679</v>
      </c>
      <c r="L3" s="494"/>
    </row>
    <row r="4" spans="1:12" ht="12.75">
      <c r="A4" s="631" t="s">
        <v>680</v>
      </c>
      <c r="B4" s="632"/>
      <c r="C4" s="632"/>
      <c r="D4" s="632"/>
      <c r="E4" s="632"/>
      <c r="F4" s="632"/>
      <c r="G4" s="632"/>
      <c r="H4" s="632"/>
      <c r="I4" s="632"/>
      <c r="J4" s="632"/>
      <c r="K4" s="633"/>
      <c r="L4" s="495"/>
    </row>
    <row r="5" spans="1:12" ht="12.75">
      <c r="A5" s="496">
        <v>1</v>
      </c>
      <c r="B5" s="634" t="s">
        <v>681</v>
      </c>
      <c r="C5" s="635"/>
      <c r="D5" s="635"/>
      <c r="E5" s="635"/>
      <c r="F5" s="497">
        <v>4823611</v>
      </c>
      <c r="G5" s="497">
        <v>2698399</v>
      </c>
      <c r="H5" s="498">
        <v>1964233</v>
      </c>
      <c r="I5" s="171"/>
      <c r="J5" s="171"/>
      <c r="K5" s="498">
        <f>SUM(G5:H5)</f>
        <v>4662632</v>
      </c>
      <c r="L5" s="499"/>
    </row>
    <row r="6" spans="1:12" ht="12.75">
      <c r="A6" s="496">
        <v>2</v>
      </c>
      <c r="B6" s="634" t="s">
        <v>682</v>
      </c>
      <c r="C6" s="635"/>
      <c r="D6" s="635"/>
      <c r="E6" s="635"/>
      <c r="F6" s="497">
        <v>2999597</v>
      </c>
      <c r="G6" s="497">
        <v>2099719</v>
      </c>
      <c r="H6" s="498">
        <v>632221.6</v>
      </c>
      <c r="I6" s="498">
        <v>48000</v>
      </c>
      <c r="J6" s="498"/>
      <c r="K6" s="498">
        <f>SUM(G6:H6:I6)</f>
        <v>2779940.6</v>
      </c>
      <c r="L6" s="499"/>
    </row>
    <row r="7" spans="1:12" ht="12.75">
      <c r="A7" s="496">
        <v>3</v>
      </c>
      <c r="B7" s="634" t="s">
        <v>683</v>
      </c>
      <c r="C7" s="635"/>
      <c r="D7" s="635"/>
      <c r="E7" s="635"/>
      <c r="F7" s="497">
        <v>500000</v>
      </c>
      <c r="G7" s="497">
        <v>450000</v>
      </c>
      <c r="H7" s="498">
        <v>-11479</v>
      </c>
      <c r="I7" s="171"/>
      <c r="J7" s="171"/>
      <c r="K7" s="498">
        <f>G7+H7</f>
        <v>438521</v>
      </c>
      <c r="L7" s="499"/>
    </row>
    <row r="8" spans="1:12" ht="12.75">
      <c r="A8" s="496">
        <v>4</v>
      </c>
      <c r="B8" s="634" t="s">
        <v>684</v>
      </c>
      <c r="C8" s="635"/>
      <c r="D8" s="635"/>
      <c r="E8" s="635"/>
      <c r="F8" s="497">
        <v>3725000</v>
      </c>
      <c r="G8" s="497">
        <v>1877500</v>
      </c>
      <c r="H8" s="498">
        <v>1825567</v>
      </c>
      <c r="I8" s="171"/>
      <c r="J8" s="171"/>
      <c r="K8" s="498">
        <f>G8+H8</f>
        <v>3703067</v>
      </c>
      <c r="L8" s="499"/>
    </row>
    <row r="9" spans="1:12" ht="12.75">
      <c r="A9" s="496">
        <v>5</v>
      </c>
      <c r="B9" s="634" t="s">
        <v>685</v>
      </c>
      <c r="C9" s="635"/>
      <c r="D9" s="635"/>
      <c r="E9" s="635"/>
      <c r="F9" s="497">
        <v>1821700</v>
      </c>
      <c r="G9" s="497">
        <v>944134</v>
      </c>
      <c r="H9" s="498">
        <v>561102</v>
      </c>
      <c r="I9" s="498">
        <v>17858</v>
      </c>
      <c r="J9" s="498"/>
      <c r="K9" s="498">
        <f>G9+H9+I9</f>
        <v>1523094</v>
      </c>
      <c r="L9" s="499"/>
    </row>
    <row r="10" spans="1:12" ht="12.75">
      <c r="A10" s="496">
        <v>6</v>
      </c>
      <c r="B10" s="634" t="s">
        <v>686</v>
      </c>
      <c r="C10" s="635"/>
      <c r="D10" s="635"/>
      <c r="E10" s="635"/>
      <c r="F10" s="497">
        <v>4000000</v>
      </c>
      <c r="G10" s="497">
        <v>1502476.2</v>
      </c>
      <c r="H10" s="498">
        <v>2496973.8</v>
      </c>
      <c r="I10" s="171"/>
      <c r="J10" s="171"/>
      <c r="K10" s="498">
        <f>G10+H10</f>
        <v>3999450</v>
      </c>
      <c r="L10" s="499"/>
    </row>
    <row r="11" spans="1:12" ht="12.75">
      <c r="A11" s="496">
        <v>7</v>
      </c>
      <c r="B11" s="634" t="s">
        <v>687</v>
      </c>
      <c r="C11" s="635"/>
      <c r="D11" s="635"/>
      <c r="E11" s="635"/>
      <c r="F11" s="497">
        <v>1672600</v>
      </c>
      <c r="G11" s="497">
        <v>1672600</v>
      </c>
      <c r="H11" s="498">
        <v>-3032.5</v>
      </c>
      <c r="I11" s="498">
        <v>-24569</v>
      </c>
      <c r="J11" s="171"/>
      <c r="K11" s="498">
        <f>SUM(G11:H11:I11)</f>
        <v>1644998.5</v>
      </c>
      <c r="L11" s="499"/>
    </row>
    <row r="12" spans="1:12" ht="12.75">
      <c r="A12" s="496">
        <v>7</v>
      </c>
      <c r="B12" s="634" t="s">
        <v>688</v>
      </c>
      <c r="C12" s="635"/>
      <c r="D12" s="635"/>
      <c r="E12" s="635"/>
      <c r="F12" s="497">
        <v>293700</v>
      </c>
      <c r="G12" s="497">
        <v>293700</v>
      </c>
      <c r="H12" s="498"/>
      <c r="I12" s="171"/>
      <c r="J12" s="171"/>
      <c r="K12" s="498">
        <f>G12+H12</f>
        <v>293700</v>
      </c>
      <c r="L12" s="499"/>
    </row>
    <row r="13" spans="1:12" ht="12.75">
      <c r="A13" s="496">
        <v>8</v>
      </c>
      <c r="B13" s="634" t="s">
        <v>689</v>
      </c>
      <c r="C13" s="635"/>
      <c r="D13" s="635"/>
      <c r="E13" s="635"/>
      <c r="F13" s="497">
        <v>1517869</v>
      </c>
      <c r="G13" s="497">
        <v>1354013.7</v>
      </c>
      <c r="H13" s="498">
        <v>50778</v>
      </c>
      <c r="I13" s="171"/>
      <c r="J13" s="171"/>
      <c r="K13" s="498">
        <f>G13+H13</f>
        <v>1404791.7</v>
      </c>
      <c r="L13" s="499"/>
    </row>
    <row r="14" spans="1:12" ht="12.75">
      <c r="A14" s="496">
        <v>9</v>
      </c>
      <c r="B14" s="634" t="s">
        <v>690</v>
      </c>
      <c r="C14" s="635"/>
      <c r="D14" s="635"/>
      <c r="E14" s="635"/>
      <c r="F14" s="497">
        <v>1999900</v>
      </c>
      <c r="G14" s="497">
        <v>340000</v>
      </c>
      <c r="H14" s="498">
        <v>1163517</v>
      </c>
      <c r="I14" s="498">
        <v>23940</v>
      </c>
      <c r="J14" s="498"/>
      <c r="K14" s="498">
        <v>1527457</v>
      </c>
      <c r="L14" s="499"/>
    </row>
    <row r="15" spans="1:12" ht="12.75">
      <c r="A15" s="496">
        <v>10</v>
      </c>
      <c r="B15" s="634" t="s">
        <v>691</v>
      </c>
      <c r="C15" s="635"/>
      <c r="D15" s="635"/>
      <c r="E15" s="635"/>
      <c r="F15" s="497">
        <v>373000</v>
      </c>
      <c r="G15" s="497"/>
      <c r="H15" s="498">
        <v>373000</v>
      </c>
      <c r="I15" s="498"/>
      <c r="J15" s="498"/>
      <c r="K15" s="498">
        <f>G15+H15</f>
        <v>373000</v>
      </c>
      <c r="L15" s="499"/>
    </row>
    <row r="16" spans="1:12" ht="12.75">
      <c r="A16" s="496">
        <v>11</v>
      </c>
      <c r="B16" s="634" t="s">
        <v>692</v>
      </c>
      <c r="C16" s="635"/>
      <c r="D16" s="635"/>
      <c r="E16" s="635"/>
      <c r="F16" s="497">
        <v>2000000</v>
      </c>
      <c r="G16" s="497">
        <v>895260</v>
      </c>
      <c r="H16" s="498">
        <v>916500</v>
      </c>
      <c r="I16" s="498">
        <v>119856</v>
      </c>
      <c r="J16" s="498"/>
      <c r="K16" s="498">
        <f>G16+H16+I16</f>
        <v>1931616</v>
      </c>
      <c r="L16" s="499"/>
    </row>
    <row r="17" spans="1:12" ht="12.75">
      <c r="A17" s="496">
        <v>12</v>
      </c>
      <c r="B17" s="634" t="s">
        <v>693</v>
      </c>
      <c r="C17" s="635"/>
      <c r="D17" s="635"/>
      <c r="E17" s="635"/>
      <c r="F17" s="497">
        <v>799800</v>
      </c>
      <c r="G17" s="497">
        <v>774800</v>
      </c>
      <c r="H17" s="498">
        <v>-18681</v>
      </c>
      <c r="I17" s="498"/>
      <c r="J17" s="498"/>
      <c r="K17" s="498">
        <f>G17+H17</f>
        <v>756119</v>
      </c>
      <c r="L17" s="499"/>
    </row>
    <row r="18" spans="1:12" ht="12.75">
      <c r="A18" s="496">
        <v>13</v>
      </c>
      <c r="B18" s="634" t="s">
        <v>694</v>
      </c>
      <c r="C18" s="635"/>
      <c r="D18" s="635"/>
      <c r="E18" s="635"/>
      <c r="F18" s="497">
        <v>799850</v>
      </c>
      <c r="G18" s="497">
        <v>799850</v>
      </c>
      <c r="H18" s="498">
        <v>-5962</v>
      </c>
      <c r="I18" s="498"/>
      <c r="J18" s="498"/>
      <c r="K18" s="498">
        <f>G18+H18</f>
        <v>793888</v>
      </c>
      <c r="L18" s="499"/>
    </row>
    <row r="19" spans="1:12" ht="12.75">
      <c r="A19" s="496">
        <v>14</v>
      </c>
      <c r="B19" s="634" t="s">
        <v>695</v>
      </c>
      <c r="C19" s="635"/>
      <c r="D19" s="635"/>
      <c r="E19" s="635"/>
      <c r="F19" s="497">
        <v>2694000</v>
      </c>
      <c r="G19" s="497"/>
      <c r="H19" s="498">
        <v>2424600</v>
      </c>
      <c r="I19" s="498">
        <v>-137665</v>
      </c>
      <c r="J19" s="498">
        <v>220876</v>
      </c>
      <c r="K19" s="498">
        <f>SUM(H19:I19:J19)</f>
        <v>2507811</v>
      </c>
      <c r="L19" s="499"/>
    </row>
    <row r="20" spans="1:12" ht="12.75">
      <c r="A20" s="496">
        <v>15</v>
      </c>
      <c r="B20" s="636" t="s">
        <v>696</v>
      </c>
      <c r="C20" s="636"/>
      <c r="D20" s="636"/>
      <c r="E20" s="636"/>
      <c r="F20" s="500">
        <v>2399000</v>
      </c>
      <c r="G20" s="500">
        <v>2399000</v>
      </c>
      <c r="H20" s="498">
        <v>-152403</v>
      </c>
      <c r="I20" s="498"/>
      <c r="J20" s="498"/>
      <c r="K20" s="498">
        <f>G20+H20</f>
        <v>2246597</v>
      </c>
      <c r="L20" s="499"/>
    </row>
    <row r="21" spans="1:12" ht="12.75">
      <c r="A21" s="496">
        <v>16</v>
      </c>
      <c r="B21" s="636" t="s">
        <v>697</v>
      </c>
      <c r="C21" s="636"/>
      <c r="D21" s="636"/>
      <c r="E21" s="636"/>
      <c r="F21" s="500">
        <v>874496</v>
      </c>
      <c r="G21" s="500"/>
      <c r="H21" s="498">
        <v>827483</v>
      </c>
      <c r="I21" s="498"/>
      <c r="J21" s="498"/>
      <c r="K21" s="498">
        <f>SUM(G21:H21)</f>
        <v>827483</v>
      </c>
      <c r="L21" s="499"/>
    </row>
    <row r="22" spans="1:12" ht="12.75">
      <c r="A22" s="496">
        <v>17</v>
      </c>
      <c r="B22" s="634" t="s">
        <v>698</v>
      </c>
      <c r="C22" s="635"/>
      <c r="D22" s="635"/>
      <c r="E22" s="635"/>
      <c r="F22" s="497">
        <v>700000</v>
      </c>
      <c r="G22" s="497">
        <v>105167.25</v>
      </c>
      <c r="H22" s="498">
        <v>582382.3</v>
      </c>
      <c r="I22" s="498"/>
      <c r="J22" s="498"/>
      <c r="K22" s="498">
        <v>687549</v>
      </c>
      <c r="L22" s="499"/>
    </row>
    <row r="23" spans="1:12" ht="12.75">
      <c r="A23" s="496">
        <v>18</v>
      </c>
      <c r="B23" s="634" t="s">
        <v>699</v>
      </c>
      <c r="C23" s="635"/>
      <c r="D23" s="635"/>
      <c r="E23" s="635"/>
      <c r="F23" s="497">
        <v>737300</v>
      </c>
      <c r="G23" s="497">
        <v>186250</v>
      </c>
      <c r="H23" s="498">
        <v>456149</v>
      </c>
      <c r="I23" s="498"/>
      <c r="J23" s="498"/>
      <c r="K23" s="498">
        <f>G23+H23</f>
        <v>642399</v>
      </c>
      <c r="L23" s="499"/>
    </row>
    <row r="24" spans="1:12" ht="12.75">
      <c r="A24" s="496">
        <v>19</v>
      </c>
      <c r="B24" s="634" t="s">
        <v>700</v>
      </c>
      <c r="C24" s="635"/>
      <c r="D24" s="635"/>
      <c r="E24" s="635"/>
      <c r="F24" s="497">
        <v>269250</v>
      </c>
      <c r="G24" s="501"/>
      <c r="H24" s="498">
        <v>199956</v>
      </c>
      <c r="I24" s="498"/>
      <c r="J24" s="498"/>
      <c r="K24" s="502">
        <f>SUM(G24:H24)</f>
        <v>199956</v>
      </c>
      <c r="L24" s="503"/>
    </row>
    <row r="25" spans="1:12" ht="12.75">
      <c r="A25" s="504">
        <v>20</v>
      </c>
      <c r="B25" s="634" t="s">
        <v>701</v>
      </c>
      <c r="C25" s="635"/>
      <c r="D25" s="635"/>
      <c r="E25" s="637"/>
      <c r="F25" s="500">
        <v>1701875</v>
      </c>
      <c r="G25" s="506"/>
      <c r="H25" s="498">
        <v>1411874</v>
      </c>
      <c r="I25" s="498"/>
      <c r="J25" s="498"/>
      <c r="K25" s="498">
        <f>SUM(G25:H25)</f>
        <v>1411874</v>
      </c>
      <c r="L25" s="499"/>
    </row>
    <row r="26" spans="1:12" ht="12.75">
      <c r="A26" s="504">
        <v>21</v>
      </c>
      <c r="B26" s="634" t="s">
        <v>702</v>
      </c>
      <c r="C26" s="635"/>
      <c r="D26" s="635"/>
      <c r="E26" s="637"/>
      <c r="F26" s="500">
        <v>797650</v>
      </c>
      <c r="G26" s="506"/>
      <c r="H26" s="507">
        <v>765090.3</v>
      </c>
      <c r="I26" s="507"/>
      <c r="J26" s="507"/>
      <c r="K26" s="498">
        <f>SUM(G26:H26)</f>
        <v>765090.3</v>
      </c>
      <c r="L26" s="499"/>
    </row>
    <row r="27" spans="1:12" ht="12.75">
      <c r="A27" s="504">
        <v>22</v>
      </c>
      <c r="B27" s="634" t="s">
        <v>703</v>
      </c>
      <c r="C27" s="635"/>
      <c r="D27" s="635"/>
      <c r="E27" s="637"/>
      <c r="F27" s="500">
        <v>1611350</v>
      </c>
      <c r="G27" s="506"/>
      <c r="H27" s="498">
        <v>1450486</v>
      </c>
      <c r="I27" s="498">
        <v>116848</v>
      </c>
      <c r="J27" s="498"/>
      <c r="K27" s="498">
        <f>SUM(G27:H27:I27)</f>
        <v>1567334</v>
      </c>
      <c r="L27" s="499"/>
    </row>
    <row r="28" spans="1:12" ht="12.75" customHeight="1">
      <c r="A28" s="496">
        <v>23</v>
      </c>
      <c r="B28" s="634" t="s">
        <v>704</v>
      </c>
      <c r="C28" s="635"/>
      <c r="D28" s="635"/>
      <c r="E28" s="637"/>
      <c r="F28" s="500">
        <v>149625</v>
      </c>
      <c r="G28" s="506"/>
      <c r="H28" s="498">
        <v>149625</v>
      </c>
      <c r="I28" s="171"/>
      <c r="J28" s="171"/>
      <c r="K28" s="498">
        <f>SUM(H28)</f>
        <v>149625</v>
      </c>
      <c r="L28" s="499"/>
    </row>
    <row r="29" spans="1:12" ht="12.75">
      <c r="A29" s="496">
        <v>24</v>
      </c>
      <c r="B29" s="634" t="s">
        <v>705</v>
      </c>
      <c r="C29" s="635"/>
      <c r="D29" s="635"/>
      <c r="E29" s="637"/>
      <c r="F29" s="500">
        <v>2178000</v>
      </c>
      <c r="G29" s="506"/>
      <c r="H29" s="498">
        <v>1960200</v>
      </c>
      <c r="I29" s="171"/>
      <c r="J29" s="171"/>
      <c r="K29" s="498">
        <f>SUM(H29)</f>
        <v>1960200</v>
      </c>
      <c r="L29" s="499"/>
    </row>
    <row r="30" spans="1:12" ht="12.75">
      <c r="A30" s="496">
        <v>25</v>
      </c>
      <c r="B30" s="634" t="s">
        <v>706</v>
      </c>
      <c r="C30" s="635"/>
      <c r="D30" s="635"/>
      <c r="E30" s="637"/>
      <c r="F30" s="500">
        <v>70000</v>
      </c>
      <c r="G30" s="506"/>
      <c r="H30" s="498"/>
      <c r="I30" s="171">
        <v>70000</v>
      </c>
      <c r="J30" s="171"/>
      <c r="K30" s="171">
        <f>SUM(I30)</f>
        <v>70000</v>
      </c>
      <c r="L30" s="499"/>
    </row>
    <row r="31" spans="1:12" ht="12.75">
      <c r="A31" s="638" t="s">
        <v>707</v>
      </c>
      <c r="B31" s="638"/>
      <c r="C31" s="638"/>
      <c r="D31" s="638"/>
      <c r="E31" s="638"/>
      <c r="F31" s="638"/>
      <c r="G31" s="638"/>
      <c r="H31" s="638"/>
      <c r="I31" s="638"/>
      <c r="J31" s="638"/>
      <c r="K31" s="638"/>
      <c r="L31" s="495"/>
    </row>
    <row r="32" spans="1:12" ht="12.75">
      <c r="A32" s="496">
        <v>26</v>
      </c>
      <c r="B32" s="634" t="s">
        <v>708</v>
      </c>
      <c r="C32" s="635"/>
      <c r="D32" s="635"/>
      <c r="E32" s="637"/>
      <c r="F32" s="497">
        <v>1998000</v>
      </c>
      <c r="G32" s="501"/>
      <c r="H32" s="498">
        <v>1978840</v>
      </c>
      <c r="I32" s="498">
        <v>-69503</v>
      </c>
      <c r="J32" s="498"/>
      <c r="K32" s="498">
        <f>SUM(H32:I32:J32)</f>
        <v>1909337</v>
      </c>
      <c r="L32" s="499"/>
    </row>
    <row r="33" spans="1:12" ht="12.75">
      <c r="A33" s="496">
        <v>27</v>
      </c>
      <c r="B33" s="634" t="s">
        <v>709</v>
      </c>
      <c r="C33" s="635"/>
      <c r="D33" s="635"/>
      <c r="E33" s="637"/>
      <c r="F33" s="497">
        <v>1999000</v>
      </c>
      <c r="G33" s="501"/>
      <c r="H33" s="498">
        <v>1999000</v>
      </c>
      <c r="I33" s="498">
        <v>-1710</v>
      </c>
      <c r="J33" s="498"/>
      <c r="K33" s="498">
        <f>SUM(H33:I33:J33)</f>
        <v>1997290</v>
      </c>
      <c r="L33" s="499"/>
    </row>
    <row r="34" spans="1:12" ht="12.75">
      <c r="A34" s="496">
        <v>28</v>
      </c>
      <c r="B34" s="634" t="s">
        <v>710</v>
      </c>
      <c r="C34" s="635"/>
      <c r="D34" s="635"/>
      <c r="E34" s="637"/>
      <c r="F34" s="497">
        <v>1299053</v>
      </c>
      <c r="G34" s="501"/>
      <c r="H34" s="498">
        <v>1188601.6</v>
      </c>
      <c r="I34" s="508"/>
      <c r="J34" s="508"/>
      <c r="K34" s="498">
        <f>SUM(H34:I34:J34)</f>
        <v>1188601.6</v>
      </c>
      <c r="L34" s="509"/>
    </row>
    <row r="35" spans="1:12" ht="12.75">
      <c r="A35" s="496">
        <v>29</v>
      </c>
      <c r="B35" s="634" t="s">
        <v>711</v>
      </c>
      <c r="C35" s="635"/>
      <c r="D35" s="635"/>
      <c r="E35" s="637"/>
      <c r="F35" s="497">
        <v>4990385</v>
      </c>
      <c r="G35" s="501"/>
      <c r="H35" s="498">
        <v>3263102</v>
      </c>
      <c r="I35" s="498">
        <v>1714954</v>
      </c>
      <c r="J35" s="498"/>
      <c r="K35" s="498">
        <f>SUM(H35:I35:J35)</f>
        <v>4978056</v>
      </c>
      <c r="L35" s="37"/>
    </row>
    <row r="36" spans="1:12" ht="12.75">
      <c r="A36" s="496">
        <v>30</v>
      </c>
      <c r="B36" s="634" t="s">
        <v>712</v>
      </c>
      <c r="C36" s="635"/>
      <c r="D36" s="635"/>
      <c r="E36" s="637"/>
      <c r="F36" s="497">
        <v>3000000</v>
      </c>
      <c r="G36" s="501"/>
      <c r="H36" s="498">
        <v>199497.5</v>
      </c>
      <c r="I36" s="498">
        <v>2141267</v>
      </c>
      <c r="J36" s="498"/>
      <c r="K36" s="498">
        <f>SUM(H36:I36:J36)</f>
        <v>2340764.5</v>
      </c>
      <c r="L36" s="499"/>
    </row>
    <row r="37" spans="1:12" ht="12.75">
      <c r="A37" s="496">
        <v>31</v>
      </c>
      <c r="B37" s="634" t="s">
        <v>713</v>
      </c>
      <c r="C37" s="635"/>
      <c r="D37" s="635"/>
      <c r="E37" s="637"/>
      <c r="F37" s="497">
        <v>2200000</v>
      </c>
      <c r="G37" s="501"/>
      <c r="H37" s="498">
        <v>428742</v>
      </c>
      <c r="I37" s="498">
        <v>1390168</v>
      </c>
      <c r="J37" s="498">
        <v>36675</v>
      </c>
      <c r="K37" s="498">
        <f>SUM(H37:I37:J37)</f>
        <v>1855585</v>
      </c>
      <c r="L37" s="499"/>
    </row>
    <row r="38" spans="1:12" ht="12.75">
      <c r="A38" s="496">
        <v>32</v>
      </c>
      <c r="B38" s="634" t="s">
        <v>714</v>
      </c>
      <c r="C38" s="635"/>
      <c r="D38" s="635"/>
      <c r="E38" s="637"/>
      <c r="F38" s="497">
        <v>1654114</v>
      </c>
      <c r="G38" s="501"/>
      <c r="H38" s="498">
        <v>486532</v>
      </c>
      <c r="I38" s="498">
        <v>1167582</v>
      </c>
      <c r="J38" s="498"/>
      <c r="K38" s="498">
        <f>SUM(H38:I38:J38)</f>
        <v>1654114</v>
      </c>
      <c r="L38" s="37"/>
    </row>
    <row r="39" spans="1:12" ht="12.75">
      <c r="A39" s="496">
        <v>33</v>
      </c>
      <c r="B39" s="634" t="s">
        <v>715</v>
      </c>
      <c r="C39" s="635"/>
      <c r="D39" s="635"/>
      <c r="E39" s="637"/>
      <c r="F39" s="497">
        <v>2173497</v>
      </c>
      <c r="G39" s="501"/>
      <c r="H39" s="498">
        <v>1433529</v>
      </c>
      <c r="I39" s="498">
        <v>559003</v>
      </c>
      <c r="J39" s="498"/>
      <c r="K39" s="498">
        <f>SUM(H39:I39:J39)</f>
        <v>1992532</v>
      </c>
      <c r="L39" s="499"/>
    </row>
    <row r="40" spans="1:12" ht="12.75">
      <c r="A40" s="496">
        <v>34</v>
      </c>
      <c r="B40" s="634" t="s">
        <v>716</v>
      </c>
      <c r="C40" s="635"/>
      <c r="D40" s="635"/>
      <c r="E40" s="637"/>
      <c r="F40" s="497">
        <v>1800000</v>
      </c>
      <c r="G40" s="501"/>
      <c r="H40" s="498">
        <v>1578000</v>
      </c>
      <c r="I40" s="498">
        <v>-23000</v>
      </c>
      <c r="J40" s="498"/>
      <c r="K40" s="498">
        <f>SUM(H40:I40:J40)</f>
        <v>1555000</v>
      </c>
      <c r="L40" s="37"/>
    </row>
    <row r="41" spans="1:12" ht="12.75">
      <c r="A41" s="496">
        <v>35</v>
      </c>
      <c r="B41" s="634" t="s">
        <v>717</v>
      </c>
      <c r="C41" s="635"/>
      <c r="D41" s="635"/>
      <c r="E41" s="637"/>
      <c r="F41" s="497">
        <v>3977620</v>
      </c>
      <c r="G41" s="501"/>
      <c r="H41" s="498">
        <v>2055726</v>
      </c>
      <c r="I41" s="498">
        <v>1164994</v>
      </c>
      <c r="J41" s="498">
        <v>220603</v>
      </c>
      <c r="K41" s="498">
        <f>SUM(H41:I41:J41)</f>
        <v>3441323</v>
      </c>
      <c r="L41" s="37"/>
    </row>
    <row r="42" spans="1:12" ht="12.75">
      <c r="A42" s="496">
        <v>36</v>
      </c>
      <c r="B42" s="634" t="s">
        <v>718</v>
      </c>
      <c r="C42" s="635"/>
      <c r="D42" s="635"/>
      <c r="E42" s="637"/>
      <c r="F42" s="497">
        <v>800000</v>
      </c>
      <c r="G42" s="501"/>
      <c r="H42" s="498">
        <v>239500</v>
      </c>
      <c r="I42" s="498">
        <v>301954</v>
      </c>
      <c r="J42" s="498">
        <v>158791</v>
      </c>
      <c r="K42" s="498">
        <f>SUM(H42:I42:J42)</f>
        <v>700245</v>
      </c>
      <c r="L42" s="37"/>
    </row>
    <row r="43" spans="1:12" ht="12.75">
      <c r="A43" s="496">
        <v>37</v>
      </c>
      <c r="B43" s="634" t="s">
        <v>719</v>
      </c>
      <c r="C43" s="635"/>
      <c r="D43" s="635"/>
      <c r="E43" s="637"/>
      <c r="F43" s="497">
        <v>2500000</v>
      </c>
      <c r="G43" s="501"/>
      <c r="H43" s="498">
        <v>344000</v>
      </c>
      <c r="I43" s="498">
        <v>1893600</v>
      </c>
      <c r="J43" s="498"/>
      <c r="K43" s="498">
        <f>SUM(H43:I43:J43)</f>
        <v>2237600</v>
      </c>
      <c r="L43" s="499"/>
    </row>
    <row r="44" spans="1:12" ht="12.75">
      <c r="A44" s="496">
        <v>38</v>
      </c>
      <c r="B44" s="639" t="s">
        <v>720</v>
      </c>
      <c r="C44" s="640"/>
      <c r="D44" s="640"/>
      <c r="E44" s="641"/>
      <c r="F44" s="497">
        <v>2000000</v>
      </c>
      <c r="G44" s="501"/>
      <c r="H44" s="498">
        <v>1971448</v>
      </c>
      <c r="I44" s="498">
        <v>-16685</v>
      </c>
      <c r="J44" s="498"/>
      <c r="K44" s="498">
        <f>SUM(H44:I44:J44)</f>
        <v>1954763</v>
      </c>
      <c r="L44" s="37"/>
    </row>
    <row r="45" spans="1:12" ht="12.75">
      <c r="A45" s="496">
        <v>39</v>
      </c>
      <c r="B45" s="634" t="s">
        <v>721</v>
      </c>
      <c r="C45" s="635"/>
      <c r="D45" s="635"/>
      <c r="E45" s="637"/>
      <c r="F45" s="497">
        <v>1599826</v>
      </c>
      <c r="G45" s="501"/>
      <c r="H45" s="498">
        <v>221250</v>
      </c>
      <c r="I45" s="498">
        <v>1351575</v>
      </c>
      <c r="J45" s="498"/>
      <c r="K45" s="498">
        <f>SUM(H45:I45:J45)</f>
        <v>1572825</v>
      </c>
      <c r="L45" s="37"/>
    </row>
    <row r="46" spans="1:12" ht="12.75">
      <c r="A46" s="496">
        <v>40</v>
      </c>
      <c r="B46" s="634" t="s">
        <v>722</v>
      </c>
      <c r="C46" s="635"/>
      <c r="D46" s="635"/>
      <c r="E46" s="637"/>
      <c r="F46" s="497">
        <v>1382512</v>
      </c>
      <c r="G46" s="501"/>
      <c r="H46" s="498">
        <v>320400</v>
      </c>
      <c r="I46" s="498">
        <v>950482</v>
      </c>
      <c r="J46" s="498"/>
      <c r="K46" s="498">
        <f>SUM(H46:I46:J46)</f>
        <v>1270882</v>
      </c>
      <c r="L46" s="37"/>
    </row>
    <row r="47" spans="1:12" ht="12.75">
      <c r="A47" s="496">
        <v>41</v>
      </c>
      <c r="B47" s="634" t="s">
        <v>723</v>
      </c>
      <c r="C47" s="640"/>
      <c r="D47" s="640"/>
      <c r="E47" s="641"/>
      <c r="F47" s="497">
        <v>539753</v>
      </c>
      <c r="G47" s="501"/>
      <c r="H47" s="498">
        <v>276463</v>
      </c>
      <c r="I47" s="498">
        <v>222180</v>
      </c>
      <c r="J47" s="498"/>
      <c r="K47" s="498">
        <f>SUM(H47:I47:J47)</f>
        <v>498643</v>
      </c>
      <c r="L47" s="37"/>
    </row>
    <row r="48" spans="1:12" ht="12.75">
      <c r="A48" s="496">
        <v>42</v>
      </c>
      <c r="B48" s="634" t="s">
        <v>724</v>
      </c>
      <c r="C48" s="640"/>
      <c r="D48" s="640"/>
      <c r="E48" s="641"/>
      <c r="F48" s="497">
        <v>492463</v>
      </c>
      <c r="G48" s="501"/>
      <c r="H48" s="498">
        <v>37950</v>
      </c>
      <c r="I48" s="498">
        <v>348104</v>
      </c>
      <c r="J48" s="498"/>
      <c r="K48" s="498">
        <f>SUM(H48:I48:J48)</f>
        <v>386054</v>
      </c>
      <c r="L48" s="37"/>
    </row>
    <row r="49" spans="1:12" ht="12.75">
      <c r="A49" s="496">
        <v>43</v>
      </c>
      <c r="B49" s="634" t="s">
        <v>725</v>
      </c>
      <c r="C49" s="640"/>
      <c r="D49" s="640"/>
      <c r="E49" s="641"/>
      <c r="F49" s="497">
        <v>484053</v>
      </c>
      <c r="G49" s="501"/>
      <c r="H49" s="498">
        <v>167187</v>
      </c>
      <c r="I49" s="498">
        <v>247475</v>
      </c>
      <c r="J49" s="498"/>
      <c r="K49" s="498">
        <f>SUM(H49:I49:J49)</f>
        <v>414662</v>
      </c>
      <c r="L49" s="37"/>
    </row>
    <row r="50" spans="1:12" ht="12.75">
      <c r="A50" s="496">
        <v>44</v>
      </c>
      <c r="B50" s="634" t="s">
        <v>726</v>
      </c>
      <c r="C50" s="635"/>
      <c r="D50" s="635"/>
      <c r="E50" s="637"/>
      <c r="F50" s="497">
        <v>2934699</v>
      </c>
      <c r="G50" s="501"/>
      <c r="H50" s="498">
        <v>717502</v>
      </c>
      <c r="I50" s="498">
        <v>978235</v>
      </c>
      <c r="J50" s="498">
        <v>522469</v>
      </c>
      <c r="K50" s="498">
        <f>SUM(H50:I50:J50)</f>
        <v>2218206</v>
      </c>
      <c r="L50" s="37"/>
    </row>
    <row r="51" spans="1:12" ht="12.75">
      <c r="A51" s="496">
        <v>45</v>
      </c>
      <c r="B51" s="634" t="s">
        <v>727</v>
      </c>
      <c r="C51" s="640"/>
      <c r="D51" s="640"/>
      <c r="E51" s="641"/>
      <c r="F51" s="497">
        <v>2151100</v>
      </c>
      <c r="G51" s="501"/>
      <c r="H51" s="498"/>
      <c r="I51" s="498">
        <v>1344975</v>
      </c>
      <c r="J51" s="498">
        <v>547573</v>
      </c>
      <c r="K51" s="498">
        <f>SUM(H51:I51:J51)</f>
        <v>1892548</v>
      </c>
      <c r="L51" s="37"/>
    </row>
    <row r="52" spans="1:12" ht="12.75">
      <c r="A52" s="496">
        <v>46</v>
      </c>
      <c r="B52" s="634" t="s">
        <v>728</v>
      </c>
      <c r="C52" s="640"/>
      <c r="D52" s="640"/>
      <c r="E52" s="641"/>
      <c r="F52" s="497">
        <v>4742000</v>
      </c>
      <c r="G52" s="501"/>
      <c r="H52" s="498">
        <v>330000</v>
      </c>
      <c r="I52" s="498">
        <v>3912000</v>
      </c>
      <c r="J52" s="498"/>
      <c r="K52" s="498">
        <f>SUM(H52:I52:J52)</f>
        <v>4242000</v>
      </c>
      <c r="L52" s="37"/>
    </row>
    <row r="53" spans="1:12" ht="12.75">
      <c r="A53" s="496">
        <v>47</v>
      </c>
      <c r="B53" s="634" t="s">
        <v>729</v>
      </c>
      <c r="C53" s="640"/>
      <c r="D53" s="640"/>
      <c r="E53" s="641"/>
      <c r="F53" s="497">
        <v>2526397</v>
      </c>
      <c r="G53" s="501"/>
      <c r="H53" s="498">
        <v>817331</v>
      </c>
      <c r="I53" s="498">
        <v>1472118</v>
      </c>
      <c r="J53" s="498"/>
      <c r="K53" s="498">
        <f>SUM(H53:I53:J53)</f>
        <v>2289449</v>
      </c>
      <c r="L53" s="37"/>
    </row>
    <row r="54" spans="1:12" ht="12.75">
      <c r="A54" s="496">
        <v>48</v>
      </c>
      <c r="B54" s="634" t="s">
        <v>730</v>
      </c>
      <c r="C54" s="640"/>
      <c r="D54" s="640"/>
      <c r="E54" s="641"/>
      <c r="F54" s="497">
        <v>1452200</v>
      </c>
      <c r="G54" s="501"/>
      <c r="H54" s="498">
        <v>538375</v>
      </c>
      <c r="I54" s="498">
        <v>264567</v>
      </c>
      <c r="J54" s="498">
        <v>432296</v>
      </c>
      <c r="K54" s="498">
        <f>SUM(H54:I54:J54)</f>
        <v>1235238</v>
      </c>
      <c r="L54" s="37"/>
    </row>
    <row r="55" spans="1:12" ht="12.75">
      <c r="A55" s="496">
        <v>49</v>
      </c>
      <c r="B55" s="634" t="s">
        <v>731</v>
      </c>
      <c r="C55" s="635"/>
      <c r="D55" s="635"/>
      <c r="E55" s="637"/>
      <c r="F55" s="497">
        <v>2000000</v>
      </c>
      <c r="G55" s="501"/>
      <c r="H55" s="88"/>
      <c r="I55" s="498">
        <v>1360038</v>
      </c>
      <c r="J55" s="498">
        <v>381542</v>
      </c>
      <c r="K55" s="498">
        <f>SUM(H55:I55:J55)</f>
        <v>1741580</v>
      </c>
      <c r="L55" s="513"/>
    </row>
    <row r="56" spans="1:12" ht="12.75">
      <c r="A56" s="496">
        <v>50</v>
      </c>
      <c r="B56" s="634" t="s">
        <v>732</v>
      </c>
      <c r="C56" s="635"/>
      <c r="D56" s="635"/>
      <c r="E56" s="637"/>
      <c r="F56" s="497">
        <v>980200</v>
      </c>
      <c r="G56" s="501"/>
      <c r="H56" s="88"/>
      <c r="I56" s="498">
        <v>882180</v>
      </c>
      <c r="J56" s="498">
        <v>88020</v>
      </c>
      <c r="K56" s="498">
        <f>SUM(H56:I56:J56)</f>
        <v>970200</v>
      </c>
      <c r="L56" s="513"/>
    </row>
    <row r="57" spans="1:12" ht="12.75">
      <c r="A57" s="496">
        <v>51</v>
      </c>
      <c r="B57" s="634" t="s">
        <v>733</v>
      </c>
      <c r="C57" s="635"/>
      <c r="D57" s="635"/>
      <c r="E57" s="637"/>
      <c r="F57" s="497">
        <v>1607720</v>
      </c>
      <c r="G57" s="501"/>
      <c r="H57" s="88"/>
      <c r="I57" s="498">
        <v>732157</v>
      </c>
      <c r="J57" s="498">
        <v>633893</v>
      </c>
      <c r="K57" s="498">
        <f>SUM(H57:I57:J57)</f>
        <v>1366050</v>
      </c>
      <c r="L57" s="513"/>
    </row>
    <row r="58" spans="1:12" ht="12.75">
      <c r="A58" s="496">
        <v>52</v>
      </c>
      <c r="B58" s="634" t="s">
        <v>734</v>
      </c>
      <c r="C58" s="635"/>
      <c r="D58" s="635"/>
      <c r="E58" s="637"/>
      <c r="F58" s="497">
        <v>2400000</v>
      </c>
      <c r="G58" s="501"/>
      <c r="H58" s="88"/>
      <c r="I58" s="498">
        <v>2400000</v>
      </c>
      <c r="J58" s="498"/>
      <c r="K58" s="498">
        <f>SUM(H58:I58:J58)</f>
        <v>2400000</v>
      </c>
      <c r="L58" s="513"/>
    </row>
    <row r="59" spans="1:12" ht="12.75">
      <c r="A59" s="496">
        <v>53</v>
      </c>
      <c r="B59" s="634" t="s">
        <v>735</v>
      </c>
      <c r="C59" s="635"/>
      <c r="D59" s="635"/>
      <c r="E59" s="637"/>
      <c r="F59" s="497">
        <v>2195045</v>
      </c>
      <c r="G59" s="501"/>
      <c r="H59" s="88"/>
      <c r="I59" s="498">
        <v>1359194</v>
      </c>
      <c r="J59" s="498">
        <v>416659</v>
      </c>
      <c r="K59" s="498">
        <f>SUM(H59:I59:J59)</f>
        <v>1775853</v>
      </c>
      <c r="L59" s="513"/>
    </row>
    <row r="60" spans="1:12" ht="12.75">
      <c r="A60" s="496">
        <v>54</v>
      </c>
      <c r="B60" s="634" t="s">
        <v>701</v>
      </c>
      <c r="C60" s="635"/>
      <c r="D60" s="635"/>
      <c r="E60" s="637"/>
      <c r="F60" s="497">
        <v>2130000</v>
      </c>
      <c r="G60" s="501"/>
      <c r="H60" s="88"/>
      <c r="I60" s="498">
        <v>261750</v>
      </c>
      <c r="J60" s="498">
        <v>1261470</v>
      </c>
      <c r="K60" s="498">
        <f>SUM(H60:I60:J60)</f>
        <v>1523220</v>
      </c>
      <c r="L60" s="513"/>
    </row>
    <row r="61" spans="1:12" ht="12.75">
      <c r="A61" s="496">
        <v>55</v>
      </c>
      <c r="B61" s="634" t="s">
        <v>736</v>
      </c>
      <c r="C61" s="635"/>
      <c r="D61" s="635"/>
      <c r="E61" s="637"/>
      <c r="F61" s="497">
        <v>1000000</v>
      </c>
      <c r="G61" s="501"/>
      <c r="H61" s="88"/>
      <c r="I61" s="498">
        <v>657964</v>
      </c>
      <c r="J61" s="498">
        <v>312039</v>
      </c>
      <c r="K61" s="498">
        <f>SUM(H61:I61:J61)</f>
        <v>970003</v>
      </c>
      <c r="L61" s="513"/>
    </row>
    <row r="62" spans="1:12" ht="12.75">
      <c r="A62" s="496">
        <v>56</v>
      </c>
      <c r="B62" s="634" t="s">
        <v>737</v>
      </c>
      <c r="C62" s="635"/>
      <c r="D62" s="635"/>
      <c r="E62" s="637"/>
      <c r="F62" s="497">
        <v>2818000</v>
      </c>
      <c r="G62" s="514"/>
      <c r="H62" s="88"/>
      <c r="I62" s="498">
        <v>2798000</v>
      </c>
      <c r="J62" s="498"/>
      <c r="K62" s="498">
        <f>SUM(H62:I62:J62)</f>
        <v>2798000</v>
      </c>
      <c r="L62" s="513"/>
    </row>
    <row r="63" spans="1:12" ht="12.75">
      <c r="A63" s="496">
        <v>57</v>
      </c>
      <c r="B63" s="634" t="s">
        <v>738</v>
      </c>
      <c r="C63" s="635"/>
      <c r="D63" s="635"/>
      <c r="E63" s="637"/>
      <c r="F63" s="497">
        <v>3000000</v>
      </c>
      <c r="G63" s="501"/>
      <c r="H63" s="88"/>
      <c r="I63" s="498">
        <v>3000000</v>
      </c>
      <c r="J63" s="498"/>
      <c r="K63" s="498">
        <f>SUM(H63:I63:J63)</f>
        <v>3000000</v>
      </c>
      <c r="L63" s="513"/>
    </row>
    <row r="64" spans="1:12" ht="12.75">
      <c r="A64" s="642" t="s">
        <v>739</v>
      </c>
      <c r="B64" s="643"/>
      <c r="C64" s="643"/>
      <c r="D64" s="643"/>
      <c r="E64" s="643"/>
      <c r="F64" s="643"/>
      <c r="G64" s="643"/>
      <c r="H64" s="643"/>
      <c r="I64" s="643"/>
      <c r="J64" s="643"/>
      <c r="K64" s="644"/>
      <c r="L64" s="513"/>
    </row>
    <row r="65" spans="1:12" ht="12.75">
      <c r="A65" s="496">
        <v>58</v>
      </c>
      <c r="B65" s="634" t="s">
        <v>740</v>
      </c>
      <c r="C65" s="635"/>
      <c r="D65" s="635"/>
      <c r="E65" s="637"/>
      <c r="F65" s="497">
        <v>1499769</v>
      </c>
      <c r="G65" s="501"/>
      <c r="H65" s="88"/>
      <c r="I65" s="498">
        <v>1202760</v>
      </c>
      <c r="J65" s="498">
        <v>139210</v>
      </c>
      <c r="K65" s="498">
        <f aca="true" t="shared" si="0" ref="K65:K104">SUM(I65:J65)</f>
        <v>1341970</v>
      </c>
      <c r="L65" s="513"/>
    </row>
    <row r="66" spans="1:12" ht="12.75" customHeight="1">
      <c r="A66" s="496">
        <v>59</v>
      </c>
      <c r="B66" s="634" t="s">
        <v>741</v>
      </c>
      <c r="C66" s="635"/>
      <c r="D66" s="635"/>
      <c r="E66" s="637"/>
      <c r="F66" s="497">
        <v>2000000</v>
      </c>
      <c r="G66" s="501"/>
      <c r="H66" s="88"/>
      <c r="I66" s="498">
        <v>975000</v>
      </c>
      <c r="J66" s="498">
        <v>704257</v>
      </c>
      <c r="K66" s="498">
        <f t="shared" si="0"/>
        <v>1679257</v>
      </c>
      <c r="L66" s="513"/>
    </row>
    <row r="67" spans="1:12" ht="12.75">
      <c r="A67" s="496">
        <v>60</v>
      </c>
      <c r="B67" s="634" t="s">
        <v>742</v>
      </c>
      <c r="C67" s="635"/>
      <c r="D67" s="635"/>
      <c r="E67" s="637"/>
      <c r="F67" s="497">
        <v>1500000</v>
      </c>
      <c r="G67" s="501"/>
      <c r="H67" s="88"/>
      <c r="I67" s="498">
        <v>255000</v>
      </c>
      <c r="J67" s="498">
        <v>1036427</v>
      </c>
      <c r="K67" s="498">
        <f t="shared" si="0"/>
        <v>1291427</v>
      </c>
      <c r="L67" s="513"/>
    </row>
    <row r="68" spans="1:12" ht="12.75" customHeight="1">
      <c r="A68" s="496">
        <v>61</v>
      </c>
      <c r="B68" s="634" t="s">
        <v>743</v>
      </c>
      <c r="C68" s="635"/>
      <c r="D68" s="635"/>
      <c r="E68" s="637"/>
      <c r="F68" s="497">
        <v>2500000</v>
      </c>
      <c r="G68" s="501"/>
      <c r="H68" s="88"/>
      <c r="I68" s="498">
        <v>757029</v>
      </c>
      <c r="J68" s="498">
        <v>1237214</v>
      </c>
      <c r="K68" s="498">
        <f t="shared" si="0"/>
        <v>1994243</v>
      </c>
      <c r="L68" s="513" t="s">
        <v>177</v>
      </c>
    </row>
    <row r="69" spans="1:12" ht="12.75">
      <c r="A69" s="496">
        <v>62</v>
      </c>
      <c r="B69" s="634" t="s">
        <v>744</v>
      </c>
      <c r="C69" s="635"/>
      <c r="D69" s="635"/>
      <c r="E69" s="637"/>
      <c r="F69" s="497">
        <v>245708</v>
      </c>
      <c r="G69" s="501"/>
      <c r="H69" s="88"/>
      <c r="I69" s="498">
        <v>206843</v>
      </c>
      <c r="J69" s="498">
        <v>13500</v>
      </c>
      <c r="K69" s="498">
        <f t="shared" si="0"/>
        <v>220343</v>
      </c>
      <c r="L69" s="513"/>
    </row>
    <row r="70" spans="1:12" ht="12.75">
      <c r="A70" s="496">
        <v>63</v>
      </c>
      <c r="B70" s="634" t="s">
        <v>745</v>
      </c>
      <c r="C70" s="635"/>
      <c r="D70" s="635"/>
      <c r="E70" s="637"/>
      <c r="F70" s="497">
        <v>168697</v>
      </c>
      <c r="G70" s="501"/>
      <c r="H70" s="88"/>
      <c r="I70" s="498">
        <v>158287</v>
      </c>
      <c r="J70" s="498"/>
      <c r="K70" s="498">
        <f t="shared" si="0"/>
        <v>158287</v>
      </c>
      <c r="L70" s="513"/>
    </row>
    <row r="71" spans="1:12" ht="12.75">
      <c r="A71" s="496">
        <v>64</v>
      </c>
      <c r="B71" s="634" t="s">
        <v>746</v>
      </c>
      <c r="C71" s="635"/>
      <c r="D71" s="635"/>
      <c r="E71" s="637"/>
      <c r="F71" s="497">
        <v>1449077</v>
      </c>
      <c r="G71" s="501"/>
      <c r="H71" s="88"/>
      <c r="I71" s="498">
        <v>883983</v>
      </c>
      <c r="J71" s="498">
        <v>411105</v>
      </c>
      <c r="K71" s="498">
        <f t="shared" si="0"/>
        <v>1295088</v>
      </c>
      <c r="L71" s="513"/>
    </row>
    <row r="72" spans="1:12" ht="12.75">
      <c r="A72" s="496">
        <v>65</v>
      </c>
      <c r="B72" s="634" t="s">
        <v>747</v>
      </c>
      <c r="C72" s="635"/>
      <c r="D72" s="635"/>
      <c r="E72" s="637"/>
      <c r="F72" s="497">
        <v>3000000</v>
      </c>
      <c r="G72" s="501"/>
      <c r="H72" s="88"/>
      <c r="I72" s="498">
        <v>737000</v>
      </c>
      <c r="J72" s="498">
        <v>1922707</v>
      </c>
      <c r="K72" s="498">
        <f t="shared" si="0"/>
        <v>2659707</v>
      </c>
      <c r="L72" s="513"/>
    </row>
    <row r="73" spans="1:12" ht="12.75">
      <c r="A73" s="496">
        <v>66</v>
      </c>
      <c r="B73" s="634" t="s">
        <v>748</v>
      </c>
      <c r="C73" s="635"/>
      <c r="D73" s="635"/>
      <c r="E73" s="637"/>
      <c r="F73" s="497">
        <v>1000000</v>
      </c>
      <c r="G73" s="501"/>
      <c r="H73" s="88"/>
      <c r="I73" s="498">
        <v>950000</v>
      </c>
      <c r="J73" s="498"/>
      <c r="K73" s="498">
        <f t="shared" si="0"/>
        <v>950000</v>
      </c>
      <c r="L73" s="513"/>
    </row>
    <row r="74" spans="1:12" ht="12.75">
      <c r="A74" s="496">
        <v>67</v>
      </c>
      <c r="B74" s="634" t="s">
        <v>749</v>
      </c>
      <c r="C74" s="635"/>
      <c r="D74" s="635"/>
      <c r="E74" s="637"/>
      <c r="F74" s="497">
        <v>956900</v>
      </c>
      <c r="G74" s="501"/>
      <c r="H74" s="88"/>
      <c r="I74" s="498">
        <v>451605</v>
      </c>
      <c r="J74" s="498">
        <v>403619</v>
      </c>
      <c r="K74" s="498">
        <f t="shared" si="0"/>
        <v>855224</v>
      </c>
      <c r="L74" s="513"/>
    </row>
    <row r="75" spans="1:12" ht="12.75">
      <c r="A75" s="496">
        <v>68</v>
      </c>
      <c r="B75" s="634" t="s">
        <v>750</v>
      </c>
      <c r="C75" s="635"/>
      <c r="D75" s="635"/>
      <c r="E75" s="637"/>
      <c r="F75" s="497">
        <v>600000</v>
      </c>
      <c r="G75" s="501"/>
      <c r="H75" s="88"/>
      <c r="I75" s="498">
        <v>144288</v>
      </c>
      <c r="J75" s="498">
        <v>230093</v>
      </c>
      <c r="K75" s="498">
        <f t="shared" si="0"/>
        <v>374381</v>
      </c>
      <c r="L75" s="513"/>
    </row>
    <row r="76" spans="1:12" ht="12.75">
      <c r="A76" s="496">
        <v>69</v>
      </c>
      <c r="B76" s="634" t="s">
        <v>751</v>
      </c>
      <c r="C76" s="635"/>
      <c r="D76" s="635"/>
      <c r="E76" s="637"/>
      <c r="F76" s="497">
        <v>3500000</v>
      </c>
      <c r="G76" s="501"/>
      <c r="H76" s="88"/>
      <c r="I76" s="498">
        <v>2020846</v>
      </c>
      <c r="J76" s="498">
        <v>1423647</v>
      </c>
      <c r="K76" s="498">
        <f t="shared" si="0"/>
        <v>3444493</v>
      </c>
      <c r="L76" s="513"/>
    </row>
    <row r="77" spans="1:12" ht="12.75">
      <c r="A77" s="496">
        <v>70</v>
      </c>
      <c r="B77" s="634" t="s">
        <v>752</v>
      </c>
      <c r="C77" s="635"/>
      <c r="D77" s="635"/>
      <c r="E77" s="637"/>
      <c r="F77" s="497">
        <v>1759794</v>
      </c>
      <c r="G77" s="501"/>
      <c r="H77" s="88"/>
      <c r="I77" s="498">
        <v>847447</v>
      </c>
      <c r="J77" s="498">
        <v>355889</v>
      </c>
      <c r="K77" s="498">
        <f t="shared" si="0"/>
        <v>1203336</v>
      </c>
      <c r="L77" s="513"/>
    </row>
    <row r="78" spans="1:12" ht="12.75" customHeight="1">
      <c r="A78" s="496">
        <v>71</v>
      </c>
      <c r="B78" s="634" t="s">
        <v>753</v>
      </c>
      <c r="C78" s="635"/>
      <c r="D78" s="635"/>
      <c r="E78" s="637"/>
      <c r="F78" s="497">
        <v>3800000</v>
      </c>
      <c r="G78" s="501"/>
      <c r="H78" s="88"/>
      <c r="I78" s="498"/>
      <c r="J78" s="498">
        <v>2692394</v>
      </c>
      <c r="K78" s="498">
        <f t="shared" si="0"/>
        <v>2692394</v>
      </c>
      <c r="L78" s="513"/>
    </row>
    <row r="79" spans="1:12" ht="12.75" customHeight="1">
      <c r="A79" s="496">
        <v>72</v>
      </c>
      <c r="B79" s="645" t="s">
        <v>754</v>
      </c>
      <c r="C79" s="646"/>
      <c r="D79" s="646"/>
      <c r="E79" s="505"/>
      <c r="F79" s="497"/>
      <c r="G79" s="501"/>
      <c r="H79" s="88"/>
      <c r="I79" s="498">
        <v>2366200</v>
      </c>
      <c r="J79" s="498"/>
      <c r="K79" s="498">
        <f t="shared" si="0"/>
        <v>2366200</v>
      </c>
      <c r="L79" s="513"/>
    </row>
    <row r="80" spans="1:12" ht="12.75">
      <c r="A80" s="496">
        <v>73</v>
      </c>
      <c r="B80" s="634" t="s">
        <v>755</v>
      </c>
      <c r="C80" s="635"/>
      <c r="D80" s="635"/>
      <c r="E80" s="637"/>
      <c r="F80" s="497">
        <v>808500</v>
      </c>
      <c r="G80" s="501"/>
      <c r="H80" s="88"/>
      <c r="I80" s="498">
        <v>404250</v>
      </c>
      <c r="J80" s="498">
        <v>315909</v>
      </c>
      <c r="K80" s="498">
        <f t="shared" si="0"/>
        <v>720159</v>
      </c>
      <c r="L80" s="513"/>
    </row>
    <row r="81" spans="1:12" ht="12.75">
      <c r="A81" s="496">
        <v>74</v>
      </c>
      <c r="B81" s="634" t="s">
        <v>756</v>
      </c>
      <c r="C81" s="635"/>
      <c r="D81" s="635"/>
      <c r="E81" s="637"/>
      <c r="F81" s="497">
        <v>3997000</v>
      </c>
      <c r="G81" s="501"/>
      <c r="H81" s="88"/>
      <c r="I81" s="498">
        <v>935000</v>
      </c>
      <c r="J81" s="498">
        <v>1011284</v>
      </c>
      <c r="K81" s="498">
        <f t="shared" si="0"/>
        <v>1946284</v>
      </c>
      <c r="L81" s="513"/>
    </row>
    <row r="82" spans="1:12" ht="12.75">
      <c r="A82" s="496">
        <v>75</v>
      </c>
      <c r="B82" s="634" t="s">
        <v>757</v>
      </c>
      <c r="C82" s="635"/>
      <c r="D82" s="635"/>
      <c r="E82" s="637"/>
      <c r="F82" s="497">
        <v>536485</v>
      </c>
      <c r="G82" s="501"/>
      <c r="H82" s="88"/>
      <c r="I82" s="498">
        <v>175000</v>
      </c>
      <c r="J82" s="498">
        <v>142651</v>
      </c>
      <c r="K82" s="498">
        <f t="shared" si="0"/>
        <v>317651</v>
      </c>
      <c r="L82" s="513"/>
    </row>
    <row r="83" spans="1:12" ht="12.75">
      <c r="A83" s="496">
        <v>76</v>
      </c>
      <c r="B83" s="634" t="s">
        <v>758</v>
      </c>
      <c r="C83" s="635"/>
      <c r="D83" s="635"/>
      <c r="E83" s="637"/>
      <c r="F83" s="497">
        <v>1996314</v>
      </c>
      <c r="G83" s="501"/>
      <c r="H83" s="88"/>
      <c r="I83" s="498">
        <v>53846</v>
      </c>
      <c r="J83" s="498">
        <v>1077895</v>
      </c>
      <c r="K83" s="498">
        <f t="shared" si="0"/>
        <v>1131741</v>
      </c>
      <c r="L83" s="513"/>
    </row>
    <row r="84" spans="1:12" ht="12.75">
      <c r="A84" s="496">
        <v>77</v>
      </c>
      <c r="B84" s="634" t="s">
        <v>759</v>
      </c>
      <c r="C84" s="635"/>
      <c r="D84" s="635"/>
      <c r="E84" s="637"/>
      <c r="F84" s="497">
        <v>1604478</v>
      </c>
      <c r="G84" s="501"/>
      <c r="H84" s="88"/>
      <c r="I84" s="498">
        <v>134404</v>
      </c>
      <c r="J84" s="498">
        <v>976156</v>
      </c>
      <c r="K84" s="498">
        <f t="shared" si="0"/>
        <v>1110560</v>
      </c>
      <c r="L84" s="513"/>
    </row>
    <row r="85" spans="1:12" ht="12.75">
      <c r="A85" s="496">
        <v>78</v>
      </c>
      <c r="B85" s="634" t="s">
        <v>760</v>
      </c>
      <c r="C85" s="635"/>
      <c r="D85" s="635"/>
      <c r="E85" s="637"/>
      <c r="F85" s="497">
        <v>380000</v>
      </c>
      <c r="G85" s="501"/>
      <c r="H85" s="88"/>
      <c r="I85" s="498"/>
      <c r="J85" s="498">
        <v>379399</v>
      </c>
      <c r="K85" s="498">
        <f t="shared" si="0"/>
        <v>379399</v>
      </c>
      <c r="L85" s="513"/>
    </row>
    <row r="86" spans="1:12" ht="12.75">
      <c r="A86" s="496">
        <v>79</v>
      </c>
      <c r="B86" s="634" t="s">
        <v>761</v>
      </c>
      <c r="C86" s="635"/>
      <c r="D86" s="635"/>
      <c r="E86" s="637"/>
      <c r="F86" s="497">
        <v>5438846</v>
      </c>
      <c r="G86" s="501"/>
      <c r="H86" s="88"/>
      <c r="I86" s="498">
        <v>5350542</v>
      </c>
      <c r="J86" s="498"/>
      <c r="K86" s="498">
        <f t="shared" si="0"/>
        <v>5350542</v>
      </c>
      <c r="L86" s="513"/>
    </row>
    <row r="87" spans="1:12" ht="12.75">
      <c r="A87" s="496">
        <v>80</v>
      </c>
      <c r="B87" s="634" t="s">
        <v>762</v>
      </c>
      <c r="C87" s="635"/>
      <c r="D87" s="635"/>
      <c r="E87" s="637"/>
      <c r="F87" s="497">
        <v>2957153</v>
      </c>
      <c r="G87" s="501"/>
      <c r="H87" s="88"/>
      <c r="I87" s="498">
        <v>471644</v>
      </c>
      <c r="J87" s="498">
        <v>1976500</v>
      </c>
      <c r="K87" s="498">
        <f t="shared" si="0"/>
        <v>2448144</v>
      </c>
      <c r="L87" s="513"/>
    </row>
    <row r="88" spans="1:12" ht="12.75">
      <c r="A88" s="496">
        <v>81</v>
      </c>
      <c r="B88" s="634" t="s">
        <v>763</v>
      </c>
      <c r="C88" s="635"/>
      <c r="D88" s="635"/>
      <c r="E88" s="637"/>
      <c r="F88" s="497">
        <v>2463550</v>
      </c>
      <c r="G88" s="501"/>
      <c r="H88" s="88"/>
      <c r="I88" s="498">
        <v>739065</v>
      </c>
      <c r="J88" s="498"/>
      <c r="K88" s="498">
        <f t="shared" si="0"/>
        <v>739065</v>
      </c>
      <c r="L88" s="513"/>
    </row>
    <row r="89" spans="1:12" ht="12.75">
      <c r="A89" s="496">
        <v>82</v>
      </c>
      <c r="B89" s="634" t="s">
        <v>764</v>
      </c>
      <c r="C89" s="635"/>
      <c r="D89" s="635"/>
      <c r="E89" s="637"/>
      <c r="F89" s="497">
        <v>3808160</v>
      </c>
      <c r="G89" s="501"/>
      <c r="H89" s="88"/>
      <c r="I89" s="498"/>
      <c r="J89" s="498">
        <v>2740696</v>
      </c>
      <c r="K89" s="498">
        <f t="shared" si="0"/>
        <v>2740696</v>
      </c>
      <c r="L89" s="513"/>
    </row>
    <row r="90" spans="1:12" ht="12.75">
      <c r="A90" s="496">
        <v>83</v>
      </c>
      <c r="B90" s="634" t="s">
        <v>765</v>
      </c>
      <c r="C90" s="635"/>
      <c r="D90" s="635"/>
      <c r="E90" s="637"/>
      <c r="F90" s="497">
        <v>589450</v>
      </c>
      <c r="G90" s="501"/>
      <c r="H90" s="88"/>
      <c r="I90" s="498"/>
      <c r="J90" s="498">
        <v>473724</v>
      </c>
      <c r="K90" s="498">
        <f t="shared" si="0"/>
        <v>473724</v>
      </c>
      <c r="L90" s="513"/>
    </row>
    <row r="91" spans="1:12" ht="12.75">
      <c r="A91" s="496">
        <v>84</v>
      </c>
      <c r="B91" s="634" t="s">
        <v>766</v>
      </c>
      <c r="C91" s="635"/>
      <c r="D91" s="635"/>
      <c r="E91" s="637"/>
      <c r="F91" s="497">
        <v>68600</v>
      </c>
      <c r="G91" s="501"/>
      <c r="H91" s="88"/>
      <c r="I91" s="498"/>
      <c r="J91" s="498"/>
      <c r="K91" s="498">
        <f t="shared" si="0"/>
        <v>0</v>
      </c>
      <c r="L91" s="513"/>
    </row>
    <row r="92" spans="1:12" ht="12.75">
      <c r="A92" s="496">
        <v>85</v>
      </c>
      <c r="B92" s="634" t="s">
        <v>767</v>
      </c>
      <c r="C92" s="635"/>
      <c r="D92" s="635"/>
      <c r="E92" s="637"/>
      <c r="F92" s="497">
        <v>3631191</v>
      </c>
      <c r="G92" s="501"/>
      <c r="H92" s="88"/>
      <c r="I92" s="498"/>
      <c r="J92" s="498">
        <v>1926500</v>
      </c>
      <c r="K92" s="498">
        <f t="shared" si="0"/>
        <v>1926500</v>
      </c>
      <c r="L92" s="513"/>
    </row>
    <row r="93" spans="1:12" ht="12.75">
      <c r="A93" s="496">
        <v>86</v>
      </c>
      <c r="B93" s="634" t="s">
        <v>768</v>
      </c>
      <c r="C93" s="635"/>
      <c r="D93" s="635"/>
      <c r="E93" s="637"/>
      <c r="F93" s="497">
        <v>328944</v>
      </c>
      <c r="G93" s="501"/>
      <c r="H93" s="88"/>
      <c r="I93" s="498"/>
      <c r="J93" s="498">
        <v>148944</v>
      </c>
      <c r="K93" s="498">
        <f t="shared" si="0"/>
        <v>148944</v>
      </c>
      <c r="L93" s="513"/>
    </row>
    <row r="94" spans="1:12" ht="12.75">
      <c r="A94" s="496">
        <v>87</v>
      </c>
      <c r="B94" s="634" t="s">
        <v>769</v>
      </c>
      <c r="C94" s="635"/>
      <c r="D94" s="635"/>
      <c r="E94" s="637"/>
      <c r="F94" s="497">
        <v>2113458</v>
      </c>
      <c r="G94" s="501"/>
      <c r="H94" s="88"/>
      <c r="I94" s="498"/>
      <c r="J94" s="498">
        <v>1672021</v>
      </c>
      <c r="K94" s="498">
        <f t="shared" si="0"/>
        <v>1672021</v>
      </c>
      <c r="L94" s="513"/>
    </row>
    <row r="95" spans="1:12" ht="12.75">
      <c r="A95" s="496">
        <v>88</v>
      </c>
      <c r="B95" s="634" t="s">
        <v>770</v>
      </c>
      <c r="C95" s="635"/>
      <c r="D95" s="635"/>
      <c r="E95" s="637"/>
      <c r="F95" s="497">
        <v>595590</v>
      </c>
      <c r="G95" s="501"/>
      <c r="H95" s="88"/>
      <c r="I95" s="498"/>
      <c r="J95" s="498">
        <v>37030</v>
      </c>
      <c r="K95" s="498">
        <f t="shared" si="0"/>
        <v>37030</v>
      </c>
      <c r="L95" s="513"/>
    </row>
    <row r="96" spans="1:12" ht="12.75">
      <c r="A96" s="496">
        <v>89</v>
      </c>
      <c r="B96" s="634" t="s">
        <v>771</v>
      </c>
      <c r="C96" s="635"/>
      <c r="D96" s="635"/>
      <c r="E96" s="637"/>
      <c r="F96" s="497">
        <v>1814119</v>
      </c>
      <c r="G96" s="501"/>
      <c r="H96" s="88"/>
      <c r="I96" s="498"/>
      <c r="J96" s="498">
        <v>410707</v>
      </c>
      <c r="K96" s="498">
        <f t="shared" si="0"/>
        <v>410707</v>
      </c>
      <c r="L96" s="513"/>
    </row>
    <row r="97" spans="1:12" ht="12.75">
      <c r="A97" s="496">
        <v>90</v>
      </c>
      <c r="B97" s="634" t="s">
        <v>772</v>
      </c>
      <c r="C97" s="635"/>
      <c r="D97" s="635"/>
      <c r="E97" s="637"/>
      <c r="F97" s="497">
        <v>2095250</v>
      </c>
      <c r="G97" s="501"/>
      <c r="H97" s="88"/>
      <c r="I97" s="498"/>
      <c r="J97" s="498">
        <v>234400</v>
      </c>
      <c r="K97" s="498">
        <f t="shared" si="0"/>
        <v>234400</v>
      </c>
      <c r="L97" s="513"/>
    </row>
    <row r="98" spans="1:12" ht="12.75">
      <c r="A98" s="496">
        <v>91</v>
      </c>
      <c r="B98" s="634" t="s">
        <v>773</v>
      </c>
      <c r="C98" s="635"/>
      <c r="D98" s="635"/>
      <c r="E98" s="637"/>
      <c r="F98" s="497">
        <v>2936533</v>
      </c>
      <c r="G98" s="501"/>
      <c r="H98" s="88"/>
      <c r="I98" s="498"/>
      <c r="J98" s="498">
        <v>2108767</v>
      </c>
      <c r="K98" s="498">
        <f t="shared" si="0"/>
        <v>2108767</v>
      </c>
      <c r="L98" s="513"/>
    </row>
    <row r="99" spans="1:12" ht="12.75">
      <c r="A99" s="496">
        <v>92</v>
      </c>
      <c r="B99" s="634" t="s">
        <v>774</v>
      </c>
      <c r="C99" s="635"/>
      <c r="D99" s="635"/>
      <c r="E99" s="637"/>
      <c r="F99" s="497">
        <v>1999980</v>
      </c>
      <c r="G99" s="501"/>
      <c r="H99" s="88"/>
      <c r="I99" s="498"/>
      <c r="J99" s="498">
        <v>685286</v>
      </c>
      <c r="K99" s="498">
        <f t="shared" si="0"/>
        <v>685286</v>
      </c>
      <c r="L99" s="513"/>
    </row>
    <row r="100" spans="1:12" ht="12.75">
      <c r="A100" s="496">
        <v>93</v>
      </c>
      <c r="B100" s="634" t="s">
        <v>775</v>
      </c>
      <c r="C100" s="635"/>
      <c r="D100" s="635"/>
      <c r="E100" s="637"/>
      <c r="F100" s="497">
        <v>5000000</v>
      </c>
      <c r="G100" s="501"/>
      <c r="H100" s="88"/>
      <c r="I100" s="498"/>
      <c r="J100" s="498">
        <v>1829654</v>
      </c>
      <c r="K100" s="498">
        <f t="shared" si="0"/>
        <v>1829654</v>
      </c>
      <c r="L100" s="513"/>
    </row>
    <row r="101" spans="1:12" ht="12.75">
      <c r="A101" s="496">
        <v>94</v>
      </c>
      <c r="B101" s="634" t="s">
        <v>776</v>
      </c>
      <c r="C101" s="635"/>
      <c r="D101" s="635"/>
      <c r="E101" s="637"/>
      <c r="F101" s="497">
        <v>3000000</v>
      </c>
      <c r="G101" s="501"/>
      <c r="H101" s="88"/>
      <c r="I101" s="498"/>
      <c r="J101" s="498">
        <v>3000000</v>
      </c>
      <c r="K101" s="498">
        <f t="shared" si="0"/>
        <v>3000000</v>
      </c>
      <c r="L101" s="513"/>
    </row>
    <row r="102" spans="1:12" ht="12.75">
      <c r="A102" s="496">
        <v>95</v>
      </c>
      <c r="B102" s="634" t="s">
        <v>777</v>
      </c>
      <c r="C102" s="635"/>
      <c r="D102" s="635"/>
      <c r="E102" s="637"/>
      <c r="F102" s="497">
        <v>1496871</v>
      </c>
      <c r="G102" s="501"/>
      <c r="H102" s="88"/>
      <c r="I102" s="498"/>
      <c r="J102" s="498">
        <v>666720</v>
      </c>
      <c r="K102" s="498">
        <f t="shared" si="0"/>
        <v>666720</v>
      </c>
      <c r="L102" s="513"/>
    </row>
    <row r="103" spans="1:12" ht="12.75" customHeight="1">
      <c r="A103" s="496">
        <v>96</v>
      </c>
      <c r="B103" s="634" t="s">
        <v>778</v>
      </c>
      <c r="C103" s="635"/>
      <c r="D103" s="635"/>
      <c r="E103" s="637"/>
      <c r="F103" s="497">
        <v>2500000</v>
      </c>
      <c r="G103" s="501"/>
      <c r="H103" s="88"/>
      <c r="I103" s="498"/>
      <c r="J103" s="498">
        <v>2500000</v>
      </c>
      <c r="K103" s="498">
        <f t="shared" si="0"/>
        <v>2500000</v>
      </c>
      <c r="L103" s="513"/>
    </row>
    <row r="104" spans="1:12" ht="12.75" customHeight="1">
      <c r="A104" s="496">
        <v>97</v>
      </c>
      <c r="B104" s="634" t="s">
        <v>779</v>
      </c>
      <c r="C104" s="635"/>
      <c r="D104" s="635"/>
      <c r="E104" s="637"/>
      <c r="F104" s="497">
        <v>1000000</v>
      </c>
      <c r="G104" s="501"/>
      <c r="H104" s="88"/>
      <c r="I104" s="498"/>
      <c r="J104" s="498">
        <v>500000</v>
      </c>
      <c r="K104" s="498">
        <f t="shared" si="0"/>
        <v>500000</v>
      </c>
      <c r="L104" s="513"/>
    </row>
    <row r="105" spans="1:12" ht="12.75">
      <c r="A105" s="642" t="s">
        <v>780</v>
      </c>
      <c r="B105" s="643"/>
      <c r="C105" s="643"/>
      <c r="D105" s="643"/>
      <c r="E105" s="643"/>
      <c r="F105" s="643"/>
      <c r="G105" s="643"/>
      <c r="H105" s="643"/>
      <c r="I105" s="643"/>
      <c r="J105" s="643"/>
      <c r="K105" s="644"/>
      <c r="L105" s="513"/>
    </row>
    <row r="106" spans="1:12" ht="12.75">
      <c r="A106" s="496">
        <v>98</v>
      </c>
      <c r="B106" s="634" t="s">
        <v>781</v>
      </c>
      <c r="C106" s="635"/>
      <c r="D106" s="635"/>
      <c r="E106" s="505"/>
      <c r="F106" s="497">
        <v>4987462</v>
      </c>
      <c r="G106" s="501"/>
      <c r="H106" s="88"/>
      <c r="I106" s="498"/>
      <c r="J106" s="498"/>
      <c r="K106" s="88"/>
      <c r="L106" s="513"/>
    </row>
    <row r="107" spans="1:12" ht="12.75">
      <c r="A107" s="496">
        <v>99</v>
      </c>
      <c r="B107" s="634" t="s">
        <v>782</v>
      </c>
      <c r="C107" s="635"/>
      <c r="D107" s="635"/>
      <c r="E107" s="505"/>
      <c r="F107" s="497">
        <v>2792756</v>
      </c>
      <c r="G107" s="501"/>
      <c r="H107" s="88"/>
      <c r="I107" s="498"/>
      <c r="J107" s="498">
        <v>812656</v>
      </c>
      <c r="K107" s="498">
        <f aca="true" t="shared" si="1" ref="K107:K112">SUM(J107)</f>
        <v>812656</v>
      </c>
      <c r="L107" s="513"/>
    </row>
    <row r="108" spans="1:12" ht="12.75">
      <c r="A108" s="496">
        <v>100</v>
      </c>
      <c r="B108" s="634" t="s">
        <v>783</v>
      </c>
      <c r="C108" s="635"/>
      <c r="D108" s="635"/>
      <c r="E108" s="505"/>
      <c r="F108" s="497">
        <v>988200</v>
      </c>
      <c r="G108" s="501"/>
      <c r="H108" s="88"/>
      <c r="I108" s="498"/>
      <c r="J108" s="498">
        <v>988200</v>
      </c>
      <c r="K108" s="500">
        <f t="shared" si="1"/>
        <v>988200</v>
      </c>
      <c r="L108" s="513"/>
    </row>
    <row r="109" spans="1:12" ht="12.75">
      <c r="A109" s="496">
        <v>101</v>
      </c>
      <c r="B109" s="634" t="s">
        <v>784</v>
      </c>
      <c r="C109" s="635"/>
      <c r="D109" s="635"/>
      <c r="E109" s="505"/>
      <c r="F109" s="497">
        <v>3582195</v>
      </c>
      <c r="G109" s="501"/>
      <c r="H109" s="88"/>
      <c r="I109" s="498"/>
      <c r="J109" s="498">
        <v>1104765</v>
      </c>
      <c r="K109" s="498">
        <f t="shared" si="1"/>
        <v>1104765</v>
      </c>
      <c r="L109" s="513"/>
    </row>
    <row r="110" spans="1:12" ht="12.75">
      <c r="A110" s="496">
        <v>102</v>
      </c>
      <c r="B110" s="634" t="s">
        <v>785</v>
      </c>
      <c r="C110" s="635"/>
      <c r="D110" s="635"/>
      <c r="E110" s="505"/>
      <c r="F110" s="497">
        <v>1350262</v>
      </c>
      <c r="G110" s="501"/>
      <c r="H110" s="88"/>
      <c r="I110" s="498"/>
      <c r="J110" s="498">
        <v>503313</v>
      </c>
      <c r="K110" s="498">
        <f t="shared" si="1"/>
        <v>503313</v>
      </c>
      <c r="L110" s="513"/>
    </row>
    <row r="111" spans="1:12" ht="12.75">
      <c r="A111" s="496">
        <v>103</v>
      </c>
      <c r="B111" s="634" t="s">
        <v>786</v>
      </c>
      <c r="C111" s="635"/>
      <c r="D111" s="635"/>
      <c r="E111" s="505"/>
      <c r="F111" s="497">
        <v>1397929</v>
      </c>
      <c r="G111" s="501"/>
      <c r="H111" s="88"/>
      <c r="I111" s="498"/>
      <c r="J111" s="498">
        <v>1371750</v>
      </c>
      <c r="K111" s="498">
        <f t="shared" si="1"/>
        <v>1371750</v>
      </c>
      <c r="L111" s="513"/>
    </row>
    <row r="112" spans="1:12" ht="12.75">
      <c r="A112" s="496">
        <v>104</v>
      </c>
      <c r="B112" s="634" t="s">
        <v>787</v>
      </c>
      <c r="C112" s="635"/>
      <c r="D112" s="635"/>
      <c r="E112" s="505"/>
      <c r="F112" s="497">
        <v>2000000</v>
      </c>
      <c r="G112" s="501"/>
      <c r="H112" s="88"/>
      <c r="I112" s="498"/>
      <c r="J112" s="498">
        <v>451390</v>
      </c>
      <c r="K112" s="498">
        <f t="shared" si="1"/>
        <v>451390</v>
      </c>
      <c r="L112" s="513"/>
    </row>
    <row r="113" spans="1:12" ht="12.75">
      <c r="A113" s="496">
        <v>105</v>
      </c>
      <c r="B113" s="634" t="s">
        <v>788</v>
      </c>
      <c r="C113" s="635"/>
      <c r="D113" s="635"/>
      <c r="E113" s="505"/>
      <c r="F113" s="497">
        <v>1497700</v>
      </c>
      <c r="G113" s="501"/>
      <c r="H113" s="88"/>
      <c r="I113" s="498"/>
      <c r="J113" s="498"/>
      <c r="K113" s="498">
        <v>0</v>
      </c>
      <c r="L113" s="513"/>
    </row>
    <row r="114" spans="1:12" ht="12.75">
      <c r="A114" s="496">
        <v>106</v>
      </c>
      <c r="B114" s="634" t="s">
        <v>789</v>
      </c>
      <c r="C114" s="635"/>
      <c r="D114" s="635"/>
      <c r="E114" s="505"/>
      <c r="F114" s="497">
        <v>2490186</v>
      </c>
      <c r="G114" s="501"/>
      <c r="H114" s="88"/>
      <c r="I114" s="498"/>
      <c r="J114" s="498"/>
      <c r="K114" s="498">
        <f aca="true" t="shared" si="2" ref="K114:K133">SUM(J114)</f>
        <v>0</v>
      </c>
      <c r="L114" s="513"/>
    </row>
    <row r="115" spans="1:12" ht="12.75">
      <c r="A115" s="496">
        <v>107</v>
      </c>
      <c r="B115" s="634" t="s">
        <v>790</v>
      </c>
      <c r="C115" s="635"/>
      <c r="D115" s="635"/>
      <c r="E115" s="505"/>
      <c r="F115" s="497">
        <v>3621035</v>
      </c>
      <c r="G115" s="501"/>
      <c r="H115" s="88"/>
      <c r="I115" s="498"/>
      <c r="J115" s="498">
        <v>159600</v>
      </c>
      <c r="K115" s="498">
        <f t="shared" si="2"/>
        <v>159600</v>
      </c>
      <c r="L115" s="513"/>
    </row>
    <row r="116" spans="1:12" ht="12.75">
      <c r="A116" s="496">
        <v>108</v>
      </c>
      <c r="B116" s="634" t="s">
        <v>791</v>
      </c>
      <c r="C116" s="635"/>
      <c r="D116" s="635"/>
      <c r="E116" s="505"/>
      <c r="F116" s="497">
        <v>1500000</v>
      </c>
      <c r="G116" s="501"/>
      <c r="H116" s="88"/>
      <c r="I116" s="498"/>
      <c r="J116" s="498"/>
      <c r="K116" s="498">
        <f t="shared" si="2"/>
        <v>0</v>
      </c>
      <c r="L116" s="513"/>
    </row>
    <row r="117" spans="1:12" ht="12.75">
      <c r="A117" s="496">
        <v>109</v>
      </c>
      <c r="B117" s="634" t="s">
        <v>792</v>
      </c>
      <c r="C117" s="635"/>
      <c r="D117" s="635"/>
      <c r="E117" s="505"/>
      <c r="F117" s="497">
        <v>851799</v>
      </c>
      <c r="G117" s="501"/>
      <c r="H117" s="88"/>
      <c r="I117" s="498"/>
      <c r="J117" s="498">
        <v>13000</v>
      </c>
      <c r="K117" s="498">
        <f t="shared" si="2"/>
        <v>13000</v>
      </c>
      <c r="L117" s="513"/>
    </row>
    <row r="118" spans="1:12" ht="12.75">
      <c r="A118" s="496">
        <v>110</v>
      </c>
      <c r="B118" s="634" t="s">
        <v>793</v>
      </c>
      <c r="C118" s="635"/>
      <c r="D118" s="635"/>
      <c r="E118" s="505"/>
      <c r="F118" s="497">
        <v>1734079</v>
      </c>
      <c r="G118" s="501"/>
      <c r="H118" s="88"/>
      <c r="I118" s="498"/>
      <c r="J118" s="498">
        <v>184756</v>
      </c>
      <c r="K118" s="498">
        <f t="shared" si="2"/>
        <v>184756</v>
      </c>
      <c r="L118" s="513"/>
    </row>
    <row r="119" spans="1:12" ht="12.75">
      <c r="A119" s="496">
        <v>111</v>
      </c>
      <c r="B119" s="634" t="s">
        <v>794</v>
      </c>
      <c r="C119" s="635"/>
      <c r="D119" s="635"/>
      <c r="E119" s="505"/>
      <c r="F119" s="497">
        <v>1408980</v>
      </c>
      <c r="G119" s="501"/>
      <c r="H119" s="88"/>
      <c r="I119" s="498"/>
      <c r="J119" s="498"/>
      <c r="K119" s="498">
        <f t="shared" si="2"/>
        <v>0</v>
      </c>
      <c r="L119" s="513"/>
    </row>
    <row r="120" spans="1:12" ht="12.75">
      <c r="A120" s="496">
        <v>112</v>
      </c>
      <c r="B120" s="634" t="s">
        <v>795</v>
      </c>
      <c r="C120" s="635"/>
      <c r="D120" s="635"/>
      <c r="E120" s="505"/>
      <c r="F120" s="497"/>
      <c r="G120" s="501"/>
      <c r="H120" s="88"/>
      <c r="I120" s="498"/>
      <c r="J120" s="498"/>
      <c r="K120" s="498">
        <f t="shared" si="2"/>
        <v>0</v>
      </c>
      <c r="L120" s="513"/>
    </row>
    <row r="121" spans="1:12" ht="12.75">
      <c r="A121" s="496">
        <v>113</v>
      </c>
      <c r="B121" s="634" t="s">
        <v>796</v>
      </c>
      <c r="C121" s="635"/>
      <c r="D121" s="635"/>
      <c r="E121" s="505"/>
      <c r="F121" s="497"/>
      <c r="G121" s="501"/>
      <c r="H121" s="88"/>
      <c r="I121" s="498"/>
      <c r="J121" s="498">
        <v>535800</v>
      </c>
      <c r="K121" s="498">
        <f t="shared" si="2"/>
        <v>535800</v>
      </c>
      <c r="L121" s="513"/>
    </row>
    <row r="122" spans="1:12" ht="12.75">
      <c r="A122" s="496">
        <v>114</v>
      </c>
      <c r="B122" s="634" t="s">
        <v>797</v>
      </c>
      <c r="C122" s="635"/>
      <c r="D122" s="635"/>
      <c r="E122" s="505"/>
      <c r="F122" s="497">
        <v>1882748</v>
      </c>
      <c r="G122" s="501"/>
      <c r="H122" s="88"/>
      <c r="I122" s="498"/>
      <c r="J122" s="498"/>
      <c r="K122" s="498">
        <f t="shared" si="2"/>
        <v>0</v>
      </c>
      <c r="L122" s="513"/>
    </row>
    <row r="123" spans="1:12" ht="12.75">
      <c r="A123" s="496">
        <v>115</v>
      </c>
      <c r="B123" s="634" t="s">
        <v>798</v>
      </c>
      <c r="C123" s="635"/>
      <c r="D123" s="635"/>
      <c r="E123" s="505"/>
      <c r="F123" s="497">
        <v>2000000</v>
      </c>
      <c r="G123" s="501"/>
      <c r="H123" s="88"/>
      <c r="I123" s="498"/>
      <c r="J123" s="498"/>
      <c r="K123" s="498">
        <f t="shared" si="2"/>
        <v>0</v>
      </c>
      <c r="L123" s="513"/>
    </row>
    <row r="124" spans="1:12" ht="12.75">
      <c r="A124" s="496">
        <v>116</v>
      </c>
      <c r="B124" s="634" t="s">
        <v>799</v>
      </c>
      <c r="C124" s="635"/>
      <c r="D124" s="635"/>
      <c r="E124" s="505"/>
      <c r="F124" s="497">
        <v>916997</v>
      </c>
      <c r="G124" s="501"/>
      <c r="H124" s="88"/>
      <c r="I124" s="498"/>
      <c r="J124" s="498">
        <v>20426</v>
      </c>
      <c r="K124" s="498">
        <f t="shared" si="2"/>
        <v>20426</v>
      </c>
      <c r="L124" s="513"/>
    </row>
    <row r="125" spans="1:12" ht="12.75">
      <c r="A125" s="496">
        <v>117</v>
      </c>
      <c r="B125" s="634" t="s">
        <v>800</v>
      </c>
      <c r="C125" s="635"/>
      <c r="D125" s="635"/>
      <c r="E125" s="505"/>
      <c r="F125" s="497"/>
      <c r="G125" s="501"/>
      <c r="H125" s="88"/>
      <c r="I125" s="498"/>
      <c r="J125" s="498"/>
      <c r="K125" s="498">
        <f t="shared" si="2"/>
        <v>0</v>
      </c>
      <c r="L125" s="513"/>
    </row>
    <row r="126" spans="1:12" ht="12.75">
      <c r="A126" s="496">
        <v>118</v>
      </c>
      <c r="B126" s="634" t="s">
        <v>801</v>
      </c>
      <c r="C126" s="635"/>
      <c r="D126" s="635"/>
      <c r="E126" s="505"/>
      <c r="F126" s="497">
        <v>1921491</v>
      </c>
      <c r="G126" s="501"/>
      <c r="H126" s="88"/>
      <c r="I126" s="498"/>
      <c r="J126" s="498"/>
      <c r="K126" s="498">
        <f t="shared" si="2"/>
        <v>0</v>
      </c>
      <c r="L126" s="513"/>
    </row>
    <row r="127" spans="1:12" ht="12.75">
      <c r="A127" s="496">
        <v>119</v>
      </c>
      <c r="B127" s="634" t="s">
        <v>802</v>
      </c>
      <c r="C127" s="635"/>
      <c r="D127" s="635"/>
      <c r="E127" s="505"/>
      <c r="F127" s="497"/>
      <c r="G127" s="501"/>
      <c r="H127" s="88"/>
      <c r="I127" s="498"/>
      <c r="J127" s="498"/>
      <c r="K127" s="498">
        <f t="shared" si="2"/>
        <v>0</v>
      </c>
      <c r="L127" s="513"/>
    </row>
    <row r="128" spans="1:12" ht="12.75">
      <c r="A128" s="496">
        <v>120</v>
      </c>
      <c r="B128" s="634" t="s">
        <v>803</v>
      </c>
      <c r="C128" s="635"/>
      <c r="D128" s="635"/>
      <c r="E128" s="505"/>
      <c r="F128" s="497"/>
      <c r="G128" s="501"/>
      <c r="H128" s="88"/>
      <c r="I128" s="498"/>
      <c r="J128" s="498"/>
      <c r="K128" s="498">
        <f t="shared" si="2"/>
        <v>0</v>
      </c>
      <c r="L128" s="513"/>
    </row>
    <row r="129" spans="1:12" ht="12.75">
      <c r="A129" s="496">
        <v>121</v>
      </c>
      <c r="B129" s="634" t="s">
        <v>804</v>
      </c>
      <c r="C129" s="640"/>
      <c r="D129" s="640"/>
      <c r="E129" s="505"/>
      <c r="F129" s="497"/>
      <c r="G129" s="501"/>
      <c r="H129" s="88"/>
      <c r="I129" s="498"/>
      <c r="J129" s="498"/>
      <c r="K129" s="498">
        <f t="shared" si="2"/>
        <v>0</v>
      </c>
      <c r="L129" s="513"/>
    </row>
    <row r="130" spans="1:12" ht="12.75">
      <c r="A130" s="496">
        <v>122</v>
      </c>
      <c r="B130" s="634" t="s">
        <v>805</v>
      </c>
      <c r="C130" s="640"/>
      <c r="D130" s="640"/>
      <c r="E130" s="505"/>
      <c r="F130" s="497"/>
      <c r="G130" s="501"/>
      <c r="H130" s="88"/>
      <c r="I130" s="498"/>
      <c r="J130" s="498"/>
      <c r="K130" s="498">
        <f t="shared" si="2"/>
        <v>0</v>
      </c>
      <c r="L130" s="513"/>
    </row>
    <row r="131" spans="1:12" ht="12.75">
      <c r="A131" s="496">
        <v>123</v>
      </c>
      <c r="B131" s="634" t="s">
        <v>722</v>
      </c>
      <c r="C131" s="640"/>
      <c r="D131" s="640"/>
      <c r="E131" s="505"/>
      <c r="F131" s="497"/>
      <c r="G131" s="501"/>
      <c r="H131" s="88"/>
      <c r="I131" s="498"/>
      <c r="J131" s="498"/>
      <c r="K131" s="498">
        <f t="shared" si="2"/>
        <v>0</v>
      </c>
      <c r="L131" s="513"/>
    </row>
    <row r="132" spans="1:12" ht="12.75">
      <c r="A132" s="496">
        <v>124</v>
      </c>
      <c r="B132" s="634" t="s">
        <v>806</v>
      </c>
      <c r="C132" s="640"/>
      <c r="D132" s="640"/>
      <c r="E132" s="505"/>
      <c r="F132" s="497"/>
      <c r="G132" s="501"/>
      <c r="H132" s="88"/>
      <c r="I132" s="498"/>
      <c r="J132" s="498"/>
      <c r="K132" s="498">
        <f t="shared" si="2"/>
        <v>0</v>
      </c>
      <c r="L132" s="513"/>
    </row>
    <row r="133" spans="1:12" ht="12.75">
      <c r="A133" s="496">
        <v>125</v>
      </c>
      <c r="B133" s="634" t="s">
        <v>807</v>
      </c>
      <c r="C133" s="640"/>
      <c r="D133" s="640"/>
      <c r="E133" s="505"/>
      <c r="F133" s="497"/>
      <c r="G133" s="501"/>
      <c r="H133" s="88"/>
      <c r="I133" s="498"/>
      <c r="J133" s="498"/>
      <c r="K133" s="498">
        <f t="shared" si="2"/>
        <v>0</v>
      </c>
      <c r="L133" s="513"/>
    </row>
    <row r="134" spans="1:12" ht="12.75">
      <c r="A134" s="647" t="s">
        <v>808</v>
      </c>
      <c r="B134" s="647"/>
      <c r="C134" s="647"/>
      <c r="D134" s="647"/>
      <c r="E134" s="647"/>
      <c r="F134" s="123">
        <f>SUM(F5:F133)</f>
        <v>222401046</v>
      </c>
      <c r="G134" s="123">
        <f>SUM(G5:G133)</f>
        <v>18392869.15</v>
      </c>
      <c r="H134" s="64">
        <f>SUM(H5:H128)</f>
        <v>40613156.6</v>
      </c>
      <c r="I134" s="64">
        <f>SUM(I5:I128)</f>
        <v>55219925</v>
      </c>
      <c r="J134" s="64">
        <f>SUM(J5:J133)</f>
        <v>46762867</v>
      </c>
      <c r="K134" s="123">
        <f>SUM(G134:H134:I134:J134)</f>
        <v>160988817.75</v>
      </c>
      <c r="L134" s="515"/>
    </row>
    <row r="135" ht="24.75" customHeight="1"/>
    <row r="136" spans="1:11" ht="12.75">
      <c r="A136" s="648" t="s">
        <v>809</v>
      </c>
      <c r="B136" s="648"/>
      <c r="C136" s="648"/>
      <c r="D136" s="648"/>
      <c r="E136" s="648"/>
      <c r="F136" s="648"/>
      <c r="G136" s="648"/>
      <c r="H136" s="648"/>
      <c r="I136" s="648"/>
      <c r="J136" s="648"/>
      <c r="K136" s="648"/>
    </row>
    <row r="137" spans="1:11" ht="39.75" customHeight="1">
      <c r="A137" s="516" t="s">
        <v>810</v>
      </c>
      <c r="B137" s="649" t="s">
        <v>673</v>
      </c>
      <c r="C137" s="649"/>
      <c r="D137" s="649"/>
      <c r="E137" s="649"/>
      <c r="F137" s="4"/>
      <c r="G137" s="4"/>
      <c r="H137" s="4"/>
      <c r="I137" s="516"/>
      <c r="J137" s="516" t="s">
        <v>811</v>
      </c>
      <c r="K137" s="517" t="s">
        <v>679</v>
      </c>
    </row>
    <row r="138" spans="1:11" ht="12.75">
      <c r="A138" s="518">
        <v>2</v>
      </c>
      <c r="B138" s="650" t="s">
        <v>682</v>
      </c>
      <c r="C138" s="650"/>
      <c r="D138" s="650"/>
      <c r="E138" s="650"/>
      <c r="F138" s="4"/>
      <c r="G138" s="4"/>
      <c r="H138" s="4"/>
      <c r="I138" s="502"/>
      <c r="J138" s="502">
        <v>50000</v>
      </c>
      <c r="K138" s="502">
        <v>50000</v>
      </c>
    </row>
    <row r="139" spans="1:11" ht="12.75">
      <c r="A139" s="518">
        <v>33</v>
      </c>
      <c r="B139" s="639" t="s">
        <v>715</v>
      </c>
      <c r="C139" s="640"/>
      <c r="D139" s="640"/>
      <c r="E139" s="512"/>
      <c r="F139" s="4"/>
      <c r="G139" s="4"/>
      <c r="H139" s="4"/>
      <c r="I139" s="502"/>
      <c r="J139" s="502">
        <v>8104</v>
      </c>
      <c r="K139" s="502">
        <v>8104</v>
      </c>
    </row>
    <row r="140" spans="1:11" ht="12.75">
      <c r="A140" s="518">
        <v>35</v>
      </c>
      <c r="B140" s="639" t="s">
        <v>812</v>
      </c>
      <c r="C140" s="640"/>
      <c r="D140" s="640"/>
      <c r="E140" s="512"/>
      <c r="F140" s="4"/>
      <c r="G140" s="4"/>
      <c r="H140" s="4"/>
      <c r="I140" s="502"/>
      <c r="J140" s="502">
        <v>45120</v>
      </c>
      <c r="K140" s="502">
        <f aca="true" t="shared" si="3" ref="K140:K149">SUM(J140)</f>
        <v>45120</v>
      </c>
    </row>
    <row r="141" spans="1:11" ht="12.75">
      <c r="A141" s="518">
        <v>38</v>
      </c>
      <c r="B141" s="639" t="s">
        <v>720</v>
      </c>
      <c r="C141" s="640"/>
      <c r="D141" s="640"/>
      <c r="E141" s="512"/>
      <c r="F141" s="4"/>
      <c r="G141" s="4"/>
      <c r="H141" s="4"/>
      <c r="I141" s="502"/>
      <c r="J141" s="502">
        <v>179538</v>
      </c>
      <c r="K141" s="99">
        <f t="shared" si="3"/>
        <v>179538</v>
      </c>
    </row>
    <row r="142" spans="1:11" ht="12.75">
      <c r="A142" s="518">
        <v>44</v>
      </c>
      <c r="B142" s="639" t="s">
        <v>813</v>
      </c>
      <c r="C142" s="640"/>
      <c r="D142" s="640"/>
      <c r="E142" s="641"/>
      <c r="F142" s="4"/>
      <c r="G142" s="4"/>
      <c r="H142" s="4"/>
      <c r="I142" s="502"/>
      <c r="J142" s="502">
        <v>160000</v>
      </c>
      <c r="K142" s="502">
        <f t="shared" si="3"/>
        <v>160000</v>
      </c>
    </row>
    <row r="143" spans="1:11" ht="12.75">
      <c r="A143" s="518">
        <v>52</v>
      </c>
      <c r="B143" s="650" t="s">
        <v>734</v>
      </c>
      <c r="C143" s="650"/>
      <c r="D143" s="650"/>
      <c r="E143" s="650"/>
      <c r="F143" s="4"/>
      <c r="G143" s="4"/>
      <c r="H143" s="4"/>
      <c r="I143" s="502"/>
      <c r="J143" s="502">
        <v>95677</v>
      </c>
      <c r="K143" s="502">
        <f t="shared" si="3"/>
        <v>95677</v>
      </c>
    </row>
    <row r="144" spans="1:11" ht="12.75">
      <c r="A144" s="518">
        <v>53</v>
      </c>
      <c r="B144" s="650" t="s">
        <v>735</v>
      </c>
      <c r="C144" s="650"/>
      <c r="D144" s="650"/>
      <c r="E144" s="650"/>
      <c r="F144" s="4"/>
      <c r="G144" s="4"/>
      <c r="H144" s="4"/>
      <c r="I144" s="502"/>
      <c r="J144" s="502">
        <v>4470</v>
      </c>
      <c r="K144" s="502">
        <f t="shared" si="3"/>
        <v>4470</v>
      </c>
    </row>
    <row r="145" spans="1:12" ht="12.75">
      <c r="A145" s="518">
        <v>56</v>
      </c>
      <c r="B145" s="639" t="s">
        <v>737</v>
      </c>
      <c r="C145" s="640"/>
      <c r="D145" s="640"/>
      <c r="E145" s="641"/>
      <c r="F145" s="4"/>
      <c r="G145" s="4"/>
      <c r="H145" s="4"/>
      <c r="I145" s="502"/>
      <c r="J145" s="502">
        <v>33476</v>
      </c>
      <c r="K145" s="519">
        <f t="shared" si="3"/>
        <v>33476</v>
      </c>
      <c r="L145" s="503"/>
    </row>
    <row r="146" spans="1:12" ht="12.75">
      <c r="A146" s="518">
        <v>64</v>
      </c>
      <c r="B146" s="639" t="s">
        <v>746</v>
      </c>
      <c r="C146" s="640"/>
      <c r="D146" s="640"/>
      <c r="E146" s="512"/>
      <c r="F146" s="4"/>
      <c r="G146" s="4"/>
      <c r="H146" s="4"/>
      <c r="I146" s="502"/>
      <c r="J146" s="502">
        <v>44500</v>
      </c>
      <c r="K146" s="502">
        <f t="shared" si="3"/>
        <v>44500</v>
      </c>
      <c r="L146" s="503"/>
    </row>
    <row r="147" spans="1:12" ht="12.75">
      <c r="A147" s="518">
        <v>73</v>
      </c>
      <c r="B147" s="639" t="s">
        <v>755</v>
      </c>
      <c r="C147" s="640"/>
      <c r="D147" s="640"/>
      <c r="E147" s="512"/>
      <c r="F147" s="4"/>
      <c r="G147" s="4"/>
      <c r="H147" s="4"/>
      <c r="I147" s="502"/>
      <c r="J147" s="502">
        <v>21500</v>
      </c>
      <c r="K147" s="502">
        <f t="shared" si="3"/>
        <v>21500</v>
      </c>
      <c r="L147" s="503"/>
    </row>
    <row r="148" spans="1:11" ht="12.75">
      <c r="A148" s="518">
        <v>79</v>
      </c>
      <c r="B148" s="650" t="s">
        <v>814</v>
      </c>
      <c r="C148" s="650"/>
      <c r="D148" s="650"/>
      <c r="E148" s="650"/>
      <c r="F148" s="4"/>
      <c r="G148" s="4"/>
      <c r="H148" s="4"/>
      <c r="I148" s="502"/>
      <c r="J148" s="502">
        <v>35</v>
      </c>
      <c r="K148" s="502">
        <f t="shared" si="3"/>
        <v>35</v>
      </c>
    </row>
    <row r="149" spans="1:11" ht="12.75" customHeight="1">
      <c r="A149" s="518">
        <v>70</v>
      </c>
      <c r="B149" s="639" t="s">
        <v>815</v>
      </c>
      <c r="C149" s="640"/>
      <c r="D149" s="640"/>
      <c r="E149" s="641"/>
      <c r="F149" s="4"/>
      <c r="G149" s="4"/>
      <c r="H149" s="4"/>
      <c r="I149" s="502"/>
      <c r="J149" s="502">
        <v>23494</v>
      </c>
      <c r="K149" s="502">
        <f t="shared" si="3"/>
        <v>23494</v>
      </c>
    </row>
    <row r="150" spans="1:11" ht="12.75" customHeight="1">
      <c r="A150" s="518"/>
      <c r="B150" s="510"/>
      <c r="C150" s="511"/>
      <c r="D150" s="511"/>
      <c r="E150" s="512"/>
      <c r="F150" s="4"/>
      <c r="G150" s="4"/>
      <c r="H150" s="4"/>
      <c r="I150" s="502"/>
      <c r="J150" s="502"/>
      <c r="K150" s="502"/>
    </row>
    <row r="151" spans="1:11" ht="12.75">
      <c r="A151" s="648" t="s">
        <v>96</v>
      </c>
      <c r="B151" s="648"/>
      <c r="C151" s="648"/>
      <c r="D151" s="648"/>
      <c r="E151" s="648"/>
      <c r="F151" s="4"/>
      <c r="G151" s="4"/>
      <c r="H151" s="4"/>
      <c r="I151" s="520"/>
      <c r="J151" s="520">
        <f>SUM(J138:J149)</f>
        <v>665914</v>
      </c>
      <c r="K151" s="520">
        <f>SUM(K138:K149)</f>
        <v>665914</v>
      </c>
    </row>
    <row r="152" spans="1:11" ht="12.75">
      <c r="A152" s="651" t="s">
        <v>816</v>
      </c>
      <c r="B152" s="652"/>
      <c r="C152" s="652"/>
      <c r="D152" s="652"/>
      <c r="E152" s="653"/>
      <c r="F152" s="4"/>
      <c r="G152" s="4"/>
      <c r="H152" s="4"/>
      <c r="I152" s="520"/>
      <c r="J152" s="520"/>
      <c r="K152" s="520">
        <v>2500000</v>
      </c>
    </row>
    <row r="153" spans="1:11" ht="12.75">
      <c r="A153" s="651" t="s">
        <v>817</v>
      </c>
      <c r="B153" s="652"/>
      <c r="C153" s="652"/>
      <c r="D153" s="652"/>
      <c r="E153" s="521"/>
      <c r="F153" s="4"/>
      <c r="G153" s="4"/>
      <c r="H153" s="4"/>
      <c r="I153" s="520"/>
      <c r="J153" s="520"/>
      <c r="K153" s="520">
        <v>60000000</v>
      </c>
    </row>
    <row r="154" spans="1:11" ht="12.75">
      <c r="A154" s="651" t="s">
        <v>818</v>
      </c>
      <c r="B154" s="652"/>
      <c r="C154" s="652"/>
      <c r="D154" s="652"/>
      <c r="E154" s="653"/>
      <c r="F154" s="4"/>
      <c r="G154" s="4"/>
      <c r="H154" s="4"/>
      <c r="I154" s="520"/>
      <c r="J154" s="520"/>
      <c r="K154" s="520">
        <v>0</v>
      </c>
    </row>
    <row r="155" spans="1:11" ht="12.75">
      <c r="A155" s="648" t="s">
        <v>819</v>
      </c>
      <c r="B155" s="648"/>
      <c r="C155" s="648"/>
      <c r="D155" s="648"/>
      <c r="E155" s="648"/>
      <c r="F155" s="4"/>
      <c r="G155" s="4"/>
      <c r="H155" s="4"/>
      <c r="I155" s="4"/>
      <c r="J155" s="4"/>
      <c r="K155" s="520">
        <v>926359</v>
      </c>
    </row>
    <row r="156" spans="1:11" ht="12.75">
      <c r="A156" s="648" t="s">
        <v>820</v>
      </c>
      <c r="B156" s="648"/>
      <c r="C156" s="648"/>
      <c r="D156" s="648"/>
      <c r="E156" s="648"/>
      <c r="F156" s="4"/>
      <c r="G156" s="4"/>
      <c r="H156" s="4"/>
      <c r="I156" s="522"/>
      <c r="J156" s="523"/>
      <c r="K156" s="524">
        <f>SUM(K151:K155)</f>
        <v>64092273</v>
      </c>
    </row>
  </sheetData>
  <mergeCells count="153">
    <mergeCell ref="A156:E156"/>
    <mergeCell ref="A152:E152"/>
    <mergeCell ref="A153:D153"/>
    <mergeCell ref="A154:E154"/>
    <mergeCell ref="A155:E155"/>
    <mergeCell ref="B147:D147"/>
    <mergeCell ref="B148:E148"/>
    <mergeCell ref="B149:E149"/>
    <mergeCell ref="A151:E151"/>
    <mergeCell ref="B143:E143"/>
    <mergeCell ref="B144:E144"/>
    <mergeCell ref="B145:E145"/>
    <mergeCell ref="B146:D146"/>
    <mergeCell ref="B139:D139"/>
    <mergeCell ref="B140:D140"/>
    <mergeCell ref="B141:D141"/>
    <mergeCell ref="B142:E142"/>
    <mergeCell ref="A134:E134"/>
    <mergeCell ref="A136:K136"/>
    <mergeCell ref="B137:E137"/>
    <mergeCell ref="B138:E138"/>
    <mergeCell ref="B130:D130"/>
    <mergeCell ref="B131:D131"/>
    <mergeCell ref="B132:D132"/>
    <mergeCell ref="B133:D133"/>
    <mergeCell ref="B126:D126"/>
    <mergeCell ref="B127:D127"/>
    <mergeCell ref="B128:D128"/>
    <mergeCell ref="B129:D129"/>
    <mergeCell ref="B122:D122"/>
    <mergeCell ref="B123:D123"/>
    <mergeCell ref="B124:D124"/>
    <mergeCell ref="B125:D125"/>
    <mergeCell ref="B118:D118"/>
    <mergeCell ref="B119:D119"/>
    <mergeCell ref="B120:D120"/>
    <mergeCell ref="B121:D121"/>
    <mergeCell ref="B114:D114"/>
    <mergeCell ref="B115:D115"/>
    <mergeCell ref="B116:D116"/>
    <mergeCell ref="B117:D117"/>
    <mergeCell ref="B110:D110"/>
    <mergeCell ref="B111:D111"/>
    <mergeCell ref="B112:D112"/>
    <mergeCell ref="B113:D113"/>
    <mergeCell ref="B106:D106"/>
    <mergeCell ref="B107:D107"/>
    <mergeCell ref="B108:D108"/>
    <mergeCell ref="B109:D109"/>
    <mergeCell ref="B102:E102"/>
    <mergeCell ref="B103:E103"/>
    <mergeCell ref="B104:E104"/>
    <mergeCell ref="A105:K105"/>
    <mergeCell ref="B98:E98"/>
    <mergeCell ref="B99:E99"/>
    <mergeCell ref="B100:E100"/>
    <mergeCell ref="B101:E101"/>
    <mergeCell ref="B94:E94"/>
    <mergeCell ref="B95:E95"/>
    <mergeCell ref="B96:E96"/>
    <mergeCell ref="B97:E97"/>
    <mergeCell ref="B90:E90"/>
    <mergeCell ref="B91:E91"/>
    <mergeCell ref="B92:E92"/>
    <mergeCell ref="B93:E93"/>
    <mergeCell ref="B86:E86"/>
    <mergeCell ref="B87:E87"/>
    <mergeCell ref="B88:E88"/>
    <mergeCell ref="B89:E89"/>
    <mergeCell ref="B82:E82"/>
    <mergeCell ref="B83:E83"/>
    <mergeCell ref="B84:E84"/>
    <mergeCell ref="B85:E85"/>
    <mergeCell ref="B78:E78"/>
    <mergeCell ref="B79:D79"/>
    <mergeCell ref="B80:E80"/>
    <mergeCell ref="B81:E81"/>
    <mergeCell ref="B74:E74"/>
    <mergeCell ref="B75:E75"/>
    <mergeCell ref="B76:E76"/>
    <mergeCell ref="B77:E77"/>
    <mergeCell ref="B70:E70"/>
    <mergeCell ref="B71:E71"/>
    <mergeCell ref="B72:E72"/>
    <mergeCell ref="B73:E73"/>
    <mergeCell ref="B66:E66"/>
    <mergeCell ref="B67:E67"/>
    <mergeCell ref="B68:E68"/>
    <mergeCell ref="B69:E69"/>
    <mergeCell ref="B62:E62"/>
    <mergeCell ref="B63:E63"/>
    <mergeCell ref="A64:K64"/>
    <mergeCell ref="B65:E65"/>
    <mergeCell ref="B58:E58"/>
    <mergeCell ref="B59:E59"/>
    <mergeCell ref="B60:E60"/>
    <mergeCell ref="B61:E61"/>
    <mergeCell ref="B54:E54"/>
    <mergeCell ref="B55:E55"/>
    <mergeCell ref="B56:E56"/>
    <mergeCell ref="B57:E57"/>
    <mergeCell ref="B50:E50"/>
    <mergeCell ref="B51:E51"/>
    <mergeCell ref="B52:E52"/>
    <mergeCell ref="B53:E53"/>
    <mergeCell ref="B46:E46"/>
    <mergeCell ref="B47:E47"/>
    <mergeCell ref="B48:E48"/>
    <mergeCell ref="B49:E49"/>
    <mergeCell ref="B42:E42"/>
    <mergeCell ref="B43:E43"/>
    <mergeCell ref="B44:E44"/>
    <mergeCell ref="B45:E45"/>
    <mergeCell ref="B38:E38"/>
    <mergeCell ref="B39:E39"/>
    <mergeCell ref="B40:E40"/>
    <mergeCell ref="B41:E41"/>
    <mergeCell ref="B34:E34"/>
    <mergeCell ref="B35:E35"/>
    <mergeCell ref="B36:E36"/>
    <mergeCell ref="B37:E37"/>
    <mergeCell ref="B30:E30"/>
    <mergeCell ref="A31:K31"/>
    <mergeCell ref="B32:E32"/>
    <mergeCell ref="B33:E33"/>
    <mergeCell ref="B26:E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B14:E14"/>
    <mergeCell ref="B15:E15"/>
    <mergeCell ref="B16:E16"/>
    <mergeCell ref="B17:E17"/>
    <mergeCell ref="B10:E10"/>
    <mergeCell ref="B11:E11"/>
    <mergeCell ref="B12:E12"/>
    <mergeCell ref="B13:E13"/>
    <mergeCell ref="B6:E6"/>
    <mergeCell ref="B7:E7"/>
    <mergeCell ref="B8:E8"/>
    <mergeCell ref="B9:E9"/>
    <mergeCell ref="A2:K2"/>
    <mergeCell ref="B3:E3"/>
    <mergeCell ref="A4:K4"/>
    <mergeCell ref="B5:E5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66" r:id="rId1"/>
  <headerFooter alignWithMargins="0">
    <oddFooter>&amp;C&amp;P</oddFooter>
  </headerFooter>
  <rowBreaks count="1" manualBreakCount="1">
    <brk id="78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31">
      <selection activeCell="H24" sqref="H24"/>
    </sheetView>
  </sheetViews>
  <sheetFormatPr defaultColWidth="9.00390625" defaultRowHeight="12.75"/>
  <cols>
    <col min="1" max="1" width="34.875" style="0" customWidth="1"/>
    <col min="2" max="2" width="10.75390625" style="0" customWidth="1"/>
    <col min="3" max="3" width="10.875" style="0" customWidth="1"/>
    <col min="4" max="4" width="15.25390625" style="0" customWidth="1"/>
    <col min="5" max="5" width="12.75390625" style="0" customWidth="1"/>
    <col min="7" max="7" width="13.875" style="0" bestFit="1" customWidth="1"/>
  </cols>
  <sheetData>
    <row r="1" spans="1:8" ht="18">
      <c r="A1" s="227" t="s">
        <v>640</v>
      </c>
      <c r="B1" s="227"/>
      <c r="C1" s="227"/>
      <c r="D1" s="227"/>
      <c r="E1" s="227"/>
      <c r="H1" s="2"/>
    </row>
    <row r="2" spans="1:8" ht="18">
      <c r="A2" s="227"/>
      <c r="B2" s="227"/>
      <c r="C2" s="227"/>
      <c r="D2" s="227"/>
      <c r="E2" s="227"/>
      <c r="H2" s="2"/>
    </row>
    <row r="4" spans="1:7" ht="15.75">
      <c r="A4" s="1" t="s">
        <v>393</v>
      </c>
      <c r="D4" s="174">
        <v>164618451.52</v>
      </c>
      <c r="E4" s="2" t="s">
        <v>107</v>
      </c>
      <c r="G4" s="174"/>
    </row>
    <row r="5" spans="1:7" ht="15.75">
      <c r="A5" s="1"/>
      <c r="D5" s="174"/>
      <c r="G5" s="174"/>
    </row>
    <row r="6" spans="1:6" ht="15.75">
      <c r="A6" s="1" t="s">
        <v>108</v>
      </c>
      <c r="B6" s="1"/>
      <c r="F6" s="428"/>
    </row>
    <row r="7" spans="1:5" ht="25.5">
      <c r="A7" s="81"/>
      <c r="B7" s="52" t="s">
        <v>139</v>
      </c>
      <c r="C7" s="6" t="s">
        <v>140</v>
      </c>
      <c r="D7" s="5" t="s">
        <v>16</v>
      </c>
      <c r="E7" s="51" t="s">
        <v>141</v>
      </c>
    </row>
    <row r="8" spans="1:5" ht="25.5">
      <c r="A8" s="488" t="s">
        <v>667</v>
      </c>
      <c r="B8" s="339">
        <v>0</v>
      </c>
      <c r="C8" s="339">
        <v>0</v>
      </c>
      <c r="D8" s="339">
        <v>155790000</v>
      </c>
      <c r="E8" s="385" t="s">
        <v>326</v>
      </c>
    </row>
    <row r="9" spans="1:5" ht="25.5">
      <c r="A9" s="429" t="s">
        <v>538</v>
      </c>
      <c r="B9" s="430">
        <v>0</v>
      </c>
      <c r="C9" s="430">
        <v>0</v>
      </c>
      <c r="D9" s="393">
        <v>3450</v>
      </c>
      <c r="E9" s="202" t="s">
        <v>326</v>
      </c>
    </row>
    <row r="10" spans="1:5" ht="12.75">
      <c r="A10" s="384" t="s">
        <v>389</v>
      </c>
      <c r="B10" s="28">
        <v>0</v>
      </c>
      <c r="C10" s="28">
        <v>0</v>
      </c>
      <c r="D10" s="28">
        <v>13792000</v>
      </c>
      <c r="E10" s="36" t="s">
        <v>326</v>
      </c>
    </row>
    <row r="11" spans="1:5" ht="12.75" customHeight="1">
      <c r="A11" s="384" t="s">
        <v>628</v>
      </c>
      <c r="B11" s="28">
        <v>0</v>
      </c>
      <c r="C11" s="28">
        <v>0</v>
      </c>
      <c r="D11" s="28">
        <v>90596533</v>
      </c>
      <c r="E11" s="36" t="s">
        <v>326</v>
      </c>
    </row>
    <row r="12" spans="1:5" ht="12.75">
      <c r="A12" s="3" t="s">
        <v>350</v>
      </c>
      <c r="B12" s="9">
        <v>0</v>
      </c>
      <c r="C12" s="9">
        <v>0</v>
      </c>
      <c r="D12" s="9">
        <f>SUM(D8:D11)</f>
        <v>260181983</v>
      </c>
      <c r="E12" s="27" t="s">
        <v>326</v>
      </c>
    </row>
    <row r="13" spans="1:5" ht="12.75">
      <c r="A13" s="294"/>
      <c r="B13" s="295"/>
      <c r="C13" s="295"/>
      <c r="D13" s="295"/>
      <c r="E13" s="353"/>
    </row>
    <row r="14" ht="15.75">
      <c r="A14" s="1" t="s">
        <v>449</v>
      </c>
    </row>
    <row r="15" spans="1:5" ht="24" customHeight="1">
      <c r="A15" s="3"/>
      <c r="B15" s="52" t="s">
        <v>139</v>
      </c>
      <c r="C15" s="6" t="s">
        <v>140</v>
      </c>
      <c r="D15" s="277" t="s">
        <v>16</v>
      </c>
      <c r="E15" s="51" t="s">
        <v>141</v>
      </c>
    </row>
    <row r="16" spans="1:7" ht="26.25" customHeight="1">
      <c r="A16" s="467" t="s">
        <v>588</v>
      </c>
      <c r="B16" s="339">
        <v>0</v>
      </c>
      <c r="C16" s="339">
        <v>0</v>
      </c>
      <c r="D16" s="339">
        <v>114455940</v>
      </c>
      <c r="E16" s="385" t="s">
        <v>326</v>
      </c>
      <c r="G16" s="483"/>
    </row>
    <row r="17" spans="1:5" ht="12.75">
      <c r="A17" s="3" t="s">
        <v>351</v>
      </c>
      <c r="B17" s="9">
        <v>0</v>
      </c>
      <c r="C17" s="331">
        <v>0</v>
      </c>
      <c r="D17" s="9">
        <f>SUM(D16:D16)</f>
        <v>114455940</v>
      </c>
      <c r="E17" s="10" t="s">
        <v>326</v>
      </c>
    </row>
    <row r="18" ht="12.75">
      <c r="A18" s="381"/>
    </row>
    <row r="20" spans="1:5" ht="13.5" customHeight="1">
      <c r="A20" t="s">
        <v>432</v>
      </c>
      <c r="D20" s="351">
        <v>120000000</v>
      </c>
      <c r="E20" t="s">
        <v>107</v>
      </c>
    </row>
    <row r="22" spans="1:5" ht="15.75">
      <c r="A22" s="1" t="s">
        <v>641</v>
      </c>
      <c r="D22" s="348">
        <v>430344494.52</v>
      </c>
      <c r="E22" s="349" t="s">
        <v>107</v>
      </c>
    </row>
    <row r="23" spans="1:5" ht="10.5" customHeight="1">
      <c r="A23" s="1"/>
      <c r="D23" s="348"/>
      <c r="E23" s="349"/>
    </row>
    <row r="24" ht="12.75">
      <c r="A24" s="2" t="s">
        <v>592</v>
      </c>
    </row>
    <row r="26" spans="1:5" ht="14.25">
      <c r="A26" s="397" t="s">
        <v>450</v>
      </c>
      <c r="B26" s="397"/>
      <c r="C26" s="397"/>
      <c r="D26" s="399">
        <v>-320000</v>
      </c>
      <c r="E26" t="s">
        <v>107</v>
      </c>
    </row>
    <row r="27" spans="1:4" ht="14.25">
      <c r="A27" s="397"/>
      <c r="B27" s="397"/>
      <c r="C27" s="397"/>
      <c r="D27" s="399"/>
    </row>
    <row r="28" spans="1:5" ht="15">
      <c r="A28" s="397" t="s">
        <v>451</v>
      </c>
      <c r="B28" s="398"/>
      <c r="C28" s="398"/>
      <c r="D28" s="399">
        <v>-220000000</v>
      </c>
      <c r="E28" t="s">
        <v>107</v>
      </c>
    </row>
    <row r="29" spans="1:4" ht="15">
      <c r="A29" s="397"/>
      <c r="B29" s="398"/>
      <c r="C29" s="398"/>
      <c r="D29" s="399"/>
    </row>
    <row r="30" spans="1:5" ht="15">
      <c r="A30" s="397" t="s">
        <v>495</v>
      </c>
      <c r="B30" s="398"/>
      <c r="C30" s="398"/>
      <c r="D30" s="399">
        <v>-12311000</v>
      </c>
      <c r="E30" t="s">
        <v>107</v>
      </c>
    </row>
    <row r="31" spans="1:3" ht="15">
      <c r="A31" s="397" t="s">
        <v>496</v>
      </c>
      <c r="B31" s="398"/>
      <c r="C31" s="398"/>
    </row>
    <row r="33" spans="1:5" ht="14.25">
      <c r="A33" s="397" t="s">
        <v>497</v>
      </c>
      <c r="D33" s="399">
        <v>-19800000</v>
      </c>
      <c r="E33" t="s">
        <v>107</v>
      </c>
    </row>
    <row r="34" ht="14.25">
      <c r="A34" s="397"/>
    </row>
    <row r="35" spans="1:5" ht="14.25">
      <c r="A35" s="397" t="s">
        <v>563</v>
      </c>
      <c r="D35" s="399">
        <v>-20000000</v>
      </c>
      <c r="E35" t="s">
        <v>107</v>
      </c>
    </row>
    <row r="37" spans="1:5" ht="14.25">
      <c r="A37" s="397" t="s">
        <v>498</v>
      </c>
      <c r="D37" s="399">
        <v>-300000</v>
      </c>
      <c r="E37" t="s">
        <v>107</v>
      </c>
    </row>
    <row r="38" spans="1:4" ht="14.25">
      <c r="A38" s="397"/>
      <c r="D38" s="15"/>
    </row>
    <row r="39" spans="1:5" ht="14.25">
      <c r="A39" s="397" t="s">
        <v>564</v>
      </c>
      <c r="D39" s="399">
        <v>-11800000</v>
      </c>
      <c r="E39" t="s">
        <v>107</v>
      </c>
    </row>
    <row r="40" spans="1:4" ht="14.25">
      <c r="A40" s="397"/>
      <c r="D40" s="15"/>
    </row>
    <row r="41" spans="1:5" ht="14.25">
      <c r="A41" s="397" t="s">
        <v>565</v>
      </c>
      <c r="D41" s="399">
        <v>-5601626</v>
      </c>
      <c r="E41" t="s">
        <v>107</v>
      </c>
    </row>
    <row r="42" spans="1:4" ht="14.25">
      <c r="A42" s="397"/>
      <c r="D42" s="15"/>
    </row>
    <row r="43" spans="1:5" ht="14.25">
      <c r="A43" s="397" t="s">
        <v>566</v>
      </c>
      <c r="D43" s="399">
        <v>-3625000</v>
      </c>
      <c r="E43" t="s">
        <v>107</v>
      </c>
    </row>
    <row r="45" spans="1:5" ht="14.25">
      <c r="A45" s="397" t="s">
        <v>567</v>
      </c>
      <c r="D45" s="399">
        <v>-12792620</v>
      </c>
      <c r="E45" t="s">
        <v>107</v>
      </c>
    </row>
    <row r="47" spans="1:5" ht="14.25">
      <c r="A47" s="397" t="s">
        <v>568</v>
      </c>
      <c r="D47" s="399">
        <v>-6888333</v>
      </c>
      <c r="E47" t="s">
        <v>107</v>
      </c>
    </row>
    <row r="49" spans="1:7" ht="14.25">
      <c r="A49" s="397" t="s">
        <v>589</v>
      </c>
      <c r="D49" s="399">
        <v>-6669738</v>
      </c>
      <c r="E49" t="s">
        <v>107</v>
      </c>
      <c r="G49" s="15"/>
    </row>
    <row r="50" spans="1:7" ht="14.25">
      <c r="A50" s="397"/>
      <c r="D50" s="399"/>
      <c r="G50" s="15"/>
    </row>
    <row r="51" spans="1:7" ht="14.25">
      <c r="A51" s="397" t="s">
        <v>615</v>
      </c>
      <c r="D51" s="399">
        <v>-7705000</v>
      </c>
      <c r="E51" t="s">
        <v>107</v>
      </c>
      <c r="G51" s="15"/>
    </row>
    <row r="52" spans="1:7" ht="14.25">
      <c r="A52" s="397"/>
      <c r="D52" s="399"/>
      <c r="G52" s="15"/>
    </row>
    <row r="53" spans="1:7" ht="14.25">
      <c r="A53" s="397" t="s">
        <v>670</v>
      </c>
      <c r="D53" s="399">
        <v>-1433000</v>
      </c>
      <c r="E53" t="s">
        <v>107</v>
      </c>
      <c r="G53" s="15"/>
    </row>
    <row r="54" spans="1:4" ht="14.25">
      <c r="A54" s="397"/>
      <c r="D54" s="399"/>
    </row>
    <row r="55" spans="1:4" ht="14.25">
      <c r="A55" s="397" t="s">
        <v>590</v>
      </c>
      <c r="D55" s="399"/>
    </row>
    <row r="56" spans="1:4" ht="14.25">
      <c r="A56" s="397" t="s">
        <v>591</v>
      </c>
      <c r="D56" s="399"/>
    </row>
    <row r="57" spans="1:4" ht="14.25">
      <c r="A57" s="397"/>
      <c r="D57" s="399"/>
    </row>
    <row r="58" spans="1:5" ht="15">
      <c r="A58" s="397" t="s">
        <v>585</v>
      </c>
      <c r="D58" s="463" t="s">
        <v>661</v>
      </c>
      <c r="E58" s="2" t="s">
        <v>107</v>
      </c>
    </row>
    <row r="59" spans="1:5" ht="15">
      <c r="A59" s="397"/>
      <c r="D59" s="463"/>
      <c r="E59" s="2"/>
    </row>
    <row r="61" spans="4:5" ht="15">
      <c r="D61" s="463"/>
      <c r="E61" s="2"/>
    </row>
  </sheetData>
  <printOptions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2005-11-16T10:28:30Z</cp:lastPrinted>
  <dcterms:created xsi:type="dcterms:W3CDTF">1997-01-24T11:07:25Z</dcterms:created>
  <dcterms:modified xsi:type="dcterms:W3CDTF">2005-11-16T10:33:41Z</dcterms:modified>
  <cp:category/>
  <cp:version/>
  <cp:contentType/>
  <cp:contentStatus/>
</cp:coreProperties>
</file>