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255" activeTab="0"/>
  </bookViews>
  <sheets>
    <sheet name="Pečovatelská služba" sheetId="1" r:id="rId1"/>
    <sheet name="Projekty pro seniory a ZP" sheetId="2" r:id="rId2"/>
    <sheet name="Intervenční služby" sheetId="3" r:id="rId3"/>
    <sheet name="DD" sheetId="4" r:id="rId4"/>
    <sheet name="Azylové domy" sheetId="5" r:id="rId5"/>
  </sheets>
  <definedNames>
    <definedName name="_xlnm.Print_Area" localSheetId="4">'Azylové domy'!$A$1:$S$17</definedName>
    <definedName name="_xlnm.Print_Area" localSheetId="2">'Intervenční služby'!$A$1:$AA$68</definedName>
    <definedName name="_xlnm.Print_Area" localSheetId="1">'Projekty pro seniory a ZP'!$A$1:$Q$83</definedName>
  </definedNames>
  <calcPr fullCalcOnLoad="1"/>
</workbook>
</file>

<file path=xl/sharedStrings.xml><?xml version="1.0" encoding="utf-8"?>
<sst xmlns="http://schemas.openxmlformats.org/spreadsheetml/2006/main" count="523" uniqueCount="258">
  <si>
    <t>Název organizace</t>
  </si>
  <si>
    <t>Název projektu</t>
  </si>
  <si>
    <t>Typ služby</t>
  </si>
  <si>
    <t>Dotace 2004 celkem (MPSV)</t>
  </si>
  <si>
    <t>Dotace po odečtení obdržené dotace</t>
  </si>
  <si>
    <t>Konečná výše dotace kraje</t>
  </si>
  <si>
    <t>Dotace od MPSV+kraje 2004</t>
  </si>
  <si>
    <t>Rozpočet 2005</t>
  </si>
  <si>
    <t>Požadavek na MPSV 2005</t>
  </si>
  <si>
    <t>Dotace MPSV 2005</t>
  </si>
  <si>
    <t>Námitky</t>
  </si>
  <si>
    <t>Celková dotace MPSV 2005</t>
  </si>
  <si>
    <t>SDRUŽENÍ ČESKÁ KATOLICKÁ CHARITA</t>
  </si>
  <si>
    <t>CHOPS Počátky</t>
  </si>
  <si>
    <t>PS</t>
  </si>
  <si>
    <t>HOME CARE - CHOPS Jihlava</t>
  </si>
  <si>
    <t>Domov pokojného stáří a komplex.péče Nížkov</t>
  </si>
  <si>
    <t>Charitní pečovatelská služba v rodinách Třebíč</t>
  </si>
  <si>
    <t>CHOPS Havlíčkův Brod</t>
  </si>
  <si>
    <t>Rozšíření a zkval.dom.hosp.péče - CHPS v rodinách (Bystřice nad Pernštejnem)</t>
  </si>
  <si>
    <t>Charitní domov pokojného stáří v Lukách n. Jihlavou</t>
  </si>
  <si>
    <t>Charitní domov pokojného stáří v Kamenici u Jihlavy</t>
  </si>
  <si>
    <t>Charitní domov pokojného stáří v Kostelci u Jihlavy</t>
  </si>
  <si>
    <t>Domov pokojného stáří v Telči</t>
  </si>
  <si>
    <t>Domov pokojného stáří - soc.služby v Kněžicích</t>
  </si>
  <si>
    <t>Domov pro seniory a zdravotně postižené Hrotovice</t>
  </si>
  <si>
    <t>Charitní PS s CDS Kamenice n. Lipou</t>
  </si>
  <si>
    <t>Charitní PS Pelhřimov</t>
  </si>
  <si>
    <t>Charitní PS Humpolec</t>
  </si>
  <si>
    <t>Charitní domov pokojného stáří Nová Říše</t>
  </si>
  <si>
    <t>JUDr. Božena Dolejská</t>
  </si>
  <si>
    <t>POMOC A PÉČE  - Pečovatelská služba v Jaroměřicích nad Rokytnou</t>
  </si>
  <si>
    <t>Pečovatelská služba v 17 menších obcích v okrese Třebíč</t>
  </si>
  <si>
    <t>POMOC A PÉČE  - PS a jídelna v Třebíči</t>
  </si>
  <si>
    <t>Celkem za PS</t>
  </si>
  <si>
    <t>Úvaz. 2005</t>
  </si>
  <si>
    <t>Obce - poskytovatelé pečovatelské služby:</t>
  </si>
  <si>
    <t>úvazky celkem</t>
  </si>
  <si>
    <t>počet klientů</t>
  </si>
  <si>
    <t>Havlíčkův Brod</t>
  </si>
  <si>
    <t>Chotěboř</t>
  </si>
  <si>
    <t>Jihlava</t>
  </si>
  <si>
    <t>Moravské Budějovice</t>
  </si>
  <si>
    <t>Náměšť n. Osl.</t>
  </si>
  <si>
    <t>Nové Město n. Mor.</t>
  </si>
  <si>
    <t>Pacov</t>
  </si>
  <si>
    <t>Pelhřimov</t>
  </si>
  <si>
    <t>Světlá n. Sáz,</t>
  </si>
  <si>
    <t>Velké Meziříčí</t>
  </si>
  <si>
    <t>Žďár n. Sáz.</t>
  </si>
  <si>
    <t>Bobrová</t>
  </si>
  <si>
    <t>Dolní Rožínka</t>
  </si>
  <si>
    <t>Horní Cerekev</t>
  </si>
  <si>
    <t>Jemnice</t>
  </si>
  <si>
    <t>Jimramov</t>
  </si>
  <si>
    <t>Krucemburk</t>
  </si>
  <si>
    <t>Křižanov</t>
  </si>
  <si>
    <t>Ledeč n. Sáz.</t>
  </si>
  <si>
    <t>Měřín</t>
  </si>
  <si>
    <t>Moravec</t>
  </si>
  <si>
    <t>Pohled</t>
  </si>
  <si>
    <t>Polná</t>
  </si>
  <si>
    <t>Přibyslav</t>
  </si>
  <si>
    <t>Třešť</t>
  </si>
  <si>
    <t>Úsobí</t>
  </si>
  <si>
    <t>Vír</t>
  </si>
  <si>
    <t>Ždírec n. Doubr.</t>
  </si>
  <si>
    <t>Želiv</t>
  </si>
  <si>
    <t>Počty klientů</t>
  </si>
  <si>
    <t>Celková výše rozpočtů PS</t>
  </si>
  <si>
    <t>Celkový počet úvazků PS</t>
  </si>
  <si>
    <t>Celkový počet klientů PS</t>
  </si>
  <si>
    <t>Průměr rozpočtů na úvazek</t>
  </si>
  <si>
    <t>Průměr rozpočtů na klienta</t>
  </si>
  <si>
    <t>Objem prostředků v rozpočtu kraje</t>
  </si>
  <si>
    <t>Prostředky v rozpočtu kraje na úvazek</t>
  </si>
  <si>
    <t>Doporučená dotace na úvazek</t>
  </si>
  <si>
    <t>Dotace při částce 50000 na úvazek po odečtení dotace MPSV</t>
  </si>
  <si>
    <t>Dotace při částce 50000 na úvazek</t>
  </si>
  <si>
    <t>Celková dotace při odečítání dotace MPSV (50 000 na úvazek)</t>
  </si>
  <si>
    <t>Obec</t>
  </si>
  <si>
    <t>Celkem</t>
  </si>
  <si>
    <t>Dotace při částce 50000 na úvazek bez odečítání dotace MPSV</t>
  </si>
  <si>
    <t>Souhrnné údaje</t>
  </si>
  <si>
    <t>Stacionáře</t>
  </si>
  <si>
    <t>sl. N</t>
  </si>
  <si>
    <t>Dotace kraje (nepokryté požadavky na dotaci MPSV)</t>
  </si>
  <si>
    <t>Dotace od MPSV+kraje</t>
  </si>
  <si>
    <t>Denní stacionář pro psychotiky Třebíč</t>
  </si>
  <si>
    <t>CD</t>
  </si>
  <si>
    <t>Denní stac.pro osoby ment.a komb.post.-Úsměv, Třebíč</t>
  </si>
  <si>
    <t>Centrum denních služeb Pacov</t>
  </si>
  <si>
    <t>Denní stacionář pro seniory a zdrav.postižené Třebíč</t>
  </si>
  <si>
    <t>Denní stacionář pro seniory v Humpolci</t>
  </si>
  <si>
    <t>Denní stacionář pro osoby s mentálním a kombinovaným postižením ve Velkém Meziříčí</t>
  </si>
  <si>
    <t>SDRUŽENÍ PRO POMOC MENTÁL.POSTIŽENÝM ČR</t>
  </si>
  <si>
    <t>Úsvit - zařízení SPMP Havlíčkův Brod</t>
  </si>
  <si>
    <t>Sdružení pro péči o duševně nemocné FOKUS VYSOČINA</t>
  </si>
  <si>
    <t>Mimonemocniční psychiatr. rehabilitace a sociální služby dlouhodobě duševně nemocným</t>
  </si>
  <si>
    <t>Centrum denních služeb v Pacově pro osoby s mentálním a kombinovaným postižením</t>
  </si>
  <si>
    <t>Denní stacionář pro děti a mládež s mentálním a kombinovaným postižením v Ledči nad Sázavou</t>
  </si>
  <si>
    <t>Stacionář pro mentálně, tělesně postižené a duševně nemocné - Chotěboř</t>
  </si>
  <si>
    <t>Ostatní</t>
  </si>
  <si>
    <t>Fokus Vysočina - Dobrovolnické centrum v regionu Pelhřimov</t>
  </si>
  <si>
    <t>JN</t>
  </si>
  <si>
    <t>Fokus Vysočina - Dobrovolnické centrum v regionu Havlíčkův Brod</t>
  </si>
  <si>
    <t>OBČANSKÉ SDRUŽENÍ PRO PODPORU A PÉČI O DUŠEVNĚ NEMOCNÉ VOR JIHLAVA</t>
  </si>
  <si>
    <t>Rozvoj komunitní péče o duševní zdraví</t>
  </si>
  <si>
    <t>Job club v regionu Havlíčkův Brod a Pelhřimov  - 2004</t>
  </si>
  <si>
    <t>TyfloCentrum Jihlava o.p.s.</t>
  </si>
  <si>
    <t>Denní centrum sociálních služeb pro nevidomé a slabozraké v kraji Vysočina</t>
  </si>
  <si>
    <t>TyfloVysočina Jihlava, o.p.s.</t>
  </si>
  <si>
    <t xml:space="preserve">Středisko zajišťující integraci zdravotně postižených </t>
  </si>
  <si>
    <t>Klub v 9(Klub pro duševně nemocné) ve Žďáře nad Sázavou</t>
  </si>
  <si>
    <t>SVAZ NESLYŠÍCÍCH A NEDOSLÝCHAVÝCH V ČR</t>
  </si>
  <si>
    <t>Poradenství a specifické služby pro sluchově postižené</t>
  </si>
  <si>
    <t>PO</t>
  </si>
  <si>
    <t>Centrum pro zdravotně postižené kraje Vysočina</t>
  </si>
  <si>
    <t>Centra služeb pro zdravotně postižené v kraji Vysočina</t>
  </si>
  <si>
    <t>Centrum osobní asistence Havlíčkův Brod</t>
  </si>
  <si>
    <t>OA</t>
  </si>
  <si>
    <t>Středisko osobní asistence a chráněné bydlení Třebíč</t>
  </si>
  <si>
    <t>SDRUŽENÍ NOVÉ MĚSTO NA MORAVĚ</t>
  </si>
  <si>
    <t>Osobní asistence</t>
  </si>
  <si>
    <t>Dospíváme k zodpovědnosti aneb budujeme integrační centrum na Vysočině</t>
  </si>
  <si>
    <t>Středisko osobní asistence Pelhřimov</t>
  </si>
  <si>
    <t>Středisko rané péče Havlíčkův Brod</t>
  </si>
  <si>
    <t>RP</t>
  </si>
  <si>
    <t>HP</t>
  </si>
  <si>
    <t>AREÍON - TÍSŇOVÁ PÉČE pro seniory a zdravotně postižené občany</t>
  </si>
  <si>
    <t>TP</t>
  </si>
  <si>
    <t>Podpora FV 2005</t>
  </si>
  <si>
    <t>dotace RVKPP 2005</t>
  </si>
  <si>
    <t>KOLPINGOVO DÍLO ČESKÉ REPUBLIKY</t>
  </si>
  <si>
    <t>Terapeutická komunita Sejřek</t>
  </si>
  <si>
    <t>TK</t>
  </si>
  <si>
    <t>Doléčování, chráněné pracovní programy a rekvalifikace, chráněné bydlení</t>
  </si>
  <si>
    <t>Kontaktní centrum drogových závislostí Třebíč</t>
  </si>
  <si>
    <t>KC</t>
  </si>
  <si>
    <t>Kontaktní centrum Jihlava (Centrum U Větrníku)</t>
  </si>
  <si>
    <t>K-centrum pro pomoc v problému s drogami</t>
  </si>
  <si>
    <t>Kontaktní centrum VIA</t>
  </si>
  <si>
    <t>Klub Zámek Třebíč-Centrum prev.drog.záv.a soc.pat.jevů</t>
  </si>
  <si>
    <t>DM</t>
  </si>
  <si>
    <t>Centrum prevence drogových závislostí v Jihlavě</t>
  </si>
  <si>
    <t>D-STOP (Centrum prev.a Klub volného času) Bystřice nad Pernštejnem</t>
  </si>
  <si>
    <t>Malá řemesla - podporované zaměstnání Jihlava</t>
  </si>
  <si>
    <t>PZ</t>
  </si>
  <si>
    <t>Klubovna pro romské děti a mládež Jihlava</t>
  </si>
  <si>
    <t>Ponorka-centrum prevence Žďár nad Sázavou (Poradna pro děti a mládež ve Žďáře nad Sázavou)</t>
  </si>
  <si>
    <t>Romské centrum - klub dětí a mládeže Třebíč</t>
  </si>
  <si>
    <t>Komunitní centrum Spirála Pacov</t>
  </si>
  <si>
    <t>Občanská poradna Pelhřimov</t>
  </si>
  <si>
    <t>Občanská poradna Havlíčkův Brod</t>
  </si>
  <si>
    <t>Občanská poradna Nové Město na Moravě</t>
  </si>
  <si>
    <t>Poradna pro děti a rodiče - EZOP</t>
  </si>
  <si>
    <t>OBČANSKÁ PORADNA JIHLAVA</t>
  </si>
  <si>
    <t>OBČANSKÁ PORADNA ŽĎÁR NAD SÁZAVOU</t>
  </si>
  <si>
    <t>PROJEKT OBČANSKÉ PORADNY ŽĎÁR NAD SÁZAVOU</t>
  </si>
  <si>
    <t>Občanská poradna Třebíč</t>
  </si>
  <si>
    <t>Požadavek na dotaci MPSV</t>
  </si>
  <si>
    <t>MPSV celkem</t>
  </si>
  <si>
    <t>Počet lůžek</t>
  </si>
  <si>
    <t>Obdržená dotace/lůžko</t>
  </si>
  <si>
    <t>Diakonie ČCE</t>
  </si>
  <si>
    <t>Domov odpočinku ve stáří Myslibořice</t>
  </si>
  <si>
    <t>Dům sv. Antonína</t>
  </si>
  <si>
    <t>ČPK sester premonstrátek</t>
  </si>
  <si>
    <t>Domov blahoslavené Bronislavy v Humpolci</t>
  </si>
  <si>
    <t>Statutární město Jihlava</t>
  </si>
  <si>
    <t>Domov důchodců</t>
  </si>
  <si>
    <t>Město Telč</t>
  </si>
  <si>
    <t>Město Velká Bíteš</t>
  </si>
  <si>
    <t>Město Žďár n. Sáz.</t>
  </si>
  <si>
    <t>Město Světlá n. Sáz.</t>
  </si>
  <si>
    <t>Město Havlíčkův Brod</t>
  </si>
  <si>
    <t>Město Pacov</t>
  </si>
  <si>
    <t>Azylové domy</t>
  </si>
  <si>
    <t>Rozpočet 2004</t>
  </si>
  <si>
    <t>Azylový dům pro muže bezdomovce Třebíč</t>
  </si>
  <si>
    <t>AD</t>
  </si>
  <si>
    <t>CHD pro matky s dětmi Havlíčkův Brod</t>
  </si>
  <si>
    <t>Domov pro matky v tísni Třebíč</t>
  </si>
  <si>
    <t>Diakonie evangelické církve metodistické</t>
  </si>
  <si>
    <t>Azylový dům pro muže Jihlava</t>
  </si>
  <si>
    <t>Azylový dům pro matky s dětmi Jihlava</t>
  </si>
  <si>
    <t>Azylový dům pro matky (otce) s dětmi</t>
  </si>
  <si>
    <t>AD pro matky</t>
  </si>
  <si>
    <t>Město Žďár n. Sázavou</t>
  </si>
  <si>
    <t xml:space="preserve">Azylový dům pro muže </t>
  </si>
  <si>
    <t>Celkem za AD</t>
  </si>
  <si>
    <t>Intervenční a protidrogové projekty</t>
  </si>
  <si>
    <t>Služby pro seniory a zdravotně postižené</t>
  </si>
  <si>
    <t>Domovy důchodců</t>
  </si>
  <si>
    <t>Pečovatelská služba</t>
  </si>
  <si>
    <t>Skutečné náklady v roce 2004</t>
  </si>
  <si>
    <t>Závislost klienta na službě</t>
  </si>
  <si>
    <t>Působnost poskytovatele</t>
  </si>
  <si>
    <t>Skutečné náklady 2004</t>
  </si>
  <si>
    <t>Výše dotace kraje stanovená na přerozdělením rozpočtované částky</t>
  </si>
  <si>
    <t>Sněžné</t>
  </si>
  <si>
    <t>Škrdlovice</t>
  </si>
  <si>
    <t>Výše dotace kraje v návaznosti na neposkytnutí dotace z FV</t>
  </si>
  <si>
    <t>Podíl dotace kraje na skutečných nákladech 2004 v %</t>
  </si>
  <si>
    <t>Občanské sdružení Benediktus Chotěboř</t>
  </si>
  <si>
    <t>ŽIVOT 90, pobočka Jihlava</t>
  </si>
  <si>
    <t>Pečovatelská a hospicová péče v domovech důchodců, LDN a doma</t>
  </si>
  <si>
    <t>Hospicové hnutí-Vysočina, o.s. Nové Město na Moravě</t>
  </si>
  <si>
    <t>Občanské sdružení Ječmínek Žďár n. Sáz.</t>
  </si>
  <si>
    <t>o.s.  Spektrum Vysočina Nová Ves u Chotěboře</t>
  </si>
  <si>
    <t>CIRCLE OF LIFE, o.s. Koněšín</t>
  </si>
  <si>
    <t>Výše dotace kraje stanovená přerozdělením rozpočtované částky</t>
  </si>
  <si>
    <t>Ostatní intervenční projekty</t>
  </si>
  <si>
    <t>Typologie sociálních služeb – vysvětlivky ke zkratkám používaných v tabulkách</t>
  </si>
  <si>
    <t xml:space="preserve">CD </t>
  </si>
  <si>
    <t>Centra denních služeb</t>
  </si>
  <si>
    <t>Krizová centra</t>
  </si>
  <si>
    <t>Nízkoprahová zařízení pro děti a mládež</t>
  </si>
  <si>
    <t xml:space="preserve">PS </t>
  </si>
  <si>
    <t>Podporované zaměstnávání</t>
  </si>
  <si>
    <t xml:space="preserve">PO </t>
  </si>
  <si>
    <t>Poradny</t>
  </si>
  <si>
    <t>Raná péče</t>
  </si>
  <si>
    <t>Terapeutické komunity</t>
  </si>
  <si>
    <t>Tísňová péče</t>
  </si>
  <si>
    <t>Hospicová péče</t>
  </si>
  <si>
    <t>Jiné (uvede se přesný popis)</t>
  </si>
  <si>
    <t>Raná péče Třebíč</t>
  </si>
  <si>
    <t>o.s. Na počátku, Brno, Soběšická 60</t>
  </si>
  <si>
    <t>DC</t>
  </si>
  <si>
    <t>Brtnice</t>
  </si>
  <si>
    <t>Velká Bíteš</t>
  </si>
  <si>
    <t>Štoky</t>
  </si>
  <si>
    <t>součin sl. L a sl. M a N - pomocný ukazatel nákladnosti, závislosti a působnosti</t>
  </si>
  <si>
    <t>sl. L</t>
  </si>
  <si>
    <t>sl.M</t>
  </si>
  <si>
    <t>sl.N</t>
  </si>
  <si>
    <t>sl. M</t>
  </si>
  <si>
    <t>sl. O</t>
  </si>
  <si>
    <t>sl. P</t>
  </si>
  <si>
    <t>součin sl. N a sl. O a P - pomocný ukazatel nákladnosti, závislosti a působnosti</t>
  </si>
  <si>
    <t>Konečná dotace kraje - počet lůžek*10 tis.</t>
  </si>
  <si>
    <t>DAGMAR PROKEŠOVÁ - agentura pro komplexní domácí péči Třebíč</t>
  </si>
  <si>
    <t>Dům sv. Antonína v Moravských Budějovicích</t>
  </si>
  <si>
    <t>Dům na půl cesty</t>
  </si>
  <si>
    <t>Sociálně preventivní program Pět P, Třebíč</t>
  </si>
  <si>
    <t>Občanské poradenství Jihlava</t>
  </si>
  <si>
    <t>Spektrum - kontakní nízkoprahové centrum, Žďár .n. Sáz.</t>
  </si>
  <si>
    <t>Dotace kraje v roce 2004</t>
  </si>
  <si>
    <t>"Fénix" -  projekt komplexního  systému zdr.a soc. služeb v domácím prostředí (Třebíč)</t>
  </si>
  <si>
    <t>OBČANSKÉ SDRUŽENÍ PRO POMOC MENTÁLNĚ POSTIŽENÝM - LADA, Bratčice</t>
  </si>
  <si>
    <t>STŘED (Sdružení třebíčských dobrovolníků), Třebíč</t>
  </si>
  <si>
    <t>podpořený projekt Dagmar Prokešové je hodnocen na vysoké a kvalitní úrovni</t>
  </si>
  <si>
    <t>AD pro matky provozovaný o.s. Spektrum Vysočina je doporučen k podpoře po ověření naplňování standardů kvality daných pro tento typ sociální služby</t>
  </si>
  <si>
    <t>Rezerva</t>
  </si>
  <si>
    <t>Podpořené projekty Kolpingova díla ČR lze povžovat za ojedinělé zařízení v kraji, zejména terapeutickou komunitu Sejřek. Druhý projekt - nízkoprahové centrum Spektrum - je jediným zařízením v daném místě. Max. výše podpory z FV činila 400 000 Kč.</t>
  </si>
  <si>
    <t>ZK-05-2005-27, př. 1</t>
  </si>
  <si>
    <t>počet stran: 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</si>
</sst>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&quot;Kč&quot;"/>
  </numFmts>
  <fonts count="10">
    <font>
      <sz val="10"/>
      <name val="Arial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Arial CE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4" fillId="3" borderId="3" xfId="0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6" xfId="0" applyNumberFormat="1" applyFont="1" applyFill="1" applyBorder="1" applyAlignment="1">
      <alignment/>
    </xf>
    <xf numFmtId="1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4" fillId="0" borderId="4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1" fontId="4" fillId="0" borderId="0" xfId="0" applyNumberFormat="1" applyFont="1" applyAlignment="1">
      <alignment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3" fontId="4" fillId="0" borderId="6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0" fontId="1" fillId="0" borderId="0" xfId="0" applyFont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3" borderId="1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4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top"/>
    </xf>
    <xf numFmtId="0" fontId="1" fillId="0" borderId="5" xfId="0" applyFont="1" applyFill="1" applyBorder="1" applyAlignment="1">
      <alignment vertical="center" wrapText="1"/>
    </xf>
    <xf numFmtId="0" fontId="0" fillId="0" borderId="6" xfId="0" applyFont="1" applyBorder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3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8" xfId="0" applyNumberFormat="1" applyFont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3" fontId="4" fillId="0" borderId="9" xfId="0" applyNumberFormat="1" applyFont="1" applyBorder="1" applyAlignment="1">
      <alignment horizontal="right" vertical="top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4" fillId="3" borderId="13" xfId="0" applyFont="1" applyFill="1" applyBorder="1" applyAlignment="1">
      <alignment horizontal="center" vertical="top" wrapText="1"/>
    </xf>
    <xf numFmtId="3" fontId="0" fillId="0" borderId="12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4" fillId="3" borderId="3" xfId="0" applyNumberFormat="1" applyFont="1" applyFill="1" applyBorder="1" applyAlignment="1">
      <alignment horizontal="right" vertical="top" wrapText="1"/>
    </xf>
    <xf numFmtId="3" fontId="1" fillId="3" borderId="8" xfId="0" applyNumberFormat="1" applyFont="1" applyFill="1" applyBorder="1" applyAlignment="1">
      <alignment vertical="top"/>
    </xf>
    <xf numFmtId="0" fontId="1" fillId="0" borderId="1" xfId="0" applyNumberFormat="1" applyFont="1" applyBorder="1" applyAlignment="1">
      <alignment horizontal="center"/>
    </xf>
    <xf numFmtId="0" fontId="1" fillId="2" borderId="12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3" fontId="4" fillId="0" borderId="7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horizontal="right" vertical="top"/>
    </xf>
    <xf numFmtId="0" fontId="4" fillId="2" borderId="1" xfId="0" applyNumberFormat="1" applyFont="1" applyFill="1" applyBorder="1" applyAlignment="1">
      <alignment horizontal="right" vertical="top"/>
    </xf>
    <xf numFmtId="0" fontId="4" fillId="2" borderId="12" xfId="0" applyNumberFormat="1" applyFont="1" applyFill="1" applyBorder="1" applyAlignment="1">
      <alignment horizontal="right" vertical="top"/>
    </xf>
    <xf numFmtId="0" fontId="4" fillId="0" borderId="1" xfId="0" applyNumberFormat="1" applyFont="1" applyBorder="1" applyAlignment="1">
      <alignment horizontal="right" vertical="top"/>
    </xf>
    <xf numFmtId="0" fontId="4" fillId="0" borderId="6" xfId="0" applyNumberFormat="1" applyFont="1" applyBorder="1" applyAlignment="1">
      <alignment horizontal="right" vertical="top"/>
    </xf>
    <xf numFmtId="1" fontId="4" fillId="0" borderId="12" xfId="0" applyNumberFormat="1" applyFont="1" applyBorder="1" applyAlignment="1">
      <alignment horizontal="right" vertical="top"/>
    </xf>
    <xf numFmtId="1" fontId="4" fillId="0" borderId="17" xfId="0" applyNumberFormat="1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vertical="top"/>
    </xf>
    <xf numFmtId="3" fontId="4" fillId="0" borderId="18" xfId="0" applyNumberFormat="1" applyFont="1" applyBorder="1" applyAlignment="1">
      <alignment horizontal="right" vertical="top"/>
    </xf>
    <xf numFmtId="0" fontId="4" fillId="0" borderId="1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3" fontId="4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vertical="top"/>
    </xf>
    <xf numFmtId="3" fontId="4" fillId="0" borderId="12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right" vertical="top"/>
    </xf>
    <xf numFmtId="3" fontId="4" fillId="0" borderId="17" xfId="0" applyNumberFormat="1" applyFont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12" fontId="4" fillId="0" borderId="1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1" fontId="4" fillId="0" borderId="19" xfId="0" applyNumberFormat="1" applyFont="1" applyBorder="1" applyAlignment="1">
      <alignment horizontal="right" vertical="top"/>
    </xf>
    <xf numFmtId="0" fontId="4" fillId="3" borderId="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vertical="top"/>
    </xf>
    <xf numFmtId="3" fontId="4" fillId="0" borderId="17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3" fontId="4" fillId="3" borderId="3" xfId="0" applyNumberFormat="1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4" fillId="0" borderId="22" xfId="0" applyFont="1" applyFill="1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D1">
      <selection activeCell="O2" sqref="O2"/>
    </sheetView>
  </sheetViews>
  <sheetFormatPr defaultColWidth="9.00390625" defaultRowHeight="12.75"/>
  <cols>
    <col min="1" max="1" width="21.25390625" style="0" customWidth="1"/>
    <col min="2" max="2" width="22.375" style="0" customWidth="1"/>
    <col min="3" max="3" width="9.875" style="0" bestFit="1" customWidth="1"/>
    <col min="4" max="6" width="9.375" style="0" bestFit="1" customWidth="1"/>
    <col min="7" max="7" width="9.75390625" style="0" bestFit="1" customWidth="1"/>
    <col min="8" max="10" width="9.875" style="0" bestFit="1" customWidth="1"/>
    <col min="11" max="11" width="8.00390625" style="0" customWidth="1"/>
    <col min="12" max="12" width="9.375" style="0" bestFit="1" customWidth="1"/>
    <col min="13" max="15" width="9.25390625" style="0" bestFit="1" customWidth="1"/>
    <col min="16" max="16" width="9.375" style="0" bestFit="1" customWidth="1"/>
    <col min="17" max="17" width="9.25390625" style="0" bestFit="1" customWidth="1"/>
  </cols>
  <sheetData>
    <row r="1" spans="1:15" ht="18.75">
      <c r="A1" s="203" t="s">
        <v>194</v>
      </c>
      <c r="B1" s="203"/>
      <c r="C1" s="203"/>
      <c r="D1" s="203"/>
      <c r="O1" s="140" t="s">
        <v>256</v>
      </c>
    </row>
    <row r="2" spans="1:15" ht="19.5" thickBot="1">
      <c r="A2" s="95"/>
      <c r="B2" s="95"/>
      <c r="C2" s="95"/>
      <c r="D2" s="95"/>
      <c r="O2" s="140" t="s">
        <v>257</v>
      </c>
    </row>
    <row r="3" spans="1:17" ht="89.25">
      <c r="A3" s="5" t="s">
        <v>0</v>
      </c>
      <c r="B3" s="6" t="s">
        <v>1</v>
      </c>
      <c r="C3" s="7" t="s">
        <v>2</v>
      </c>
      <c r="D3" s="170" t="s">
        <v>3</v>
      </c>
      <c r="E3" s="170" t="s">
        <v>4</v>
      </c>
      <c r="F3" s="170" t="s">
        <v>5</v>
      </c>
      <c r="G3" s="170" t="s">
        <v>6</v>
      </c>
      <c r="H3" s="183" t="s">
        <v>7</v>
      </c>
      <c r="I3" s="170" t="s">
        <v>8</v>
      </c>
      <c r="J3" s="170" t="s">
        <v>9</v>
      </c>
      <c r="K3" s="170" t="s">
        <v>10</v>
      </c>
      <c r="L3" s="170" t="s">
        <v>11</v>
      </c>
      <c r="M3" s="170" t="s">
        <v>35</v>
      </c>
      <c r="N3" s="170" t="s">
        <v>68</v>
      </c>
      <c r="O3" s="170" t="s">
        <v>82</v>
      </c>
      <c r="P3" s="19"/>
      <c r="Q3" s="170" t="s">
        <v>77</v>
      </c>
    </row>
    <row r="4" spans="1:17" ht="12.75">
      <c r="A4" s="8"/>
      <c r="B4" s="9"/>
      <c r="C4" s="10"/>
      <c r="D4" s="11"/>
      <c r="E4" s="11"/>
      <c r="F4" s="11"/>
      <c r="G4" s="11"/>
      <c r="H4" s="20"/>
      <c r="I4" s="10"/>
      <c r="J4" s="10"/>
      <c r="K4" s="10"/>
      <c r="L4" s="10"/>
      <c r="M4" s="10"/>
      <c r="N4" s="21"/>
      <c r="O4" s="22">
        <v>50000</v>
      </c>
      <c r="P4" s="21"/>
      <c r="Q4" s="21"/>
    </row>
    <row r="5" spans="1:17" ht="30" customHeight="1">
      <c r="A5" s="12" t="s">
        <v>12</v>
      </c>
      <c r="B5" s="13" t="s">
        <v>13</v>
      </c>
      <c r="C5" s="1" t="s">
        <v>14</v>
      </c>
      <c r="D5" s="23">
        <v>180700</v>
      </c>
      <c r="E5" s="23">
        <v>3300</v>
      </c>
      <c r="F5" s="184">
        <f>+IF(E5&gt;0,E5,0)</f>
        <v>3300</v>
      </c>
      <c r="G5" s="23">
        <f aca="true" t="shared" si="0" ref="G5:G12">+D5+F5</f>
        <v>184000</v>
      </c>
      <c r="H5" s="23">
        <v>405214</v>
      </c>
      <c r="I5" s="23">
        <v>280000</v>
      </c>
      <c r="J5" s="23">
        <v>195800</v>
      </c>
      <c r="K5" s="185"/>
      <c r="L5" s="106">
        <f>+J5+K5</f>
        <v>195800</v>
      </c>
      <c r="M5" s="167">
        <v>0.9</v>
      </c>
      <c r="N5" s="167">
        <v>30</v>
      </c>
      <c r="O5" s="106">
        <f>+M5*$O$4</f>
        <v>45000</v>
      </c>
      <c r="P5" s="106">
        <f aca="true" t="shared" si="1" ref="P5:P24">+O5-L5</f>
        <v>-150800</v>
      </c>
      <c r="Q5" s="186">
        <f>+IF(P5&lt;0,0,P5)</f>
        <v>0</v>
      </c>
    </row>
    <row r="6" spans="1:17" ht="30" customHeight="1">
      <c r="A6" s="12" t="s">
        <v>12</v>
      </c>
      <c r="B6" s="13" t="s">
        <v>15</v>
      </c>
      <c r="C6" s="1" t="s">
        <v>14</v>
      </c>
      <c r="D6" s="23">
        <v>108200</v>
      </c>
      <c r="E6" s="23">
        <v>34600</v>
      </c>
      <c r="F6" s="184">
        <f>+IF(E6&gt;0,E6,0)</f>
        <v>34600</v>
      </c>
      <c r="G6" s="23">
        <f t="shared" si="0"/>
        <v>142800</v>
      </c>
      <c r="H6" s="23">
        <v>208500</v>
      </c>
      <c r="I6" s="23">
        <v>143000</v>
      </c>
      <c r="J6" s="23">
        <v>106000</v>
      </c>
      <c r="K6" s="167"/>
      <c r="L6" s="106">
        <f aca="true" t="shared" si="2" ref="L6:L24">+J6+K6</f>
        <v>106000</v>
      </c>
      <c r="M6" s="167">
        <v>1.11</v>
      </c>
      <c r="N6" s="167">
        <v>51</v>
      </c>
      <c r="O6" s="106">
        <f aca="true" t="shared" si="3" ref="O6:O24">+M6*$O$4</f>
        <v>55500.00000000001</v>
      </c>
      <c r="P6" s="106">
        <f t="shared" si="1"/>
        <v>-50499.99999999999</v>
      </c>
      <c r="Q6" s="186">
        <f aca="true" t="shared" si="4" ref="Q6:Q24">+IF(P6&lt;0,0,P6)</f>
        <v>0</v>
      </c>
    </row>
    <row r="7" spans="1:17" ht="30" customHeight="1">
      <c r="A7" s="12" t="s">
        <v>12</v>
      </c>
      <c r="B7" s="13" t="s">
        <v>16</v>
      </c>
      <c r="C7" s="1" t="s">
        <v>14</v>
      </c>
      <c r="D7" s="23">
        <v>264000</v>
      </c>
      <c r="E7" s="23">
        <v>-141200</v>
      </c>
      <c r="F7" s="184">
        <v>0</v>
      </c>
      <c r="G7" s="23">
        <f t="shared" si="0"/>
        <v>264000</v>
      </c>
      <c r="H7" s="23">
        <v>640000</v>
      </c>
      <c r="I7" s="23">
        <v>300000</v>
      </c>
      <c r="J7" s="23">
        <v>228000</v>
      </c>
      <c r="K7" s="167"/>
      <c r="L7" s="106">
        <f t="shared" si="2"/>
        <v>228000</v>
      </c>
      <c r="M7" s="167">
        <v>1.882</v>
      </c>
      <c r="N7" s="167">
        <v>26</v>
      </c>
      <c r="O7" s="106">
        <f t="shared" si="3"/>
        <v>94100</v>
      </c>
      <c r="P7" s="106">
        <f t="shared" si="1"/>
        <v>-133900</v>
      </c>
      <c r="Q7" s="186">
        <f t="shared" si="4"/>
        <v>0</v>
      </c>
    </row>
    <row r="8" spans="1:17" ht="30" customHeight="1">
      <c r="A8" s="12" t="s">
        <v>12</v>
      </c>
      <c r="B8" s="13" t="s">
        <v>17</v>
      </c>
      <c r="C8" s="1" t="s">
        <v>14</v>
      </c>
      <c r="D8" s="23">
        <v>244000</v>
      </c>
      <c r="E8" s="23">
        <v>-28200</v>
      </c>
      <c r="F8" s="184">
        <v>0</v>
      </c>
      <c r="G8" s="23">
        <f t="shared" si="0"/>
        <v>244000</v>
      </c>
      <c r="H8" s="23">
        <v>527000</v>
      </c>
      <c r="I8" s="23">
        <v>363800</v>
      </c>
      <c r="J8" s="23">
        <v>260000</v>
      </c>
      <c r="K8" s="167"/>
      <c r="L8" s="106">
        <f t="shared" si="2"/>
        <v>260000</v>
      </c>
      <c r="M8" s="167">
        <v>2.3</v>
      </c>
      <c r="N8" s="167">
        <v>45</v>
      </c>
      <c r="O8" s="106">
        <f t="shared" si="3"/>
        <v>114999.99999999999</v>
      </c>
      <c r="P8" s="106">
        <f t="shared" si="1"/>
        <v>-145000</v>
      </c>
      <c r="Q8" s="186">
        <f t="shared" si="4"/>
        <v>0</v>
      </c>
    </row>
    <row r="9" spans="1:17" ht="30" customHeight="1">
      <c r="A9" s="12" t="s">
        <v>12</v>
      </c>
      <c r="B9" s="13" t="s">
        <v>18</v>
      </c>
      <c r="C9" s="1" t="s">
        <v>14</v>
      </c>
      <c r="D9" s="23">
        <v>266900</v>
      </c>
      <c r="E9" s="23">
        <v>77500</v>
      </c>
      <c r="F9" s="184">
        <v>0</v>
      </c>
      <c r="G9" s="23">
        <f t="shared" si="0"/>
        <v>266900</v>
      </c>
      <c r="H9" s="23">
        <v>789492</v>
      </c>
      <c r="I9" s="23">
        <v>400950</v>
      </c>
      <c r="J9" s="23">
        <v>322800</v>
      </c>
      <c r="K9" s="167"/>
      <c r="L9" s="106">
        <f t="shared" si="2"/>
        <v>322800</v>
      </c>
      <c r="M9" s="167">
        <v>3.625</v>
      </c>
      <c r="N9" s="167">
        <v>123</v>
      </c>
      <c r="O9" s="106">
        <f t="shared" si="3"/>
        <v>181250</v>
      </c>
      <c r="P9" s="106">
        <f t="shared" si="1"/>
        <v>-141550</v>
      </c>
      <c r="Q9" s="186">
        <f t="shared" si="4"/>
        <v>0</v>
      </c>
    </row>
    <row r="10" spans="1:17" ht="35.25" customHeight="1">
      <c r="A10" s="12" t="s">
        <v>12</v>
      </c>
      <c r="B10" s="13" t="s">
        <v>19</v>
      </c>
      <c r="C10" s="1" t="s">
        <v>14</v>
      </c>
      <c r="D10" s="23">
        <v>660300</v>
      </c>
      <c r="E10" s="23">
        <v>53700</v>
      </c>
      <c r="F10" s="184">
        <f>+IF(E10&gt;0,E10,0)</f>
        <v>53700</v>
      </c>
      <c r="G10" s="23">
        <f t="shared" si="0"/>
        <v>714000</v>
      </c>
      <c r="H10" s="23">
        <v>3408500</v>
      </c>
      <c r="I10" s="23">
        <v>1100000</v>
      </c>
      <c r="J10" s="23">
        <v>732600</v>
      </c>
      <c r="K10" s="106">
        <v>99100</v>
      </c>
      <c r="L10" s="106">
        <f t="shared" si="2"/>
        <v>831700</v>
      </c>
      <c r="M10" s="187">
        <v>14.195</v>
      </c>
      <c r="N10" s="167">
        <v>255</v>
      </c>
      <c r="O10" s="106">
        <f t="shared" si="3"/>
        <v>709750</v>
      </c>
      <c r="P10" s="106">
        <f t="shared" si="1"/>
        <v>-121950</v>
      </c>
      <c r="Q10" s="186">
        <f t="shared" si="4"/>
        <v>0</v>
      </c>
    </row>
    <row r="11" spans="1:17" ht="30" customHeight="1">
      <c r="A11" s="12" t="s">
        <v>12</v>
      </c>
      <c r="B11" s="13" t="s">
        <v>20</v>
      </c>
      <c r="C11" s="1" t="s">
        <v>14</v>
      </c>
      <c r="D11" s="23">
        <v>808300</v>
      </c>
      <c r="E11" s="23">
        <v>-16700</v>
      </c>
      <c r="F11" s="184">
        <v>0</v>
      </c>
      <c r="G11" s="23">
        <f t="shared" si="0"/>
        <v>808300</v>
      </c>
      <c r="H11" s="23">
        <v>1700000</v>
      </c>
      <c r="I11" s="23">
        <v>1000000</v>
      </c>
      <c r="J11" s="23">
        <v>663300</v>
      </c>
      <c r="K11" s="106">
        <v>180000</v>
      </c>
      <c r="L11" s="106">
        <f t="shared" si="2"/>
        <v>843300</v>
      </c>
      <c r="M11" s="167">
        <v>6.21</v>
      </c>
      <c r="N11" s="167">
        <v>172</v>
      </c>
      <c r="O11" s="106">
        <f t="shared" si="3"/>
        <v>310500</v>
      </c>
      <c r="P11" s="106">
        <f t="shared" si="1"/>
        <v>-532800</v>
      </c>
      <c r="Q11" s="186">
        <f t="shared" si="4"/>
        <v>0</v>
      </c>
    </row>
    <row r="12" spans="1:17" ht="30" customHeight="1">
      <c r="A12" s="12" t="s">
        <v>12</v>
      </c>
      <c r="B12" s="13" t="s">
        <v>21</v>
      </c>
      <c r="C12" s="1" t="s">
        <v>14</v>
      </c>
      <c r="D12" s="23">
        <v>572900</v>
      </c>
      <c r="E12" s="23">
        <v>19100</v>
      </c>
      <c r="F12" s="184">
        <f>+IF(E12&gt;0,E12,0)</f>
        <v>19100</v>
      </c>
      <c r="G12" s="23">
        <f t="shared" si="0"/>
        <v>592000</v>
      </c>
      <c r="H12" s="23">
        <v>1200000</v>
      </c>
      <c r="I12" s="23">
        <v>820000</v>
      </c>
      <c r="J12" s="23">
        <v>548500</v>
      </c>
      <c r="K12" s="106">
        <v>44000</v>
      </c>
      <c r="L12" s="106">
        <f t="shared" si="2"/>
        <v>592500</v>
      </c>
      <c r="M12" s="188">
        <v>4.06</v>
      </c>
      <c r="N12" s="167">
        <v>140</v>
      </c>
      <c r="O12" s="106">
        <f t="shared" si="3"/>
        <v>202999.99999999997</v>
      </c>
      <c r="P12" s="106">
        <f t="shared" si="1"/>
        <v>-389500</v>
      </c>
      <c r="Q12" s="186">
        <f t="shared" si="4"/>
        <v>0</v>
      </c>
    </row>
    <row r="13" spans="1:17" ht="30" customHeight="1">
      <c r="A13" s="12" t="s">
        <v>12</v>
      </c>
      <c r="B13" s="13" t="s">
        <v>22</v>
      </c>
      <c r="C13" s="1" t="s">
        <v>14</v>
      </c>
      <c r="D13" s="23"/>
      <c r="E13" s="23"/>
      <c r="F13" s="184"/>
      <c r="G13" s="23"/>
      <c r="H13" s="23">
        <v>965900</v>
      </c>
      <c r="I13" s="23">
        <v>650000</v>
      </c>
      <c r="J13" s="23">
        <v>494000</v>
      </c>
      <c r="K13" s="167"/>
      <c r="L13" s="106">
        <f t="shared" si="2"/>
        <v>494000</v>
      </c>
      <c r="M13" s="167">
        <v>3.31</v>
      </c>
      <c r="N13" s="167"/>
      <c r="O13" s="106">
        <f t="shared" si="3"/>
        <v>165500</v>
      </c>
      <c r="P13" s="106">
        <f t="shared" si="1"/>
        <v>-328500</v>
      </c>
      <c r="Q13" s="186">
        <f t="shared" si="4"/>
        <v>0</v>
      </c>
    </row>
    <row r="14" spans="1:17" ht="30" customHeight="1">
      <c r="A14" s="12" t="s">
        <v>12</v>
      </c>
      <c r="B14" s="13" t="s">
        <v>23</v>
      </c>
      <c r="C14" s="1" t="s">
        <v>14</v>
      </c>
      <c r="D14" s="23">
        <v>991400</v>
      </c>
      <c r="E14" s="23">
        <v>-166200</v>
      </c>
      <c r="F14" s="184">
        <v>0</v>
      </c>
      <c r="G14" s="23">
        <f aca="true" t="shared" si="5" ref="G14:G24">+D14+F14</f>
        <v>991400</v>
      </c>
      <c r="H14" s="23">
        <v>2150000</v>
      </c>
      <c r="I14" s="23">
        <v>1200000</v>
      </c>
      <c r="J14" s="23">
        <v>779000</v>
      </c>
      <c r="K14" s="106">
        <v>200000</v>
      </c>
      <c r="L14" s="106">
        <f t="shared" si="2"/>
        <v>979000</v>
      </c>
      <c r="M14" s="189">
        <v>7.68</v>
      </c>
      <c r="N14" s="167">
        <v>159</v>
      </c>
      <c r="O14" s="106">
        <f t="shared" si="3"/>
        <v>384000</v>
      </c>
      <c r="P14" s="106">
        <f t="shared" si="1"/>
        <v>-595000</v>
      </c>
      <c r="Q14" s="186">
        <f t="shared" si="4"/>
        <v>0</v>
      </c>
    </row>
    <row r="15" spans="1:17" ht="30" customHeight="1">
      <c r="A15" s="12" t="s">
        <v>12</v>
      </c>
      <c r="B15" s="13" t="s">
        <v>24</v>
      </c>
      <c r="C15" s="1" t="s">
        <v>14</v>
      </c>
      <c r="D15" s="23">
        <v>107900</v>
      </c>
      <c r="E15" s="23">
        <v>208500</v>
      </c>
      <c r="F15" s="184">
        <f>+IF(E15&gt;0,E15,0)</f>
        <v>208500</v>
      </c>
      <c r="G15" s="23">
        <f t="shared" si="5"/>
        <v>316400</v>
      </c>
      <c r="H15" s="23">
        <v>397900</v>
      </c>
      <c r="I15" s="23">
        <v>211400</v>
      </c>
      <c r="J15" s="23">
        <v>143400</v>
      </c>
      <c r="K15" s="167"/>
      <c r="L15" s="106">
        <f t="shared" si="2"/>
        <v>143400</v>
      </c>
      <c r="M15" s="167">
        <v>1.09</v>
      </c>
      <c r="N15" s="167">
        <v>140</v>
      </c>
      <c r="O15" s="106">
        <f t="shared" si="3"/>
        <v>54500.00000000001</v>
      </c>
      <c r="P15" s="106">
        <f t="shared" si="1"/>
        <v>-88900</v>
      </c>
      <c r="Q15" s="186">
        <f t="shared" si="4"/>
        <v>0</v>
      </c>
    </row>
    <row r="16" spans="1:17" ht="30" customHeight="1">
      <c r="A16" s="12" t="s">
        <v>12</v>
      </c>
      <c r="B16" s="13" t="s">
        <v>25</v>
      </c>
      <c r="C16" s="1" t="s">
        <v>14</v>
      </c>
      <c r="D16" s="23">
        <v>234400</v>
      </c>
      <c r="E16" s="23">
        <v>12400</v>
      </c>
      <c r="F16" s="184">
        <f>+IF(E16&gt;0,E16,0)</f>
        <v>12400</v>
      </c>
      <c r="G16" s="23">
        <f t="shared" si="5"/>
        <v>246800</v>
      </c>
      <c r="H16" s="23">
        <v>483500</v>
      </c>
      <c r="I16" s="23">
        <v>337000</v>
      </c>
      <c r="J16" s="23">
        <v>240800</v>
      </c>
      <c r="K16" s="167"/>
      <c r="L16" s="106">
        <f t="shared" si="2"/>
        <v>240800</v>
      </c>
      <c r="M16" s="167">
        <v>1.63</v>
      </c>
      <c r="N16" s="167">
        <v>56</v>
      </c>
      <c r="O16" s="106">
        <f t="shared" si="3"/>
        <v>81500</v>
      </c>
      <c r="P16" s="106">
        <f t="shared" si="1"/>
        <v>-159300</v>
      </c>
      <c r="Q16" s="186">
        <f t="shared" si="4"/>
        <v>0</v>
      </c>
    </row>
    <row r="17" spans="1:17" ht="30" customHeight="1">
      <c r="A17" s="12" t="s">
        <v>12</v>
      </c>
      <c r="B17" s="13" t="s">
        <v>26</v>
      </c>
      <c r="C17" s="1" t="s">
        <v>14</v>
      </c>
      <c r="D17" s="23">
        <v>426300</v>
      </c>
      <c r="E17" s="23">
        <v>-158700</v>
      </c>
      <c r="F17" s="184">
        <v>0</v>
      </c>
      <c r="G17" s="23">
        <f t="shared" si="5"/>
        <v>426300</v>
      </c>
      <c r="H17" s="23">
        <v>675640</v>
      </c>
      <c r="I17" s="23">
        <v>472900</v>
      </c>
      <c r="J17" s="23">
        <v>342200</v>
      </c>
      <c r="K17" s="106">
        <v>80000</v>
      </c>
      <c r="L17" s="106">
        <f t="shared" si="2"/>
        <v>422200</v>
      </c>
      <c r="M17" s="188">
        <v>3.8</v>
      </c>
      <c r="N17" s="167">
        <v>42</v>
      </c>
      <c r="O17" s="106">
        <f t="shared" si="3"/>
        <v>190000</v>
      </c>
      <c r="P17" s="106">
        <f t="shared" si="1"/>
        <v>-232200</v>
      </c>
      <c r="Q17" s="186">
        <f t="shared" si="4"/>
        <v>0</v>
      </c>
    </row>
    <row r="18" spans="1:17" ht="30" customHeight="1">
      <c r="A18" s="12" t="s">
        <v>12</v>
      </c>
      <c r="B18" s="13" t="s">
        <v>27</v>
      </c>
      <c r="C18" s="1" t="s">
        <v>14</v>
      </c>
      <c r="D18" s="23">
        <v>1251883</v>
      </c>
      <c r="E18" s="23">
        <v>-513300</v>
      </c>
      <c r="F18" s="184">
        <v>0</v>
      </c>
      <c r="G18" s="23">
        <f t="shared" si="5"/>
        <v>1251883</v>
      </c>
      <c r="H18" s="23">
        <v>996906</v>
      </c>
      <c r="I18" s="23">
        <v>641257</v>
      </c>
      <c r="J18" s="23">
        <v>464100</v>
      </c>
      <c r="K18" s="167"/>
      <c r="L18" s="106">
        <f t="shared" si="2"/>
        <v>464100</v>
      </c>
      <c r="M18" s="167">
        <v>4</v>
      </c>
      <c r="N18" s="167">
        <v>200</v>
      </c>
      <c r="O18" s="106">
        <f t="shared" si="3"/>
        <v>200000</v>
      </c>
      <c r="P18" s="106">
        <f t="shared" si="1"/>
        <v>-264100</v>
      </c>
      <c r="Q18" s="186">
        <f t="shared" si="4"/>
        <v>0</v>
      </c>
    </row>
    <row r="19" spans="1:17" ht="30" customHeight="1">
      <c r="A19" s="12" t="s">
        <v>12</v>
      </c>
      <c r="B19" s="13" t="s">
        <v>28</v>
      </c>
      <c r="C19" s="1" t="s">
        <v>14</v>
      </c>
      <c r="D19" s="23">
        <v>639300</v>
      </c>
      <c r="E19" s="23">
        <v>-103000</v>
      </c>
      <c r="F19" s="184">
        <v>0</v>
      </c>
      <c r="G19" s="23">
        <f t="shared" si="5"/>
        <v>639300</v>
      </c>
      <c r="H19" s="23">
        <v>2246940</v>
      </c>
      <c r="I19" s="23">
        <v>1166940</v>
      </c>
      <c r="J19" s="23">
        <v>868500</v>
      </c>
      <c r="K19" s="167"/>
      <c r="L19" s="106">
        <f t="shared" si="2"/>
        <v>868500</v>
      </c>
      <c r="M19" s="167">
        <v>7</v>
      </c>
      <c r="N19" s="167">
        <v>120</v>
      </c>
      <c r="O19" s="106">
        <f t="shared" si="3"/>
        <v>350000</v>
      </c>
      <c r="P19" s="106">
        <f t="shared" si="1"/>
        <v>-518500</v>
      </c>
      <c r="Q19" s="186">
        <f t="shared" si="4"/>
        <v>0</v>
      </c>
    </row>
    <row r="20" spans="1:17" ht="30" customHeight="1">
      <c r="A20" s="12" t="s">
        <v>12</v>
      </c>
      <c r="B20" s="13" t="s">
        <v>29</v>
      </c>
      <c r="C20" s="1" t="s">
        <v>14</v>
      </c>
      <c r="D20" s="23">
        <v>293500</v>
      </c>
      <c r="E20" s="23">
        <v>-128300</v>
      </c>
      <c r="F20" s="184">
        <v>0</v>
      </c>
      <c r="G20" s="23">
        <f t="shared" si="5"/>
        <v>293500</v>
      </c>
      <c r="H20" s="23">
        <v>966000</v>
      </c>
      <c r="I20" s="23">
        <v>600000</v>
      </c>
      <c r="J20" s="23">
        <v>433100</v>
      </c>
      <c r="K20" s="167"/>
      <c r="L20" s="106">
        <f t="shared" si="2"/>
        <v>433100</v>
      </c>
      <c r="M20" s="167">
        <v>3.6</v>
      </c>
      <c r="N20" s="167">
        <v>59</v>
      </c>
      <c r="O20" s="106">
        <f t="shared" si="3"/>
        <v>180000</v>
      </c>
      <c r="P20" s="106">
        <f t="shared" si="1"/>
        <v>-253100</v>
      </c>
      <c r="Q20" s="186">
        <f t="shared" si="4"/>
        <v>0</v>
      </c>
    </row>
    <row r="21" spans="1:17" ht="50.25" customHeight="1">
      <c r="A21" s="12" t="s">
        <v>242</v>
      </c>
      <c r="B21" s="14" t="s">
        <v>249</v>
      </c>
      <c r="C21" s="1" t="s">
        <v>14</v>
      </c>
      <c r="D21" s="23">
        <v>395000</v>
      </c>
      <c r="E21" s="23">
        <v>15000</v>
      </c>
      <c r="F21" s="184">
        <f>+IF(E21&gt;0,E21,0)</f>
        <v>15000</v>
      </c>
      <c r="G21" s="23">
        <f t="shared" si="5"/>
        <v>410000</v>
      </c>
      <c r="H21" s="23">
        <v>2971232</v>
      </c>
      <c r="I21" s="23">
        <v>567176</v>
      </c>
      <c r="J21" s="26">
        <v>0</v>
      </c>
      <c r="K21" s="167"/>
      <c r="L21" s="106">
        <f t="shared" si="2"/>
        <v>0</v>
      </c>
      <c r="M21" s="167">
        <v>2.9</v>
      </c>
      <c r="N21" s="185">
        <v>75</v>
      </c>
      <c r="O21" s="106">
        <f t="shared" si="3"/>
        <v>145000</v>
      </c>
      <c r="P21" s="106">
        <f t="shared" si="1"/>
        <v>145000</v>
      </c>
      <c r="Q21" s="106">
        <f t="shared" si="4"/>
        <v>145000</v>
      </c>
    </row>
    <row r="22" spans="1:17" ht="34.5" customHeight="1">
      <c r="A22" s="12" t="s">
        <v>30</v>
      </c>
      <c r="B22" s="14" t="s">
        <v>31</v>
      </c>
      <c r="C22" s="2" t="s">
        <v>14</v>
      </c>
      <c r="D22" s="23">
        <v>85600</v>
      </c>
      <c r="E22" s="23">
        <v>107600</v>
      </c>
      <c r="F22" s="184">
        <f>+IF(E22&gt;0,E22,0)</f>
        <v>107600</v>
      </c>
      <c r="G22" s="23">
        <f t="shared" si="5"/>
        <v>193200</v>
      </c>
      <c r="H22" s="23">
        <v>366400</v>
      </c>
      <c r="I22" s="23">
        <v>150000</v>
      </c>
      <c r="J22" s="23">
        <v>111200</v>
      </c>
      <c r="K22" s="167"/>
      <c r="L22" s="106">
        <f t="shared" si="2"/>
        <v>111200</v>
      </c>
      <c r="M22" s="167">
        <v>2.08</v>
      </c>
      <c r="N22" s="167">
        <v>69</v>
      </c>
      <c r="O22" s="106">
        <f t="shared" si="3"/>
        <v>104000</v>
      </c>
      <c r="P22" s="106">
        <f t="shared" si="1"/>
        <v>-7200</v>
      </c>
      <c r="Q22" s="186">
        <f t="shared" si="4"/>
        <v>0</v>
      </c>
    </row>
    <row r="23" spans="1:17" ht="37.5" customHeight="1">
      <c r="A23" s="12" t="s">
        <v>30</v>
      </c>
      <c r="B23" s="14" t="s">
        <v>32</v>
      </c>
      <c r="C23" s="2" t="s">
        <v>14</v>
      </c>
      <c r="D23" s="26">
        <v>0</v>
      </c>
      <c r="E23" s="23">
        <v>106400</v>
      </c>
      <c r="F23" s="184">
        <f>+IF(E23&gt;0,E23,0)</f>
        <v>106400</v>
      </c>
      <c r="G23" s="23">
        <f t="shared" si="5"/>
        <v>106400</v>
      </c>
      <c r="H23" s="23">
        <v>170000</v>
      </c>
      <c r="I23" s="23">
        <v>96000</v>
      </c>
      <c r="J23" s="23">
        <v>72000</v>
      </c>
      <c r="K23" s="167"/>
      <c r="L23" s="106">
        <f t="shared" si="2"/>
        <v>72000</v>
      </c>
      <c r="M23" s="167">
        <v>1.02</v>
      </c>
      <c r="N23" s="167">
        <v>38</v>
      </c>
      <c r="O23" s="106">
        <f t="shared" si="3"/>
        <v>51000</v>
      </c>
      <c r="P23" s="106">
        <f t="shared" si="1"/>
        <v>-21000</v>
      </c>
      <c r="Q23" s="186">
        <f t="shared" si="4"/>
        <v>0</v>
      </c>
    </row>
    <row r="24" spans="1:17" ht="30" customHeight="1">
      <c r="A24" s="12" t="s">
        <v>30</v>
      </c>
      <c r="B24" s="14" t="s">
        <v>33</v>
      </c>
      <c r="C24" s="2" t="s">
        <v>14</v>
      </c>
      <c r="D24" s="23">
        <v>2262400</v>
      </c>
      <c r="E24" s="23">
        <v>-1366400</v>
      </c>
      <c r="F24" s="184">
        <v>0</v>
      </c>
      <c r="G24" s="23">
        <f t="shared" si="5"/>
        <v>2262400</v>
      </c>
      <c r="H24" s="23">
        <v>5957000</v>
      </c>
      <c r="I24" s="23">
        <v>2340000</v>
      </c>
      <c r="J24" s="23">
        <v>919900</v>
      </c>
      <c r="K24" s="106">
        <v>800000</v>
      </c>
      <c r="L24" s="106">
        <f t="shared" si="2"/>
        <v>1719900</v>
      </c>
      <c r="M24" s="188">
        <v>13.04</v>
      </c>
      <c r="N24" s="167">
        <v>320</v>
      </c>
      <c r="O24" s="106">
        <f t="shared" si="3"/>
        <v>652000</v>
      </c>
      <c r="P24" s="106">
        <f t="shared" si="1"/>
        <v>-1067900</v>
      </c>
      <c r="Q24" s="186">
        <f t="shared" si="4"/>
        <v>0</v>
      </c>
    </row>
    <row r="25" spans="1:17" ht="13.5" thickBot="1">
      <c r="A25" s="15" t="s">
        <v>34</v>
      </c>
      <c r="B25" s="16"/>
      <c r="C25" s="17"/>
      <c r="D25" s="27">
        <f>SUM(D5:D24)</f>
        <v>9792983</v>
      </c>
      <c r="E25" s="27"/>
      <c r="F25" s="27">
        <f aca="true" t="shared" si="6" ref="F25:L25">SUM(F5:F24)</f>
        <v>560600</v>
      </c>
      <c r="G25" s="27">
        <f t="shared" si="6"/>
        <v>10353583</v>
      </c>
      <c r="H25" s="27">
        <f t="shared" si="6"/>
        <v>27226124</v>
      </c>
      <c r="I25" s="27">
        <f t="shared" si="6"/>
        <v>12840423</v>
      </c>
      <c r="J25" s="27">
        <f t="shared" si="6"/>
        <v>7925200</v>
      </c>
      <c r="K25" s="28">
        <f t="shared" si="6"/>
        <v>1403100</v>
      </c>
      <c r="L25" s="28">
        <f t="shared" si="6"/>
        <v>9328300</v>
      </c>
      <c r="M25" s="29">
        <f>SUM(M5:M24)</f>
        <v>85.43200000000002</v>
      </c>
      <c r="N25" s="30">
        <f>SUM(N5:N24)</f>
        <v>2120</v>
      </c>
      <c r="O25" s="28">
        <f>SUM(O5:O24)</f>
        <v>4271600</v>
      </c>
      <c r="P25" s="31"/>
      <c r="Q25" s="28">
        <f>SUM(Q5:Q24)</f>
        <v>145000</v>
      </c>
    </row>
    <row r="26" spans="1:17" ht="12.75">
      <c r="A26" s="32" t="s">
        <v>252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3.5" thickBot="1">
      <c r="A28" s="33" t="s">
        <v>36</v>
      </c>
      <c r="B28" s="33"/>
      <c r="C28" s="42"/>
      <c r="D28" s="34"/>
      <c r="E28" s="34"/>
      <c r="F28" s="34"/>
      <c r="G28" s="34"/>
      <c r="H28" s="34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51">
      <c r="A29" s="40" t="s">
        <v>80</v>
      </c>
      <c r="B29" s="41" t="s">
        <v>37</v>
      </c>
      <c r="C29" s="41" t="s">
        <v>38</v>
      </c>
      <c r="D29" s="65" t="s">
        <v>78</v>
      </c>
      <c r="F29" s="138"/>
      <c r="G29" s="138"/>
      <c r="H29" s="74"/>
      <c r="I29" s="138"/>
      <c r="J29" s="138"/>
      <c r="K29" s="138"/>
      <c r="L29" s="138"/>
      <c r="M29" s="32"/>
      <c r="N29" s="32"/>
      <c r="O29" s="32"/>
      <c r="P29" s="32"/>
      <c r="Q29" s="32"/>
    </row>
    <row r="30" spans="1:17" ht="12.75">
      <c r="A30" s="35"/>
      <c r="B30" s="25"/>
      <c r="C30" s="25"/>
      <c r="D30" s="198">
        <v>50000</v>
      </c>
      <c r="F30" s="152"/>
      <c r="G30" s="152"/>
      <c r="H30" s="74"/>
      <c r="I30" s="139"/>
      <c r="J30" s="139"/>
      <c r="K30" s="139"/>
      <c r="L30" s="139"/>
      <c r="M30" s="32"/>
      <c r="N30" s="32"/>
      <c r="O30" s="32"/>
      <c r="P30" s="32"/>
      <c r="Q30" s="32"/>
    </row>
    <row r="31" spans="1:17" ht="12.75">
      <c r="A31" s="35" t="s">
        <v>39</v>
      </c>
      <c r="B31" s="25">
        <v>16.75</v>
      </c>
      <c r="C31" s="25">
        <v>379</v>
      </c>
      <c r="D31" s="198">
        <f aca="true" t="shared" si="7" ref="D31:D64">+B31*$D$30</f>
        <v>837500</v>
      </c>
      <c r="F31" s="153"/>
      <c r="G31" s="153"/>
      <c r="H31" s="74"/>
      <c r="I31" s="139"/>
      <c r="J31" s="139"/>
      <c r="K31" s="155"/>
      <c r="L31" s="138"/>
      <c r="M31" s="32"/>
      <c r="N31" s="32"/>
      <c r="O31" s="32"/>
      <c r="P31" s="32"/>
      <c r="Q31" s="32"/>
    </row>
    <row r="32" spans="1:17" ht="12.75">
      <c r="A32" s="35" t="s">
        <v>40</v>
      </c>
      <c r="B32" s="25">
        <v>11</v>
      </c>
      <c r="C32" s="25">
        <v>204</v>
      </c>
      <c r="D32" s="198">
        <f t="shared" si="7"/>
        <v>550000</v>
      </c>
      <c r="F32" s="153"/>
      <c r="G32" s="153"/>
      <c r="H32" s="74"/>
      <c r="I32" s="139"/>
      <c r="J32" s="139"/>
      <c r="K32" s="152"/>
      <c r="L32" s="152"/>
      <c r="M32" s="32"/>
      <c r="N32" s="32"/>
      <c r="O32" s="32"/>
      <c r="P32" s="32"/>
      <c r="Q32" s="32"/>
    </row>
    <row r="33" spans="1:17" ht="12.75">
      <c r="A33" s="35" t="s">
        <v>41</v>
      </c>
      <c r="B33" s="25">
        <v>53</v>
      </c>
      <c r="C33" s="24">
        <v>1104</v>
      </c>
      <c r="D33" s="198">
        <f t="shared" si="7"/>
        <v>2650000</v>
      </c>
      <c r="F33" s="153"/>
      <c r="G33" s="153"/>
      <c r="H33" s="74"/>
      <c r="I33" s="139"/>
      <c r="J33" s="139"/>
      <c r="K33" s="153"/>
      <c r="L33" s="153"/>
      <c r="M33" s="32"/>
      <c r="N33" s="32"/>
      <c r="O33" s="32"/>
      <c r="P33" s="32"/>
      <c r="Q33" s="32"/>
    </row>
    <row r="34" spans="1:17" ht="12.75">
      <c r="A34" s="35" t="s">
        <v>42</v>
      </c>
      <c r="B34" s="25">
        <v>3</v>
      </c>
      <c r="C34" s="25">
        <v>185</v>
      </c>
      <c r="D34" s="198">
        <f t="shared" si="7"/>
        <v>150000</v>
      </c>
      <c r="F34" s="153"/>
      <c r="G34" s="153"/>
      <c r="H34" s="74"/>
      <c r="I34" s="139"/>
      <c r="J34" s="139"/>
      <c r="K34" s="153"/>
      <c r="L34" s="153"/>
      <c r="M34" s="32"/>
      <c r="N34" s="32"/>
      <c r="O34" s="32"/>
      <c r="P34" s="32"/>
      <c r="Q34" s="32"/>
    </row>
    <row r="35" spans="1:17" ht="12.75">
      <c r="A35" s="35" t="s">
        <v>43</v>
      </c>
      <c r="B35" s="25">
        <v>2</v>
      </c>
      <c r="C35" s="25">
        <v>67</v>
      </c>
      <c r="D35" s="198">
        <f t="shared" si="7"/>
        <v>100000</v>
      </c>
      <c r="F35" s="153"/>
      <c r="G35" s="153"/>
      <c r="H35" s="74"/>
      <c r="I35" s="139"/>
      <c r="J35" s="139"/>
      <c r="K35" s="153"/>
      <c r="L35" s="153"/>
      <c r="M35" s="32"/>
      <c r="N35" s="32"/>
      <c r="O35" s="32"/>
      <c r="P35" s="32"/>
      <c r="Q35" s="32"/>
    </row>
    <row r="36" spans="1:17" ht="12.75">
      <c r="A36" s="35" t="s">
        <v>44</v>
      </c>
      <c r="B36" s="25">
        <v>25</v>
      </c>
      <c r="C36" s="25">
        <v>295</v>
      </c>
      <c r="D36" s="198">
        <f t="shared" si="7"/>
        <v>1250000</v>
      </c>
      <c r="F36" s="153"/>
      <c r="G36" s="153"/>
      <c r="H36" s="74"/>
      <c r="I36" s="139"/>
      <c r="J36" s="139"/>
      <c r="K36" s="153"/>
      <c r="L36" s="153"/>
      <c r="M36" s="32"/>
      <c r="N36" s="32"/>
      <c r="O36" s="32"/>
      <c r="P36" s="32"/>
      <c r="Q36" s="32"/>
    </row>
    <row r="37" spans="1:17" ht="12.75">
      <c r="A37" s="35" t="s">
        <v>45</v>
      </c>
      <c r="B37" s="25">
        <v>1.5</v>
      </c>
      <c r="C37" s="25">
        <v>20</v>
      </c>
      <c r="D37" s="198">
        <f t="shared" si="7"/>
        <v>75000</v>
      </c>
      <c r="F37" s="153"/>
      <c r="G37" s="153"/>
      <c r="H37" s="74"/>
      <c r="I37" s="139"/>
      <c r="J37" s="139"/>
      <c r="K37" s="153"/>
      <c r="L37" s="153"/>
      <c r="M37" s="32"/>
      <c r="N37" s="32"/>
      <c r="O37" s="32"/>
      <c r="P37" s="32"/>
      <c r="Q37" s="32"/>
    </row>
    <row r="38" spans="1:17" ht="12.75">
      <c r="A38" s="35" t="s">
        <v>46</v>
      </c>
      <c r="B38" s="25">
        <v>10</v>
      </c>
      <c r="C38" s="25">
        <v>208</v>
      </c>
      <c r="D38" s="198">
        <f t="shared" si="7"/>
        <v>500000</v>
      </c>
      <c r="F38" s="153"/>
      <c r="G38" s="153"/>
      <c r="H38" s="74"/>
      <c r="I38" s="139"/>
      <c r="J38" s="139"/>
      <c r="K38" s="153"/>
      <c r="L38" s="153"/>
      <c r="M38" s="32"/>
      <c r="N38" s="32"/>
      <c r="O38" s="32"/>
      <c r="P38" s="32"/>
      <c r="Q38" s="32"/>
    </row>
    <row r="39" spans="1:17" ht="12.75">
      <c r="A39" s="35" t="s">
        <v>47</v>
      </c>
      <c r="B39" s="25">
        <v>7</v>
      </c>
      <c r="C39" s="25">
        <v>83</v>
      </c>
      <c r="D39" s="198">
        <f t="shared" si="7"/>
        <v>350000</v>
      </c>
      <c r="F39" s="153"/>
      <c r="G39" s="153"/>
      <c r="H39" s="74"/>
      <c r="I39" s="139"/>
      <c r="J39" s="139"/>
      <c r="K39" s="153"/>
      <c r="L39" s="153"/>
      <c r="M39" s="32"/>
      <c r="N39" s="32"/>
      <c r="O39" s="32"/>
      <c r="P39" s="32"/>
      <c r="Q39" s="32"/>
    </row>
    <row r="40" spans="1:17" ht="12.75">
      <c r="A40" s="35" t="s">
        <v>48</v>
      </c>
      <c r="B40" s="25">
        <v>10</v>
      </c>
      <c r="C40" s="25">
        <v>204</v>
      </c>
      <c r="D40" s="198">
        <f t="shared" si="7"/>
        <v>500000</v>
      </c>
      <c r="F40" s="153"/>
      <c r="G40" s="153"/>
      <c r="H40" s="74"/>
      <c r="I40" s="139"/>
      <c r="J40" s="139"/>
      <c r="K40" s="153"/>
      <c r="L40" s="153"/>
      <c r="M40" s="32"/>
      <c r="N40" s="32"/>
      <c r="O40" s="32"/>
      <c r="P40" s="32"/>
      <c r="Q40" s="32"/>
    </row>
    <row r="41" spans="1:17" ht="12.75">
      <c r="A41" s="35" t="s">
        <v>49</v>
      </c>
      <c r="B41" s="25">
        <v>21.9</v>
      </c>
      <c r="C41" s="25">
        <v>490</v>
      </c>
      <c r="D41" s="198">
        <f t="shared" si="7"/>
        <v>1095000</v>
      </c>
      <c r="F41" s="153"/>
      <c r="G41" s="153"/>
      <c r="H41" s="74"/>
      <c r="I41" s="139"/>
      <c r="J41" s="139"/>
      <c r="K41" s="153"/>
      <c r="L41" s="153"/>
      <c r="M41" s="32"/>
      <c r="N41" s="32"/>
      <c r="O41" s="32"/>
      <c r="P41" s="32"/>
      <c r="Q41" s="32"/>
    </row>
    <row r="42" spans="1:17" ht="12.75">
      <c r="A42" s="35" t="s">
        <v>50</v>
      </c>
      <c r="B42" s="25">
        <v>1.5</v>
      </c>
      <c r="C42" s="25">
        <v>67</v>
      </c>
      <c r="D42" s="198">
        <f t="shared" si="7"/>
        <v>75000</v>
      </c>
      <c r="F42" s="153"/>
      <c r="G42" s="153"/>
      <c r="H42" s="74"/>
      <c r="I42" s="139"/>
      <c r="J42" s="139"/>
      <c r="K42" s="153"/>
      <c r="L42" s="153"/>
      <c r="M42" s="32"/>
      <c r="N42" s="32"/>
      <c r="O42" s="32"/>
      <c r="P42" s="32"/>
      <c r="Q42" s="32"/>
    </row>
    <row r="43" spans="1:17" ht="12.75">
      <c r="A43" s="35" t="s">
        <v>51</v>
      </c>
      <c r="B43" s="25">
        <v>3.5</v>
      </c>
      <c r="C43" s="25">
        <v>35</v>
      </c>
      <c r="D43" s="198">
        <f t="shared" si="7"/>
        <v>175000</v>
      </c>
      <c r="F43" s="153"/>
      <c r="G43" s="153"/>
      <c r="H43" s="74"/>
      <c r="I43" s="139"/>
      <c r="J43" s="139"/>
      <c r="K43" s="153"/>
      <c r="L43" s="153"/>
      <c r="M43" s="32"/>
      <c r="N43" s="32"/>
      <c r="O43" s="32"/>
      <c r="P43" s="32"/>
      <c r="Q43" s="32"/>
    </row>
    <row r="44" spans="1:17" ht="12.75">
      <c r="A44" s="35" t="s">
        <v>52</v>
      </c>
      <c r="B44" s="25">
        <v>2</v>
      </c>
      <c r="C44" s="25">
        <v>29</v>
      </c>
      <c r="D44" s="198">
        <f t="shared" si="7"/>
        <v>100000</v>
      </c>
      <c r="F44" s="153"/>
      <c r="G44" s="153"/>
      <c r="H44" s="74"/>
      <c r="I44" s="139"/>
      <c r="J44" s="139"/>
      <c r="K44" s="153"/>
      <c r="L44" s="153"/>
      <c r="M44" s="32"/>
      <c r="N44" s="32"/>
      <c r="O44" s="32"/>
      <c r="P44" s="32"/>
      <c r="Q44" s="32"/>
    </row>
    <row r="45" spans="1:17" ht="12.75">
      <c r="A45" s="35" t="s">
        <v>53</v>
      </c>
      <c r="B45" s="25">
        <v>3</v>
      </c>
      <c r="C45" s="25">
        <v>81</v>
      </c>
      <c r="D45" s="198">
        <f t="shared" si="7"/>
        <v>150000</v>
      </c>
      <c r="F45" s="153"/>
      <c r="G45" s="153"/>
      <c r="H45" s="74"/>
      <c r="I45" s="139"/>
      <c r="J45" s="139"/>
      <c r="K45" s="153"/>
      <c r="L45" s="153"/>
      <c r="M45" s="32"/>
      <c r="N45" s="32"/>
      <c r="O45" s="32"/>
      <c r="P45" s="32"/>
      <c r="Q45" s="32"/>
    </row>
    <row r="46" spans="1:17" ht="12.75">
      <c r="A46" s="35" t="s">
        <v>54</v>
      </c>
      <c r="B46" s="25">
        <v>1.8</v>
      </c>
      <c r="C46" s="25">
        <v>17</v>
      </c>
      <c r="D46" s="198">
        <f t="shared" si="7"/>
        <v>90000</v>
      </c>
      <c r="F46" s="153"/>
      <c r="G46" s="153"/>
      <c r="H46" s="74"/>
      <c r="I46" s="139"/>
      <c r="J46" s="139"/>
      <c r="K46" s="153"/>
      <c r="L46" s="153"/>
      <c r="M46" s="32"/>
      <c r="N46" s="32"/>
      <c r="O46" s="32"/>
      <c r="P46" s="32"/>
      <c r="Q46" s="32"/>
    </row>
    <row r="47" spans="1:17" ht="12.75">
      <c r="A47" s="35" t="s">
        <v>55</v>
      </c>
      <c r="B47" s="25">
        <v>2.5</v>
      </c>
      <c r="C47" s="25">
        <v>86</v>
      </c>
      <c r="D47" s="198">
        <f t="shared" si="7"/>
        <v>125000</v>
      </c>
      <c r="F47" s="153"/>
      <c r="G47" s="153"/>
      <c r="H47" s="74"/>
      <c r="I47" s="139"/>
      <c r="J47" s="139"/>
      <c r="K47" s="153"/>
      <c r="L47" s="153"/>
      <c r="M47" s="32"/>
      <c r="N47" s="32"/>
      <c r="O47" s="32"/>
      <c r="P47" s="32"/>
      <c r="Q47" s="32"/>
    </row>
    <row r="48" spans="1:17" ht="12.75">
      <c r="A48" s="35" t="s">
        <v>56</v>
      </c>
      <c r="B48" s="25">
        <v>3</v>
      </c>
      <c r="C48" s="25">
        <v>67</v>
      </c>
      <c r="D48" s="198">
        <f t="shared" si="7"/>
        <v>150000</v>
      </c>
      <c r="F48" s="153"/>
      <c r="G48" s="153"/>
      <c r="H48" s="74"/>
      <c r="I48" s="139"/>
      <c r="J48" s="139"/>
      <c r="K48" s="153"/>
      <c r="L48" s="153"/>
      <c r="M48" s="32"/>
      <c r="N48" s="32"/>
      <c r="O48" s="32"/>
      <c r="P48" s="32"/>
      <c r="Q48" s="32"/>
    </row>
    <row r="49" spans="1:17" ht="12.75">
      <c r="A49" s="35" t="s">
        <v>57</v>
      </c>
      <c r="B49" s="25">
        <v>9.68</v>
      </c>
      <c r="C49" s="25">
        <v>173</v>
      </c>
      <c r="D49" s="198">
        <f t="shared" si="7"/>
        <v>484000</v>
      </c>
      <c r="F49" s="153"/>
      <c r="G49" s="153"/>
      <c r="H49" s="74"/>
      <c r="I49" s="139"/>
      <c r="J49" s="139"/>
      <c r="K49" s="153"/>
      <c r="L49" s="153"/>
      <c r="M49" s="32"/>
      <c r="N49" s="32"/>
      <c r="O49" s="32"/>
      <c r="P49" s="32"/>
      <c r="Q49" s="32"/>
    </row>
    <row r="50" spans="1:17" ht="12.75">
      <c r="A50" s="35" t="s">
        <v>58</v>
      </c>
      <c r="B50" s="25">
        <v>1</v>
      </c>
      <c r="C50" s="25">
        <v>75</v>
      </c>
      <c r="D50" s="198">
        <f t="shared" si="7"/>
        <v>50000</v>
      </c>
      <c r="F50" s="153"/>
      <c r="G50" s="153"/>
      <c r="H50" s="74"/>
      <c r="I50" s="139"/>
      <c r="J50" s="139"/>
      <c r="K50" s="153"/>
      <c r="L50" s="153"/>
      <c r="M50" s="32"/>
      <c r="N50" s="32"/>
      <c r="O50" s="32"/>
      <c r="P50" s="32"/>
      <c r="Q50" s="32"/>
    </row>
    <row r="51" spans="1:17" ht="12.75">
      <c r="A51" s="35" t="s">
        <v>59</v>
      </c>
      <c r="B51" s="25">
        <v>0.4</v>
      </c>
      <c r="C51" s="25">
        <v>29</v>
      </c>
      <c r="D51" s="198">
        <f t="shared" si="7"/>
        <v>20000</v>
      </c>
      <c r="F51" s="153"/>
      <c r="G51" s="153"/>
      <c r="H51" s="74"/>
      <c r="I51" s="139"/>
      <c r="J51" s="139"/>
      <c r="K51" s="153"/>
      <c r="L51" s="153"/>
      <c r="M51" s="32"/>
      <c r="N51" s="32"/>
      <c r="O51" s="32"/>
      <c r="P51" s="32"/>
      <c r="Q51" s="32"/>
    </row>
    <row r="52" spans="1:17" ht="12.75">
      <c r="A52" s="35" t="s">
        <v>60</v>
      </c>
      <c r="B52" s="25">
        <v>0.1875</v>
      </c>
      <c r="C52" s="25">
        <v>10</v>
      </c>
      <c r="D52" s="198">
        <f t="shared" si="7"/>
        <v>9375</v>
      </c>
      <c r="F52" s="153"/>
      <c r="G52" s="153"/>
      <c r="H52" s="74"/>
      <c r="I52" s="139"/>
      <c r="J52" s="139"/>
      <c r="K52" s="153"/>
      <c r="L52" s="153"/>
      <c r="M52" s="32"/>
      <c r="N52" s="32"/>
      <c r="O52" s="32"/>
      <c r="P52" s="32"/>
      <c r="Q52" s="32"/>
    </row>
    <row r="53" spans="1:17" ht="12.75">
      <c r="A53" s="35" t="s">
        <v>61</v>
      </c>
      <c r="B53" s="25">
        <v>6</v>
      </c>
      <c r="C53" s="25">
        <v>155</v>
      </c>
      <c r="D53" s="198">
        <f t="shared" si="7"/>
        <v>300000</v>
      </c>
      <c r="F53" s="153"/>
      <c r="G53" s="153"/>
      <c r="H53" s="74"/>
      <c r="I53" s="139"/>
      <c r="J53" s="139"/>
      <c r="K53" s="153"/>
      <c r="L53" s="153"/>
      <c r="M53" s="32"/>
      <c r="N53" s="32"/>
      <c r="O53" s="32"/>
      <c r="P53" s="32"/>
      <c r="Q53" s="32"/>
    </row>
    <row r="54" spans="1:17" ht="12.75">
      <c r="A54" s="35" t="s">
        <v>62</v>
      </c>
      <c r="B54" s="25">
        <v>4</v>
      </c>
      <c r="C54" s="25">
        <v>130</v>
      </c>
      <c r="D54" s="198">
        <f t="shared" si="7"/>
        <v>200000</v>
      </c>
      <c r="F54" s="153"/>
      <c r="G54" s="153"/>
      <c r="H54" s="74"/>
      <c r="I54" s="139"/>
      <c r="J54" s="139"/>
      <c r="K54" s="153"/>
      <c r="L54" s="153"/>
      <c r="M54" s="32"/>
      <c r="N54" s="32"/>
      <c r="O54" s="32"/>
      <c r="P54" s="32"/>
      <c r="Q54" s="32"/>
    </row>
    <row r="55" spans="1:17" ht="12.75">
      <c r="A55" s="35" t="s">
        <v>200</v>
      </c>
      <c r="B55" s="25">
        <v>1</v>
      </c>
      <c r="C55" s="25">
        <v>19</v>
      </c>
      <c r="D55" s="198">
        <f t="shared" si="7"/>
        <v>50000</v>
      </c>
      <c r="F55" s="153"/>
      <c r="G55" s="153"/>
      <c r="H55" s="74"/>
      <c r="I55" s="139"/>
      <c r="J55" s="139"/>
      <c r="K55" s="153"/>
      <c r="L55" s="153"/>
      <c r="M55" s="32"/>
      <c r="N55" s="32"/>
      <c r="O55" s="32"/>
      <c r="P55" s="32"/>
      <c r="Q55" s="32"/>
    </row>
    <row r="56" spans="1:17" ht="12.75">
      <c r="A56" s="35" t="s">
        <v>201</v>
      </c>
      <c r="B56" s="25">
        <v>7</v>
      </c>
      <c r="C56" s="25">
        <v>31</v>
      </c>
      <c r="D56" s="198">
        <f t="shared" si="7"/>
        <v>350000</v>
      </c>
      <c r="F56" s="153"/>
      <c r="G56" s="153"/>
      <c r="H56" s="74"/>
      <c r="I56" s="139"/>
      <c r="J56" s="139"/>
      <c r="K56" s="153"/>
      <c r="L56" s="153"/>
      <c r="M56" s="32"/>
      <c r="N56" s="32"/>
      <c r="O56" s="32"/>
      <c r="P56" s="32"/>
      <c r="Q56" s="32"/>
    </row>
    <row r="57" spans="1:17" ht="12.75">
      <c r="A57" s="35" t="s">
        <v>63</v>
      </c>
      <c r="B57" s="25">
        <v>6</v>
      </c>
      <c r="C57" s="25">
        <v>160</v>
      </c>
      <c r="D57" s="198">
        <f t="shared" si="7"/>
        <v>300000</v>
      </c>
      <c r="F57" s="153"/>
      <c r="G57" s="153"/>
      <c r="H57" s="74"/>
      <c r="I57" s="139"/>
      <c r="J57" s="139"/>
      <c r="K57" s="153"/>
      <c r="L57" s="153"/>
      <c r="M57" s="32"/>
      <c r="N57" s="32"/>
      <c r="O57" s="32"/>
      <c r="P57" s="32"/>
      <c r="Q57" s="32"/>
    </row>
    <row r="58" spans="1:17" ht="12.75">
      <c r="A58" s="35" t="s">
        <v>64</v>
      </c>
      <c r="B58" s="25">
        <v>0.3</v>
      </c>
      <c r="C58" s="25">
        <v>9</v>
      </c>
      <c r="D58" s="198">
        <f t="shared" si="7"/>
        <v>15000</v>
      </c>
      <c r="F58" s="153"/>
      <c r="G58" s="153"/>
      <c r="H58" s="74"/>
      <c r="I58" s="139"/>
      <c r="J58" s="139"/>
      <c r="K58" s="153"/>
      <c r="L58" s="153"/>
      <c r="M58" s="32"/>
      <c r="N58" s="32"/>
      <c r="O58" s="32"/>
      <c r="P58" s="32"/>
      <c r="Q58" s="32"/>
    </row>
    <row r="59" spans="1:17" ht="12.75">
      <c r="A59" s="35" t="s">
        <v>65</v>
      </c>
      <c r="B59" s="25">
        <v>2</v>
      </c>
      <c r="C59" s="25">
        <v>66</v>
      </c>
      <c r="D59" s="198">
        <f t="shared" si="7"/>
        <v>100000</v>
      </c>
      <c r="F59" s="153"/>
      <c r="G59" s="153"/>
      <c r="H59" s="74"/>
      <c r="I59" s="139"/>
      <c r="J59" s="139"/>
      <c r="K59" s="153"/>
      <c r="L59" s="153"/>
      <c r="M59" s="32"/>
      <c r="N59" s="32"/>
      <c r="O59" s="32"/>
      <c r="P59" s="32"/>
      <c r="Q59" s="32"/>
    </row>
    <row r="60" spans="1:17" ht="12.75">
      <c r="A60" s="35" t="s">
        <v>66</v>
      </c>
      <c r="B60" s="25">
        <v>3</v>
      </c>
      <c r="C60" s="25">
        <v>65</v>
      </c>
      <c r="D60" s="198">
        <f t="shared" si="7"/>
        <v>150000</v>
      </c>
      <c r="F60" s="153"/>
      <c r="G60" s="153"/>
      <c r="H60" s="74"/>
      <c r="I60" s="139"/>
      <c r="J60" s="139"/>
      <c r="K60" s="153"/>
      <c r="L60" s="153"/>
      <c r="M60" s="32"/>
      <c r="N60" s="32"/>
      <c r="O60" s="32"/>
      <c r="P60" s="32"/>
      <c r="Q60" s="32"/>
    </row>
    <row r="61" spans="1:17" ht="12.75">
      <c r="A61" s="35" t="s">
        <v>67</v>
      </c>
      <c r="B61" s="25">
        <v>0.625</v>
      </c>
      <c r="C61" s="25">
        <v>19</v>
      </c>
      <c r="D61" s="198">
        <f t="shared" si="7"/>
        <v>31250</v>
      </c>
      <c r="F61" s="153"/>
      <c r="G61" s="153"/>
      <c r="H61" s="74"/>
      <c r="I61" s="139"/>
      <c r="J61" s="139"/>
      <c r="K61" s="153"/>
      <c r="L61" s="153"/>
      <c r="M61" s="32"/>
      <c r="N61" s="32"/>
      <c r="O61" s="32"/>
      <c r="P61" s="32"/>
      <c r="Q61" s="32"/>
    </row>
    <row r="62" spans="1:17" ht="12.75">
      <c r="A62" s="150" t="s">
        <v>230</v>
      </c>
      <c r="B62" s="151">
        <v>3</v>
      </c>
      <c r="C62" s="151">
        <v>112</v>
      </c>
      <c r="D62" s="198">
        <f t="shared" si="7"/>
        <v>150000</v>
      </c>
      <c r="F62" s="153"/>
      <c r="G62" s="153"/>
      <c r="H62" s="74"/>
      <c r="I62" s="139"/>
      <c r="J62" s="139"/>
      <c r="K62" s="153"/>
      <c r="L62" s="153"/>
      <c r="M62" s="32"/>
      <c r="N62" s="32"/>
      <c r="O62" s="32"/>
      <c r="P62" s="32"/>
      <c r="Q62" s="32"/>
    </row>
    <row r="63" spans="1:17" ht="12.75">
      <c r="A63" s="150" t="s">
        <v>231</v>
      </c>
      <c r="B63" s="151">
        <v>2.5</v>
      </c>
      <c r="C63" s="151">
        <v>105</v>
      </c>
      <c r="D63" s="198">
        <f t="shared" si="7"/>
        <v>125000</v>
      </c>
      <c r="F63" s="153"/>
      <c r="G63" s="153"/>
      <c r="H63" s="74"/>
      <c r="I63" s="139"/>
      <c r="J63" s="139"/>
      <c r="K63" s="153"/>
      <c r="L63" s="153"/>
      <c r="M63" s="32"/>
      <c r="N63" s="32"/>
      <c r="O63" s="32"/>
      <c r="P63" s="32"/>
      <c r="Q63" s="32"/>
    </row>
    <row r="64" spans="1:17" ht="12.75">
      <c r="A64" s="150" t="s">
        <v>232</v>
      </c>
      <c r="B64" s="151">
        <v>0.3</v>
      </c>
      <c r="C64" s="151">
        <v>22</v>
      </c>
      <c r="D64" s="198">
        <f t="shared" si="7"/>
        <v>15000</v>
      </c>
      <c r="F64" s="153"/>
      <c r="G64" s="153"/>
      <c r="H64" s="74"/>
      <c r="I64" s="139"/>
      <c r="J64" s="139"/>
      <c r="K64" s="153"/>
      <c r="L64" s="153"/>
      <c r="M64" s="32"/>
      <c r="N64" s="32"/>
      <c r="O64" s="32"/>
      <c r="P64" s="32"/>
      <c r="Q64" s="32"/>
    </row>
    <row r="65" spans="1:17" ht="13.5" thickBot="1">
      <c r="A65" s="38" t="s">
        <v>81</v>
      </c>
      <c r="B65" s="29">
        <f>SUM(B31:B64)</f>
        <v>225.44250000000005</v>
      </c>
      <c r="C65" s="29">
        <f>SUM(C31:C64)</f>
        <v>4801</v>
      </c>
      <c r="D65" s="154">
        <f>SUM(D31:D64)</f>
        <v>11272125</v>
      </c>
      <c r="F65" s="152"/>
      <c r="G65" s="152"/>
      <c r="H65" s="74"/>
      <c r="I65" s="139"/>
      <c r="J65" s="139"/>
      <c r="K65" s="153"/>
      <c r="L65" s="153"/>
      <c r="M65" s="32"/>
      <c r="N65" s="32"/>
      <c r="O65" s="32"/>
      <c r="P65" s="32"/>
      <c r="Q65" s="32"/>
    </row>
    <row r="66" spans="1:17" ht="12.75">
      <c r="A66" s="32"/>
      <c r="B66" s="32"/>
      <c r="C66" s="37"/>
      <c r="D66" s="32"/>
      <c r="E66" s="32"/>
      <c r="F66" s="32"/>
      <c r="G66" s="32"/>
      <c r="H66" s="37"/>
      <c r="I66" s="32"/>
      <c r="J66" s="37"/>
      <c r="K66" s="153"/>
      <c r="L66" s="153"/>
      <c r="M66" s="32"/>
      <c r="N66" s="32"/>
      <c r="O66" s="32"/>
      <c r="P66" s="32"/>
      <c r="Q66" s="32"/>
    </row>
    <row r="67" spans="1:17" ht="12.75">
      <c r="A67" s="204" t="s">
        <v>83</v>
      </c>
      <c r="B67" s="204"/>
      <c r="C67" s="204"/>
      <c r="D67" s="32"/>
      <c r="E67" s="32"/>
      <c r="F67" s="32"/>
      <c r="G67" s="32"/>
      <c r="H67" s="37"/>
      <c r="I67" s="32"/>
      <c r="J67" s="37"/>
      <c r="K67" s="152"/>
      <c r="L67" s="153"/>
      <c r="M67" s="32"/>
      <c r="N67" s="32"/>
      <c r="O67" s="32"/>
      <c r="P67" s="32"/>
      <c r="Q67" s="32"/>
    </row>
    <row r="68" spans="1:17" ht="12.75">
      <c r="A68" s="32" t="s">
        <v>69</v>
      </c>
      <c r="B68" s="32"/>
      <c r="C68" s="37">
        <f>+L67+H25</f>
        <v>27226124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2.75">
      <c r="A69" s="32" t="s">
        <v>70</v>
      </c>
      <c r="B69" s="32"/>
      <c r="C69" s="32">
        <f>+B65+M25</f>
        <v>310.87450000000007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2.75">
      <c r="A70" s="32" t="s">
        <v>71</v>
      </c>
      <c r="B70" s="32"/>
      <c r="C70" s="37">
        <f>+C65+N25</f>
        <v>6921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2.75">
      <c r="A71" s="32" t="s">
        <v>72</v>
      </c>
      <c r="B71" s="32"/>
      <c r="C71" s="39">
        <f>+C68/C69</f>
        <v>87579.1484988315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2.75">
      <c r="A72" s="32" t="s">
        <v>73</v>
      </c>
      <c r="B72" s="32"/>
      <c r="C72" s="37">
        <f>+C68/C70</f>
        <v>3933.842508308048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12.75">
      <c r="A73" s="32" t="s">
        <v>74</v>
      </c>
      <c r="B73" s="32"/>
      <c r="C73" s="37">
        <v>15555000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2.75">
      <c r="A74" s="32" t="s">
        <v>75</v>
      </c>
      <c r="B74" s="32"/>
      <c r="C74" s="37">
        <f>+C73/C69</f>
        <v>50036.26865503602</v>
      </c>
      <c r="D74" s="32"/>
      <c r="E74" s="32"/>
      <c r="F74" s="32"/>
      <c r="G74" s="37"/>
      <c r="H74" s="37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5.75" customHeight="1">
      <c r="A75" s="32" t="s">
        <v>76</v>
      </c>
      <c r="B75" s="32"/>
      <c r="C75" s="37">
        <v>50000</v>
      </c>
      <c r="D75" s="32"/>
      <c r="E75" s="32"/>
      <c r="F75" s="32"/>
      <c r="G75" s="32"/>
      <c r="H75" s="37"/>
      <c r="I75" s="32"/>
      <c r="J75" s="32"/>
      <c r="K75" s="32"/>
      <c r="L75" s="32"/>
      <c r="M75" s="32"/>
      <c r="N75" s="32"/>
      <c r="O75" s="32"/>
      <c r="P75" s="32"/>
      <c r="Q75" s="32"/>
    </row>
    <row r="76" spans="1:4" ht="24.75" customHeight="1">
      <c r="A76" s="205" t="s">
        <v>79</v>
      </c>
      <c r="B76" s="205"/>
      <c r="C76" s="37">
        <f>+D65+Q25</f>
        <v>11417125</v>
      </c>
      <c r="D76" s="39"/>
    </row>
    <row r="78" ht="12.75">
      <c r="C78" s="4"/>
    </row>
  </sheetData>
  <mergeCells count="3">
    <mergeCell ref="A1:D1"/>
    <mergeCell ref="A67:C67"/>
    <mergeCell ref="A76:B76"/>
  </mergeCells>
  <printOptions/>
  <pageMargins left="0" right="0.1968503937007874" top="0" bottom="0" header="0.5118110236220472" footer="0.5118110236220472"/>
  <pageSetup horizontalDpi="600" verticalDpi="600" orientation="landscape" paperSize="8" scale="95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="60" workbookViewId="0" topLeftCell="B24">
      <selection activeCell="C53" sqref="C53"/>
    </sheetView>
  </sheetViews>
  <sheetFormatPr defaultColWidth="9.00390625" defaultRowHeight="12.75"/>
  <cols>
    <col min="1" max="1" width="25.625" style="0" customWidth="1"/>
    <col min="2" max="2" width="27.375" style="0" customWidth="1"/>
    <col min="4" max="6" width="9.25390625" style="0" bestFit="1" customWidth="1"/>
    <col min="7" max="8" width="9.75390625" style="0" bestFit="1" customWidth="1"/>
    <col min="9" max="11" width="9.25390625" style="0" bestFit="1" customWidth="1"/>
    <col min="12" max="12" width="10.375" style="0" customWidth="1"/>
    <col min="13" max="13" width="5.75390625" style="0" customWidth="1"/>
    <col min="14" max="14" width="5.375" style="0" customWidth="1"/>
    <col min="15" max="16" width="11.375" style="0" bestFit="1" customWidth="1"/>
    <col min="17" max="17" width="9.25390625" style="0" bestFit="1" customWidth="1"/>
    <col min="18" max="18" width="12.125" style="0" customWidth="1"/>
  </cols>
  <sheetData>
    <row r="1" spans="5:11" ht="18.75">
      <c r="E1" s="206" t="s">
        <v>192</v>
      </c>
      <c r="F1" s="206"/>
      <c r="G1" s="206"/>
      <c r="H1" s="206"/>
      <c r="I1" s="206"/>
      <c r="J1" s="206"/>
      <c r="K1" s="98"/>
    </row>
    <row r="2" spans="1:14" ht="16.5" thickBot="1">
      <c r="A2" s="43" t="s">
        <v>84</v>
      </c>
      <c r="L2" t="s">
        <v>234</v>
      </c>
      <c r="M2" t="s">
        <v>235</v>
      </c>
      <c r="N2" t="s">
        <v>236</v>
      </c>
    </row>
    <row r="3" spans="1:17" ht="89.25">
      <c r="A3" s="44" t="s">
        <v>0</v>
      </c>
      <c r="B3" s="45" t="s">
        <v>1</v>
      </c>
      <c r="C3" s="41" t="s">
        <v>2</v>
      </c>
      <c r="D3" s="46" t="s">
        <v>3</v>
      </c>
      <c r="E3" s="46" t="s">
        <v>86</v>
      </c>
      <c r="F3" s="46" t="s">
        <v>87</v>
      </c>
      <c r="G3" s="46" t="s">
        <v>7</v>
      </c>
      <c r="H3" s="46" t="s">
        <v>8</v>
      </c>
      <c r="I3" s="46" t="s">
        <v>9</v>
      </c>
      <c r="J3" s="46" t="s">
        <v>10</v>
      </c>
      <c r="K3" s="46" t="s">
        <v>11</v>
      </c>
      <c r="L3" s="46" t="s">
        <v>198</v>
      </c>
      <c r="M3" s="46" t="s">
        <v>196</v>
      </c>
      <c r="N3" s="113" t="s">
        <v>197</v>
      </c>
      <c r="O3" s="46" t="s">
        <v>233</v>
      </c>
      <c r="P3" s="46" t="s">
        <v>199</v>
      </c>
      <c r="Q3" s="47" t="s">
        <v>203</v>
      </c>
    </row>
    <row r="4" spans="1:17" ht="12.75">
      <c r="A4" s="84"/>
      <c r="B4" s="85"/>
      <c r="C4" s="86"/>
      <c r="D4" s="86"/>
      <c r="E4" s="86"/>
      <c r="F4" s="86"/>
      <c r="G4" s="89"/>
      <c r="H4" s="89"/>
      <c r="I4" s="89"/>
      <c r="J4" s="89"/>
      <c r="K4" s="89"/>
      <c r="L4" s="105"/>
      <c r="M4" s="118"/>
      <c r="N4" s="119"/>
      <c r="O4" s="110"/>
      <c r="P4" s="104">
        <v>377038311</v>
      </c>
      <c r="Q4" s="111"/>
    </row>
    <row r="5" spans="1:17" ht="12.75">
      <c r="A5" s="84"/>
      <c r="B5" s="85"/>
      <c r="C5" s="86"/>
      <c r="D5" s="86"/>
      <c r="E5" s="86"/>
      <c r="F5" s="86"/>
      <c r="G5" s="89"/>
      <c r="H5" s="89"/>
      <c r="I5" s="89"/>
      <c r="J5" s="89"/>
      <c r="K5" s="89"/>
      <c r="L5" s="105"/>
      <c r="M5" s="118"/>
      <c r="N5" s="119"/>
      <c r="O5" s="110"/>
      <c r="P5" s="36">
        <v>9476000</v>
      </c>
      <c r="Q5" s="111"/>
    </row>
    <row r="6" spans="1:17" ht="30" customHeight="1">
      <c r="A6" s="49" t="s">
        <v>12</v>
      </c>
      <c r="B6" s="50" t="s">
        <v>88</v>
      </c>
      <c r="C6" s="51" t="s">
        <v>89</v>
      </c>
      <c r="D6" s="52">
        <v>326400</v>
      </c>
      <c r="E6" s="52">
        <v>175700</v>
      </c>
      <c r="F6" s="52">
        <f aca="true" t="shared" si="0" ref="F6:F14">+E6+D6</f>
        <v>502100</v>
      </c>
      <c r="G6" s="52">
        <v>925000</v>
      </c>
      <c r="H6" s="52">
        <v>642000</v>
      </c>
      <c r="I6" s="52">
        <v>482100</v>
      </c>
      <c r="J6" s="52">
        <v>50000</v>
      </c>
      <c r="K6" s="52">
        <f>+I6+J6</f>
        <v>532100</v>
      </c>
      <c r="L6" s="106">
        <v>790629</v>
      </c>
      <c r="M6" s="167">
        <v>3</v>
      </c>
      <c r="N6" s="174">
        <v>2</v>
      </c>
      <c r="O6" s="106">
        <f aca="true" t="shared" si="1" ref="O6:O16">+L6*M6*N6</f>
        <v>4743774</v>
      </c>
      <c r="P6" s="106">
        <f>+O6/$P$4*$P$5</f>
        <v>119223.96507871053</v>
      </c>
      <c r="Q6" s="132">
        <f aca="true" t="shared" si="2" ref="Q6:Q16">+P6/L6*100</f>
        <v>15.079634705874756</v>
      </c>
    </row>
    <row r="7" spans="1:17" ht="30" customHeight="1">
      <c r="A7" s="49" t="s">
        <v>12</v>
      </c>
      <c r="B7" s="50" t="s">
        <v>90</v>
      </c>
      <c r="C7" s="51" t="s">
        <v>89</v>
      </c>
      <c r="D7" s="52">
        <v>776700</v>
      </c>
      <c r="E7" s="52">
        <v>424300</v>
      </c>
      <c r="F7" s="52">
        <f t="shared" si="0"/>
        <v>1201000</v>
      </c>
      <c r="G7" s="52">
        <v>2698000</v>
      </c>
      <c r="H7" s="52">
        <v>1750000</v>
      </c>
      <c r="I7" s="52">
        <v>1057700</v>
      </c>
      <c r="J7" s="52">
        <v>350000</v>
      </c>
      <c r="K7" s="52">
        <f aca="true" t="shared" si="3" ref="K7:K16">+I7+J7</f>
        <v>1407700</v>
      </c>
      <c r="L7" s="106">
        <v>1978361</v>
      </c>
      <c r="M7" s="167">
        <v>4</v>
      </c>
      <c r="N7" s="178">
        <v>2</v>
      </c>
      <c r="O7" s="106">
        <f t="shared" si="1"/>
        <v>15826888</v>
      </c>
      <c r="P7" s="106">
        <f aca="true" t="shared" si="4" ref="P7:P16">+O7/$P$4*$P$5</f>
        <v>397772.8159513212</v>
      </c>
      <c r="Q7" s="132">
        <f t="shared" si="2"/>
        <v>20.10617960783301</v>
      </c>
    </row>
    <row r="8" spans="1:17" ht="30" customHeight="1">
      <c r="A8" s="49" t="s">
        <v>12</v>
      </c>
      <c r="B8" s="50" t="s">
        <v>91</v>
      </c>
      <c r="C8" s="51" t="s">
        <v>89</v>
      </c>
      <c r="D8" s="52">
        <v>467400</v>
      </c>
      <c r="E8" s="52">
        <v>233600</v>
      </c>
      <c r="F8" s="52">
        <f t="shared" si="0"/>
        <v>701000</v>
      </c>
      <c r="G8" s="52">
        <v>1439000</v>
      </c>
      <c r="H8" s="52">
        <v>872000</v>
      </c>
      <c r="I8" s="52">
        <v>571700</v>
      </c>
      <c r="J8" s="52">
        <v>0</v>
      </c>
      <c r="K8" s="52">
        <f t="shared" si="3"/>
        <v>571700</v>
      </c>
      <c r="L8" s="106">
        <v>1545036</v>
      </c>
      <c r="M8" s="167">
        <v>4</v>
      </c>
      <c r="N8" s="174">
        <v>1</v>
      </c>
      <c r="O8" s="106">
        <f t="shared" si="1"/>
        <v>6180144</v>
      </c>
      <c r="P8" s="106">
        <f t="shared" si="4"/>
        <v>155323.8565828394</v>
      </c>
      <c r="Q8" s="132">
        <f t="shared" si="2"/>
        <v>10.053089803916503</v>
      </c>
    </row>
    <row r="9" spans="1:17" ht="30" customHeight="1">
      <c r="A9" s="49" t="s">
        <v>12</v>
      </c>
      <c r="B9" s="50" t="s">
        <v>92</v>
      </c>
      <c r="C9" s="51" t="s">
        <v>89</v>
      </c>
      <c r="D9" s="52">
        <v>653700</v>
      </c>
      <c r="E9" s="52">
        <v>269300</v>
      </c>
      <c r="F9" s="52">
        <f t="shared" si="0"/>
        <v>923000</v>
      </c>
      <c r="G9" s="52">
        <v>1695300</v>
      </c>
      <c r="H9" s="52">
        <v>1080900</v>
      </c>
      <c r="I9" s="52">
        <v>807200</v>
      </c>
      <c r="J9" s="52">
        <v>100000</v>
      </c>
      <c r="K9" s="52">
        <f t="shared" si="3"/>
        <v>907200</v>
      </c>
      <c r="L9" s="106">
        <v>1347303</v>
      </c>
      <c r="M9" s="167">
        <v>4</v>
      </c>
      <c r="N9" s="174">
        <v>2</v>
      </c>
      <c r="O9" s="106">
        <f t="shared" si="1"/>
        <v>10778424</v>
      </c>
      <c r="P9" s="106">
        <f t="shared" si="4"/>
        <v>270891.16104172234</v>
      </c>
      <c r="Q9" s="132">
        <f t="shared" si="2"/>
        <v>20.106179607833006</v>
      </c>
    </row>
    <row r="10" spans="1:17" ht="30" customHeight="1">
      <c r="A10" s="49" t="s">
        <v>12</v>
      </c>
      <c r="B10" s="53" t="s">
        <v>93</v>
      </c>
      <c r="C10" s="54" t="s">
        <v>89</v>
      </c>
      <c r="D10" s="52">
        <v>540600</v>
      </c>
      <c r="E10" s="52">
        <v>216462</v>
      </c>
      <c r="F10" s="52">
        <f t="shared" si="0"/>
        <v>757062</v>
      </c>
      <c r="G10" s="52">
        <v>1244013</v>
      </c>
      <c r="H10" s="52">
        <v>831522</v>
      </c>
      <c r="I10" s="52">
        <v>565500</v>
      </c>
      <c r="J10" s="52"/>
      <c r="K10" s="52">
        <f t="shared" si="3"/>
        <v>565500</v>
      </c>
      <c r="L10" s="106">
        <v>1040804</v>
      </c>
      <c r="M10" s="167">
        <v>3</v>
      </c>
      <c r="N10" s="174">
        <v>2</v>
      </c>
      <c r="O10" s="106">
        <f t="shared" si="1"/>
        <v>6244824</v>
      </c>
      <c r="P10" s="106">
        <f t="shared" si="4"/>
        <v>156949.4412041327</v>
      </c>
      <c r="Q10" s="132">
        <f t="shared" si="2"/>
        <v>15.079634705874756</v>
      </c>
    </row>
    <row r="11" spans="1:17" ht="37.5" customHeight="1">
      <c r="A11" s="49" t="s">
        <v>12</v>
      </c>
      <c r="B11" s="50" t="s">
        <v>94</v>
      </c>
      <c r="C11" s="51" t="s">
        <v>89</v>
      </c>
      <c r="D11" s="52">
        <v>489100</v>
      </c>
      <c r="E11" s="52">
        <v>310900</v>
      </c>
      <c r="F11" s="52">
        <f t="shared" si="0"/>
        <v>800000</v>
      </c>
      <c r="G11" s="52">
        <v>1943000</v>
      </c>
      <c r="H11" s="52">
        <v>850000</v>
      </c>
      <c r="I11" s="52">
        <v>653700</v>
      </c>
      <c r="J11" s="52">
        <v>100000</v>
      </c>
      <c r="K11" s="52">
        <f t="shared" si="3"/>
        <v>753700</v>
      </c>
      <c r="L11" s="106">
        <v>1687199</v>
      </c>
      <c r="M11" s="167">
        <v>4</v>
      </c>
      <c r="N11" s="174">
        <v>2</v>
      </c>
      <c r="O11" s="106">
        <f t="shared" si="1"/>
        <v>13497592</v>
      </c>
      <c r="P11" s="106">
        <f t="shared" si="4"/>
        <v>339231.2612815625</v>
      </c>
      <c r="Q11" s="132">
        <f t="shared" si="2"/>
        <v>20.106179607833013</v>
      </c>
    </row>
    <row r="12" spans="1:17" ht="30" customHeight="1">
      <c r="A12" s="49" t="s">
        <v>95</v>
      </c>
      <c r="B12" s="53" t="s">
        <v>96</v>
      </c>
      <c r="C12" s="51" t="s">
        <v>89</v>
      </c>
      <c r="D12" s="52">
        <v>937600</v>
      </c>
      <c r="E12" s="52">
        <v>532349</v>
      </c>
      <c r="F12" s="52">
        <f t="shared" si="0"/>
        <v>1469949</v>
      </c>
      <c r="G12" s="52">
        <v>2789979</v>
      </c>
      <c r="H12" s="52">
        <v>1952985</v>
      </c>
      <c r="I12" s="52">
        <v>1211400</v>
      </c>
      <c r="J12" s="52">
        <v>150000</v>
      </c>
      <c r="K12" s="52">
        <f t="shared" si="3"/>
        <v>1361400</v>
      </c>
      <c r="L12" s="106">
        <v>2164987</v>
      </c>
      <c r="M12" s="167">
        <v>4</v>
      </c>
      <c r="N12" s="174">
        <v>2</v>
      </c>
      <c r="O12" s="106">
        <f t="shared" si="1"/>
        <v>17319896</v>
      </c>
      <c r="P12" s="106">
        <f t="shared" si="4"/>
        <v>435296.17470623564</v>
      </c>
      <c r="Q12" s="132">
        <f t="shared" si="2"/>
        <v>20.10617960783301</v>
      </c>
    </row>
    <row r="13" spans="1:17" ht="41.25" customHeight="1">
      <c r="A13" s="49" t="s">
        <v>97</v>
      </c>
      <c r="B13" s="53" t="s">
        <v>98</v>
      </c>
      <c r="C13" s="51" t="s">
        <v>89</v>
      </c>
      <c r="D13" s="52">
        <v>3542500</v>
      </c>
      <c r="E13" s="52">
        <v>1418050</v>
      </c>
      <c r="F13" s="52">
        <f t="shared" si="0"/>
        <v>4960550</v>
      </c>
      <c r="G13" s="52">
        <v>8354800</v>
      </c>
      <c r="H13" s="52">
        <v>5200000</v>
      </c>
      <c r="I13" s="52">
        <v>2755800</v>
      </c>
      <c r="J13" s="52">
        <v>787000</v>
      </c>
      <c r="K13" s="52">
        <f t="shared" si="3"/>
        <v>3542800</v>
      </c>
      <c r="L13" s="106">
        <v>7184632</v>
      </c>
      <c r="M13" s="167">
        <v>3</v>
      </c>
      <c r="N13" s="174">
        <v>2</v>
      </c>
      <c r="O13" s="106">
        <f t="shared" si="1"/>
        <v>43107792</v>
      </c>
      <c r="P13" s="106">
        <f t="shared" si="4"/>
        <v>1083416.2605613836</v>
      </c>
      <c r="Q13" s="132">
        <f t="shared" si="2"/>
        <v>15.079634705874756</v>
      </c>
    </row>
    <row r="14" spans="1:17" ht="51" customHeight="1">
      <c r="A14" s="49" t="s">
        <v>250</v>
      </c>
      <c r="B14" s="53" t="s">
        <v>99</v>
      </c>
      <c r="C14" s="54" t="s">
        <v>89</v>
      </c>
      <c r="D14" s="52">
        <v>523600</v>
      </c>
      <c r="E14" s="52">
        <v>362400</v>
      </c>
      <c r="F14" s="52">
        <f t="shared" si="0"/>
        <v>886000</v>
      </c>
      <c r="G14" s="52">
        <v>1912500</v>
      </c>
      <c r="H14" s="52">
        <v>1338750</v>
      </c>
      <c r="I14" s="52">
        <v>812300</v>
      </c>
      <c r="J14" s="52">
        <v>250000</v>
      </c>
      <c r="K14" s="52">
        <f t="shared" si="3"/>
        <v>1062300</v>
      </c>
      <c r="L14" s="106">
        <v>1556311</v>
      </c>
      <c r="M14" s="167">
        <v>4</v>
      </c>
      <c r="N14" s="174">
        <v>2</v>
      </c>
      <c r="O14" s="106">
        <f t="shared" si="1"/>
        <v>12450488</v>
      </c>
      <c r="P14" s="106">
        <f t="shared" si="4"/>
        <v>312914.684916462</v>
      </c>
      <c r="Q14" s="132">
        <f t="shared" si="2"/>
        <v>20.10617960783301</v>
      </c>
    </row>
    <row r="15" spans="1:17" ht="39" customHeight="1">
      <c r="A15" s="49" t="s">
        <v>12</v>
      </c>
      <c r="B15" s="53" t="s">
        <v>100</v>
      </c>
      <c r="C15" s="54" t="s">
        <v>89</v>
      </c>
      <c r="D15" s="52">
        <v>560500</v>
      </c>
      <c r="E15" s="52">
        <v>356289</v>
      </c>
      <c r="F15" s="52">
        <f>+E15+D15</f>
        <v>916789</v>
      </c>
      <c r="G15" s="52">
        <v>1984369</v>
      </c>
      <c r="H15" s="52">
        <v>1388900</v>
      </c>
      <c r="I15" s="52">
        <v>1048600</v>
      </c>
      <c r="J15" s="52"/>
      <c r="K15" s="52">
        <f t="shared" si="3"/>
        <v>1048600</v>
      </c>
      <c r="L15" s="106">
        <v>1691226</v>
      </c>
      <c r="M15" s="167">
        <v>4</v>
      </c>
      <c r="N15" s="174">
        <v>2</v>
      </c>
      <c r="O15" s="106">
        <f t="shared" si="1"/>
        <v>13529808</v>
      </c>
      <c r="P15" s="106">
        <f t="shared" si="4"/>
        <v>340040.9371343699</v>
      </c>
      <c r="Q15" s="132">
        <f t="shared" si="2"/>
        <v>20.10617960783301</v>
      </c>
    </row>
    <row r="16" spans="1:17" ht="39" customHeight="1">
      <c r="A16" s="49" t="s">
        <v>97</v>
      </c>
      <c r="B16" s="53" t="s">
        <v>101</v>
      </c>
      <c r="C16" s="51" t="s">
        <v>89</v>
      </c>
      <c r="D16" s="52">
        <v>324000</v>
      </c>
      <c r="E16" s="52">
        <v>206000</v>
      </c>
      <c r="F16" s="52">
        <f>+E16+D16</f>
        <v>530000</v>
      </c>
      <c r="G16" s="52">
        <v>1190000</v>
      </c>
      <c r="H16" s="52">
        <v>420000</v>
      </c>
      <c r="I16" s="52">
        <v>280300</v>
      </c>
      <c r="J16" s="52">
        <v>44000</v>
      </c>
      <c r="K16" s="52">
        <f t="shared" si="3"/>
        <v>324300</v>
      </c>
      <c r="L16" s="106">
        <v>730116</v>
      </c>
      <c r="M16" s="167">
        <v>4</v>
      </c>
      <c r="N16" s="174">
        <v>1</v>
      </c>
      <c r="O16" s="106">
        <f t="shared" si="1"/>
        <v>2920464</v>
      </c>
      <c r="P16" s="106">
        <f t="shared" si="4"/>
        <v>73399.21715276303</v>
      </c>
      <c r="Q16" s="132">
        <f t="shared" si="2"/>
        <v>10.053089803916503</v>
      </c>
    </row>
    <row r="17" spans="1:17" ht="18.75" customHeight="1" thickBot="1">
      <c r="A17" s="56" t="s">
        <v>81</v>
      </c>
      <c r="B17" s="57"/>
      <c r="C17" s="156"/>
      <c r="D17" s="58">
        <f>SUM(D6:D16)</f>
        <v>9142100</v>
      </c>
      <c r="E17" s="58">
        <f aca="true" t="shared" si="5" ref="E17:P17">SUM(E6:E16)</f>
        <v>4505350</v>
      </c>
      <c r="F17" s="58">
        <f t="shared" si="5"/>
        <v>13647450</v>
      </c>
      <c r="G17" s="58">
        <f t="shared" si="5"/>
        <v>26175961</v>
      </c>
      <c r="H17" s="58">
        <f t="shared" si="5"/>
        <v>16327057</v>
      </c>
      <c r="I17" s="58">
        <f t="shared" si="5"/>
        <v>10246300</v>
      </c>
      <c r="J17" s="58">
        <f t="shared" si="5"/>
        <v>1831000</v>
      </c>
      <c r="K17" s="58">
        <f t="shared" si="5"/>
        <v>12077300</v>
      </c>
      <c r="L17" s="58">
        <f t="shared" si="5"/>
        <v>21716604</v>
      </c>
      <c r="M17" s="107"/>
      <c r="N17" s="107"/>
      <c r="O17" s="107">
        <f t="shared" si="5"/>
        <v>146600094</v>
      </c>
      <c r="P17" s="107">
        <f t="shared" si="5"/>
        <v>3684459.7756115026</v>
      </c>
      <c r="Q17" s="133"/>
    </row>
    <row r="18" spans="1:14" ht="13.5" thickBot="1">
      <c r="A18" s="61" t="s">
        <v>102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t="s">
        <v>234</v>
      </c>
      <c r="M18" t="s">
        <v>235</v>
      </c>
      <c r="N18" t="s">
        <v>236</v>
      </c>
    </row>
    <row r="19" spans="1:17" ht="89.25">
      <c r="A19" s="44" t="s">
        <v>0</v>
      </c>
      <c r="B19" s="45" t="s">
        <v>1</v>
      </c>
      <c r="C19" s="41" t="s">
        <v>2</v>
      </c>
      <c r="D19" s="46" t="s">
        <v>3</v>
      </c>
      <c r="E19" s="46" t="s">
        <v>86</v>
      </c>
      <c r="F19" s="46" t="s">
        <v>87</v>
      </c>
      <c r="G19" s="46" t="s">
        <v>7</v>
      </c>
      <c r="H19" s="46" t="s">
        <v>8</v>
      </c>
      <c r="I19" s="46" t="s">
        <v>9</v>
      </c>
      <c r="J19" s="46" t="s">
        <v>10</v>
      </c>
      <c r="K19" s="46" t="s">
        <v>11</v>
      </c>
      <c r="L19" s="120" t="s">
        <v>198</v>
      </c>
      <c r="M19" s="46" t="s">
        <v>196</v>
      </c>
      <c r="N19" s="113" t="s">
        <v>197</v>
      </c>
      <c r="O19" s="46" t="s">
        <v>233</v>
      </c>
      <c r="P19" s="113" t="s">
        <v>199</v>
      </c>
      <c r="Q19" s="47" t="s">
        <v>203</v>
      </c>
    </row>
    <row r="20" spans="1:18" ht="12.75">
      <c r="A20" s="84"/>
      <c r="B20" s="85"/>
      <c r="C20" s="86"/>
      <c r="D20" s="86"/>
      <c r="E20" s="86"/>
      <c r="F20" s="86"/>
      <c r="G20" s="89"/>
      <c r="H20" s="89"/>
      <c r="I20" s="89"/>
      <c r="J20" s="89"/>
      <c r="K20" s="89"/>
      <c r="L20" s="105"/>
      <c r="M20" s="25"/>
      <c r="N20" s="134"/>
      <c r="O20" s="25"/>
      <c r="P20" s="104">
        <v>377038311</v>
      </c>
      <c r="Q20" s="135"/>
      <c r="R20" s="4"/>
    </row>
    <row r="21" spans="1:17" ht="12.75">
      <c r="A21" s="84"/>
      <c r="B21" s="85"/>
      <c r="C21" s="86"/>
      <c r="D21" s="86"/>
      <c r="E21" s="86"/>
      <c r="F21" s="86"/>
      <c r="G21" s="89"/>
      <c r="H21" s="89"/>
      <c r="I21" s="89"/>
      <c r="J21" s="89"/>
      <c r="K21" s="89"/>
      <c r="L21" s="105"/>
      <c r="M21" s="25"/>
      <c r="N21" s="134"/>
      <c r="O21" s="25"/>
      <c r="P21" s="36">
        <v>9476000</v>
      </c>
      <c r="Q21" s="135"/>
    </row>
    <row r="22" spans="1:17" ht="30" customHeight="1">
      <c r="A22" s="49" t="s">
        <v>97</v>
      </c>
      <c r="B22" s="53" t="s">
        <v>103</v>
      </c>
      <c r="C22" s="51" t="s">
        <v>104</v>
      </c>
      <c r="D22" s="52">
        <v>109000</v>
      </c>
      <c r="E22" s="52">
        <v>91000</v>
      </c>
      <c r="F22" s="52">
        <f aca="true" t="shared" si="6" ref="F22:F38">+D22+E22</f>
        <v>200000</v>
      </c>
      <c r="G22" s="52">
        <v>225000</v>
      </c>
      <c r="H22" s="52">
        <v>125000</v>
      </c>
      <c r="I22" s="52">
        <v>80900</v>
      </c>
      <c r="J22" s="52">
        <v>0</v>
      </c>
      <c r="K22" s="52">
        <v>80900</v>
      </c>
      <c r="L22" s="106">
        <v>235537</v>
      </c>
      <c r="M22" s="179">
        <v>1</v>
      </c>
      <c r="N22" s="174">
        <v>2</v>
      </c>
      <c r="O22" s="106">
        <f aca="true" t="shared" si="7" ref="O22:O40">+L22*M22*N22</f>
        <v>471074</v>
      </c>
      <c r="P22" s="104">
        <f aca="true" t="shared" si="8" ref="P22:P40">+O22/$P$20*$P$21</f>
        <v>11839.373065725407</v>
      </c>
      <c r="Q22" s="132">
        <f aca="true" t="shared" si="9" ref="Q22:Q40">+P22/L22*100</f>
        <v>5.0265449019582515</v>
      </c>
    </row>
    <row r="23" spans="1:17" ht="30" customHeight="1">
      <c r="A23" s="49" t="s">
        <v>97</v>
      </c>
      <c r="B23" s="53" t="s">
        <v>105</v>
      </c>
      <c r="C23" s="51" t="s">
        <v>104</v>
      </c>
      <c r="D23" s="52">
        <v>109000</v>
      </c>
      <c r="E23" s="52">
        <v>91000</v>
      </c>
      <c r="F23" s="52">
        <f t="shared" si="6"/>
        <v>200000</v>
      </c>
      <c r="G23" s="52">
        <v>250000</v>
      </c>
      <c r="H23" s="52">
        <v>125000</v>
      </c>
      <c r="I23" s="52">
        <v>82000</v>
      </c>
      <c r="J23" s="52">
        <v>0</v>
      </c>
      <c r="K23" s="52">
        <v>82000</v>
      </c>
      <c r="L23" s="106">
        <v>221679</v>
      </c>
      <c r="M23" s="179">
        <v>1</v>
      </c>
      <c r="N23" s="174">
        <v>2</v>
      </c>
      <c r="O23" s="106">
        <f t="shared" si="7"/>
        <v>443358</v>
      </c>
      <c r="P23" s="104">
        <f t="shared" si="8"/>
        <v>11142.794473212034</v>
      </c>
      <c r="Q23" s="132">
        <f t="shared" si="9"/>
        <v>5.0265449019582515</v>
      </c>
    </row>
    <row r="24" spans="1:17" ht="36.75" customHeight="1">
      <c r="A24" s="63" t="s">
        <v>106</v>
      </c>
      <c r="B24" s="50" t="s">
        <v>107</v>
      </c>
      <c r="C24" s="51" t="s">
        <v>104</v>
      </c>
      <c r="D24" s="52">
        <v>169500</v>
      </c>
      <c r="E24" s="52">
        <v>127811</v>
      </c>
      <c r="F24" s="52">
        <f t="shared" si="6"/>
        <v>297311</v>
      </c>
      <c r="G24" s="52">
        <v>627794</v>
      </c>
      <c r="H24" s="52">
        <v>348758</v>
      </c>
      <c r="I24" s="52">
        <v>173700</v>
      </c>
      <c r="J24" s="52">
        <v>42000</v>
      </c>
      <c r="K24" s="52">
        <f>+I24+J24</f>
        <v>215700</v>
      </c>
      <c r="L24" s="106">
        <v>502025</v>
      </c>
      <c r="M24" s="167">
        <v>2</v>
      </c>
      <c r="N24" s="174">
        <v>2</v>
      </c>
      <c r="O24" s="106">
        <f t="shared" si="7"/>
        <v>2008100</v>
      </c>
      <c r="P24" s="104">
        <f t="shared" si="8"/>
        <v>50469.02408811183</v>
      </c>
      <c r="Q24" s="132">
        <f t="shared" si="9"/>
        <v>10.053089803916503</v>
      </c>
    </row>
    <row r="25" spans="1:17" ht="30" customHeight="1">
      <c r="A25" s="49" t="s">
        <v>97</v>
      </c>
      <c r="B25" s="53" t="s">
        <v>108</v>
      </c>
      <c r="C25" s="51" t="s">
        <v>104</v>
      </c>
      <c r="D25" s="52">
        <v>45900</v>
      </c>
      <c r="E25" s="52">
        <v>84120</v>
      </c>
      <c r="F25" s="52">
        <f t="shared" si="6"/>
        <v>130020</v>
      </c>
      <c r="G25" s="52">
        <v>175000</v>
      </c>
      <c r="H25" s="52">
        <v>75000</v>
      </c>
      <c r="I25" s="52">
        <v>46100</v>
      </c>
      <c r="J25" s="52">
        <v>0</v>
      </c>
      <c r="K25" s="52">
        <v>46100</v>
      </c>
      <c r="L25" s="106">
        <v>110504</v>
      </c>
      <c r="M25" s="167">
        <v>1</v>
      </c>
      <c r="N25" s="174">
        <v>1</v>
      </c>
      <c r="O25" s="106">
        <f t="shared" si="7"/>
        <v>110504</v>
      </c>
      <c r="P25" s="104">
        <f t="shared" si="8"/>
        <v>2777.2665892299733</v>
      </c>
      <c r="Q25" s="132">
        <f t="shared" si="9"/>
        <v>2.5132724509791258</v>
      </c>
    </row>
    <row r="26" spans="1:17" ht="40.5" customHeight="1">
      <c r="A26" s="49" t="s">
        <v>109</v>
      </c>
      <c r="B26" s="53" t="s">
        <v>110</v>
      </c>
      <c r="C26" s="54" t="s">
        <v>104</v>
      </c>
      <c r="D26" s="62">
        <v>274500</v>
      </c>
      <c r="E26" s="52">
        <v>174500</v>
      </c>
      <c r="F26" s="52">
        <f t="shared" si="6"/>
        <v>449000</v>
      </c>
      <c r="G26" s="52">
        <v>825000</v>
      </c>
      <c r="H26" s="52">
        <v>660000</v>
      </c>
      <c r="I26" s="52">
        <v>348800</v>
      </c>
      <c r="J26" s="52">
        <v>105000</v>
      </c>
      <c r="K26" s="52">
        <v>348800</v>
      </c>
      <c r="L26" s="106">
        <v>496239</v>
      </c>
      <c r="M26" s="167">
        <v>3</v>
      </c>
      <c r="N26" s="174">
        <v>1</v>
      </c>
      <c r="O26" s="106">
        <f t="shared" si="7"/>
        <v>1488717</v>
      </c>
      <c r="P26" s="104">
        <f t="shared" si="8"/>
        <v>37415.514234042916</v>
      </c>
      <c r="Q26" s="132">
        <f t="shared" si="9"/>
        <v>7.539817352937378</v>
      </c>
    </row>
    <row r="27" spans="1:17" ht="30" customHeight="1">
      <c r="A27" s="49" t="s">
        <v>111</v>
      </c>
      <c r="B27" s="53" t="s">
        <v>112</v>
      </c>
      <c r="C27" s="54" t="s">
        <v>104</v>
      </c>
      <c r="D27" s="62">
        <v>594100</v>
      </c>
      <c r="E27" s="52">
        <v>471550</v>
      </c>
      <c r="F27" s="52">
        <f t="shared" si="6"/>
        <v>1065650</v>
      </c>
      <c r="G27" s="52">
        <v>2756360</v>
      </c>
      <c r="H27" s="52">
        <v>1929452</v>
      </c>
      <c r="I27" s="52">
        <v>1295300</v>
      </c>
      <c r="J27" s="52"/>
      <c r="K27" s="52">
        <v>1295300</v>
      </c>
      <c r="L27" s="106">
        <v>2027120</v>
      </c>
      <c r="M27" s="167">
        <v>2</v>
      </c>
      <c r="N27" s="174">
        <v>2</v>
      </c>
      <c r="O27" s="106">
        <f t="shared" si="7"/>
        <v>8108480</v>
      </c>
      <c r="P27" s="104">
        <f t="shared" si="8"/>
        <v>203788.19403315225</v>
      </c>
      <c r="Q27" s="132">
        <f t="shared" si="9"/>
        <v>10.053089803916503</v>
      </c>
    </row>
    <row r="28" spans="1:17" ht="30" customHeight="1">
      <c r="A28" s="49" t="s">
        <v>12</v>
      </c>
      <c r="B28" s="50" t="s">
        <v>113</v>
      </c>
      <c r="C28" s="51" t="s">
        <v>104</v>
      </c>
      <c r="D28" s="52">
        <v>423100</v>
      </c>
      <c r="E28" s="52">
        <v>276900</v>
      </c>
      <c r="F28" s="52">
        <f t="shared" si="6"/>
        <v>700000</v>
      </c>
      <c r="G28" s="52">
        <v>1343000</v>
      </c>
      <c r="H28" s="52">
        <v>790000</v>
      </c>
      <c r="I28" s="52">
        <v>607500</v>
      </c>
      <c r="J28" s="52">
        <v>130000</v>
      </c>
      <c r="K28" s="52">
        <v>607500</v>
      </c>
      <c r="L28" s="106">
        <v>1031463</v>
      </c>
      <c r="M28" s="167">
        <v>3</v>
      </c>
      <c r="N28" s="174">
        <v>2</v>
      </c>
      <c r="O28" s="106">
        <f t="shared" si="7"/>
        <v>6188778</v>
      </c>
      <c r="P28" s="104">
        <f t="shared" si="8"/>
        <v>155540.85252625696</v>
      </c>
      <c r="Q28" s="132">
        <f t="shared" si="9"/>
        <v>15.079634705874758</v>
      </c>
    </row>
    <row r="29" spans="1:17" ht="30" customHeight="1">
      <c r="A29" s="49" t="s">
        <v>114</v>
      </c>
      <c r="B29" s="53" t="s">
        <v>115</v>
      </c>
      <c r="C29" s="54" t="s">
        <v>116</v>
      </c>
      <c r="D29" s="62">
        <v>30500</v>
      </c>
      <c r="E29" s="52">
        <v>19500</v>
      </c>
      <c r="F29" s="52">
        <f t="shared" si="6"/>
        <v>50000</v>
      </c>
      <c r="G29" s="52">
        <v>200000</v>
      </c>
      <c r="H29" s="52">
        <v>140000</v>
      </c>
      <c r="I29" s="52">
        <v>79800</v>
      </c>
      <c r="J29" s="52"/>
      <c r="K29" s="52">
        <v>79800</v>
      </c>
      <c r="L29" s="106">
        <v>81740</v>
      </c>
      <c r="M29" s="179">
        <v>2</v>
      </c>
      <c r="N29" s="174">
        <v>1</v>
      </c>
      <c r="O29" s="106">
        <f t="shared" si="7"/>
        <v>163480</v>
      </c>
      <c r="P29" s="104">
        <f t="shared" si="8"/>
        <v>4108.697802860675</v>
      </c>
      <c r="Q29" s="132">
        <f t="shared" si="9"/>
        <v>5.0265449019582515</v>
      </c>
    </row>
    <row r="30" spans="1:17" ht="30" customHeight="1">
      <c r="A30" s="49" t="s">
        <v>117</v>
      </c>
      <c r="B30" s="53" t="s">
        <v>118</v>
      </c>
      <c r="C30" s="54" t="s">
        <v>116</v>
      </c>
      <c r="D30" s="52">
        <v>700200</v>
      </c>
      <c r="E30" s="52">
        <v>445070</v>
      </c>
      <c r="F30" s="52">
        <f t="shared" si="6"/>
        <v>1145270</v>
      </c>
      <c r="G30" s="52">
        <v>2722645</v>
      </c>
      <c r="H30" s="52">
        <v>1905852</v>
      </c>
      <c r="I30" s="52">
        <v>1379500</v>
      </c>
      <c r="J30" s="52"/>
      <c r="K30" s="52">
        <v>1379500</v>
      </c>
      <c r="L30" s="106">
        <v>2712490</v>
      </c>
      <c r="M30" s="167">
        <v>2</v>
      </c>
      <c r="N30" s="174">
        <v>2</v>
      </c>
      <c r="O30" s="106">
        <f t="shared" si="7"/>
        <v>10849960</v>
      </c>
      <c r="P30" s="104">
        <f t="shared" si="8"/>
        <v>272689.0556222548</v>
      </c>
      <c r="Q30" s="132">
        <f t="shared" si="9"/>
        <v>10.053089803916503</v>
      </c>
    </row>
    <row r="31" spans="1:17" ht="30" customHeight="1">
      <c r="A31" s="49" t="s">
        <v>12</v>
      </c>
      <c r="B31" s="53" t="s">
        <v>119</v>
      </c>
      <c r="C31" s="54" t="s">
        <v>120</v>
      </c>
      <c r="D31" s="52">
        <v>343800</v>
      </c>
      <c r="E31" s="52">
        <v>155047</v>
      </c>
      <c r="F31" s="52">
        <f t="shared" si="6"/>
        <v>498847</v>
      </c>
      <c r="G31" s="52">
        <v>1125625</v>
      </c>
      <c r="H31" s="52">
        <v>676026</v>
      </c>
      <c r="I31" s="52">
        <v>544300</v>
      </c>
      <c r="J31" s="52"/>
      <c r="K31" s="52">
        <v>544300</v>
      </c>
      <c r="L31" s="106">
        <v>904513</v>
      </c>
      <c r="M31" s="167">
        <v>4</v>
      </c>
      <c r="N31" s="174">
        <v>2</v>
      </c>
      <c r="O31" s="106">
        <f t="shared" si="7"/>
        <v>7236104</v>
      </c>
      <c r="P31" s="104">
        <f t="shared" si="8"/>
        <v>181863.00835619858</v>
      </c>
      <c r="Q31" s="132">
        <f t="shared" si="9"/>
        <v>20.106179607833006</v>
      </c>
    </row>
    <row r="32" spans="1:17" ht="30" customHeight="1">
      <c r="A32" s="49" t="s">
        <v>12</v>
      </c>
      <c r="B32" s="50" t="s">
        <v>121</v>
      </c>
      <c r="C32" s="51" t="s">
        <v>120</v>
      </c>
      <c r="D32" s="52">
        <v>245500</v>
      </c>
      <c r="E32" s="52">
        <v>287700</v>
      </c>
      <c r="F32" s="52">
        <f t="shared" si="6"/>
        <v>533200</v>
      </c>
      <c r="G32" s="52">
        <v>1348680</v>
      </c>
      <c r="H32" s="52">
        <v>923800</v>
      </c>
      <c r="I32" s="52">
        <v>693700</v>
      </c>
      <c r="J32" s="52">
        <v>100000</v>
      </c>
      <c r="K32" s="52">
        <v>693700</v>
      </c>
      <c r="L32" s="106">
        <v>813911</v>
      </c>
      <c r="M32" s="167">
        <v>4</v>
      </c>
      <c r="N32" s="174">
        <v>1</v>
      </c>
      <c r="O32" s="106">
        <f t="shared" si="7"/>
        <v>3255644</v>
      </c>
      <c r="P32" s="104">
        <f t="shared" si="8"/>
        <v>81823.20375395486</v>
      </c>
      <c r="Q32" s="132">
        <f t="shared" si="9"/>
        <v>10.053089803916503</v>
      </c>
    </row>
    <row r="33" spans="1:17" ht="30" customHeight="1">
      <c r="A33" s="49" t="s">
        <v>122</v>
      </c>
      <c r="B33" s="53" t="s">
        <v>123</v>
      </c>
      <c r="C33" s="51" t="s">
        <v>120</v>
      </c>
      <c r="D33" s="52">
        <v>520800</v>
      </c>
      <c r="E33" s="52">
        <v>538997</v>
      </c>
      <c r="F33" s="52">
        <f t="shared" si="6"/>
        <v>1059797</v>
      </c>
      <c r="G33" s="52">
        <v>1921169</v>
      </c>
      <c r="H33" s="52">
        <v>1344817</v>
      </c>
      <c r="I33" s="52">
        <v>1131500</v>
      </c>
      <c r="J33" s="52"/>
      <c r="K33" s="52">
        <v>1131500</v>
      </c>
      <c r="L33" s="106">
        <v>1085070</v>
      </c>
      <c r="M33" s="167">
        <v>4</v>
      </c>
      <c r="N33" s="174">
        <v>1</v>
      </c>
      <c r="O33" s="106">
        <f t="shared" si="7"/>
        <v>4340280</v>
      </c>
      <c r="P33" s="104">
        <f t="shared" si="8"/>
        <v>109083.06153535681</v>
      </c>
      <c r="Q33" s="132">
        <f t="shared" si="9"/>
        <v>10.053089803916503</v>
      </c>
    </row>
    <row r="34" spans="1:17" ht="39.75" customHeight="1">
      <c r="A34" s="49" t="s">
        <v>204</v>
      </c>
      <c r="B34" s="53" t="s">
        <v>124</v>
      </c>
      <c r="C34" s="54" t="s">
        <v>120</v>
      </c>
      <c r="D34" s="62">
        <v>188400</v>
      </c>
      <c r="E34" s="52">
        <v>119750</v>
      </c>
      <c r="F34" s="52">
        <f t="shared" si="6"/>
        <v>308150</v>
      </c>
      <c r="G34" s="52">
        <v>1489050</v>
      </c>
      <c r="H34" s="52">
        <v>979975</v>
      </c>
      <c r="I34" s="52">
        <v>545800</v>
      </c>
      <c r="J34" s="52"/>
      <c r="K34" s="52">
        <v>545800</v>
      </c>
      <c r="L34" s="106">
        <v>689182</v>
      </c>
      <c r="M34" s="167">
        <v>4</v>
      </c>
      <c r="N34" s="174">
        <v>1</v>
      </c>
      <c r="O34" s="106">
        <f t="shared" si="7"/>
        <v>2756728</v>
      </c>
      <c r="P34" s="104">
        <f t="shared" si="8"/>
        <v>69284.08537242784</v>
      </c>
      <c r="Q34" s="132">
        <f t="shared" si="9"/>
        <v>10.053089803916503</v>
      </c>
    </row>
    <row r="35" spans="1:17" ht="30" customHeight="1">
      <c r="A35" s="49" t="s">
        <v>205</v>
      </c>
      <c r="B35" s="53" t="s">
        <v>123</v>
      </c>
      <c r="C35" s="54" t="s">
        <v>120</v>
      </c>
      <c r="D35" s="62">
        <v>121500</v>
      </c>
      <c r="E35" s="52">
        <v>77222</v>
      </c>
      <c r="F35" s="52">
        <f t="shared" si="6"/>
        <v>198722</v>
      </c>
      <c r="G35" s="52">
        <v>1848867</v>
      </c>
      <c r="H35" s="52">
        <v>766017</v>
      </c>
      <c r="I35" s="52">
        <v>467000</v>
      </c>
      <c r="J35" s="52"/>
      <c r="K35" s="52">
        <v>467000</v>
      </c>
      <c r="L35" s="106">
        <v>1290020</v>
      </c>
      <c r="M35" s="167">
        <v>4</v>
      </c>
      <c r="N35" s="174">
        <v>1</v>
      </c>
      <c r="O35" s="106">
        <f t="shared" si="7"/>
        <v>5160080</v>
      </c>
      <c r="P35" s="104">
        <f t="shared" si="8"/>
        <v>129686.8690884837</v>
      </c>
      <c r="Q35" s="132">
        <f t="shared" si="9"/>
        <v>10.053089803916505</v>
      </c>
    </row>
    <row r="36" spans="1:17" ht="30" customHeight="1">
      <c r="A36" s="49" t="s">
        <v>12</v>
      </c>
      <c r="B36" s="53" t="s">
        <v>125</v>
      </c>
      <c r="C36" s="54" t="s">
        <v>120</v>
      </c>
      <c r="D36" s="52">
        <v>159517</v>
      </c>
      <c r="E36" s="52">
        <v>87900</v>
      </c>
      <c r="F36" s="52">
        <f t="shared" si="6"/>
        <v>247417</v>
      </c>
      <c r="G36" s="52">
        <v>992770</v>
      </c>
      <c r="H36" s="52">
        <v>682408</v>
      </c>
      <c r="I36" s="52">
        <v>135300</v>
      </c>
      <c r="J36" s="52">
        <v>67000</v>
      </c>
      <c r="K36" s="52">
        <f>+I36+J36</f>
        <v>202300</v>
      </c>
      <c r="L36" s="106">
        <v>320150</v>
      </c>
      <c r="M36" s="167">
        <v>4</v>
      </c>
      <c r="N36" s="174">
        <v>1</v>
      </c>
      <c r="O36" s="106">
        <f t="shared" si="7"/>
        <v>1280600</v>
      </c>
      <c r="P36" s="104">
        <f t="shared" si="8"/>
        <v>32184.967007238687</v>
      </c>
      <c r="Q36" s="132">
        <f t="shared" si="9"/>
        <v>10.053089803916503</v>
      </c>
    </row>
    <row r="37" spans="1:17" ht="30" customHeight="1">
      <c r="A37" s="49" t="s">
        <v>12</v>
      </c>
      <c r="B37" s="53" t="s">
        <v>227</v>
      </c>
      <c r="C37" s="54" t="s">
        <v>127</v>
      </c>
      <c r="D37" s="52"/>
      <c r="E37" s="52"/>
      <c r="F37" s="52"/>
      <c r="G37" s="52">
        <v>286200</v>
      </c>
      <c r="H37" s="52">
        <v>200300</v>
      </c>
      <c r="I37" s="52"/>
      <c r="J37" s="52"/>
      <c r="K37" s="52">
        <v>120900</v>
      </c>
      <c r="L37" s="106">
        <v>286200</v>
      </c>
      <c r="M37" s="167">
        <v>3</v>
      </c>
      <c r="N37" s="174">
        <v>2</v>
      </c>
      <c r="O37" s="106">
        <f t="shared" si="7"/>
        <v>1717200</v>
      </c>
      <c r="P37" s="104">
        <f t="shared" si="8"/>
        <v>43157.91452821355</v>
      </c>
      <c r="Q37" s="132">
        <f t="shared" si="9"/>
        <v>15.079634705874756</v>
      </c>
    </row>
    <row r="38" spans="1:17" ht="30" customHeight="1">
      <c r="A38" s="49" t="s">
        <v>12</v>
      </c>
      <c r="B38" s="53" t="s">
        <v>126</v>
      </c>
      <c r="C38" s="54" t="s">
        <v>127</v>
      </c>
      <c r="D38" s="52">
        <v>374600</v>
      </c>
      <c r="E38" s="52">
        <v>278050</v>
      </c>
      <c r="F38" s="52">
        <f t="shared" si="6"/>
        <v>652650</v>
      </c>
      <c r="G38" s="52">
        <v>1414305</v>
      </c>
      <c r="H38" s="52">
        <v>981661</v>
      </c>
      <c r="I38" s="52">
        <v>747400</v>
      </c>
      <c r="J38" s="52"/>
      <c r="K38" s="52">
        <v>747400</v>
      </c>
      <c r="L38" s="106">
        <v>1370780</v>
      </c>
      <c r="M38" s="167">
        <v>3</v>
      </c>
      <c r="N38" s="174">
        <v>2</v>
      </c>
      <c r="O38" s="106">
        <f t="shared" si="7"/>
        <v>8224680</v>
      </c>
      <c r="P38" s="104">
        <f t="shared" si="8"/>
        <v>206708.61662118998</v>
      </c>
      <c r="Q38" s="132">
        <f t="shared" si="9"/>
        <v>15.079634705874756</v>
      </c>
    </row>
    <row r="39" spans="1:17" ht="30" customHeight="1">
      <c r="A39" s="49" t="s">
        <v>207</v>
      </c>
      <c r="B39" s="53" t="s">
        <v>206</v>
      </c>
      <c r="C39" s="51" t="s">
        <v>128</v>
      </c>
      <c r="D39" s="52">
        <v>152800</v>
      </c>
      <c r="E39" s="52">
        <v>97200</v>
      </c>
      <c r="F39" s="52">
        <f>+D39+E39</f>
        <v>250000</v>
      </c>
      <c r="G39" s="52">
        <v>1135000</v>
      </c>
      <c r="H39" s="52">
        <v>612000</v>
      </c>
      <c r="I39" s="52">
        <v>381000</v>
      </c>
      <c r="J39" s="52"/>
      <c r="K39" s="52">
        <v>381000</v>
      </c>
      <c r="L39" s="106">
        <v>936602</v>
      </c>
      <c r="M39" s="167">
        <v>2</v>
      </c>
      <c r="N39" s="174">
        <v>2</v>
      </c>
      <c r="O39" s="106">
        <f t="shared" si="7"/>
        <v>3746408</v>
      </c>
      <c r="P39" s="104">
        <f t="shared" si="8"/>
        <v>94157.44016527807</v>
      </c>
      <c r="Q39" s="132">
        <f t="shared" si="9"/>
        <v>10.053089803916505</v>
      </c>
    </row>
    <row r="40" spans="1:17" ht="36.75" customHeight="1">
      <c r="A40" s="49" t="s">
        <v>205</v>
      </c>
      <c r="B40" s="53" t="s">
        <v>129</v>
      </c>
      <c r="C40" s="54" t="s">
        <v>130</v>
      </c>
      <c r="D40" s="62">
        <v>800000</v>
      </c>
      <c r="E40" s="52">
        <v>502820</v>
      </c>
      <c r="F40" s="52">
        <f>+D40+E40</f>
        <v>1302820</v>
      </c>
      <c r="G40" s="52">
        <v>1915836</v>
      </c>
      <c r="H40" s="52">
        <v>1341085</v>
      </c>
      <c r="I40" s="52">
        <v>813500</v>
      </c>
      <c r="J40" s="52"/>
      <c r="K40" s="52">
        <v>813500</v>
      </c>
      <c r="L40" s="106">
        <v>1494149</v>
      </c>
      <c r="M40" s="167">
        <v>2</v>
      </c>
      <c r="N40" s="174">
        <v>2</v>
      </c>
      <c r="O40" s="106">
        <f t="shared" si="7"/>
        <v>5976596</v>
      </c>
      <c r="P40" s="104">
        <f t="shared" si="8"/>
        <v>150208.1407743204</v>
      </c>
      <c r="Q40" s="132">
        <f t="shared" si="9"/>
        <v>10.053089803916503</v>
      </c>
    </row>
    <row r="41" spans="1:17" ht="36.75" customHeight="1">
      <c r="A41" s="124" t="s">
        <v>254</v>
      </c>
      <c r="B41" s="125"/>
      <c r="C41" s="147"/>
      <c r="D41" s="148"/>
      <c r="E41" s="126"/>
      <c r="F41" s="126"/>
      <c r="G41" s="126"/>
      <c r="H41" s="126"/>
      <c r="I41" s="126"/>
      <c r="J41" s="126"/>
      <c r="K41" s="126"/>
      <c r="L41" s="127"/>
      <c r="M41" s="180"/>
      <c r="N41" s="181"/>
      <c r="O41" s="127"/>
      <c r="P41" s="149">
        <v>275383</v>
      </c>
      <c r="Q41" s="182"/>
    </row>
    <row r="42" spans="1:17" ht="13.5" thickBot="1">
      <c r="A42" s="64" t="s">
        <v>81</v>
      </c>
      <c r="B42" s="60"/>
      <c r="C42" s="60"/>
      <c r="D42" s="58">
        <f>SUM(D22:D41)</f>
        <v>5362717</v>
      </c>
      <c r="E42" s="58">
        <f>SUM(E22:E41)</f>
        <v>3926137</v>
      </c>
      <c r="F42" s="58">
        <f>SUM(F22:F40)</f>
        <v>9288854</v>
      </c>
      <c r="G42" s="58">
        <f aca="true" t="shared" si="10" ref="G42:L42">SUM(G22:G41)</f>
        <v>22602301</v>
      </c>
      <c r="H42" s="58">
        <f t="shared" si="10"/>
        <v>14607151</v>
      </c>
      <c r="I42" s="58">
        <f t="shared" si="10"/>
        <v>9553100</v>
      </c>
      <c r="J42" s="58">
        <f t="shared" si="10"/>
        <v>444000</v>
      </c>
      <c r="K42" s="58">
        <f t="shared" si="10"/>
        <v>9783000</v>
      </c>
      <c r="L42" s="107">
        <f t="shared" si="10"/>
        <v>16609374</v>
      </c>
      <c r="M42" s="168"/>
      <c r="N42" s="168"/>
      <c r="O42" s="107">
        <f>SUM(O22:O41)</f>
        <v>73526771</v>
      </c>
      <c r="P42" s="108">
        <f>SUM(P22:P41)</f>
        <v>2123311.0796375093</v>
      </c>
      <c r="Q42" s="169"/>
    </row>
    <row r="44" spans="1:16" ht="12.75">
      <c r="A44" s="145"/>
      <c r="B44" s="145"/>
      <c r="C44" s="146"/>
      <c r="P44" s="4"/>
    </row>
    <row r="45" spans="1:3" ht="12.75">
      <c r="A45" s="145"/>
      <c r="B45" s="145"/>
      <c r="C45" s="146"/>
    </row>
    <row r="46" spans="1:3" ht="12.75">
      <c r="A46" s="34" t="s">
        <v>213</v>
      </c>
      <c r="B46" s="136"/>
      <c r="C46" s="136"/>
    </row>
    <row r="47" spans="1:12" ht="12.75">
      <c r="A47" s="32"/>
      <c r="B47" s="137"/>
      <c r="C47" s="137"/>
      <c r="L47" s="4"/>
    </row>
    <row r="48" spans="1:3" ht="12.75">
      <c r="A48" s="32" t="s">
        <v>180</v>
      </c>
      <c r="B48" s="32" t="s">
        <v>177</v>
      </c>
      <c r="C48" s="137"/>
    </row>
    <row r="49" spans="1:3" ht="12.75">
      <c r="A49" s="32" t="s">
        <v>214</v>
      </c>
      <c r="B49" s="32" t="s">
        <v>215</v>
      </c>
      <c r="C49" s="137"/>
    </row>
    <row r="50" spans="1:3" ht="12.75">
      <c r="A50" s="32" t="s">
        <v>138</v>
      </c>
      <c r="B50" s="32" t="s">
        <v>216</v>
      </c>
      <c r="C50" s="137"/>
    </row>
    <row r="51" spans="1:3" ht="12.75">
      <c r="A51" s="32" t="s">
        <v>143</v>
      </c>
      <c r="B51" s="32" t="s">
        <v>217</v>
      </c>
      <c r="C51" s="137"/>
    </row>
    <row r="52" spans="1:3" ht="12.75">
      <c r="A52" s="32" t="s">
        <v>120</v>
      </c>
      <c r="B52" s="32" t="s">
        <v>123</v>
      </c>
      <c r="C52" s="137"/>
    </row>
    <row r="53" spans="1:3" ht="12.75">
      <c r="A53" s="32" t="s">
        <v>218</v>
      </c>
      <c r="B53" s="32" t="s">
        <v>194</v>
      </c>
      <c r="C53" s="137"/>
    </row>
    <row r="54" spans="1:3" ht="12.75">
      <c r="A54" s="32" t="s">
        <v>147</v>
      </c>
      <c r="B54" s="32" t="s">
        <v>219</v>
      </c>
      <c r="C54" s="137"/>
    </row>
    <row r="55" spans="1:3" ht="12.75">
      <c r="A55" s="32" t="s">
        <v>220</v>
      </c>
      <c r="B55" s="32" t="s">
        <v>221</v>
      </c>
      <c r="C55" s="137"/>
    </row>
    <row r="56" spans="1:3" ht="12.75">
      <c r="A56" s="32" t="s">
        <v>127</v>
      </c>
      <c r="B56" s="32" t="s">
        <v>222</v>
      </c>
      <c r="C56" s="137"/>
    </row>
    <row r="57" spans="1:3" ht="12.75">
      <c r="A57" s="32" t="s">
        <v>135</v>
      </c>
      <c r="B57" s="32" t="s">
        <v>223</v>
      </c>
      <c r="C57" s="137"/>
    </row>
    <row r="58" spans="1:3" ht="12.75">
      <c r="A58" s="32" t="s">
        <v>130</v>
      </c>
      <c r="B58" s="32" t="s">
        <v>224</v>
      </c>
      <c r="C58" s="137"/>
    </row>
    <row r="59" spans="1:3" ht="12.75">
      <c r="A59" s="32" t="s">
        <v>128</v>
      </c>
      <c r="B59" s="32" t="s">
        <v>225</v>
      </c>
      <c r="C59" s="137"/>
    </row>
    <row r="60" spans="1:3" ht="12.75">
      <c r="A60" s="32" t="s">
        <v>104</v>
      </c>
      <c r="B60" s="32" t="s">
        <v>226</v>
      </c>
      <c r="C60" s="137"/>
    </row>
    <row r="61" spans="1:3" ht="12.75">
      <c r="A61" s="142"/>
      <c r="B61" s="142"/>
      <c r="C61" s="144"/>
    </row>
    <row r="62" spans="1:3" ht="12.75">
      <c r="A62" s="142"/>
      <c r="B62" s="142"/>
      <c r="C62" s="144"/>
    </row>
    <row r="63" spans="1:3" ht="12.75">
      <c r="A63" s="142"/>
      <c r="B63" s="142"/>
      <c r="C63" s="144"/>
    </row>
    <row r="64" spans="1:3" ht="12.75">
      <c r="A64" s="142"/>
      <c r="B64" s="142"/>
      <c r="C64" s="143"/>
    </row>
    <row r="65" spans="1:3" ht="12.75">
      <c r="A65" s="142"/>
      <c r="B65" s="142"/>
      <c r="C65" s="143"/>
    </row>
    <row r="66" spans="1:3" ht="12.75">
      <c r="A66" s="142"/>
      <c r="B66" s="142"/>
      <c r="C66" s="144"/>
    </row>
  </sheetData>
  <mergeCells count="1">
    <mergeCell ref="E1:J1"/>
  </mergeCells>
  <printOptions/>
  <pageMargins left="0" right="0" top="0" bottom="0" header="0.5118110236220472" footer="0.5118110236220472"/>
  <pageSetup horizontalDpi="600" verticalDpi="600" orientation="landscape" paperSize="9" scale="54" r:id="rId1"/>
  <rowBreaks count="2" manualBreakCount="2">
    <brk id="17" max="28" man="1"/>
    <brk id="6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7"/>
  <sheetViews>
    <sheetView view="pageBreakPreview" zoomScale="60" workbookViewId="0" topLeftCell="A10">
      <selection activeCell="A16" sqref="A16:C16"/>
    </sheetView>
  </sheetViews>
  <sheetFormatPr defaultColWidth="9.00390625" defaultRowHeight="12.75"/>
  <cols>
    <col min="1" max="1" width="24.75390625" style="0" customWidth="1"/>
    <col min="2" max="2" width="32.375" style="0" customWidth="1"/>
    <col min="3" max="3" width="6.75390625" style="0" customWidth="1"/>
    <col min="4" max="6" width="9.375" style="0" bestFit="1" customWidth="1"/>
    <col min="7" max="7" width="10.25390625" style="0" customWidth="1"/>
    <col min="8" max="8" width="9.75390625" style="0" customWidth="1"/>
    <col min="9" max="10" width="9.375" style="0" bestFit="1" customWidth="1"/>
    <col min="11" max="11" width="9.75390625" style="0" customWidth="1"/>
    <col min="12" max="12" width="9.75390625" style="0" bestFit="1" customWidth="1"/>
    <col min="13" max="13" width="10.25390625" style="0" bestFit="1" customWidth="1"/>
    <col min="14" max="14" width="10.25390625" style="0" customWidth="1"/>
    <col min="15" max="15" width="9.75390625" style="0" bestFit="1" customWidth="1"/>
    <col min="16" max="16" width="9.625" style="0" customWidth="1"/>
    <col min="17" max="17" width="8.875" style="0" customWidth="1"/>
    <col min="18" max="18" width="7.25390625" style="0" customWidth="1"/>
    <col min="19" max="19" width="8.125" style="0" customWidth="1"/>
    <col min="20" max="20" width="6.625" style="0" customWidth="1"/>
    <col min="21" max="21" width="9.875" style="0" customWidth="1"/>
    <col min="22" max="22" width="9.25390625" style="0" bestFit="1" customWidth="1"/>
    <col min="23" max="23" width="6.625" style="0" customWidth="1"/>
    <col min="24" max="24" width="6.00390625" style="0" customWidth="1"/>
    <col min="25" max="25" width="11.625" style="0" customWidth="1"/>
    <col min="26" max="26" width="11.125" style="0" customWidth="1"/>
    <col min="27" max="27" width="9.625" style="0" customWidth="1"/>
  </cols>
  <sheetData>
    <row r="1" spans="1:4" ht="19.5" thickBot="1">
      <c r="A1" s="207" t="s">
        <v>191</v>
      </c>
      <c r="B1" s="207"/>
      <c r="C1" s="207"/>
      <c r="D1" s="207"/>
    </row>
    <row r="2" spans="1:22" ht="93" customHeight="1">
      <c r="A2" s="44" t="s">
        <v>0</v>
      </c>
      <c r="B2" s="45" t="s">
        <v>1</v>
      </c>
      <c r="C2" s="41" t="s">
        <v>2</v>
      </c>
      <c r="D2" s="46" t="s">
        <v>3</v>
      </c>
      <c r="E2" s="46" t="s">
        <v>86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46" t="s">
        <v>131</v>
      </c>
      <c r="M2" s="46" t="s">
        <v>132</v>
      </c>
      <c r="N2" s="46" t="s">
        <v>198</v>
      </c>
      <c r="O2" s="46" t="s">
        <v>196</v>
      </c>
      <c r="P2" s="46" t="s">
        <v>197</v>
      </c>
      <c r="Q2" s="113" t="s">
        <v>202</v>
      </c>
      <c r="R2" s="47" t="s">
        <v>203</v>
      </c>
      <c r="U2" s="74"/>
      <c r="V2" s="138"/>
    </row>
    <row r="3" spans="1:22" ht="12.75">
      <c r="A3" s="48"/>
      <c r="B3" s="85"/>
      <c r="C3" s="86"/>
      <c r="D3" s="86"/>
      <c r="E3" s="86"/>
      <c r="F3" s="86"/>
      <c r="G3" s="89"/>
      <c r="H3" s="89"/>
      <c r="I3" s="89"/>
      <c r="J3" s="89"/>
      <c r="K3" s="89"/>
      <c r="L3" s="89"/>
      <c r="M3" s="89"/>
      <c r="N3" s="109"/>
      <c r="O3" s="110"/>
      <c r="P3" s="110"/>
      <c r="Q3" s="112"/>
      <c r="R3" s="114"/>
      <c r="U3" s="102"/>
      <c r="V3" s="161"/>
    </row>
    <row r="4" spans="1:27" ht="30" customHeight="1">
      <c r="A4" s="49" t="s">
        <v>133</v>
      </c>
      <c r="B4" s="53" t="s">
        <v>134</v>
      </c>
      <c r="C4" s="54" t="s">
        <v>135</v>
      </c>
      <c r="D4" s="52">
        <v>1039400</v>
      </c>
      <c r="E4" s="52">
        <v>660600</v>
      </c>
      <c r="F4" s="52">
        <f aca="true" t="shared" si="0" ref="F4:F9">+D4+E4</f>
        <v>1700000</v>
      </c>
      <c r="G4" s="52">
        <v>5335000</v>
      </c>
      <c r="H4" s="52">
        <v>1800000</v>
      </c>
      <c r="I4" s="52">
        <v>1309100</v>
      </c>
      <c r="J4" s="55">
        <v>0</v>
      </c>
      <c r="K4" s="52">
        <f aca="true" t="shared" si="1" ref="K4:K33">+I4+J4</f>
        <v>1309100</v>
      </c>
      <c r="L4" s="55">
        <v>0</v>
      </c>
      <c r="M4" s="52">
        <v>1516000</v>
      </c>
      <c r="N4" s="106">
        <v>5060387</v>
      </c>
      <c r="O4" s="167">
        <v>4</v>
      </c>
      <c r="P4" s="167">
        <v>2</v>
      </c>
      <c r="Q4" s="104">
        <v>250000</v>
      </c>
      <c r="R4" s="173">
        <f>+Q4/N4*100</f>
        <v>4.940333614800608</v>
      </c>
      <c r="S4" s="210"/>
      <c r="T4" s="211"/>
      <c r="U4" s="211"/>
      <c r="V4" s="211"/>
      <c r="W4" s="211"/>
      <c r="X4" s="211"/>
      <c r="Y4" s="211"/>
      <c r="Z4" s="211"/>
      <c r="AA4" s="211"/>
    </row>
    <row r="5" spans="1:22" ht="30" customHeight="1">
      <c r="A5" s="49" t="s">
        <v>210</v>
      </c>
      <c r="B5" s="53" t="s">
        <v>136</v>
      </c>
      <c r="C5" s="54" t="s">
        <v>104</v>
      </c>
      <c r="D5" s="52">
        <v>1203300</v>
      </c>
      <c r="E5" s="52">
        <v>876700</v>
      </c>
      <c r="F5" s="52">
        <f t="shared" si="0"/>
        <v>2080000</v>
      </c>
      <c r="G5" s="52">
        <v>3580314</v>
      </c>
      <c r="H5" s="52">
        <v>2100000</v>
      </c>
      <c r="I5" s="52">
        <v>1911000</v>
      </c>
      <c r="J5" s="55">
        <v>0</v>
      </c>
      <c r="K5" s="52">
        <f t="shared" si="1"/>
        <v>1911000</v>
      </c>
      <c r="L5" s="52">
        <v>381000</v>
      </c>
      <c r="M5" s="52">
        <v>400000</v>
      </c>
      <c r="N5" s="106">
        <v>3580314</v>
      </c>
      <c r="O5" s="167">
        <v>3.5</v>
      </c>
      <c r="P5" s="167">
        <v>2</v>
      </c>
      <c r="Q5" s="174">
        <v>0</v>
      </c>
      <c r="R5" s="173">
        <f>+Q5/N5*100</f>
        <v>0</v>
      </c>
      <c r="U5" s="74"/>
      <c r="V5" s="160"/>
    </row>
    <row r="6" spans="1:22" ht="30" customHeight="1">
      <c r="A6" s="49" t="s">
        <v>12</v>
      </c>
      <c r="B6" s="50" t="s">
        <v>137</v>
      </c>
      <c r="C6" s="54" t="s">
        <v>138</v>
      </c>
      <c r="D6" s="52">
        <v>446200</v>
      </c>
      <c r="E6" s="52">
        <v>283550</v>
      </c>
      <c r="F6" s="52">
        <f t="shared" si="0"/>
        <v>729750</v>
      </c>
      <c r="G6" s="52">
        <v>2034190</v>
      </c>
      <c r="H6" s="52">
        <v>814680</v>
      </c>
      <c r="I6" s="52">
        <v>814700</v>
      </c>
      <c r="J6" s="55">
        <v>0</v>
      </c>
      <c r="K6" s="52">
        <f t="shared" si="1"/>
        <v>814700</v>
      </c>
      <c r="L6" s="52">
        <v>400000</v>
      </c>
      <c r="M6" s="52">
        <v>493000</v>
      </c>
      <c r="N6" s="106">
        <v>1720548</v>
      </c>
      <c r="O6" s="167">
        <v>2</v>
      </c>
      <c r="P6" s="167">
        <v>2</v>
      </c>
      <c r="Q6" s="174">
        <v>0</v>
      </c>
      <c r="R6" s="173">
        <f>+Q6/N6*100</f>
        <v>0</v>
      </c>
      <c r="U6" s="74"/>
      <c r="V6" s="160"/>
    </row>
    <row r="7" spans="1:22" ht="30" customHeight="1">
      <c r="A7" s="49" t="s">
        <v>12</v>
      </c>
      <c r="B7" s="50" t="s">
        <v>139</v>
      </c>
      <c r="C7" s="54" t="s">
        <v>138</v>
      </c>
      <c r="D7" s="52">
        <v>483000</v>
      </c>
      <c r="E7" s="52">
        <v>307000</v>
      </c>
      <c r="F7" s="52">
        <f t="shared" si="0"/>
        <v>790000</v>
      </c>
      <c r="G7" s="52">
        <v>1934700</v>
      </c>
      <c r="H7" s="52">
        <v>650000</v>
      </c>
      <c r="I7" s="52">
        <v>494000</v>
      </c>
      <c r="J7" s="52">
        <v>49400</v>
      </c>
      <c r="K7" s="52">
        <f t="shared" si="1"/>
        <v>543400</v>
      </c>
      <c r="L7" s="52">
        <v>400000</v>
      </c>
      <c r="M7" s="52">
        <v>500000</v>
      </c>
      <c r="N7" s="106">
        <v>2015220</v>
      </c>
      <c r="O7" s="167">
        <v>2</v>
      </c>
      <c r="P7" s="167">
        <v>2</v>
      </c>
      <c r="Q7" s="174">
        <v>0</v>
      </c>
      <c r="R7" s="173">
        <f>+Q7/N7*100</f>
        <v>0</v>
      </c>
      <c r="U7" s="74"/>
      <c r="V7" s="160"/>
    </row>
    <row r="8" spans="1:24" ht="30" customHeight="1">
      <c r="A8" s="49" t="s">
        <v>133</v>
      </c>
      <c r="B8" s="53" t="s">
        <v>247</v>
      </c>
      <c r="C8" s="54" t="s">
        <v>138</v>
      </c>
      <c r="D8" s="52">
        <v>201700</v>
      </c>
      <c r="E8" s="52">
        <v>128300</v>
      </c>
      <c r="F8" s="52">
        <f t="shared" si="0"/>
        <v>330000</v>
      </c>
      <c r="G8" s="52">
        <v>1769000</v>
      </c>
      <c r="H8" s="52">
        <v>368000</v>
      </c>
      <c r="I8" s="52">
        <v>310900</v>
      </c>
      <c r="J8" s="55">
        <v>0</v>
      </c>
      <c r="K8" s="52">
        <f t="shared" si="1"/>
        <v>310900</v>
      </c>
      <c r="L8" s="55">
        <v>0</v>
      </c>
      <c r="M8" s="52">
        <v>150000</v>
      </c>
      <c r="N8" s="106">
        <v>1552394</v>
      </c>
      <c r="O8" s="167">
        <v>2</v>
      </c>
      <c r="P8" s="167">
        <v>2</v>
      </c>
      <c r="Q8" s="104">
        <v>50000</v>
      </c>
      <c r="R8" s="173">
        <f>+Q8/N8*100</f>
        <v>3.2208318249104284</v>
      </c>
      <c r="S8" s="212"/>
      <c r="T8" s="213"/>
      <c r="U8" s="213"/>
      <c r="V8" s="213"/>
      <c r="W8" s="213"/>
      <c r="X8" s="213"/>
    </row>
    <row r="9" spans="1:22" ht="30" customHeight="1">
      <c r="A9" s="66" t="s">
        <v>97</v>
      </c>
      <c r="B9" s="67" t="s">
        <v>140</v>
      </c>
      <c r="C9" s="68" t="s">
        <v>138</v>
      </c>
      <c r="D9" s="69">
        <v>228600</v>
      </c>
      <c r="E9" s="69">
        <v>136000</v>
      </c>
      <c r="F9" s="69">
        <f t="shared" si="0"/>
        <v>364600</v>
      </c>
      <c r="G9" s="70"/>
      <c r="H9" s="70"/>
      <c r="I9" s="70">
        <v>0</v>
      </c>
      <c r="J9" s="70"/>
      <c r="K9" s="69">
        <f t="shared" si="1"/>
        <v>0</v>
      </c>
      <c r="L9" s="69">
        <v>252467</v>
      </c>
      <c r="M9" s="69">
        <v>0</v>
      </c>
      <c r="N9" s="105"/>
      <c r="O9" s="175">
        <v>2</v>
      </c>
      <c r="P9" s="175">
        <v>2</v>
      </c>
      <c r="Q9" s="176">
        <v>0</v>
      </c>
      <c r="R9" s="173">
        <v>0</v>
      </c>
      <c r="U9" s="74"/>
      <c r="V9" s="160"/>
    </row>
    <row r="10" spans="1:22" ht="30" customHeight="1">
      <c r="A10" s="49" t="s">
        <v>97</v>
      </c>
      <c r="B10" s="53" t="s">
        <v>141</v>
      </c>
      <c r="C10" s="54" t="s">
        <v>138</v>
      </c>
      <c r="D10" s="52">
        <v>198400</v>
      </c>
      <c r="E10" s="52">
        <v>218000</v>
      </c>
      <c r="F10" s="52">
        <f>+D10+E10</f>
        <v>416400</v>
      </c>
      <c r="G10" s="52"/>
      <c r="H10" s="52"/>
      <c r="I10" s="52">
        <v>0</v>
      </c>
      <c r="J10" s="55"/>
      <c r="K10" s="52">
        <f t="shared" si="1"/>
        <v>0</v>
      </c>
      <c r="L10" s="52">
        <v>243066</v>
      </c>
      <c r="M10" s="52">
        <v>0</v>
      </c>
      <c r="N10" s="106"/>
      <c r="O10" s="167">
        <v>2</v>
      </c>
      <c r="P10" s="167">
        <v>2</v>
      </c>
      <c r="Q10" s="174">
        <v>0</v>
      </c>
      <c r="R10" s="173"/>
      <c r="U10" s="74"/>
      <c r="V10" s="160"/>
    </row>
    <row r="11" spans="1:22" ht="30" customHeight="1">
      <c r="A11" s="49" t="s">
        <v>12</v>
      </c>
      <c r="B11" s="50" t="s">
        <v>142</v>
      </c>
      <c r="C11" s="54" t="s">
        <v>143</v>
      </c>
      <c r="D11" s="52">
        <v>643200</v>
      </c>
      <c r="E11" s="52">
        <v>408800</v>
      </c>
      <c r="F11" s="52">
        <f>+D11+E11</f>
        <v>1052000</v>
      </c>
      <c r="G11" s="52">
        <v>2291600</v>
      </c>
      <c r="H11" s="52">
        <v>1183100</v>
      </c>
      <c r="I11" s="52">
        <v>925100</v>
      </c>
      <c r="J11" s="55"/>
      <c r="K11" s="52">
        <f>+I11+J11</f>
        <v>925100</v>
      </c>
      <c r="L11" s="52">
        <v>400000</v>
      </c>
      <c r="M11" s="52">
        <v>110000</v>
      </c>
      <c r="N11" s="106">
        <v>2106516</v>
      </c>
      <c r="O11" s="167">
        <v>2</v>
      </c>
      <c r="P11" s="167">
        <v>2</v>
      </c>
      <c r="Q11" s="174">
        <v>0</v>
      </c>
      <c r="R11" s="173">
        <f>+Q11/N11*100</f>
        <v>0</v>
      </c>
      <c r="U11" s="74"/>
      <c r="V11" s="160"/>
    </row>
    <row r="12" spans="1:22" ht="30" customHeight="1">
      <c r="A12" s="49" t="s">
        <v>12</v>
      </c>
      <c r="B12" s="50" t="s">
        <v>144</v>
      </c>
      <c r="C12" s="54" t="s">
        <v>143</v>
      </c>
      <c r="D12" s="52">
        <v>458500</v>
      </c>
      <c r="E12" s="52">
        <v>291500</v>
      </c>
      <c r="F12" s="52">
        <f>+D12+E12</f>
        <v>750000</v>
      </c>
      <c r="G12" s="52">
        <v>2180900</v>
      </c>
      <c r="H12" s="52">
        <v>750000</v>
      </c>
      <c r="I12" s="52">
        <v>675000</v>
      </c>
      <c r="J12" s="55"/>
      <c r="K12" s="52">
        <f>+I12+J12</f>
        <v>675000</v>
      </c>
      <c r="L12" s="52">
        <v>400000</v>
      </c>
      <c r="M12" s="52">
        <v>385000</v>
      </c>
      <c r="N12" s="106">
        <v>2091906</v>
      </c>
      <c r="O12" s="167">
        <v>2</v>
      </c>
      <c r="P12" s="167">
        <v>2</v>
      </c>
      <c r="Q12" s="174">
        <v>0</v>
      </c>
      <c r="R12" s="173">
        <f>+Q12/N12*100</f>
        <v>0</v>
      </c>
      <c r="U12" s="74"/>
      <c r="V12" s="160"/>
    </row>
    <row r="13" spans="1:22" ht="30" customHeight="1">
      <c r="A13" s="49" t="s">
        <v>12</v>
      </c>
      <c r="B13" s="50" t="s">
        <v>145</v>
      </c>
      <c r="C13" s="54" t="s">
        <v>143</v>
      </c>
      <c r="D13" s="52">
        <v>300700</v>
      </c>
      <c r="E13" s="52">
        <v>159300</v>
      </c>
      <c r="F13" s="52">
        <f>+D13+E13</f>
        <v>460000</v>
      </c>
      <c r="G13" s="52">
        <v>1571060</v>
      </c>
      <c r="H13" s="52">
        <v>620000</v>
      </c>
      <c r="I13" s="55">
        <v>0</v>
      </c>
      <c r="J13" s="52">
        <v>213000</v>
      </c>
      <c r="K13" s="52">
        <f>+I13+J13</f>
        <v>213000</v>
      </c>
      <c r="L13" s="52">
        <v>252000</v>
      </c>
      <c r="M13" s="62">
        <v>0</v>
      </c>
      <c r="N13" s="106">
        <v>969222</v>
      </c>
      <c r="O13" s="167">
        <v>2</v>
      </c>
      <c r="P13" s="167">
        <v>2</v>
      </c>
      <c r="Q13" s="174">
        <v>0</v>
      </c>
      <c r="R13" s="173">
        <f>+Q13/N13*100</f>
        <v>0</v>
      </c>
      <c r="U13" s="74"/>
      <c r="V13" s="160"/>
    </row>
    <row r="14" spans="1:22" ht="13.5" thickBot="1">
      <c r="A14" s="56" t="s">
        <v>81</v>
      </c>
      <c r="B14" s="71"/>
      <c r="C14" s="72"/>
      <c r="D14" s="58">
        <f aca="true" t="shared" si="2" ref="D14:K14">SUM(D4:D13)</f>
        <v>5203000</v>
      </c>
      <c r="E14" s="58">
        <f t="shared" si="2"/>
        <v>3469750</v>
      </c>
      <c r="F14" s="58">
        <f t="shared" si="2"/>
        <v>8672750</v>
      </c>
      <c r="G14" s="58">
        <f t="shared" si="2"/>
        <v>20696764</v>
      </c>
      <c r="H14" s="58">
        <f t="shared" si="2"/>
        <v>8285780</v>
      </c>
      <c r="I14" s="58">
        <f t="shared" si="2"/>
        <v>6439800</v>
      </c>
      <c r="J14" s="58">
        <f t="shared" si="2"/>
        <v>262400</v>
      </c>
      <c r="K14" s="58">
        <f t="shared" si="2"/>
        <v>6702200</v>
      </c>
      <c r="L14" s="58">
        <f>SUM(L4:L13)</f>
        <v>2728533</v>
      </c>
      <c r="M14" s="172">
        <f>SUM(M4:M13)</f>
        <v>3554000</v>
      </c>
      <c r="N14" s="28">
        <f>SUM(N4:N13)</f>
        <v>19096507</v>
      </c>
      <c r="O14" s="168"/>
      <c r="P14" s="168"/>
      <c r="Q14" s="108">
        <f>SUM(Q4:Q13)</f>
        <v>300000</v>
      </c>
      <c r="R14" s="177"/>
      <c r="U14" s="74"/>
      <c r="V14" s="166"/>
    </row>
    <row r="15" spans="1:22" ht="12.75">
      <c r="A15" s="214" t="s">
        <v>255</v>
      </c>
      <c r="B15" s="215"/>
      <c r="C15" s="215"/>
      <c r="D15" s="215"/>
      <c r="E15" s="215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01"/>
      <c r="R15" s="201"/>
      <c r="U15" s="74"/>
      <c r="V15" s="166"/>
    </row>
    <row r="16" spans="1:22" ht="12.75">
      <c r="A16" s="142"/>
      <c r="B16" s="202"/>
      <c r="C16" s="144"/>
      <c r="D16" s="157"/>
      <c r="E16" s="157"/>
      <c r="F16" s="157"/>
      <c r="G16" s="157"/>
      <c r="H16" s="157"/>
      <c r="I16" s="157"/>
      <c r="J16" s="157"/>
      <c r="K16" s="157"/>
      <c r="L16" s="157"/>
      <c r="M16" s="199"/>
      <c r="N16" s="153"/>
      <c r="O16" s="200"/>
      <c r="P16" s="200"/>
      <c r="Q16" s="201"/>
      <c r="R16" s="201"/>
      <c r="U16" s="74"/>
      <c r="V16" s="166"/>
    </row>
    <row r="17" spans="1:22" ht="13.5" thickBot="1">
      <c r="A17" s="208" t="s">
        <v>212</v>
      </c>
      <c r="B17" s="209"/>
      <c r="C17" s="93"/>
      <c r="D17" s="97"/>
      <c r="E17" s="98"/>
      <c r="F17" s="99"/>
      <c r="G17" s="100"/>
      <c r="H17" s="100"/>
      <c r="I17" s="101"/>
      <c r="J17" s="102"/>
      <c r="K17" s="102"/>
      <c r="L17" s="102" t="s">
        <v>234</v>
      </c>
      <c r="M17" s="102" t="s">
        <v>237</v>
      </c>
      <c r="N17" s="102" t="s">
        <v>85</v>
      </c>
      <c r="O17" s="103"/>
      <c r="P17" s="73"/>
      <c r="Q17" s="74"/>
      <c r="R17" s="115"/>
      <c r="S17" s="74"/>
      <c r="T17" s="74"/>
      <c r="V17" s="160"/>
    </row>
    <row r="18" spans="1:22" ht="114.75">
      <c r="A18" s="5" t="s">
        <v>0</v>
      </c>
      <c r="B18" s="6" t="s">
        <v>1</v>
      </c>
      <c r="C18" s="7" t="s">
        <v>2</v>
      </c>
      <c r="D18" s="46" t="s">
        <v>3</v>
      </c>
      <c r="E18" s="46" t="s">
        <v>86</v>
      </c>
      <c r="F18" s="171" t="s">
        <v>6</v>
      </c>
      <c r="G18" s="46" t="s">
        <v>7</v>
      </c>
      <c r="H18" s="46" t="s">
        <v>8</v>
      </c>
      <c r="I18" s="46" t="s">
        <v>9</v>
      </c>
      <c r="J18" s="46" t="s">
        <v>10</v>
      </c>
      <c r="K18" s="46" t="s">
        <v>11</v>
      </c>
      <c r="L18" s="46" t="s">
        <v>198</v>
      </c>
      <c r="M18" s="46" t="s">
        <v>196</v>
      </c>
      <c r="N18" s="46" t="s">
        <v>197</v>
      </c>
      <c r="O18" s="46" t="s">
        <v>233</v>
      </c>
      <c r="P18" s="113" t="s">
        <v>199</v>
      </c>
      <c r="Q18" s="47" t="s">
        <v>203</v>
      </c>
      <c r="S18" s="161"/>
      <c r="T18" s="138"/>
      <c r="V18" s="160"/>
    </row>
    <row r="19" spans="1:22" ht="12.75">
      <c r="A19" s="75"/>
      <c r="B19" s="13"/>
      <c r="C19" s="2"/>
      <c r="D19" s="76"/>
      <c r="E19" s="76"/>
      <c r="F19" s="52"/>
      <c r="G19" s="52"/>
      <c r="H19" s="52"/>
      <c r="I19" s="55"/>
      <c r="J19" s="52"/>
      <c r="K19" s="52"/>
      <c r="L19" s="109"/>
      <c r="M19" s="110"/>
      <c r="N19" s="110"/>
      <c r="O19" s="110"/>
      <c r="P19" s="104">
        <v>377038311</v>
      </c>
      <c r="Q19" s="111"/>
      <c r="S19" s="163"/>
      <c r="T19" s="163"/>
      <c r="V19" s="160"/>
    </row>
    <row r="20" spans="1:22" ht="12.75">
      <c r="A20" s="75"/>
      <c r="B20" s="13"/>
      <c r="C20" s="2"/>
      <c r="D20" s="76"/>
      <c r="E20" s="76"/>
      <c r="F20" s="52"/>
      <c r="G20" s="52"/>
      <c r="H20" s="52"/>
      <c r="I20" s="55"/>
      <c r="J20" s="52"/>
      <c r="K20" s="52"/>
      <c r="L20" s="109"/>
      <c r="M20" s="110"/>
      <c r="N20" s="110"/>
      <c r="O20" s="110"/>
      <c r="P20" s="36">
        <v>9476000</v>
      </c>
      <c r="Q20" s="111"/>
      <c r="S20" s="163"/>
      <c r="T20" s="163"/>
      <c r="V20" s="160"/>
    </row>
    <row r="21" spans="1:22" ht="30" customHeight="1">
      <c r="A21" s="75" t="s">
        <v>251</v>
      </c>
      <c r="B21" s="14" t="s">
        <v>245</v>
      </c>
      <c r="C21" s="2" t="s">
        <v>104</v>
      </c>
      <c r="D21" s="52">
        <v>58000</v>
      </c>
      <c r="E21" s="52">
        <v>36950</v>
      </c>
      <c r="F21" s="52">
        <f aca="true" t="shared" si="3" ref="F21:F26">+D21+E21</f>
        <v>94950</v>
      </c>
      <c r="G21" s="52">
        <v>1388388</v>
      </c>
      <c r="H21" s="52">
        <v>1150748</v>
      </c>
      <c r="I21" s="52">
        <v>736700</v>
      </c>
      <c r="J21" s="55">
        <v>0</v>
      </c>
      <c r="K21" s="52">
        <f>+I21+J21</f>
        <v>736700</v>
      </c>
      <c r="L21" s="106">
        <v>175800</v>
      </c>
      <c r="M21" s="130">
        <v>1</v>
      </c>
      <c r="N21" s="167">
        <v>1</v>
      </c>
      <c r="O21" s="106">
        <f aca="true" t="shared" si="4" ref="O21:O33">+L21*M21*N21</f>
        <v>175800</v>
      </c>
      <c r="P21" s="104">
        <f aca="true" t="shared" si="5" ref="P21:P33">+O21/$P$19*$P$20</f>
        <v>4418.332968821303</v>
      </c>
      <c r="Q21" s="132">
        <f aca="true" t="shared" si="6" ref="Q21:Q33">+P21/L21*100</f>
        <v>2.5132724509791258</v>
      </c>
      <c r="S21" s="164"/>
      <c r="T21" s="164"/>
      <c r="V21" s="160"/>
    </row>
    <row r="22" spans="1:22" ht="30" customHeight="1">
      <c r="A22" s="75" t="s">
        <v>12</v>
      </c>
      <c r="B22" s="13" t="s">
        <v>146</v>
      </c>
      <c r="C22" s="2" t="s">
        <v>147</v>
      </c>
      <c r="D22" s="52">
        <v>672600</v>
      </c>
      <c r="E22" s="52">
        <v>427400</v>
      </c>
      <c r="F22" s="52">
        <f t="shared" si="3"/>
        <v>1100000</v>
      </c>
      <c r="G22" s="52">
        <v>1885000</v>
      </c>
      <c r="H22" s="52">
        <v>750000</v>
      </c>
      <c r="I22" s="52">
        <v>110800</v>
      </c>
      <c r="J22" s="52">
        <v>460900</v>
      </c>
      <c r="K22" s="52">
        <f>+I22+J22</f>
        <v>571700</v>
      </c>
      <c r="L22" s="106">
        <v>1904829</v>
      </c>
      <c r="M22" s="167">
        <v>2</v>
      </c>
      <c r="N22" s="167">
        <v>1</v>
      </c>
      <c r="O22" s="106">
        <f t="shared" si="4"/>
        <v>3809658</v>
      </c>
      <c r="P22" s="104">
        <f t="shared" si="5"/>
        <v>95747.08499052236</v>
      </c>
      <c r="Q22" s="132">
        <f t="shared" si="6"/>
        <v>5.026544901958252</v>
      </c>
      <c r="S22" s="164"/>
      <c r="T22" s="164"/>
      <c r="V22" s="160"/>
    </row>
    <row r="23" spans="1:22" ht="30" customHeight="1">
      <c r="A23" s="75" t="s">
        <v>12</v>
      </c>
      <c r="B23" s="13" t="s">
        <v>148</v>
      </c>
      <c r="C23" s="2" t="s">
        <v>143</v>
      </c>
      <c r="D23" s="52">
        <v>642000</v>
      </c>
      <c r="E23" s="52">
        <v>408000</v>
      </c>
      <c r="F23" s="52">
        <f t="shared" si="3"/>
        <v>1050000</v>
      </c>
      <c r="G23" s="52">
        <v>2168000</v>
      </c>
      <c r="H23" s="52">
        <v>1000000</v>
      </c>
      <c r="I23" s="52">
        <v>739700</v>
      </c>
      <c r="J23" s="55">
        <v>0</v>
      </c>
      <c r="K23" s="52">
        <f t="shared" si="1"/>
        <v>739700</v>
      </c>
      <c r="L23" s="106">
        <v>2342057</v>
      </c>
      <c r="M23" s="130">
        <v>2</v>
      </c>
      <c r="N23" s="167">
        <v>1</v>
      </c>
      <c r="O23" s="106">
        <f t="shared" si="4"/>
        <v>4684114</v>
      </c>
      <c r="P23" s="104">
        <f t="shared" si="5"/>
        <v>117724.54673445638</v>
      </c>
      <c r="Q23" s="132">
        <f t="shared" si="6"/>
        <v>5.0265449019582515</v>
      </c>
      <c r="S23" s="164"/>
      <c r="T23" s="164"/>
      <c r="V23" s="160"/>
    </row>
    <row r="24" spans="1:22" ht="35.25" customHeight="1">
      <c r="A24" s="75" t="s">
        <v>12</v>
      </c>
      <c r="B24" s="13" t="s">
        <v>149</v>
      </c>
      <c r="C24" s="2" t="s">
        <v>143</v>
      </c>
      <c r="D24" s="52">
        <v>551500</v>
      </c>
      <c r="E24" s="52">
        <v>358500</v>
      </c>
      <c r="F24" s="52">
        <f t="shared" si="3"/>
        <v>910000</v>
      </c>
      <c r="G24" s="52">
        <v>1436260</v>
      </c>
      <c r="H24" s="52">
        <v>820000</v>
      </c>
      <c r="I24" s="52">
        <v>649600</v>
      </c>
      <c r="J24" s="55">
        <v>0</v>
      </c>
      <c r="K24" s="52">
        <f t="shared" si="1"/>
        <v>649600</v>
      </c>
      <c r="L24" s="106">
        <v>1277316</v>
      </c>
      <c r="M24" s="130">
        <v>2</v>
      </c>
      <c r="N24" s="167">
        <v>1</v>
      </c>
      <c r="O24" s="106">
        <f t="shared" si="4"/>
        <v>2554632</v>
      </c>
      <c r="P24" s="104">
        <f t="shared" si="5"/>
        <v>64204.86227989707</v>
      </c>
      <c r="Q24" s="132">
        <f t="shared" si="6"/>
        <v>5.0265449019582515</v>
      </c>
      <c r="S24" s="164"/>
      <c r="T24" s="164"/>
      <c r="V24" s="166"/>
    </row>
    <row r="25" spans="1:20" ht="30" customHeight="1">
      <c r="A25" s="75" t="s">
        <v>12</v>
      </c>
      <c r="B25" s="13" t="s">
        <v>150</v>
      </c>
      <c r="C25" s="2" t="s">
        <v>143</v>
      </c>
      <c r="D25" s="52">
        <v>475100</v>
      </c>
      <c r="E25" s="52">
        <v>301900</v>
      </c>
      <c r="F25" s="52">
        <f t="shared" si="3"/>
        <v>777000</v>
      </c>
      <c r="G25" s="52">
        <v>1368490</v>
      </c>
      <c r="H25" s="52">
        <v>952000</v>
      </c>
      <c r="I25" s="52">
        <v>723900</v>
      </c>
      <c r="J25" s="55">
        <v>0</v>
      </c>
      <c r="K25" s="52">
        <f t="shared" si="1"/>
        <v>723900</v>
      </c>
      <c r="L25" s="106">
        <v>1060022</v>
      </c>
      <c r="M25" s="130">
        <v>2</v>
      </c>
      <c r="N25" s="167">
        <v>1</v>
      </c>
      <c r="O25" s="106">
        <f t="shared" si="4"/>
        <v>2120044</v>
      </c>
      <c r="P25" s="104">
        <f t="shared" si="5"/>
        <v>53282.481800635906</v>
      </c>
      <c r="Q25" s="132">
        <f t="shared" si="6"/>
        <v>5.0265449019582515</v>
      </c>
      <c r="S25" s="164"/>
      <c r="T25" s="164"/>
    </row>
    <row r="26" spans="1:20" ht="30" customHeight="1">
      <c r="A26" s="75" t="s">
        <v>12</v>
      </c>
      <c r="B26" s="13" t="s">
        <v>151</v>
      </c>
      <c r="C26" s="2" t="s">
        <v>143</v>
      </c>
      <c r="D26" s="52">
        <v>293500</v>
      </c>
      <c r="E26" s="52">
        <v>186500</v>
      </c>
      <c r="F26" s="52">
        <f t="shared" si="3"/>
        <v>480000</v>
      </c>
      <c r="G26" s="52">
        <v>863792</v>
      </c>
      <c r="H26" s="52">
        <v>516000</v>
      </c>
      <c r="I26" s="52">
        <v>370300</v>
      </c>
      <c r="J26" s="55">
        <v>0</v>
      </c>
      <c r="K26" s="52">
        <f t="shared" si="1"/>
        <v>370300</v>
      </c>
      <c r="L26" s="106">
        <v>844024</v>
      </c>
      <c r="M26" s="130">
        <v>2</v>
      </c>
      <c r="N26" s="167">
        <v>1</v>
      </c>
      <c r="O26" s="106">
        <f t="shared" si="4"/>
        <v>1688048</v>
      </c>
      <c r="P26" s="104">
        <f t="shared" si="5"/>
        <v>42425.24534330412</v>
      </c>
      <c r="Q26" s="132">
        <f t="shared" si="6"/>
        <v>5.026544901958252</v>
      </c>
      <c r="S26" s="164"/>
      <c r="T26" s="164"/>
    </row>
    <row r="27" spans="1:20" ht="30" customHeight="1">
      <c r="A27" s="75" t="s">
        <v>12</v>
      </c>
      <c r="B27" s="13" t="s">
        <v>152</v>
      </c>
      <c r="C27" s="2" t="s">
        <v>116</v>
      </c>
      <c r="D27" s="52">
        <v>203000</v>
      </c>
      <c r="E27" s="52">
        <v>129151</v>
      </c>
      <c r="F27" s="52">
        <f aca="true" t="shared" si="7" ref="F27:F33">+D27+E27</f>
        <v>332151</v>
      </c>
      <c r="G27" s="52">
        <v>530745</v>
      </c>
      <c r="H27" s="52">
        <v>371013</v>
      </c>
      <c r="I27" s="52">
        <v>287400</v>
      </c>
      <c r="J27" s="55">
        <v>0</v>
      </c>
      <c r="K27" s="52">
        <f t="shared" si="1"/>
        <v>287400</v>
      </c>
      <c r="L27" s="106">
        <v>521716</v>
      </c>
      <c r="M27" s="130">
        <v>2</v>
      </c>
      <c r="N27" s="167">
        <v>2</v>
      </c>
      <c r="O27" s="106">
        <f t="shared" si="4"/>
        <v>2086864</v>
      </c>
      <c r="P27" s="104">
        <f t="shared" si="5"/>
        <v>52448.57800140102</v>
      </c>
      <c r="Q27" s="132">
        <f t="shared" si="6"/>
        <v>10.053089803916503</v>
      </c>
      <c r="S27" s="164"/>
      <c r="T27" s="164"/>
    </row>
    <row r="28" spans="1:20" ht="30" customHeight="1">
      <c r="A28" s="75" t="s">
        <v>12</v>
      </c>
      <c r="B28" s="14" t="s">
        <v>153</v>
      </c>
      <c r="C28" s="2" t="s">
        <v>116</v>
      </c>
      <c r="D28" s="52">
        <v>347100</v>
      </c>
      <c r="E28" s="52">
        <v>220610</v>
      </c>
      <c r="F28" s="52">
        <f t="shared" si="7"/>
        <v>567710</v>
      </c>
      <c r="G28" s="52">
        <v>740702</v>
      </c>
      <c r="H28" s="52">
        <v>515692</v>
      </c>
      <c r="I28" s="52">
        <v>366600</v>
      </c>
      <c r="J28" s="55">
        <v>0</v>
      </c>
      <c r="K28" s="52">
        <f t="shared" si="1"/>
        <v>366600</v>
      </c>
      <c r="L28" s="106">
        <v>664896</v>
      </c>
      <c r="M28" s="130">
        <v>2</v>
      </c>
      <c r="N28" s="167">
        <v>2</v>
      </c>
      <c r="O28" s="106">
        <f t="shared" si="4"/>
        <v>2659584</v>
      </c>
      <c r="P28" s="104">
        <f t="shared" si="5"/>
        <v>66842.59198264868</v>
      </c>
      <c r="Q28" s="132">
        <f t="shared" si="6"/>
        <v>10.053089803916503</v>
      </c>
      <c r="S28" s="164"/>
      <c r="T28" s="164"/>
    </row>
    <row r="29" spans="1:20" ht="30" customHeight="1">
      <c r="A29" s="75" t="s">
        <v>122</v>
      </c>
      <c r="B29" s="14" t="s">
        <v>154</v>
      </c>
      <c r="C29" s="2" t="s">
        <v>116</v>
      </c>
      <c r="D29" s="52">
        <v>289700</v>
      </c>
      <c r="E29" s="52">
        <v>184144</v>
      </c>
      <c r="F29" s="52">
        <f t="shared" si="7"/>
        <v>473844</v>
      </c>
      <c r="G29" s="52">
        <v>734417</v>
      </c>
      <c r="H29" s="52">
        <v>514090</v>
      </c>
      <c r="I29" s="52">
        <v>367400</v>
      </c>
      <c r="J29" s="55">
        <v>0</v>
      </c>
      <c r="K29" s="52">
        <f t="shared" si="1"/>
        <v>367400</v>
      </c>
      <c r="L29" s="106">
        <v>659340</v>
      </c>
      <c r="M29" s="130">
        <v>2</v>
      </c>
      <c r="N29" s="167">
        <v>2</v>
      </c>
      <c r="O29" s="106">
        <f t="shared" si="4"/>
        <v>2637360</v>
      </c>
      <c r="P29" s="104">
        <f t="shared" si="5"/>
        <v>66284.04231314307</v>
      </c>
      <c r="Q29" s="132">
        <f t="shared" si="6"/>
        <v>10.053089803916503</v>
      </c>
      <c r="S29" s="164"/>
      <c r="T29" s="164"/>
    </row>
    <row r="30" spans="1:20" ht="30" customHeight="1">
      <c r="A30" s="75" t="s">
        <v>122</v>
      </c>
      <c r="B30" s="14" t="s">
        <v>155</v>
      </c>
      <c r="C30" s="2" t="s">
        <v>116</v>
      </c>
      <c r="D30" s="52">
        <v>883400</v>
      </c>
      <c r="E30" s="52">
        <v>616343</v>
      </c>
      <c r="F30" s="52">
        <f t="shared" si="7"/>
        <v>1499743</v>
      </c>
      <c r="G30" s="52">
        <v>2220861</v>
      </c>
      <c r="H30" s="52">
        <v>1554602</v>
      </c>
      <c r="I30" s="52">
        <v>1262200</v>
      </c>
      <c r="J30" s="55">
        <v>0</v>
      </c>
      <c r="K30" s="52">
        <f t="shared" si="1"/>
        <v>1262200</v>
      </c>
      <c r="L30" s="106">
        <v>1937383</v>
      </c>
      <c r="M30" s="130">
        <v>1</v>
      </c>
      <c r="N30" s="167">
        <v>1</v>
      </c>
      <c r="O30" s="106">
        <f t="shared" si="4"/>
        <v>1937383</v>
      </c>
      <c r="P30" s="104">
        <f t="shared" si="5"/>
        <v>48691.713208952926</v>
      </c>
      <c r="Q30" s="132">
        <f t="shared" si="6"/>
        <v>2.513272450979126</v>
      </c>
      <c r="S30" s="164"/>
      <c r="T30" s="164"/>
    </row>
    <row r="31" spans="1:20" ht="30" customHeight="1">
      <c r="A31" s="75" t="s">
        <v>156</v>
      </c>
      <c r="B31" s="14" t="s">
        <v>246</v>
      </c>
      <c r="C31" s="2" t="s">
        <v>116</v>
      </c>
      <c r="D31" s="52">
        <v>335000</v>
      </c>
      <c r="E31" s="52">
        <v>213000</v>
      </c>
      <c r="F31" s="52">
        <f t="shared" si="7"/>
        <v>548000</v>
      </c>
      <c r="G31" s="52">
        <v>876800</v>
      </c>
      <c r="H31" s="52">
        <v>613000</v>
      </c>
      <c r="I31" s="52">
        <v>296900</v>
      </c>
      <c r="J31" s="55">
        <v>0</v>
      </c>
      <c r="K31" s="52">
        <f t="shared" si="1"/>
        <v>296900</v>
      </c>
      <c r="L31" s="106">
        <v>869425</v>
      </c>
      <c r="M31" s="130">
        <v>2</v>
      </c>
      <c r="N31" s="167">
        <v>2</v>
      </c>
      <c r="O31" s="106">
        <f t="shared" si="4"/>
        <v>3477700</v>
      </c>
      <c r="P31" s="104">
        <f t="shared" si="5"/>
        <v>87404.07602770107</v>
      </c>
      <c r="Q31" s="132">
        <f t="shared" si="6"/>
        <v>10.053089803916503</v>
      </c>
      <c r="S31" s="164"/>
      <c r="T31" s="164"/>
    </row>
    <row r="32" spans="1:20" ht="30" customHeight="1">
      <c r="A32" s="75" t="s">
        <v>157</v>
      </c>
      <c r="B32" s="14" t="s">
        <v>158</v>
      </c>
      <c r="C32" s="2" t="s">
        <v>116</v>
      </c>
      <c r="D32" s="52">
        <v>190700</v>
      </c>
      <c r="E32" s="52">
        <v>121300</v>
      </c>
      <c r="F32" s="52">
        <f t="shared" si="7"/>
        <v>312000</v>
      </c>
      <c r="G32" s="52">
        <v>451000</v>
      </c>
      <c r="H32" s="52">
        <v>305540</v>
      </c>
      <c r="I32" s="52">
        <v>151900</v>
      </c>
      <c r="J32" s="55">
        <v>0</v>
      </c>
      <c r="K32" s="52">
        <f t="shared" si="1"/>
        <v>151900</v>
      </c>
      <c r="L32" s="106">
        <v>454765</v>
      </c>
      <c r="M32" s="130">
        <v>2</v>
      </c>
      <c r="N32" s="167">
        <v>2</v>
      </c>
      <c r="O32" s="106">
        <f t="shared" si="4"/>
        <v>1819060</v>
      </c>
      <c r="P32" s="104">
        <f t="shared" si="5"/>
        <v>45717.93384678089</v>
      </c>
      <c r="Q32" s="132">
        <f t="shared" si="6"/>
        <v>10.053089803916503</v>
      </c>
      <c r="S32" s="164"/>
      <c r="T32" s="164"/>
    </row>
    <row r="33" spans="1:20" ht="30" customHeight="1">
      <c r="A33" s="75" t="s">
        <v>159</v>
      </c>
      <c r="B33" s="14" t="s">
        <v>159</v>
      </c>
      <c r="C33" s="2" t="s">
        <v>116</v>
      </c>
      <c r="D33" s="69">
        <v>146400</v>
      </c>
      <c r="E33" s="52">
        <v>198562</v>
      </c>
      <c r="F33" s="52">
        <f t="shared" si="7"/>
        <v>344962</v>
      </c>
      <c r="G33" s="52">
        <v>788510</v>
      </c>
      <c r="H33" s="52">
        <v>550910</v>
      </c>
      <c r="I33" s="52">
        <v>371200</v>
      </c>
      <c r="J33" s="55">
        <v>0</v>
      </c>
      <c r="K33" s="52">
        <f t="shared" si="1"/>
        <v>371200</v>
      </c>
      <c r="L33" s="106">
        <v>500000</v>
      </c>
      <c r="M33" s="130">
        <v>2</v>
      </c>
      <c r="N33" s="167">
        <v>2</v>
      </c>
      <c r="O33" s="106">
        <f t="shared" si="4"/>
        <v>2000000</v>
      </c>
      <c r="P33" s="104">
        <f t="shared" si="5"/>
        <v>50265.44901958253</v>
      </c>
      <c r="Q33" s="132">
        <f t="shared" si="6"/>
        <v>10.053089803916505</v>
      </c>
      <c r="S33" s="164"/>
      <c r="T33" s="164"/>
    </row>
    <row r="34" spans="1:17" ht="36.75" customHeight="1">
      <c r="A34" s="124" t="s">
        <v>254</v>
      </c>
      <c r="B34" s="125"/>
      <c r="C34" s="147"/>
      <c r="D34" s="148"/>
      <c r="E34" s="126"/>
      <c r="F34" s="126"/>
      <c r="G34" s="126"/>
      <c r="H34" s="126"/>
      <c r="I34" s="126"/>
      <c r="J34" s="126"/>
      <c r="K34" s="126"/>
      <c r="L34" s="127"/>
      <c r="M34" s="180"/>
      <c r="N34" s="181"/>
      <c r="O34" s="127"/>
      <c r="P34" s="104">
        <v>99425</v>
      </c>
      <c r="Q34" s="182"/>
    </row>
    <row r="35" spans="1:20" ht="13.5" thickBot="1">
      <c r="A35" s="77" t="s">
        <v>81</v>
      </c>
      <c r="B35" s="78"/>
      <c r="C35" s="18"/>
      <c r="D35" s="58">
        <f aca="true" t="shared" si="8" ref="D35:K35">SUM(D21:D33)</f>
        <v>5088000</v>
      </c>
      <c r="E35" s="58">
        <f t="shared" si="8"/>
        <v>3402360</v>
      </c>
      <c r="F35" s="58">
        <f t="shared" si="8"/>
        <v>8490360</v>
      </c>
      <c r="G35" s="58">
        <f t="shared" si="8"/>
        <v>15452965</v>
      </c>
      <c r="H35" s="58">
        <f t="shared" si="8"/>
        <v>9613595</v>
      </c>
      <c r="I35" s="58">
        <f t="shared" si="8"/>
        <v>6434600</v>
      </c>
      <c r="J35" s="58">
        <f t="shared" si="8"/>
        <v>460900</v>
      </c>
      <c r="K35" s="58">
        <f t="shared" si="8"/>
        <v>6895500</v>
      </c>
      <c r="L35" s="28">
        <f>SUM(L21:L34)</f>
        <v>13211573</v>
      </c>
      <c r="M35" s="168"/>
      <c r="N35" s="168"/>
      <c r="O35" s="107">
        <f>SUM(O21:O34)</f>
        <v>31650247</v>
      </c>
      <c r="P35" s="108">
        <f>SUM(P21:P34)</f>
        <v>894881.9385178472</v>
      </c>
      <c r="Q35" s="169"/>
      <c r="S35" s="165"/>
      <c r="T35" s="165"/>
    </row>
    <row r="37" spans="1:26" ht="12.75">
      <c r="A37" s="74"/>
      <c r="B37" s="92"/>
      <c r="C37" s="116"/>
      <c r="Z37" s="4"/>
    </row>
    <row r="38" spans="1:2" ht="12.75">
      <c r="A38" s="92"/>
      <c r="B38" s="141"/>
    </row>
    <row r="39" spans="1:21" ht="12.75">
      <c r="A39" s="34" t="s">
        <v>213</v>
      </c>
      <c r="B39" s="136"/>
      <c r="C39" s="136"/>
      <c r="M39" s="4"/>
      <c r="U39" s="4"/>
    </row>
    <row r="40" spans="1:20" ht="12.75">
      <c r="A40" s="32"/>
      <c r="B40" s="137"/>
      <c r="C40" s="137"/>
      <c r="M40" s="138"/>
      <c r="N40" s="138"/>
      <c r="O40" s="159"/>
      <c r="P40" s="138"/>
      <c r="Q40" s="138"/>
      <c r="T40" s="117"/>
    </row>
    <row r="41" spans="1:17" ht="12.75">
      <c r="A41" s="32" t="s">
        <v>180</v>
      </c>
      <c r="B41" s="32" t="s">
        <v>177</v>
      </c>
      <c r="C41" s="137"/>
      <c r="M41" s="160"/>
      <c r="N41" s="161"/>
      <c r="O41" s="162"/>
      <c r="P41" s="161"/>
      <c r="Q41" s="161"/>
    </row>
    <row r="42" spans="1:17" ht="12.75">
      <c r="A42" s="32" t="s">
        <v>214</v>
      </c>
      <c r="B42" s="32" t="s">
        <v>215</v>
      </c>
      <c r="C42" s="137"/>
      <c r="M42" s="160"/>
      <c r="N42" s="161"/>
      <c r="O42" s="162"/>
      <c r="P42" s="161"/>
      <c r="Q42" s="161"/>
    </row>
    <row r="43" spans="1:17" ht="12.75">
      <c r="A43" s="32" t="s">
        <v>138</v>
      </c>
      <c r="B43" s="32" t="s">
        <v>216</v>
      </c>
      <c r="C43" s="137"/>
      <c r="M43" s="157"/>
      <c r="N43" s="157"/>
      <c r="O43" s="157"/>
      <c r="P43" s="157"/>
      <c r="Q43" s="157"/>
    </row>
    <row r="44" spans="1:17" ht="12.75">
      <c r="A44" s="32" t="s">
        <v>143</v>
      </c>
      <c r="B44" s="32" t="s">
        <v>217</v>
      </c>
      <c r="C44" s="137"/>
      <c r="M44" s="157"/>
      <c r="N44" s="157"/>
      <c r="O44" s="157"/>
      <c r="P44" s="157"/>
      <c r="Q44" s="157"/>
    </row>
    <row r="45" spans="1:17" ht="12.75">
      <c r="A45" s="32" t="s">
        <v>120</v>
      </c>
      <c r="B45" s="32" t="s">
        <v>123</v>
      </c>
      <c r="C45" s="137"/>
      <c r="M45" s="157"/>
      <c r="N45" s="157"/>
      <c r="O45" s="157"/>
      <c r="P45" s="157"/>
      <c r="Q45" s="157"/>
    </row>
    <row r="46" spans="1:17" ht="12.75">
      <c r="A46" s="32" t="s">
        <v>218</v>
      </c>
      <c r="B46" s="32" t="s">
        <v>194</v>
      </c>
      <c r="C46" s="137"/>
      <c r="M46" s="157"/>
      <c r="N46" s="157"/>
      <c r="O46" s="157"/>
      <c r="P46" s="157"/>
      <c r="Q46" s="157"/>
    </row>
    <row r="47" spans="1:17" ht="12.75">
      <c r="A47" s="32" t="s">
        <v>147</v>
      </c>
      <c r="B47" s="32" t="s">
        <v>219</v>
      </c>
      <c r="C47" s="137"/>
      <c r="M47" s="157"/>
      <c r="N47" s="157"/>
      <c r="O47" s="157"/>
      <c r="P47" s="157"/>
      <c r="Q47" s="157"/>
    </row>
    <row r="48" spans="1:17" ht="12.75">
      <c r="A48" s="32" t="s">
        <v>220</v>
      </c>
      <c r="B48" s="32" t="s">
        <v>221</v>
      </c>
      <c r="C48" s="137"/>
      <c r="M48" s="157"/>
      <c r="N48" s="157"/>
      <c r="O48" s="157"/>
      <c r="P48" s="157"/>
      <c r="Q48" s="157"/>
    </row>
    <row r="49" spans="1:17" ht="12.75">
      <c r="A49" s="32" t="s">
        <v>127</v>
      </c>
      <c r="B49" s="32" t="s">
        <v>222</v>
      </c>
      <c r="C49" s="137"/>
      <c r="M49" s="157"/>
      <c r="N49" s="157"/>
      <c r="O49" s="157"/>
      <c r="P49" s="157"/>
      <c r="Q49" s="157"/>
    </row>
    <row r="50" spans="1:17" ht="12.75">
      <c r="A50" s="32" t="s">
        <v>135</v>
      </c>
      <c r="B50" s="32" t="s">
        <v>223</v>
      </c>
      <c r="C50" s="137"/>
      <c r="M50" s="157"/>
      <c r="N50" s="157"/>
      <c r="O50" s="157"/>
      <c r="P50" s="157"/>
      <c r="Q50" s="157"/>
    </row>
    <row r="51" spans="1:17" ht="12.75">
      <c r="A51" s="32" t="s">
        <v>130</v>
      </c>
      <c r="B51" s="32" t="s">
        <v>224</v>
      </c>
      <c r="C51" s="137"/>
      <c r="M51" s="157"/>
      <c r="N51" s="157"/>
      <c r="O51" s="157"/>
      <c r="P51" s="157"/>
      <c r="Q51" s="157"/>
    </row>
    <row r="52" spans="1:17" ht="12.75">
      <c r="A52" s="32" t="s">
        <v>128</v>
      </c>
      <c r="B52" s="32" t="s">
        <v>225</v>
      </c>
      <c r="C52" s="137"/>
      <c r="M52" s="157"/>
      <c r="N52" s="157"/>
      <c r="O52" s="157"/>
      <c r="P52" s="157"/>
      <c r="Q52" s="157"/>
    </row>
    <row r="53" spans="1:17" ht="12.75">
      <c r="A53" s="32" t="s">
        <v>104</v>
      </c>
      <c r="B53" s="32" t="s">
        <v>226</v>
      </c>
      <c r="C53" s="137"/>
      <c r="M53" s="157"/>
      <c r="N53" s="157"/>
      <c r="O53" s="157"/>
      <c r="P53" s="157"/>
      <c r="Q53" s="157"/>
    </row>
    <row r="54" spans="1:17" ht="12.75">
      <c r="A54" s="32" t="s">
        <v>229</v>
      </c>
      <c r="B54" s="32" t="s">
        <v>244</v>
      </c>
      <c r="M54" s="157"/>
      <c r="N54" s="157"/>
      <c r="O54" s="157"/>
      <c r="P54" s="157"/>
      <c r="Q54" s="157"/>
    </row>
    <row r="55" spans="13:17" ht="12.75">
      <c r="M55" s="157"/>
      <c r="N55" s="157"/>
      <c r="O55" s="157"/>
      <c r="P55" s="157"/>
      <c r="Q55" s="157"/>
    </row>
    <row r="56" spans="13:17" ht="12.75">
      <c r="M56" s="157"/>
      <c r="N56" s="157"/>
      <c r="O56" s="157"/>
      <c r="P56" s="157"/>
      <c r="Q56" s="157"/>
    </row>
    <row r="57" spans="13:17" ht="12.75">
      <c r="M57" s="158"/>
      <c r="N57" s="158"/>
      <c r="O57" s="158"/>
      <c r="P57" s="158"/>
      <c r="Q57" s="158"/>
    </row>
  </sheetData>
  <mergeCells count="5">
    <mergeCell ref="A1:D1"/>
    <mergeCell ref="A17:B17"/>
    <mergeCell ref="S4:AA4"/>
    <mergeCell ref="S8:X8"/>
    <mergeCell ref="A15:P1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66" r:id="rId1"/>
  <rowBreaks count="2" manualBreakCount="2">
    <brk id="16" max="28" man="1"/>
    <brk id="54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L20" sqref="L20"/>
    </sheetView>
  </sheetViews>
  <sheetFormatPr defaultColWidth="9.00390625" defaultRowHeight="12.75"/>
  <cols>
    <col min="1" max="1" width="21.125" style="0" customWidth="1"/>
    <col min="2" max="2" width="22.125" style="0" customWidth="1"/>
    <col min="3" max="3" width="10.375" style="0" customWidth="1"/>
    <col min="6" max="6" width="9.75390625" style="0" bestFit="1" customWidth="1"/>
    <col min="7" max="7" width="9.25390625" style="0" bestFit="1" customWidth="1"/>
    <col min="8" max="8" width="10.00390625" style="0" customWidth="1"/>
    <col min="9" max="13" width="9.25390625" style="0" bestFit="1" customWidth="1"/>
  </cols>
  <sheetData>
    <row r="1" ht="18.75">
      <c r="A1" s="96" t="s">
        <v>193</v>
      </c>
    </row>
    <row r="2" ht="13.5" thickBot="1"/>
    <row r="3" spans="1:13" ht="76.5">
      <c r="A3" s="79" t="s">
        <v>0</v>
      </c>
      <c r="B3" s="41" t="s">
        <v>1</v>
      </c>
      <c r="C3" s="46" t="s">
        <v>248</v>
      </c>
      <c r="D3" s="46" t="s">
        <v>7</v>
      </c>
      <c r="E3" s="46" t="s">
        <v>160</v>
      </c>
      <c r="F3" s="46" t="s">
        <v>9</v>
      </c>
      <c r="G3" s="46" t="s">
        <v>10</v>
      </c>
      <c r="H3" s="46" t="s">
        <v>161</v>
      </c>
      <c r="I3" s="46" t="s">
        <v>162</v>
      </c>
      <c r="J3" s="46" t="s">
        <v>163</v>
      </c>
      <c r="K3" s="113" t="s">
        <v>241</v>
      </c>
      <c r="L3" s="46" t="s">
        <v>196</v>
      </c>
      <c r="M3" s="47" t="s">
        <v>197</v>
      </c>
    </row>
    <row r="4" spans="1:13" ht="12.75">
      <c r="A4" s="190"/>
      <c r="B4" s="86"/>
      <c r="C4" s="86"/>
      <c r="D4" s="86"/>
      <c r="E4" s="86"/>
      <c r="F4" s="86"/>
      <c r="G4" s="86"/>
      <c r="H4" s="86"/>
      <c r="I4" s="86"/>
      <c r="J4" s="191"/>
      <c r="K4" s="121">
        <v>10000</v>
      </c>
      <c r="L4" s="122"/>
      <c r="M4" s="123"/>
    </row>
    <row r="5" spans="1:13" ht="30" customHeight="1">
      <c r="A5" s="80" t="s">
        <v>164</v>
      </c>
      <c r="B5" s="50" t="s">
        <v>165</v>
      </c>
      <c r="C5" s="81">
        <v>1805700</v>
      </c>
      <c r="D5" s="81">
        <v>28115650</v>
      </c>
      <c r="E5" s="52">
        <v>16275000</v>
      </c>
      <c r="F5" s="52">
        <v>10103700</v>
      </c>
      <c r="G5" s="52">
        <v>523000</v>
      </c>
      <c r="H5" s="52">
        <f>+F5+G5</f>
        <v>10626700</v>
      </c>
      <c r="I5" s="55">
        <v>136</v>
      </c>
      <c r="J5" s="52">
        <f>+H5/I5</f>
        <v>78137.5</v>
      </c>
      <c r="K5" s="52">
        <v>1249785</v>
      </c>
      <c r="L5" s="193">
        <v>5</v>
      </c>
      <c r="M5" s="129">
        <v>2</v>
      </c>
    </row>
    <row r="6" spans="1:13" ht="30" customHeight="1">
      <c r="A6" s="80" t="s">
        <v>166</v>
      </c>
      <c r="B6" s="50" t="s">
        <v>243</v>
      </c>
      <c r="C6" s="81">
        <v>3263100</v>
      </c>
      <c r="D6" s="52">
        <v>14000000</v>
      </c>
      <c r="E6" s="52">
        <v>6300000</v>
      </c>
      <c r="F6" s="52">
        <v>4045800</v>
      </c>
      <c r="G6" s="52">
        <v>1100000</v>
      </c>
      <c r="H6" s="52">
        <f>+F6+G6</f>
        <v>5145800</v>
      </c>
      <c r="I6" s="55">
        <v>79</v>
      </c>
      <c r="J6" s="52">
        <f>+H6/I6</f>
        <v>65136.70886075949</v>
      </c>
      <c r="K6" s="52">
        <v>920215</v>
      </c>
      <c r="L6" s="193">
        <v>5</v>
      </c>
      <c r="M6" s="129">
        <v>2</v>
      </c>
    </row>
    <row r="7" spans="1:13" ht="30" customHeight="1">
      <c r="A7" s="63" t="s">
        <v>167</v>
      </c>
      <c r="B7" s="50" t="s">
        <v>168</v>
      </c>
      <c r="C7" s="81">
        <v>761500</v>
      </c>
      <c r="D7" s="81">
        <v>5450000</v>
      </c>
      <c r="E7" s="52">
        <v>2700000</v>
      </c>
      <c r="F7" s="52">
        <v>1724400</v>
      </c>
      <c r="G7" s="52">
        <v>487000</v>
      </c>
      <c r="H7" s="52">
        <f>+F7+G7</f>
        <v>2211400</v>
      </c>
      <c r="I7" s="55">
        <v>33</v>
      </c>
      <c r="J7" s="52">
        <f>+H7/I7</f>
        <v>67012.12121212122</v>
      </c>
      <c r="K7" s="52">
        <f aca="true" t="shared" si="0" ref="K7:K14">+I7*$K$4</f>
        <v>330000</v>
      </c>
      <c r="L7" s="193">
        <v>5</v>
      </c>
      <c r="M7" s="129">
        <v>2</v>
      </c>
    </row>
    <row r="8" spans="1:13" ht="30" customHeight="1">
      <c r="A8" s="63" t="s">
        <v>169</v>
      </c>
      <c r="B8" s="50" t="s">
        <v>170</v>
      </c>
      <c r="C8" s="81">
        <v>1517232</v>
      </c>
      <c r="D8" s="82"/>
      <c r="E8" s="55"/>
      <c r="F8" s="55"/>
      <c r="G8" s="55"/>
      <c r="H8" s="52">
        <f>+J8*I8</f>
        <v>9750610</v>
      </c>
      <c r="I8" s="55">
        <v>146</v>
      </c>
      <c r="J8" s="52">
        <v>66785</v>
      </c>
      <c r="K8" s="52">
        <f t="shared" si="0"/>
        <v>1460000</v>
      </c>
      <c r="L8" s="193">
        <v>5</v>
      </c>
      <c r="M8" s="129">
        <v>2</v>
      </c>
    </row>
    <row r="9" spans="1:13" ht="30" customHeight="1">
      <c r="A9" s="63" t="s">
        <v>171</v>
      </c>
      <c r="B9" s="50" t="s">
        <v>170</v>
      </c>
      <c r="C9" s="81">
        <v>623520</v>
      </c>
      <c r="D9" s="82"/>
      <c r="E9" s="55"/>
      <c r="F9" s="55"/>
      <c r="G9" s="55"/>
      <c r="H9" s="52">
        <f aca="true" t="shared" si="1" ref="H9:H14">+J9*I9</f>
        <v>4007100</v>
      </c>
      <c r="I9" s="55">
        <v>60</v>
      </c>
      <c r="J9" s="52">
        <v>66785</v>
      </c>
      <c r="K9" s="52">
        <f t="shared" si="0"/>
        <v>600000</v>
      </c>
      <c r="L9" s="193">
        <v>5</v>
      </c>
      <c r="M9" s="129">
        <v>2</v>
      </c>
    </row>
    <row r="10" spans="1:13" ht="30" customHeight="1">
      <c r="A10" s="63" t="s">
        <v>172</v>
      </c>
      <c r="B10" s="50" t="s">
        <v>170</v>
      </c>
      <c r="C10" s="81">
        <v>280584</v>
      </c>
      <c r="D10" s="82"/>
      <c r="E10" s="55"/>
      <c r="F10" s="55"/>
      <c r="G10" s="55"/>
      <c r="H10" s="52">
        <f t="shared" si="1"/>
        <v>1803195</v>
      </c>
      <c r="I10" s="55">
        <v>27</v>
      </c>
      <c r="J10" s="52">
        <v>66785</v>
      </c>
      <c r="K10" s="52">
        <f t="shared" si="0"/>
        <v>270000</v>
      </c>
      <c r="L10" s="193">
        <v>5</v>
      </c>
      <c r="M10" s="129">
        <v>2</v>
      </c>
    </row>
    <row r="11" spans="1:13" ht="30" customHeight="1">
      <c r="A11" s="63" t="s">
        <v>173</v>
      </c>
      <c r="B11" s="50" t="s">
        <v>170</v>
      </c>
      <c r="C11" s="81">
        <v>529992</v>
      </c>
      <c r="D11" s="82"/>
      <c r="E11" s="55"/>
      <c r="F11" s="55"/>
      <c r="G11" s="55"/>
      <c r="H11" s="52">
        <f t="shared" si="1"/>
        <v>3406035</v>
      </c>
      <c r="I11" s="55">
        <v>51</v>
      </c>
      <c r="J11" s="52">
        <v>66785</v>
      </c>
      <c r="K11" s="52">
        <f t="shared" si="0"/>
        <v>510000</v>
      </c>
      <c r="L11" s="193">
        <v>5</v>
      </c>
      <c r="M11" s="129">
        <v>2</v>
      </c>
    </row>
    <row r="12" spans="1:13" ht="30" customHeight="1">
      <c r="A12" s="63" t="s">
        <v>174</v>
      </c>
      <c r="B12" s="50" t="s">
        <v>170</v>
      </c>
      <c r="C12" s="81">
        <v>831360</v>
      </c>
      <c r="D12" s="82"/>
      <c r="E12" s="55"/>
      <c r="F12" s="55"/>
      <c r="G12" s="55"/>
      <c r="H12" s="52">
        <f t="shared" si="1"/>
        <v>5676725</v>
      </c>
      <c r="I12" s="55">
        <v>85</v>
      </c>
      <c r="J12" s="52">
        <v>66785</v>
      </c>
      <c r="K12" s="52">
        <f t="shared" si="0"/>
        <v>850000</v>
      </c>
      <c r="L12" s="193">
        <v>5</v>
      </c>
      <c r="M12" s="129">
        <v>2</v>
      </c>
    </row>
    <row r="13" spans="1:13" ht="30" customHeight="1">
      <c r="A13" s="63" t="s">
        <v>175</v>
      </c>
      <c r="B13" s="50" t="s">
        <v>170</v>
      </c>
      <c r="C13" s="81">
        <v>1247040</v>
      </c>
      <c r="D13" s="82"/>
      <c r="E13" s="55"/>
      <c r="F13" s="55"/>
      <c r="G13" s="55"/>
      <c r="H13" s="52">
        <f t="shared" si="1"/>
        <v>8014200</v>
      </c>
      <c r="I13" s="55">
        <v>120</v>
      </c>
      <c r="J13" s="52">
        <v>66785</v>
      </c>
      <c r="K13" s="52">
        <f t="shared" si="0"/>
        <v>1200000</v>
      </c>
      <c r="L13" s="193">
        <v>5</v>
      </c>
      <c r="M13" s="129">
        <v>2</v>
      </c>
    </row>
    <row r="14" spans="1:13" ht="30" customHeight="1">
      <c r="A14" s="63" t="s">
        <v>176</v>
      </c>
      <c r="B14" s="50" t="s">
        <v>170</v>
      </c>
      <c r="C14" s="81">
        <v>561168</v>
      </c>
      <c r="D14" s="82"/>
      <c r="E14" s="55"/>
      <c r="F14" s="55"/>
      <c r="G14" s="55"/>
      <c r="H14" s="52">
        <f t="shared" si="1"/>
        <v>3739960</v>
      </c>
      <c r="I14" s="55">
        <v>56</v>
      </c>
      <c r="J14" s="52">
        <v>66785</v>
      </c>
      <c r="K14" s="52">
        <f t="shared" si="0"/>
        <v>560000</v>
      </c>
      <c r="L14" s="193">
        <v>5</v>
      </c>
      <c r="M14" s="129">
        <v>2</v>
      </c>
    </row>
    <row r="15" spans="1:13" ht="13.5" thickBot="1">
      <c r="A15" s="56" t="s">
        <v>81</v>
      </c>
      <c r="B15" s="83"/>
      <c r="C15" s="58">
        <f>SUM(C5:C14)</f>
        <v>11421196</v>
      </c>
      <c r="D15" s="83"/>
      <c r="E15" s="83"/>
      <c r="F15" s="83"/>
      <c r="G15" s="83"/>
      <c r="H15" s="58">
        <f>SUM(H5:H14)</f>
        <v>54381725</v>
      </c>
      <c r="I15" s="60">
        <f>SUM(I5:I14)</f>
        <v>793</v>
      </c>
      <c r="J15" s="60"/>
      <c r="K15" s="192">
        <f>SUM(K5:K14)</f>
        <v>7950000</v>
      </c>
      <c r="L15" s="194"/>
      <c r="M15" s="194"/>
    </row>
  </sheetData>
  <printOptions/>
  <pageMargins left="0.75" right="0.75" top="1" bottom="1" header="0.4921259845" footer="0.4921259845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22"/>
  <sheetViews>
    <sheetView view="pageBreakPreview" zoomScale="60" workbookViewId="0" topLeftCell="B7">
      <selection activeCell="B21" sqref="B21"/>
    </sheetView>
  </sheetViews>
  <sheetFormatPr defaultColWidth="9.00390625" defaultRowHeight="12.75"/>
  <cols>
    <col min="1" max="1" width="20.00390625" style="0" customWidth="1"/>
    <col min="2" max="2" width="19.375" style="0" customWidth="1"/>
    <col min="3" max="3" width="6.625" style="0" customWidth="1"/>
    <col min="4" max="4" width="6.375" style="0" customWidth="1"/>
    <col min="5" max="5" width="10.125" style="0" customWidth="1"/>
    <col min="8" max="8" width="10.875" style="0" customWidth="1"/>
    <col min="9" max="9" width="10.00390625" style="0" customWidth="1"/>
    <col min="10" max="11" width="9.25390625" style="0" bestFit="1" customWidth="1"/>
    <col min="12" max="12" width="7.75390625" style="0" customWidth="1"/>
    <col min="13" max="13" width="9.00390625" style="0" customWidth="1"/>
    <col min="14" max="14" width="9.75390625" style="0" bestFit="1" customWidth="1"/>
    <col min="15" max="15" width="6.125" style="0" customWidth="1"/>
    <col min="16" max="16" width="4.875" style="0" customWidth="1"/>
    <col min="17" max="18" width="11.375" style="0" bestFit="1" customWidth="1"/>
    <col min="19" max="19" width="10.125" style="0" customWidth="1"/>
  </cols>
  <sheetData>
    <row r="3" spans="1:7" ht="18.75">
      <c r="A3" s="96" t="s">
        <v>177</v>
      </c>
      <c r="D3" s="98"/>
      <c r="E3" s="99"/>
      <c r="F3" s="100"/>
      <c r="G3" s="100"/>
    </row>
    <row r="4" spans="14:16" ht="13.5" thickBot="1">
      <c r="N4" t="s">
        <v>85</v>
      </c>
      <c r="O4" t="s">
        <v>238</v>
      </c>
      <c r="P4" t="s">
        <v>239</v>
      </c>
    </row>
    <row r="5" spans="1:19" ht="89.25">
      <c r="A5" s="44" t="s">
        <v>0</v>
      </c>
      <c r="B5" s="45" t="s">
        <v>1</v>
      </c>
      <c r="C5" s="41" t="s">
        <v>2</v>
      </c>
      <c r="D5" s="195" t="s">
        <v>162</v>
      </c>
      <c r="E5" s="46" t="s">
        <v>86</v>
      </c>
      <c r="F5" s="46" t="s">
        <v>3</v>
      </c>
      <c r="G5" s="171" t="s">
        <v>87</v>
      </c>
      <c r="H5" s="171" t="s">
        <v>178</v>
      </c>
      <c r="I5" s="46" t="s">
        <v>7</v>
      </c>
      <c r="J5" s="46" t="s">
        <v>8</v>
      </c>
      <c r="K5" s="46" t="s">
        <v>9</v>
      </c>
      <c r="L5" s="46" t="s">
        <v>10</v>
      </c>
      <c r="M5" s="46" t="s">
        <v>11</v>
      </c>
      <c r="N5" s="46" t="s">
        <v>195</v>
      </c>
      <c r="O5" s="46" t="s">
        <v>196</v>
      </c>
      <c r="P5" s="46" t="s">
        <v>197</v>
      </c>
      <c r="Q5" s="46" t="s">
        <v>240</v>
      </c>
      <c r="R5" s="113" t="s">
        <v>211</v>
      </c>
      <c r="S5" s="47" t="s">
        <v>203</v>
      </c>
    </row>
    <row r="6" spans="1:19" s="3" customFormat="1" ht="12.75">
      <c r="A6" s="84"/>
      <c r="B6" s="85"/>
      <c r="C6" s="86"/>
      <c r="D6" s="87"/>
      <c r="E6" s="86"/>
      <c r="F6" s="86"/>
      <c r="G6" s="88"/>
      <c r="H6" s="88"/>
      <c r="I6" s="89"/>
      <c r="J6" s="89"/>
      <c r="K6" s="89"/>
      <c r="L6" s="89"/>
      <c r="M6" s="89"/>
      <c r="N6" s="105"/>
      <c r="O6" s="128"/>
      <c r="P6" s="128"/>
      <c r="Q6" s="128"/>
      <c r="R6" s="104">
        <v>377038311</v>
      </c>
      <c r="S6" s="129"/>
    </row>
    <row r="7" spans="1:19" s="3" customFormat="1" ht="12.75">
      <c r="A7" s="84"/>
      <c r="B7" s="85"/>
      <c r="C7" s="86"/>
      <c r="D7" s="87"/>
      <c r="E7" s="86"/>
      <c r="F7" s="86"/>
      <c r="G7" s="88"/>
      <c r="H7" s="88"/>
      <c r="I7" s="89"/>
      <c r="J7" s="89"/>
      <c r="K7" s="89"/>
      <c r="L7" s="89"/>
      <c r="M7" s="89"/>
      <c r="N7" s="105"/>
      <c r="O7" s="128"/>
      <c r="P7" s="128"/>
      <c r="Q7" s="128"/>
      <c r="R7" s="36">
        <v>9476000</v>
      </c>
      <c r="S7" s="129"/>
    </row>
    <row r="8" spans="1:19" ht="30.75" customHeight="1">
      <c r="A8" s="90" t="s">
        <v>12</v>
      </c>
      <c r="B8" s="53" t="s">
        <v>179</v>
      </c>
      <c r="C8" s="54" t="s">
        <v>180</v>
      </c>
      <c r="D8" s="52">
        <v>16</v>
      </c>
      <c r="E8" s="69">
        <v>160000</v>
      </c>
      <c r="F8" s="52">
        <v>941900</v>
      </c>
      <c r="G8" s="52">
        <f aca="true" t="shared" si="0" ref="G8:G14">+F8+E8</f>
        <v>1101900</v>
      </c>
      <c r="H8" s="52">
        <v>2110080</v>
      </c>
      <c r="I8" s="52">
        <v>2252950</v>
      </c>
      <c r="J8" s="52">
        <v>1549600</v>
      </c>
      <c r="K8" s="52">
        <v>970800</v>
      </c>
      <c r="L8" s="52">
        <v>159400</v>
      </c>
      <c r="M8" s="52">
        <f>+K8+L8</f>
        <v>1130200</v>
      </c>
      <c r="N8" s="106">
        <v>2113333</v>
      </c>
      <c r="O8" s="130">
        <v>3</v>
      </c>
      <c r="P8" s="130">
        <v>2</v>
      </c>
      <c r="Q8" s="106">
        <f aca="true" t="shared" si="1" ref="Q8:Q16">+N8*O8*P8</f>
        <v>12679998</v>
      </c>
      <c r="R8" s="104">
        <f aca="true" t="shared" si="2" ref="R8:R15">+Q8/$R$6*$R$7</f>
        <v>318682.8965187042</v>
      </c>
      <c r="S8" s="132">
        <f aca="true" t="shared" si="3" ref="S8:S16">+R8/N8*100</f>
        <v>15.079634705874758</v>
      </c>
    </row>
    <row r="9" spans="1:19" ht="30" customHeight="1">
      <c r="A9" s="90" t="s">
        <v>12</v>
      </c>
      <c r="B9" s="53" t="s">
        <v>181</v>
      </c>
      <c r="C9" s="54" t="s">
        <v>180</v>
      </c>
      <c r="D9" s="52">
        <v>18</v>
      </c>
      <c r="E9" s="69">
        <v>180000</v>
      </c>
      <c r="F9" s="52">
        <v>1089200</v>
      </c>
      <c r="G9" s="52">
        <f t="shared" si="0"/>
        <v>1269200</v>
      </c>
      <c r="H9" s="52">
        <v>2078068</v>
      </c>
      <c r="I9" s="52">
        <v>2263844</v>
      </c>
      <c r="J9" s="52">
        <v>1573942</v>
      </c>
      <c r="K9" s="52">
        <v>932700</v>
      </c>
      <c r="L9" s="52">
        <v>0</v>
      </c>
      <c r="M9" s="52">
        <f aca="true" t="shared" si="4" ref="M9:M16">+K9+L9</f>
        <v>932700</v>
      </c>
      <c r="N9" s="106">
        <v>1943072</v>
      </c>
      <c r="O9" s="130">
        <v>3.5</v>
      </c>
      <c r="P9" s="130">
        <v>2</v>
      </c>
      <c r="Q9" s="106">
        <f t="shared" si="1"/>
        <v>13601504</v>
      </c>
      <c r="R9" s="104">
        <f t="shared" si="2"/>
        <v>341842.8529508239</v>
      </c>
      <c r="S9" s="132">
        <f t="shared" si="3"/>
        <v>17.592907156853883</v>
      </c>
    </row>
    <row r="10" spans="1:19" ht="30" customHeight="1">
      <c r="A10" s="90" t="s">
        <v>12</v>
      </c>
      <c r="B10" s="53" t="s">
        <v>182</v>
      </c>
      <c r="C10" s="54" t="s">
        <v>180</v>
      </c>
      <c r="D10" s="52">
        <v>30</v>
      </c>
      <c r="E10" s="69">
        <v>300000</v>
      </c>
      <c r="F10" s="52">
        <v>1142400</v>
      </c>
      <c r="G10" s="52">
        <f t="shared" si="0"/>
        <v>1442400</v>
      </c>
      <c r="H10" s="52">
        <v>2515000</v>
      </c>
      <c r="I10" s="52">
        <v>2567750</v>
      </c>
      <c r="J10" s="52">
        <v>1657700</v>
      </c>
      <c r="K10" s="52">
        <v>1166800</v>
      </c>
      <c r="L10" s="52"/>
      <c r="M10" s="52">
        <f t="shared" si="4"/>
        <v>1166800</v>
      </c>
      <c r="N10" s="106">
        <v>2226428</v>
      </c>
      <c r="O10" s="130">
        <v>3.5</v>
      </c>
      <c r="P10" s="130">
        <v>2</v>
      </c>
      <c r="Q10" s="106">
        <f t="shared" si="1"/>
        <v>15584996</v>
      </c>
      <c r="R10" s="104">
        <f t="shared" si="2"/>
        <v>391693.41095419874</v>
      </c>
      <c r="S10" s="132">
        <f t="shared" si="3"/>
        <v>17.592907156853883</v>
      </c>
    </row>
    <row r="11" spans="1:19" ht="30" customHeight="1">
      <c r="A11" s="90" t="s">
        <v>183</v>
      </c>
      <c r="B11" s="53" t="s">
        <v>184</v>
      </c>
      <c r="C11" s="54" t="s">
        <v>180</v>
      </c>
      <c r="D11" s="52">
        <v>27</v>
      </c>
      <c r="E11" s="69">
        <v>270000</v>
      </c>
      <c r="F11" s="52">
        <v>475700</v>
      </c>
      <c r="G11" s="52">
        <f t="shared" si="0"/>
        <v>745700</v>
      </c>
      <c r="H11" s="52">
        <v>2627500</v>
      </c>
      <c r="I11" s="52">
        <v>2642000</v>
      </c>
      <c r="J11" s="52">
        <v>760000</v>
      </c>
      <c r="K11" s="52">
        <v>401400</v>
      </c>
      <c r="L11" s="52">
        <v>0</v>
      </c>
      <c r="M11" s="52">
        <f t="shared" si="4"/>
        <v>401400</v>
      </c>
      <c r="N11" s="106">
        <v>2569664</v>
      </c>
      <c r="O11" s="130">
        <v>3</v>
      </c>
      <c r="P11" s="130">
        <v>2</v>
      </c>
      <c r="Q11" s="106">
        <f t="shared" si="1"/>
        <v>15417984</v>
      </c>
      <c r="R11" s="104">
        <f t="shared" si="2"/>
        <v>387495.9443683695</v>
      </c>
      <c r="S11" s="132">
        <f t="shared" si="3"/>
        <v>15.079634705874758</v>
      </c>
    </row>
    <row r="12" spans="1:19" ht="30" customHeight="1">
      <c r="A12" s="90" t="s">
        <v>183</v>
      </c>
      <c r="B12" s="53" t="s">
        <v>185</v>
      </c>
      <c r="C12" s="54" t="s">
        <v>180</v>
      </c>
      <c r="D12" s="52">
        <v>9</v>
      </c>
      <c r="E12" s="69">
        <v>90000</v>
      </c>
      <c r="F12" s="52">
        <v>290700</v>
      </c>
      <c r="G12" s="52">
        <f t="shared" si="0"/>
        <v>380700</v>
      </c>
      <c r="H12" s="52">
        <v>1349350</v>
      </c>
      <c r="I12" s="52">
        <v>1398000</v>
      </c>
      <c r="J12" s="52">
        <v>403000</v>
      </c>
      <c r="K12" s="52">
        <v>340300</v>
      </c>
      <c r="L12" s="52">
        <v>0</v>
      </c>
      <c r="M12" s="52">
        <f t="shared" si="4"/>
        <v>340300</v>
      </c>
      <c r="N12" s="106">
        <v>1356340</v>
      </c>
      <c r="O12" s="130">
        <v>3.5</v>
      </c>
      <c r="P12" s="130">
        <v>2</v>
      </c>
      <c r="Q12" s="106">
        <f t="shared" si="1"/>
        <v>9494380</v>
      </c>
      <c r="R12" s="104">
        <f t="shared" si="2"/>
        <v>238619.63693127193</v>
      </c>
      <c r="S12" s="132">
        <f t="shared" si="3"/>
        <v>17.592907156853883</v>
      </c>
    </row>
    <row r="13" spans="1:19" ht="30" customHeight="1">
      <c r="A13" s="90" t="s">
        <v>208</v>
      </c>
      <c r="B13" s="53" t="s">
        <v>186</v>
      </c>
      <c r="C13" s="54" t="s">
        <v>180</v>
      </c>
      <c r="D13" s="52">
        <v>30</v>
      </c>
      <c r="E13" s="69">
        <v>300000</v>
      </c>
      <c r="F13" s="52">
        <v>619700</v>
      </c>
      <c r="G13" s="52">
        <f t="shared" si="0"/>
        <v>919700</v>
      </c>
      <c r="H13" s="52">
        <v>2071000</v>
      </c>
      <c r="I13" s="52">
        <v>2066271</v>
      </c>
      <c r="J13" s="52">
        <v>950000</v>
      </c>
      <c r="K13" s="52">
        <v>515700</v>
      </c>
      <c r="L13" s="52">
        <v>0</v>
      </c>
      <c r="M13" s="52">
        <f t="shared" si="4"/>
        <v>515700</v>
      </c>
      <c r="N13" s="106">
        <v>1714802</v>
      </c>
      <c r="O13" s="130">
        <v>3.5</v>
      </c>
      <c r="P13" s="130">
        <v>2</v>
      </c>
      <c r="Q13" s="106">
        <f t="shared" si="1"/>
        <v>12003614</v>
      </c>
      <c r="R13" s="104">
        <f t="shared" si="2"/>
        <v>301683.52378387353</v>
      </c>
      <c r="S13" s="132">
        <f t="shared" si="3"/>
        <v>17.592907156853883</v>
      </c>
    </row>
    <row r="14" spans="1:19" ht="30" customHeight="1">
      <c r="A14" s="90" t="s">
        <v>228</v>
      </c>
      <c r="B14" s="53" t="s">
        <v>187</v>
      </c>
      <c r="C14" s="54" t="s">
        <v>180</v>
      </c>
      <c r="D14" s="52">
        <v>7</v>
      </c>
      <c r="E14" s="69">
        <v>210000</v>
      </c>
      <c r="F14" s="52">
        <v>397200</v>
      </c>
      <c r="G14" s="52">
        <f t="shared" si="0"/>
        <v>607200</v>
      </c>
      <c r="H14" s="52">
        <v>853650</v>
      </c>
      <c r="I14" s="52">
        <v>1642789</v>
      </c>
      <c r="J14" s="52">
        <v>1283415</v>
      </c>
      <c r="K14" s="52">
        <v>853650</v>
      </c>
      <c r="L14" s="52">
        <v>0</v>
      </c>
      <c r="M14" s="52">
        <f t="shared" si="4"/>
        <v>853650</v>
      </c>
      <c r="N14" s="106">
        <v>1642789</v>
      </c>
      <c r="O14" s="130">
        <v>3.5</v>
      </c>
      <c r="P14" s="130">
        <v>2</v>
      </c>
      <c r="Q14" s="106">
        <f t="shared" si="1"/>
        <v>11499523</v>
      </c>
      <c r="R14" s="104">
        <f t="shared" si="2"/>
        <v>289014.34355300834</v>
      </c>
      <c r="S14" s="132">
        <f t="shared" si="3"/>
        <v>17.592907156853883</v>
      </c>
    </row>
    <row r="15" spans="1:19" ht="30" customHeight="1">
      <c r="A15" s="90" t="s">
        <v>209</v>
      </c>
      <c r="B15" s="53" t="s">
        <v>187</v>
      </c>
      <c r="C15" s="54" t="s">
        <v>180</v>
      </c>
      <c r="D15" s="52">
        <v>12</v>
      </c>
      <c r="E15" s="69"/>
      <c r="F15" s="52">
        <v>0</v>
      </c>
      <c r="G15" s="52">
        <v>0</v>
      </c>
      <c r="H15" s="52"/>
      <c r="I15" s="52">
        <v>1503800</v>
      </c>
      <c r="J15" s="52">
        <v>926660</v>
      </c>
      <c r="K15" s="52">
        <v>0</v>
      </c>
      <c r="L15" s="52">
        <v>0</v>
      </c>
      <c r="M15" s="52">
        <f t="shared" si="4"/>
        <v>0</v>
      </c>
      <c r="N15" s="106">
        <v>1503800</v>
      </c>
      <c r="O15" s="130">
        <v>3.5</v>
      </c>
      <c r="P15" s="130">
        <v>2</v>
      </c>
      <c r="Q15" s="106">
        <f t="shared" si="1"/>
        <v>10526600</v>
      </c>
      <c r="R15" s="104">
        <f t="shared" si="2"/>
        <v>264562.1378247687</v>
      </c>
      <c r="S15" s="132">
        <f t="shared" si="3"/>
        <v>17.592907156853883</v>
      </c>
    </row>
    <row r="16" spans="1:19" ht="30" customHeight="1">
      <c r="A16" s="90" t="s">
        <v>188</v>
      </c>
      <c r="B16" s="53" t="s">
        <v>189</v>
      </c>
      <c r="C16" s="54" t="s">
        <v>180</v>
      </c>
      <c r="D16" s="52">
        <v>24</v>
      </c>
      <c r="E16" s="69">
        <v>240000</v>
      </c>
      <c r="F16" s="52">
        <v>0</v>
      </c>
      <c r="G16" s="52">
        <f>+E16+F16</f>
        <v>240000</v>
      </c>
      <c r="H16" s="52"/>
      <c r="I16" s="52">
        <v>1405000</v>
      </c>
      <c r="J16" s="52">
        <v>0</v>
      </c>
      <c r="K16" s="52">
        <v>0</v>
      </c>
      <c r="L16" s="52">
        <v>0</v>
      </c>
      <c r="M16" s="52">
        <f t="shared" si="4"/>
        <v>0</v>
      </c>
      <c r="N16" s="106">
        <v>1589906</v>
      </c>
      <c r="O16" s="130">
        <v>3</v>
      </c>
      <c r="P16" s="130">
        <v>2</v>
      </c>
      <c r="Q16" s="106">
        <f t="shared" si="1"/>
        <v>9539436</v>
      </c>
      <c r="R16" s="104">
        <f>+Q16/$R$6*$R$7</f>
        <v>239752.0169667851</v>
      </c>
      <c r="S16" s="132">
        <f t="shared" si="3"/>
        <v>15.079634705874756</v>
      </c>
    </row>
    <row r="17" spans="1:19" ht="30" customHeight="1" thickBot="1">
      <c r="A17" s="197" t="s">
        <v>190</v>
      </c>
      <c r="B17" s="57"/>
      <c r="C17" s="72"/>
      <c r="D17" s="58">
        <f aca="true" t="shared" si="5" ref="D17:M17">SUM(D8:D16)</f>
        <v>173</v>
      </c>
      <c r="E17" s="196">
        <f t="shared" si="5"/>
        <v>1750000</v>
      </c>
      <c r="F17" s="196">
        <f t="shared" si="5"/>
        <v>4956800</v>
      </c>
      <c r="G17" s="58">
        <f t="shared" si="5"/>
        <v>6706800</v>
      </c>
      <c r="H17" s="58">
        <f t="shared" si="5"/>
        <v>13604648</v>
      </c>
      <c r="I17" s="196">
        <f t="shared" si="5"/>
        <v>17742404</v>
      </c>
      <c r="J17" s="196">
        <f t="shared" si="5"/>
        <v>9104317</v>
      </c>
      <c r="K17" s="196">
        <f t="shared" si="5"/>
        <v>5181350</v>
      </c>
      <c r="L17" s="196">
        <f t="shared" si="5"/>
        <v>159400</v>
      </c>
      <c r="M17" s="196">
        <f t="shared" si="5"/>
        <v>5340750</v>
      </c>
      <c r="N17" s="107">
        <f>SUM(N8:N16)</f>
        <v>16660134</v>
      </c>
      <c r="O17" s="131"/>
      <c r="P17" s="131"/>
      <c r="Q17" s="107">
        <f>SUM(Q8:Q16)</f>
        <v>110348035</v>
      </c>
      <c r="R17" s="108">
        <f>SUM(R8:R16)</f>
        <v>2773346.763851804</v>
      </c>
      <c r="S17" s="133"/>
    </row>
    <row r="18" spans="1:18" ht="12.75">
      <c r="A18" s="32" t="s">
        <v>253</v>
      </c>
      <c r="Q18" s="4"/>
      <c r="R18" s="4"/>
    </row>
    <row r="19" spans="1:9" ht="12.75">
      <c r="A19" s="91"/>
      <c r="B19" s="92"/>
      <c r="C19" s="93"/>
      <c r="D19" s="94"/>
      <c r="I19" s="4"/>
    </row>
    <row r="20" spans="1:4" ht="12.75">
      <c r="A20" s="91"/>
      <c r="B20" s="92"/>
      <c r="C20" s="93"/>
      <c r="D20" s="94"/>
    </row>
    <row r="21" spans="1:4" ht="12.75">
      <c r="A21" s="91"/>
      <c r="B21" s="92"/>
      <c r="C21" s="93"/>
      <c r="D21" s="94"/>
    </row>
    <row r="22" spans="1:3" ht="12.75">
      <c r="A22" s="91"/>
      <c r="B22" s="92"/>
      <c r="C22" s="93"/>
    </row>
  </sheetData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jakoubkova</cp:lastModifiedBy>
  <cp:lastPrinted>2005-07-13T07:01:42Z</cp:lastPrinted>
  <dcterms:created xsi:type="dcterms:W3CDTF">2005-05-05T07:31:43Z</dcterms:created>
  <dcterms:modified xsi:type="dcterms:W3CDTF">2005-07-14T06:50:27Z</dcterms:modified>
  <cp:category/>
  <cp:version/>
  <cp:contentType/>
  <cp:contentStatus/>
</cp:coreProperties>
</file>