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ZK-04-2005-63, př. 1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FTA" sheetId="10" r:id="rId10"/>
    <sheet name="EU 1" sheetId="11" r:id="rId11"/>
    <sheet name="EU 2" sheetId="12" r:id="rId12"/>
    <sheet name="Cash-flow" sheetId="13" r:id="rId13"/>
    <sheet name="UŽITÍ" sheetId="14" r:id="rId14"/>
    <sheet name="KB" sheetId="15" r:id="rId15"/>
    <sheet name="Č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3">'čerpání KÚ'!$A$1:$F$90</definedName>
    <definedName name="_xlnm.Print_Area" localSheetId="4">'čerpání zastupitelstva'!$A$1:$F$87</definedName>
    <definedName name="_xlnm.Print_Area" localSheetId="15">'ČS'!$A$1:$C$55</definedName>
    <definedName name="_xlnm.Print_Area" localSheetId="7">'FOND VYS GP'!$A$1:$K$140</definedName>
    <definedName name="_xlnm.Print_Area" localSheetId="6">'FOND VYSOČINY'!$A$1:$E$31</definedName>
    <definedName name="_xlnm.Print_Area" localSheetId="9">'FTA'!$A$1:$F$25</definedName>
    <definedName name="_xlnm.Print_Area" localSheetId="5">'SOCIÁLNÍ FOND'!$A$1:$E$47</definedName>
    <definedName name="_xlnm.Print_Area" localSheetId="13">'UŽITÍ'!$A$1:$E$52</definedName>
    <definedName name="_xlnm.Print_Area" localSheetId="2">'VÝDAJE - kapitoly'!$A$1:$G$468</definedName>
    <definedName name="_xlnm.Print_Area" localSheetId="0">'ZK-04-2005-63, př. 1'!$A$1:$G$95</definedName>
  </definedNames>
  <calcPr fullCalcOnLoad="1"/>
</workbook>
</file>

<file path=xl/sharedStrings.xml><?xml version="1.0" encoding="utf-8"?>
<sst xmlns="http://schemas.openxmlformats.org/spreadsheetml/2006/main" count="1619" uniqueCount="711">
  <si>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</si>
  <si>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</si>
  <si>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</si>
  <si>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</si>
  <si>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</si>
  <si>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</si>
  <si>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</si>
  <si>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</si>
  <si>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</si>
  <si>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</si>
  <si>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</si>
  <si>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</si>
  <si>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</si>
  <si>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</si>
  <si>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</si>
  <si>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</si>
  <si>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</si>
  <si>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</si>
  <si>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</si>
  <si>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</si>
  <si>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</si>
  <si>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</si>
  <si>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</si>
  <si>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</si>
  <si>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</si>
  <si>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</si>
  <si>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</si>
  <si>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</si>
  <si>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</si>
  <si>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</si>
  <si>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</si>
  <si>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</si>
  <si>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</si>
  <si>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</si>
  <si>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</si>
  <si>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</si>
  <si>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</si>
  <si>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</si>
  <si>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</si>
  <si>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</si>
  <si>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</si>
  <si>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</si>
  <si>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</si>
  <si>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</si>
  <si>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</si>
  <si>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</si>
  <si>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</si>
  <si>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</si>
  <si>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</si>
  <si>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</si>
  <si>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</si>
  <si>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</si>
  <si>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</si>
  <si>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</si>
  <si>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</si>
  <si>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</si>
  <si>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</si>
  <si>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</si>
  <si>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</si>
  <si>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</si>
  <si>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</si>
  <si>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</si>
  <si>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</si>
  <si>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</si>
  <si>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</si>
  <si>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</si>
  <si>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</si>
  <si>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</si>
  <si>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</si>
  <si>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</si>
  <si>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</si>
  <si>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</si>
  <si>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</si>
  <si>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</si>
  <si>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</si>
  <si>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</si>
  <si>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</si>
  <si>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</si>
  <si>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</si>
  <si>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</si>
  <si>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</si>
  <si>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</si>
  <si>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</si>
  <si>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</si>
  <si>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</si>
  <si>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</si>
  <si>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</si>
  <si>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</si>
  <si>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</si>
  <si>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</si>
  <si>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</si>
  <si>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</si>
  <si>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</si>
  <si>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</si>
  <si>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</si>
  <si>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</si>
  <si>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</si>
  <si>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</si>
  <si>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</si>
  <si>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</si>
  <si>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</si>
  <si>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</si>
  <si>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</si>
  <si>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</si>
  <si>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</si>
  <si>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</si>
  <si>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</si>
  <si>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</si>
  <si>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</si>
  <si>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</si>
  <si>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</si>
  <si>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</si>
  <si>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</si>
  <si>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</si>
  <si>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</si>
  <si>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</si>
  <si>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</si>
  <si>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</si>
  <si>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</si>
  <si>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</si>
  <si>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</si>
  <si>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</si>
  <si>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</si>
  <si>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</si>
  <si>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</si>
  <si>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</si>
  <si>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</si>
  <si>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</si>
  <si>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</si>
  <si>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</si>
  <si>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</si>
  <si>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</si>
  <si>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</si>
  <si>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</si>
  <si>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</si>
  <si>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</si>
  <si>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</si>
  <si>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</si>
  <si>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</si>
  <si>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</si>
  <si>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</si>
  <si>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</si>
  <si>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</si>
  <si>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</si>
  <si>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</si>
  <si>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</si>
  <si>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</si>
  <si>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</si>
  <si>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</si>
  <si>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</si>
  <si>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</si>
  <si>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</si>
  <si>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</si>
  <si>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</si>
  <si>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</si>
  <si>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</si>
  <si>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</si>
  <si>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</si>
  <si>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</si>
  <si>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</si>
  <si>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</si>
  <si>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</si>
  <si>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</si>
  <si>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</si>
  <si>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</si>
  <si>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</si>
  <si>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</si>
  <si>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</si>
  <si>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</si>
  <si>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</si>
  <si>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</si>
  <si>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</si>
  <si>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</si>
  <si>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</si>
  <si>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</si>
  <si>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</si>
  <si>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</si>
  <si>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</si>
  <si>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</si>
  <si>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</si>
  <si>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</si>
  <si>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</si>
  <si>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</si>
  <si>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</si>
  <si>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</si>
  <si>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</si>
  <si>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</si>
  <si>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</si>
  <si>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</si>
  <si>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</si>
  <si>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</si>
  <si>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</si>
  <si>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</si>
  <si>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</si>
  <si>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</si>
  <si>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</si>
  <si>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</si>
  <si>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</si>
  <si>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</si>
  <si>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</si>
  <si>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</si>
  <si>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</si>
  <si>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</si>
  <si>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</si>
  <si>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</si>
  <si>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</si>
  <si>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</si>
  <si>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</si>
  <si>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</si>
  <si>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</si>
  <si>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</si>
  <si>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</si>
  <si>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</si>
  <si>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</si>
  <si>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</si>
  <si>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</si>
  <si>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</si>
  <si>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</si>
  <si>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</si>
  <si>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</si>
  <si>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</si>
  <si>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</si>
  <si>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</si>
  <si>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</si>
  <si>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</si>
  <si>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</si>
  <si>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</si>
  <si>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</si>
  <si>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</si>
  <si>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</si>
  <si>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</si>
  <si>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</si>
  <si>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</si>
  <si>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</si>
  <si>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</si>
  <si>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</si>
  <si>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</si>
  <si>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</si>
  <si>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</si>
  <si>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</si>
  <si>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</si>
  <si>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</si>
  <si>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</si>
  <si>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</si>
  <si>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</si>
  <si>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</si>
  <si>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</si>
  <si>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</si>
  <si>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</si>
  <si>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</si>
  <si>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</si>
  <si>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</si>
  <si>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</si>
  <si>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</si>
  <si>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</si>
  <si>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</si>
  <si>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</si>
  <si>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</si>
  <si>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</si>
  <si>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</si>
  <si>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</si>
  <si>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</si>
  <si>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</si>
  <si>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</si>
  <si>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</si>
  <si>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</si>
  <si>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</si>
  <si>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</si>
  <si>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</si>
  <si>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</si>
  <si>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</si>
  <si>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</si>
  <si>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</si>
  <si>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</si>
  <si>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</si>
  <si>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</si>
  <si>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</si>
  <si>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</si>
  <si>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</si>
  <si>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</si>
  <si>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</si>
  <si>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</si>
  <si>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</si>
  <si>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</si>
  <si>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</si>
  <si>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</si>
  <si>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</si>
  <si>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</si>
  <si>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</si>
  <si>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</si>
  <si>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</si>
  <si>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</si>
  <si>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</si>
  <si>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</si>
  <si>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</si>
  <si>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</si>
  <si>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</si>
  <si>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</si>
  <si>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</si>
  <si>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</si>
  <si>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</si>
  <si>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</si>
  <si>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</si>
  <si>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</si>
  <si>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</si>
  <si>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</si>
  <si>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</si>
  <si>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</si>
  <si>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</si>
  <si>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</si>
  <si>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</si>
  <si>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</si>
  <si>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</si>
  <si>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</si>
  <si>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</si>
  <si>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</si>
  <si>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</si>
  <si>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</si>
  <si>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</si>
  <si>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</si>
  <si>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</si>
  <si>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</si>
  <si>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</si>
  <si>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</si>
  <si>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</si>
  <si>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</si>
  <si>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</si>
  <si>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</si>
  <si>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</si>
  <si>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</si>
  <si>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</si>
  <si>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</si>
  <si>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</si>
  <si>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</si>
  <si>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</si>
  <si>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</si>
  <si>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</si>
  <si>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</si>
  <si>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</si>
  <si>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</si>
  <si>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</si>
  <si>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</si>
  <si>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</si>
  <si>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</si>
  <si>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</si>
  <si>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</si>
  <si>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</si>
  <si>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</si>
  <si>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</si>
  <si>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</si>
  <si>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</si>
  <si>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</si>
  <si>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</si>
  <si>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</si>
  <si>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</si>
  <si>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</si>
  <si>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</si>
  <si>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</si>
  <si>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</si>
  <si>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</si>
  <si>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daň z příjmů PO </t>
  </si>
  <si>
    <t>daň placená krajem</t>
  </si>
  <si>
    <t>91</t>
  </si>
  <si>
    <t>Ubytovací zařízení středních škol</t>
  </si>
  <si>
    <t>Státní dotace na pořízení sídla kraje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</si>
  <si>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</si>
  <si>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</si>
  <si>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</si>
  <si>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</si>
  <si>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</si>
  <si>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</si>
  <si>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</si>
  <si>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</si>
  <si>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</si>
  <si>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</si>
  <si>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</si>
  <si>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</si>
  <si>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</si>
  <si>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</si>
  <si>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Přijaté dotace ze SR - souhrnný dotační vztah        (pol.4112)</t>
  </si>
  <si>
    <t>ROK 2005</t>
  </si>
  <si>
    <t>Zůstatek z roku 2004</t>
  </si>
  <si>
    <t>Ostatní čerpání dle statutu SF</t>
  </si>
  <si>
    <t>Kapitola informatika</t>
  </si>
  <si>
    <t>Kapitola Sekretariátu Regionální rady NUTS II</t>
  </si>
  <si>
    <t>KAPITOLA INFORMATIKA</t>
  </si>
  <si>
    <t>Finanční vypořádání za rok 2004</t>
  </si>
  <si>
    <t>Humanitární zahraniční pomoc</t>
  </si>
  <si>
    <t>51</t>
  </si>
  <si>
    <t>Investice ve zdravotnictví</t>
  </si>
  <si>
    <t>Převod z Fondu strategických rezerv</t>
  </si>
  <si>
    <t>9) FONDY  EVROPSKÉ UNIE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</si>
  <si>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</si>
  <si>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</si>
  <si>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</si>
  <si>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</si>
  <si>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</si>
  <si>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</si>
  <si>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</si>
  <si>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</si>
  <si>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</si>
  <si>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</si>
  <si>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</si>
  <si>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</si>
  <si>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</si>
  <si>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</si>
  <si>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</si>
  <si>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</si>
  <si>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</si>
  <si>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</si>
  <si>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</si>
  <si>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</si>
  <si>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</si>
  <si>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</si>
  <si>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</si>
  <si>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</si>
  <si>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</si>
  <si>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</si>
  <si>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</si>
  <si>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</si>
  <si>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</si>
  <si>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ZHODNOCENÍ KB a ČS</t>
  </si>
  <si>
    <t>Převod do Fondu Vysočiny a EU, rozvoj Třebíčska a projekt. dokumentaci GS</t>
  </si>
  <si>
    <t>SALDO PŘÍJMŮ A VÝDAJŮ</t>
  </si>
  <si>
    <t>ROK 2004 přepočítaný dle koeficientů roku 2005</t>
  </si>
  <si>
    <t>Úroky</t>
  </si>
  <si>
    <t>Nemocnice Jihlava - nevyužívaný majetek</t>
  </si>
  <si>
    <t>Záloha pokladně</t>
  </si>
  <si>
    <t>Neinv. příspěvek - Nemocnice Jihlava</t>
  </si>
  <si>
    <t>Základní umělecká škola - Žďár n./S.</t>
  </si>
  <si>
    <t>Povýšení kapitoly Kultura na dotace vlast. kult. pam.</t>
  </si>
  <si>
    <t>Dotace Obci Kostelec na výstavbu chodníku</t>
  </si>
  <si>
    <t>Oprava silnice Jihlava - Vápovice</t>
  </si>
  <si>
    <t>Oprava krytu silnice Jemnice - Lhotice</t>
  </si>
  <si>
    <t xml:space="preserve">Dotace Obci Brzkov - ochrana obecního majetku </t>
  </si>
  <si>
    <t>Dotace Obcím Onšov a Budišov - odstranění pov. škod</t>
  </si>
  <si>
    <t>Dotace Městu Žďár n./S. - úoravy budovy ZUŠ - ZR</t>
  </si>
  <si>
    <t>Výdaje § 3636</t>
  </si>
  <si>
    <t>Oslavy 60. výročí Dne osvobození</t>
  </si>
  <si>
    <t>Čerpání (Kč):</t>
  </si>
  <si>
    <t>z toho přislíbeno usnesením ZK</t>
  </si>
  <si>
    <t>INTEREG III A - mapování sitě jezdeckých stezek</t>
  </si>
  <si>
    <t>silnice II/405 Jihlava - Třebíč</t>
  </si>
  <si>
    <t>Systém sběru a třídění odpadu 2005</t>
  </si>
  <si>
    <t>Výdaje (Kč):</t>
  </si>
  <si>
    <t>Zdroje (Kč):</t>
  </si>
  <si>
    <t xml:space="preserve">Projekt </t>
  </si>
  <si>
    <t>Kontroly a kontr. systémy v kraji Vysočina</t>
  </si>
  <si>
    <t xml:space="preserve">Info, publicita a odb.publikace v kraji Vysočina </t>
  </si>
  <si>
    <t>Řízení a implementace v kraji Vysočina</t>
  </si>
  <si>
    <t xml:space="preserve">Monitoring a hodnocení v kraji Vysočina </t>
  </si>
  <si>
    <t>tis. Kč</t>
  </si>
  <si>
    <t>Předpokládané celkové výdaje projektu</t>
  </si>
  <si>
    <t>Předpokládaný celkový příjem do rozpočtu</t>
  </si>
  <si>
    <t>Projekt</t>
  </si>
  <si>
    <t>Celkový rozpočet kraje Vysočina na projekt</t>
  </si>
  <si>
    <t>Podíl kraje (%)</t>
  </si>
  <si>
    <t>Podíl kraje (tis. Kč)</t>
  </si>
  <si>
    <t>další období</t>
  </si>
  <si>
    <t>Budování partnerství</t>
  </si>
  <si>
    <t>ROWANet</t>
  </si>
  <si>
    <t>ICHNOS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</si>
  <si>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</si>
  <si>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</si>
  <si>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</si>
  <si>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</si>
  <si>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</si>
  <si>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Případné vratky půjček od nemocnic JI, HB, TR</t>
  </si>
  <si>
    <t>Přiděleno na zvláštní účet (tis. Kč)</t>
  </si>
  <si>
    <t xml:space="preserve">Ostatní zál.civilní připr.na krizové stavy </t>
  </si>
  <si>
    <t>f) Ekonomický plán projektů - rozpočet, cash-flow</t>
  </si>
  <si>
    <t>Výstavby chodníku - Obec Kostelec</t>
  </si>
  <si>
    <t>Přijaté nekapitálové příspěvky a náhrady               (pol. 2324)</t>
  </si>
  <si>
    <t>Neinvestiční přijaté dotace od obcí                        (pol. 4121)</t>
  </si>
  <si>
    <t>Neinvestiční přijaté dotace od mezinár. Institucí     ( pol.4152)</t>
  </si>
  <si>
    <t>Ostatní investiční přijaté dotace ze stát. rozpočtu   (pol. 4216)</t>
  </si>
  <si>
    <t>Investiční přijaté dotace od obcí                            (pol. 4221)</t>
  </si>
  <si>
    <t>Mezinárodní spolupráce v oblasti územ.rozvoje</t>
  </si>
  <si>
    <t>Ostatní zál. bydlení komunál. Služeb - POV</t>
  </si>
  <si>
    <t xml:space="preserve">Ostatní činnosti j.n. - strategické a koncepční materiály kraje  </t>
  </si>
  <si>
    <t xml:space="preserve">KULTURNÍ, SPOLEČENSKÉ A SPORTOVNÍ AKCE </t>
  </si>
  <si>
    <t>Převod z roku 2004 (rezerva)</t>
  </si>
  <si>
    <t>Ostatní neinvesiční výdaje j.n.</t>
  </si>
  <si>
    <t>KAPITOLA SEKRETARIÁTU REG. RADY NUTS II</t>
  </si>
  <si>
    <t>SPŠ stavební, soust a OU Třebíč výstavba dílen</t>
  </si>
  <si>
    <t>Psychocentrum - nákup informační technologie</t>
  </si>
  <si>
    <t xml:space="preserve">Zvýšení příspěvků na provoz zřizovaným nemocnicím </t>
  </si>
  <si>
    <t>Dotace NPÚ Praha na odstranění následků požáru hradu Pernštejn</t>
  </si>
  <si>
    <t>Analýza potřeb kraje Vysočina v oblasti mezinárodních vztahů</t>
  </si>
  <si>
    <t>Posílení rezervy o dotaci ze SFŽP (územní energetická koncepce)</t>
  </si>
  <si>
    <t>Posílení rezervy o dotaci ze SFŽP (plán odpadového hospodářství)</t>
  </si>
  <si>
    <t xml:space="preserve">INTERREG III A silnice II/411, II/152, III/15226  </t>
  </si>
  <si>
    <t>Mor. Budějovice okružní křižovatka</t>
  </si>
  <si>
    <t xml:space="preserve">SROP 2.1.1. Oprava mostu v Přibyslavicích </t>
  </si>
  <si>
    <t>a silnice II/3514 a III/03821 Lidická-Havířska HB</t>
  </si>
  <si>
    <t>Podpora soc. integrace v kraji Vysočina - administrace GS</t>
  </si>
  <si>
    <t>Poplatky za odběr podzemních vod</t>
  </si>
  <si>
    <t>PLNĚNÍ PŘÍJMŮ A VÝDAJŮ ROZPOČTU KRAJE V OBDOBÍ 1 - 5/2005</t>
  </si>
  <si>
    <t xml:space="preserve">1) PLNĚNÍ PŘÍJMŮ ROZPOČTU V OBDOBÍ 1 - 5/2005 </t>
  </si>
  <si>
    <r>
      <t xml:space="preserve">VÝVOJ DAŇOVÝCH PŘÍJMŮ V OBDOBÍ 1 - 5/2005                                                                              </t>
    </r>
    <r>
      <rPr>
        <b/>
        <sz val="12"/>
        <rFont val="Arial CE"/>
        <family val="2"/>
      </rPr>
      <t xml:space="preserve"> (tis.Kč)</t>
    </r>
  </si>
  <si>
    <t>3) ČERPÁNÍ VÝDAJŮ ROZPOČTU PODLE KAPITOL V OBDOBÍ 1 - 5/2005</t>
  </si>
  <si>
    <t>4) ČERPÁNÍ VÝDAJŮ NA KAPITOLE KRAJSKÝ ÚŘAD V 1 - 5/2005</t>
  </si>
  <si>
    <t>5) ČERPÁNÍ VÝDAJŮ NA KAPITOLE ZASTUPITELSTVO V 1 - 5/2005</t>
  </si>
  <si>
    <r>
      <t xml:space="preserve">6) SOCIÁLNÍ FOND V OBDOBÍ 1 - 5/2005    </t>
    </r>
    <r>
      <rPr>
        <b/>
        <sz val="10"/>
        <rFont val="Arial CE"/>
        <family val="2"/>
      </rPr>
      <t>(Kč)</t>
    </r>
  </si>
  <si>
    <r>
      <t xml:space="preserve">7 a) FOND VYSOČINY V OBDOBÍ 1 - 5/2005    </t>
    </r>
    <r>
      <rPr>
        <b/>
        <sz val="10"/>
        <rFont val="Arial CE"/>
        <family val="2"/>
      </rPr>
      <t>(Kč)</t>
    </r>
  </si>
  <si>
    <r>
      <t xml:space="preserve">8) FOND STRATEGICKÝCH REZERV V OBDOBÍ 1 - 5/2005   </t>
    </r>
    <r>
      <rPr>
        <b/>
        <sz val="10"/>
        <rFont val="Arial CE"/>
        <family val="2"/>
      </rPr>
      <t>(Kč)</t>
    </r>
  </si>
  <si>
    <t xml:space="preserve">a) TECHNICKÁ POMOC 1 - 5/2005    </t>
  </si>
  <si>
    <t xml:space="preserve">c) ROWANET 1 - 5/2005    </t>
  </si>
  <si>
    <t xml:space="preserve">b) BUDOVÁNÍ PARTNERSTVÍ 1 - 5/2005 </t>
  </si>
  <si>
    <t xml:space="preserve">d) INTERREG III A - TECHNICKÁ ASISTENCE 1 - 5/2005 </t>
  </si>
  <si>
    <t xml:space="preserve">e) INTERREG III C - ICHNOS 1 - 5/2005    </t>
  </si>
  <si>
    <t xml:space="preserve">      1 - 5/2005</t>
  </si>
  <si>
    <t>Příjmy z prodeje  krátk. a drob. dlouh. majetku</t>
  </si>
  <si>
    <t>Příjmy z pronájmu movitých věcí</t>
  </si>
  <si>
    <t>Příjmy z pronájmu ost.nemov. a jejich částí</t>
  </si>
  <si>
    <t xml:space="preserve">Příjmy z fin. vypoř.  min. let mezi kr. a ob.            </t>
  </si>
  <si>
    <t>ČERPÁNÍ  FONDU VYSOČINY DLE GRANTOVÝCH PROGRAMŮ           (Kč)     01- 05/2005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</si>
  <si>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</si>
  <si>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</si>
  <si>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</si>
  <si>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</si>
  <si>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</si>
  <si>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</si>
  <si>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</si>
  <si>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</si>
  <si>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</si>
  <si>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</si>
  <si>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</si>
  <si>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</si>
  <si>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</si>
  <si>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</si>
  <si>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</si>
  <si>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</si>
  <si>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</si>
  <si>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</si>
  <si>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</si>
  <si>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</si>
  <si>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</si>
  <si>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</si>
  <si>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</si>
  <si>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</si>
  <si>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</si>
  <si>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</si>
  <si>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</si>
  <si>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</si>
  <si>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</si>
  <si>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</si>
  <si>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</si>
  <si>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</si>
  <si>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</si>
  <si>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</si>
  <si>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</si>
  <si>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</si>
  <si>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</si>
  <si>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</si>
  <si>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</si>
  <si>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</si>
  <si>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</si>
  <si>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</si>
  <si>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</si>
  <si>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</si>
  <si>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</si>
  <si>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</si>
  <si>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</si>
  <si>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</si>
  <si>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</si>
  <si>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</si>
  <si>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</si>
  <si>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</si>
  <si>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</si>
  <si>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</si>
  <si>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</si>
  <si>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</si>
  <si>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</si>
  <si>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</si>
  <si>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</si>
  <si>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</si>
  <si>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</si>
  <si>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</si>
  <si>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</si>
  <si>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</si>
  <si>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</si>
  <si>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</si>
  <si>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</si>
  <si>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</si>
  <si>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</si>
  <si>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</si>
  <si>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</si>
  <si>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</si>
  <si>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</si>
  <si>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</si>
  <si>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</si>
  <si>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</si>
  <si>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</si>
  <si>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</si>
  <si>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</si>
  <si>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</si>
  <si>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</si>
  <si>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</si>
  <si>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</si>
  <si>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</si>
  <si>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</si>
  <si>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</si>
  <si>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</si>
  <si>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</si>
  <si>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</si>
  <si>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</si>
  <si>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</si>
  <si>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</si>
  <si>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</si>
  <si>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</si>
  <si>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</si>
  <si>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</si>
  <si>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</si>
  <si>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</si>
  <si>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</si>
  <si>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</si>
  <si>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</si>
  <si>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</si>
  <si>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</si>
  <si>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</si>
  <si>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</si>
  <si>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</si>
  <si>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</si>
  <si>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</si>
  <si>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</si>
  <si>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</si>
  <si>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</si>
  <si>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</si>
  <si>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</si>
  <si>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</si>
  <si>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</si>
  <si>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</si>
  <si>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</si>
  <si>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infrastrukt.cest.r.2005</t>
  </si>
  <si>
    <t>Modernizace ubytovac.zaříz.2005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</si>
  <si>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</si>
  <si>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</si>
  <si>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</si>
  <si>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</si>
  <si>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</si>
  <si>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</si>
  <si>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</si>
  <si>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 xml:space="preserve">CELKEM   </t>
  </si>
  <si>
    <t>PŘJMY DLE GRANTOVÝCH PROGRAMŮ  A ÚROKY</t>
  </si>
  <si>
    <t>. Program čís.</t>
  </si>
  <si>
    <t>Příjmy v roce 2005 z let min.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</si>
  <si>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</si>
  <si>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</si>
  <si>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</si>
  <si>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</si>
  <si>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</si>
  <si>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</si>
  <si>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</si>
  <si>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Zůstatek k 31. 5. 2005</t>
  </si>
  <si>
    <t>Disponibilní zůstatek k 31. 5. 2005</t>
  </si>
  <si>
    <t>Disponibilní zdroje FV k 31. 5. 2005</t>
  </si>
  <si>
    <t>Disponibilní zdroje FSR k 31. 5. 2005</t>
  </si>
  <si>
    <t xml:space="preserve">11 a) Zpráva o stavu portfolia v období 1 - 5/2005 </t>
  </si>
  <si>
    <t xml:space="preserve">11 b) Zpráva o stavu portfolia v období 1 - 5/2005 </t>
  </si>
  <si>
    <t>Úhrada členského příspěvku Asociaci krajů ČR</t>
  </si>
  <si>
    <t>Krajské kolo soutěže mladých cyklistů - ceny a cestovné</t>
  </si>
  <si>
    <t>Nemocnice Jihlava - realizace projektu rozvoje ICT</t>
  </si>
  <si>
    <t>Otevření krajských sportovišť veřejnosti - posílení objemu</t>
  </si>
  <si>
    <t>Propagace a reklama kraje Vysočina na výstavách ČSCH</t>
  </si>
  <si>
    <t>GY Telč - na úhradu nákladů s účastí na MS v graf.předmět.</t>
  </si>
  <si>
    <t>DD Velký Újezd - na úhradu zvýšeného nájemného</t>
  </si>
  <si>
    <t>Pořízení publikace "Regenerace prostoru kraj Vysočina"</t>
  </si>
  <si>
    <t>Ostatní finanční operace (fin. vypořádání se SR za rok 2004)</t>
  </si>
  <si>
    <t>Nespotř. část přebytku hosp. 2004 (ZŠ Kubišova) - převod do fondu</t>
  </si>
  <si>
    <t xml:space="preserve">* jedná se o zapojení  části přebytku hospodaření kraje z roku 2004 do rozpočtu roku 2005 v celkové výši 158 155 tis. Kč dle rozhodnutí zastupitelstva </t>
  </si>
  <si>
    <t>financování podnikatelského a výzkumného inkubátoru Města Třebíč)</t>
  </si>
  <si>
    <t>kraje a o převod prostředků z Fondu strategických rezerv do rozpočtu roku 2005 ve výši 8 000 tis. Kč (zpracování projektové dokumentace na GS a</t>
  </si>
  <si>
    <t>Vodní díla na vodohosp. a vodár. tocích</t>
  </si>
  <si>
    <t>Dotace na infor. politiku a vzdělávání</t>
  </si>
  <si>
    <t>Bezpečnost silničního provozu</t>
  </si>
  <si>
    <t>Volby do zastupitelstev  ÚSC</t>
  </si>
  <si>
    <t>ZPRÁVA O STAVU A VÝVOJI PORTFOLIA</t>
  </si>
  <si>
    <t>Kraj Vysočina</t>
  </si>
  <si>
    <t>Údaje za měsíc</t>
  </si>
  <si>
    <t>Zhodnocení za poslední měsíc</t>
  </si>
  <si>
    <t>0,57% (6,77% p.a.)</t>
  </si>
  <si>
    <t>Údaje za rok 2005</t>
  </si>
  <si>
    <t>Zhodnocení od počátku roku</t>
  </si>
  <si>
    <t>2,45% (5,92% p.a.)</t>
  </si>
  <si>
    <t>Odhad celkové odměny za rok 2005</t>
  </si>
  <si>
    <t>Zhodnocení po odečtení odměny</t>
  </si>
  <si>
    <t>2,23% (5,39 % p.a.)</t>
  </si>
  <si>
    <t>Údaje za dobu spolupráce</t>
  </si>
  <si>
    <t>5,01% (3,67% p.a.)</t>
  </si>
  <si>
    <t>Nástroj</t>
  </si>
  <si>
    <t>Tržní cena v Kč</t>
  </si>
  <si>
    <t>Zastoupení v portfoliu</t>
  </si>
  <si>
    <t>Dluhopisové fondy</t>
  </si>
  <si>
    <t>Dluhopisy</t>
  </si>
  <si>
    <t>Fondy peněžního trhu</t>
  </si>
  <si>
    <t>Investiční běžný účet</t>
  </si>
  <si>
    <t>Celková hodnota portfolia</t>
  </si>
  <si>
    <t>Zpracováno dne:</t>
  </si>
  <si>
    <t>Etalonem je srovnatelný výnos z 3měsíčního depozita na mezibankovním trhu</t>
  </si>
  <si>
    <t xml:space="preserve">     +31 458 000</t>
  </si>
  <si>
    <t xml:space="preserve">Příjmy z fin. vypoř.  min. let (školství)            </t>
  </si>
  <si>
    <t>-1,50% (-3,59% p.a.)</t>
  </si>
  <si>
    <t>-3,59% p.a.</t>
  </si>
  <si>
    <t>1,39% p.a.</t>
  </si>
  <si>
    <t>dluhopisy s fix. kup.</t>
  </si>
  <si>
    <t>dluhopisy s var. kup.</t>
  </si>
  <si>
    <t>kupon na cestě</t>
  </si>
  <si>
    <t>hotovost v CZK</t>
  </si>
  <si>
    <t>počet stran: 31</t>
  </si>
  <si>
    <t>ZK-04-2005-63, př.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</si>
</sst>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</numFmts>
  <fonts count="5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4.25"/>
      <name val="Arial CE"/>
      <family val="0"/>
    </font>
    <font>
      <sz val="1.75"/>
      <name val="Arial"/>
      <family val="0"/>
    </font>
    <font>
      <sz val="2"/>
      <name val="Arial"/>
      <family val="0"/>
    </font>
    <font>
      <sz val="12"/>
      <name val="Arial CE"/>
      <family val="2"/>
    </font>
    <font>
      <b/>
      <i/>
      <sz val="14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sz val="2.5"/>
      <name val="Arial CE"/>
      <family val="0"/>
    </font>
    <font>
      <sz val="8"/>
      <name val="Arial"/>
      <family val="0"/>
    </font>
    <font>
      <sz val="4"/>
      <name val="Arial"/>
      <family val="0"/>
    </font>
    <font>
      <sz val="8.25"/>
      <name val="Arial"/>
      <family val="0"/>
    </font>
    <font>
      <sz val="8.75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6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0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9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0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Border="1" applyAlignment="1">
      <alignment/>
    </xf>
    <xf numFmtId="0" fontId="0" fillId="4" borderId="10" xfId="0" applyFont="1" applyFill="1" applyBorder="1" applyAlignment="1">
      <alignment vertical="top"/>
    </xf>
    <xf numFmtId="0" fontId="0" fillId="0" borderId="6" xfId="0" applyFont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4" fillId="0" borderId="0" xfId="0" applyFont="1" applyAlignment="1">
      <alignment/>
    </xf>
    <xf numFmtId="3" fontId="17" fillId="0" borderId="0" xfId="0" applyNumberFormat="1" applyFont="1" applyAlignment="1">
      <alignment/>
    </xf>
    <xf numFmtId="1" fontId="0" fillId="2" borderId="1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center"/>
    </xf>
    <xf numFmtId="0" fontId="45" fillId="0" borderId="0" xfId="0" applyFont="1" applyAlignment="1">
      <alignment/>
    </xf>
    <xf numFmtId="0" fontId="0" fillId="7" borderId="1" xfId="0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7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shrinkToFit="1"/>
    </xf>
    <xf numFmtId="0" fontId="0" fillId="0" borderId="3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4" fontId="40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4" borderId="6" xfId="0" applyFont="1" applyFill="1" applyBorder="1" applyAlignment="1">
      <alignment horizontal="center" vertical="top"/>
    </xf>
    <xf numFmtId="3" fontId="0" fillId="4" borderId="6" xfId="0" applyNumberFormat="1" applyFont="1" applyFill="1" applyBorder="1" applyAlignment="1">
      <alignment wrapText="1"/>
    </xf>
    <xf numFmtId="3" fontId="0" fillId="4" borderId="6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right"/>
    </xf>
    <xf numFmtId="3" fontId="35" fillId="4" borderId="1" xfId="0" applyNumberFormat="1" applyFont="1" applyFill="1" applyBorder="1" applyAlignment="1">
      <alignment horizontal="right"/>
    </xf>
    <xf numFmtId="3" fontId="34" fillId="4" borderId="1" xfId="0" applyNumberFormat="1" applyFont="1" applyFill="1" applyBorder="1" applyAlignment="1">
      <alignment horizontal="right"/>
    </xf>
    <xf numFmtId="3" fontId="3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6" fillId="4" borderId="5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3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horizontal="right"/>
    </xf>
    <xf numFmtId="3" fontId="0" fillId="4" borderId="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center"/>
    </xf>
    <xf numFmtId="0" fontId="31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8" fontId="2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/>
    </xf>
    <xf numFmtId="8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3" xfId="2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1" fillId="0" borderId="3" xfId="0" applyFont="1" applyBorder="1" applyAlignment="1">
      <alignment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49" fontId="2" fillId="0" borderId="3" xfId="20" applyNumberFormat="1" applyFont="1" applyBorder="1" applyAlignment="1">
      <alignment horizontal="center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5" fillId="0" borderId="8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3" fontId="0" fillId="7" borderId="4" xfId="0" applyNumberFormat="1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2004 (přepočítaném  na rok 2005) a roku 2005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55"/>
          <c:w val="0.875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5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49805150"/>
        <c:axId val="45593167"/>
      </c:lineChart>
      <c:catAx>
        <c:axId val="49805150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93167"/>
        <c:crosses val="autoZero"/>
        <c:auto val="1"/>
        <c:lblOffset val="0"/>
        <c:noMultiLvlLbl val="0"/>
      </c:catAx>
      <c:valAx>
        <c:axId val="45593167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05150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25"/>
          <c:y val="0.23525"/>
          <c:w val="0.35325"/>
          <c:h val="0.49325"/>
        </c:manualLayout>
      </c:layout>
      <c:pie3DChart>
        <c:varyColors val="1"/>
        <c:ser>
          <c:idx val="0"/>
          <c:order val="0"/>
          <c:tx>
            <c:strRef>
              <c:f>'[3]List1'!$C$22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'[3]List1'!$C$23:$C$26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1"/>
          <c:h val="0.9315"/>
        </c:manualLayout>
      </c:layout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7685320"/>
        <c:axId val="2059017"/>
      </c:lineChart>
      <c:catAx>
        <c:axId val="7685320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9017"/>
        <c:crosses val="autoZero"/>
        <c:auto val="1"/>
        <c:lblOffset val="0"/>
        <c:noMultiLvlLbl val="0"/>
      </c:catAx>
      <c:valAx>
        <c:axId val="2059017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85320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14175"/>
          <c:w val="0.23025"/>
          <c:h val="0.13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2004 (přepočítaného  na rok 2005)  a roku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2"/>
          <c:w val="0.8817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62624224"/>
        <c:axId val="26747105"/>
      </c:barChart>
      <c:catAx>
        <c:axId val="626242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747105"/>
        <c:crossesAt val="0"/>
        <c:auto val="1"/>
        <c:lblOffset val="100"/>
        <c:noMultiLvlLbl val="0"/>
      </c:catAx>
      <c:valAx>
        <c:axId val="267471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2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31867"/>
        <c:crosses val="autoZero"/>
        <c:auto val="1"/>
        <c:lblOffset val="100"/>
        <c:noMultiLvlLbl val="0"/>
      </c:catAx>
      <c:valAx>
        <c:axId val="19031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39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'[4]List1'!$B$18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'[4]List1'!$B$19:$B$22</c:f>
              <c:numCache>
                <c:ptCount val="4"/>
                <c:pt idx="0">
                  <c:v>22492758.04</c:v>
                </c:pt>
                <c:pt idx="1">
                  <c:v>3063025.48</c:v>
                </c:pt>
                <c:pt idx="2">
                  <c:v>14502056.64</c:v>
                </c:pt>
                <c:pt idx="3">
                  <c:v>416640.22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'[5]List1'!$C$22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'[5]List1'!$C$23:$C$26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'[2]KrVys'!$B$11</c:f>
              <c:strCache>
                <c:ptCount val="1"/>
                <c:pt idx="0">
                  <c:v>Portfolio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'[2]KrVys'!$D$47:$D$76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1.001562928875</c:v>
                </c:pt>
                <c:pt idx="3">
                  <c:v>1.007178302</c:v>
                </c:pt>
                <c:pt idx="4">
                  <c:v>1.004608966809744</c:v>
                </c:pt>
                <c:pt idx="5">
                  <c:v>1.0026901143866067</c:v>
                </c:pt>
                <c:pt idx="6">
                  <c:v>0.9992402702606057</c:v>
                </c:pt>
                <c:pt idx="7">
                  <c:v>1.0033330870469301</c:v>
                </c:pt>
                <c:pt idx="8">
                  <c:v>1.0060498605968702</c:v>
                </c:pt>
                <c:pt idx="9">
                  <c:v>1.009896716793882</c:v>
                </c:pt>
                <c:pt idx="10">
                  <c:v>1.015078063684299</c:v>
                </c:pt>
                <c:pt idx="11">
                  <c:v>1.0196335432851582</c:v>
                </c:pt>
                <c:pt idx="12">
                  <c:v>1.0249754130521695</c:v>
                </c:pt>
                <c:pt idx="13">
                  <c:v>1.0346310718631595</c:v>
                </c:pt>
                <c:pt idx="14">
                  <c:v>1.0363455324918993</c:v>
                </c:pt>
                <c:pt idx="15">
                  <c:v>1.037038437344787</c:v>
                </c:pt>
                <c:pt idx="16">
                  <c:v>1.0440782995877822</c:v>
                </c:pt>
                <c:pt idx="17">
                  <c:v>1.0500805472306611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'[2]KrVys'!$E$11:$F$11</c:f>
              <c:strCache>
                <c:ptCount val="1"/>
                <c:pt idx="0">
                  <c:v>Etalon (3M PRIBID)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'[2]KrVys'!$B$47:$B$76</c:f>
              <c:numCache>
                <c:ptCount val="30"/>
                <c:pt idx="0">
                  <c:v>38008</c:v>
                </c:pt>
                <c:pt idx="1">
                  <c:v>38017</c:v>
                </c:pt>
                <c:pt idx="2">
                  <c:v>38046</c:v>
                </c:pt>
                <c:pt idx="3">
                  <c:v>38077</c:v>
                </c:pt>
                <c:pt idx="4">
                  <c:v>38107</c:v>
                </c:pt>
                <c:pt idx="5">
                  <c:v>38138</c:v>
                </c:pt>
                <c:pt idx="6">
                  <c:v>38168</c:v>
                </c:pt>
                <c:pt idx="7">
                  <c:v>38199</c:v>
                </c:pt>
                <c:pt idx="8">
                  <c:v>38230</c:v>
                </c:pt>
                <c:pt idx="9">
                  <c:v>38260</c:v>
                </c:pt>
                <c:pt idx="10">
                  <c:v>38291</c:v>
                </c:pt>
                <c:pt idx="11">
                  <c:v>38321</c:v>
                </c:pt>
                <c:pt idx="12">
                  <c:v>38352</c:v>
                </c:pt>
                <c:pt idx="13">
                  <c:v>38383</c:v>
                </c:pt>
                <c:pt idx="14">
                  <c:v>38411</c:v>
                </c:pt>
                <c:pt idx="15">
                  <c:v>38442</c:v>
                </c:pt>
                <c:pt idx="16">
                  <c:v>38472</c:v>
                </c:pt>
                <c:pt idx="17">
                  <c:v>38503</c:v>
                </c:pt>
              </c:numCache>
            </c:numRef>
          </c:cat>
          <c:val>
            <c:numRef>
              <c:f>'[2]KrVys'!$E$47:$E$76</c:f>
              <c:numCache>
                <c:ptCount val="30"/>
                <c:pt idx="0">
                  <c:v>1</c:v>
                </c:pt>
                <c:pt idx="1">
                  <c:v>1.0004808219178083</c:v>
                </c:pt>
                <c:pt idx="2">
                  <c:v>1.002046779982361</c:v>
                </c:pt>
                <c:pt idx="3">
                  <c:v>1.0037999500472834</c:v>
                </c:pt>
                <c:pt idx="4">
                  <c:v>1.0054087801042084</c:v>
                </c:pt>
                <c:pt idx="5">
                  <c:v>1.0071251368463534</c:v>
                </c:pt>
                <c:pt idx="6">
                  <c:v>1.008896573388423</c:v>
                </c:pt>
                <c:pt idx="7">
                  <c:v>1.0109102203848983</c:v>
                </c:pt>
                <c:pt idx="8">
                  <c:v>1.0129622296514276</c:v>
                </c:pt>
                <c:pt idx="9">
                  <c:v>1.0150852874752176</c:v>
                </c:pt>
                <c:pt idx="10">
                  <c:v>1.017438894814369</c:v>
                </c:pt>
                <c:pt idx="11">
                  <c:v>1.0195378851918904</c:v>
                </c:pt>
                <c:pt idx="12">
                  <c:v>1.0216939983249853</c:v>
                </c:pt>
                <c:pt idx="13">
                  <c:v>1.0238286389910747</c:v>
                </c:pt>
                <c:pt idx="14">
                  <c:v>1.0255565251324952</c:v>
                </c:pt>
                <c:pt idx="15">
                  <c:v>1.0273943786204107</c:v>
                </c:pt>
                <c:pt idx="16">
                  <c:v>1.0290494687426814</c:v>
                </c:pt>
                <c:pt idx="17">
                  <c:v>1.0305265071445289</c:v>
                </c:pt>
              </c:numCache>
            </c:numRef>
          </c:val>
          <c:smooth val="0"/>
        </c:ser>
        <c:axId val="37069076"/>
        <c:axId val="65186229"/>
      </c:lineChart>
      <c:catAx>
        <c:axId val="37069076"/>
        <c:scaling>
          <c:orientation val="minMax"/>
          <c:min val="37987"/>
        </c:scaling>
        <c:axPos val="b"/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186229"/>
        <c:crosses val="autoZero"/>
        <c:auto val="1"/>
        <c:lblOffset val="0"/>
        <c:noMultiLvlLbl val="0"/>
      </c:catAx>
      <c:valAx>
        <c:axId val="65186229"/>
        <c:scaling>
          <c:orientation val="minMax"/>
          <c:min val="0.99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069076"/>
        <c:crossesAt val="1"/>
        <c:crossBetween val="between"/>
        <c:dispUnits/>
        <c:majorUnit val="0.00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'[3]List1'!$C$22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'[3]List1'!$B$23:$B$26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'[3]List1'!$C$23:$C$26</c:f>
              <c:numCache>
                <c:ptCount val="4"/>
                <c:pt idx="0">
                  <c:v>22929904.06</c:v>
                </c:pt>
                <c:pt idx="1">
                  <c:v>3093138.16</c:v>
                </c:pt>
                <c:pt idx="2">
                  <c:v>14543562.24</c:v>
                </c:pt>
                <c:pt idx="3">
                  <c:v>417742.17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image" Target="../media/image1.png" /><Relationship Id="rId8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85725</xdr:rowOff>
    </xdr:from>
    <xdr:to>
      <xdr:col>6</xdr:col>
      <xdr:colOff>457200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0" y="11249025"/>
        <a:ext cx="5419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68</xdr:row>
      <xdr:rowOff>85725</xdr:rowOff>
    </xdr:from>
    <xdr:to>
      <xdr:col>15</xdr:col>
      <xdr:colOff>390525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419725" y="11249025"/>
        <a:ext cx="5343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15</xdr:col>
      <xdr:colOff>590550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0" y="2181225"/>
        <a:ext cx="109632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0" y="11315700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47625</xdr:rowOff>
    </xdr:from>
    <xdr:to>
      <xdr:col>2</xdr:col>
      <xdr:colOff>1590675</xdr:colOff>
      <xdr:row>4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38150"/>
          <a:ext cx="15049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28575</xdr:rowOff>
    </xdr:from>
    <xdr:to>
      <xdr:col>3</xdr:col>
      <xdr:colOff>0</xdr:colOff>
      <xdr:row>48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057775"/>
          <a:ext cx="6134100" cy="3067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0" y="0"/>
        <a:ext cx="318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371475</xdr:colOff>
      <xdr:row>0</xdr:row>
      <xdr:rowOff>0</xdr:rowOff>
    </xdr:to>
    <xdr:graphicFrame>
      <xdr:nvGraphicFramePr>
        <xdr:cNvPr id="3" name="Chart 8"/>
        <xdr:cNvGraphicFramePr/>
      </xdr:nvGraphicFramePr>
      <xdr:xfrm>
        <a:off x="0" y="0"/>
        <a:ext cx="3181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1657350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446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1666875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4476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85725</xdr:rowOff>
    </xdr:from>
    <xdr:to>
      <xdr:col>2</xdr:col>
      <xdr:colOff>1657350</xdr:colOff>
      <xdr:row>37</xdr:row>
      <xdr:rowOff>133350</xdr:rowOff>
    </xdr:to>
    <xdr:graphicFrame>
      <xdr:nvGraphicFramePr>
        <xdr:cNvPr id="6" name="Chart 12"/>
        <xdr:cNvGraphicFramePr/>
      </xdr:nvGraphicFramePr>
      <xdr:xfrm>
        <a:off x="0" y="4791075"/>
        <a:ext cx="614362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</xdr:col>
      <xdr:colOff>438150</xdr:colOff>
      <xdr:row>2</xdr:row>
      <xdr:rowOff>9525</xdr:rowOff>
    </xdr:from>
    <xdr:to>
      <xdr:col>2</xdr:col>
      <xdr:colOff>1666875</xdr:colOff>
      <xdr:row>3</xdr:row>
      <xdr:rowOff>247650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24425" y="4000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85725</xdr:rowOff>
    </xdr:from>
    <xdr:to>
      <xdr:col>2</xdr:col>
      <xdr:colOff>1666875</xdr:colOff>
      <xdr:row>53</xdr:row>
      <xdr:rowOff>95250</xdr:rowOff>
    </xdr:to>
    <xdr:graphicFrame>
      <xdr:nvGraphicFramePr>
        <xdr:cNvPr id="8" name="Chart 14"/>
        <xdr:cNvGraphicFramePr/>
      </xdr:nvGraphicFramePr>
      <xdr:xfrm>
        <a:off x="0" y="6572250"/>
        <a:ext cx="6153150" cy="2438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ientsAM\DIETZ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lientsAM\DIETZ_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%20(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znicenkova\Plocha\M&#283;s&#237;&#269;n&#237;%20report%20Kraj%20Vyso&#269;ina%20-%202005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&#283;s&#237;&#269;n&#237;%20report%20Kraj%20Vyso&#269;ina%20-%202005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bJet TD"/>
      <sheetName val="bJet VD"/>
      <sheetName val="Cíl"/>
      <sheetName val="Družba SBD"/>
      <sheetName val="Efektim "/>
      <sheetName val="KVL"/>
      <sheetName val="KrVys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  <sheetName val="API"/>
      <sheetName val="BULY"/>
      <sheetName val="KIMEX"/>
      <sheetName val="Lesy ČR"/>
    </sheetNames>
    <sheetDataSet>
      <sheetData sheetId="10">
        <row r="7">
          <cell r="D7">
            <v>40984346.63</v>
          </cell>
        </row>
        <row r="16">
          <cell r="C16">
            <v>40474480.38</v>
          </cell>
        </row>
        <row r="17">
          <cell r="C17">
            <v>40749910.94</v>
          </cell>
        </row>
        <row r="28">
          <cell r="D28">
            <v>984346.6300000027</v>
          </cell>
        </row>
        <row r="41">
          <cell r="D41">
            <v>90087.41025934421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et"/>
      <sheetName val="Etalony"/>
      <sheetName val="Valuation"/>
      <sheetName val="API"/>
      <sheetName val="bJet TD"/>
      <sheetName val="bJet VD"/>
      <sheetName val="BULY"/>
      <sheetName val="Cíl"/>
      <sheetName val="Družba SBD"/>
      <sheetName val="Efektim "/>
      <sheetName val="KIMEX"/>
      <sheetName val="KVL"/>
      <sheetName val="KrVys"/>
      <sheetName val="Lesy ČR"/>
      <sheetName val="LS Planá"/>
      <sheetName val="NBO"/>
      <sheetName val="NCSCab"/>
      <sheetName val="NČS"/>
      <sheetName val="N BM"/>
      <sheetName val="NHas"/>
      <sheetName val="N Javor"/>
      <sheetName val="N Nadání"/>
      <sheetName val="NOB"/>
      <sheetName val="NRZ"/>
      <sheetName val="NTMax"/>
      <sheetName val="NPart"/>
      <sheetName val="NVer"/>
      <sheetName val="NVIA"/>
      <sheetName val="NCLF"/>
      <sheetName val="N Zdraví"/>
      <sheetName val="NUpZ"/>
      <sheetName val="N ŽU"/>
      <sheetName val="N Karla"/>
      <sheetName val="N Cerge"/>
      <sheetName val="N 700 let"/>
      <sheetName val="OSPO"/>
      <sheetName val="Quattro"/>
      <sheetName val="Březno"/>
      <sheetName val="Povrly"/>
      <sheetName val="Vojkovice"/>
      <sheetName val="SBD JH "/>
      <sheetName val="ServPoj"/>
      <sheetName val="NCh77"/>
      <sheetName val="NLet"/>
      <sheetName val="NpR"/>
      <sheetName val="NOZ"/>
      <sheetName val="PurkN"/>
      <sheetName val="Profimet"/>
      <sheetName val="OS Kovo Triodyn"/>
      <sheetName val="Pha6"/>
      <sheetName val="Váhala"/>
      <sheetName val="Klatovy"/>
      <sheetName val="Trávníky"/>
      <sheetName val="ObalR"/>
      <sheetName val="Mazánek"/>
      <sheetName val="Peška"/>
      <sheetName val="Vokatý V."/>
    </sheetNames>
    <sheetDataSet>
      <sheetData sheetId="13">
        <row r="11">
          <cell r="B11" t="str">
            <v>Portfolio</v>
          </cell>
          <cell r="E11" t="str">
            <v>Etalon (3M PRIBID)</v>
          </cell>
        </row>
        <row r="47">
          <cell r="B47">
            <v>38008</v>
          </cell>
          <cell r="D47">
            <v>1</v>
          </cell>
          <cell r="E47">
            <v>1</v>
          </cell>
        </row>
        <row r="48">
          <cell r="B48">
            <v>38017</v>
          </cell>
          <cell r="D48">
            <v>1</v>
          </cell>
          <cell r="E48">
            <v>1.0004808219178083</v>
          </cell>
        </row>
        <row r="49">
          <cell r="B49">
            <v>38046</v>
          </cell>
          <cell r="D49">
            <v>1.001562928875</v>
          </cell>
          <cell r="E49">
            <v>1.002046779982361</v>
          </cell>
        </row>
        <row r="50">
          <cell r="B50">
            <v>38077</v>
          </cell>
          <cell r="D50">
            <v>1.007178302</v>
          </cell>
          <cell r="E50">
            <v>1.0037999500472834</v>
          </cell>
        </row>
        <row r="51">
          <cell r="B51">
            <v>38107</v>
          </cell>
          <cell r="D51">
            <v>1.004608966809744</v>
          </cell>
          <cell r="E51">
            <v>1.0054087801042084</v>
          </cell>
        </row>
        <row r="52">
          <cell r="B52">
            <v>38138</v>
          </cell>
          <cell r="D52">
            <v>1.0026901143866067</v>
          </cell>
          <cell r="E52">
            <v>1.0071251368463534</v>
          </cell>
        </row>
        <row r="53">
          <cell r="B53">
            <v>38168</v>
          </cell>
          <cell r="D53">
            <v>0.9992402702606057</v>
          </cell>
          <cell r="E53">
            <v>1.008896573388423</v>
          </cell>
        </row>
        <row r="54">
          <cell r="B54">
            <v>38199</v>
          </cell>
          <cell r="D54">
            <v>1.0033330870469301</v>
          </cell>
          <cell r="E54">
            <v>1.0109102203848983</v>
          </cell>
        </row>
        <row r="55">
          <cell r="B55">
            <v>38230</v>
          </cell>
          <cell r="D55">
            <v>1.0060498605968702</v>
          </cell>
          <cell r="E55">
            <v>1.0129622296514276</v>
          </cell>
        </row>
        <row r="56">
          <cell r="B56">
            <v>38260</v>
          </cell>
          <cell r="D56">
            <v>1.009896716793882</v>
          </cell>
          <cell r="E56">
            <v>1.0150852874752176</v>
          </cell>
        </row>
        <row r="57">
          <cell r="B57">
            <v>38291</v>
          </cell>
          <cell r="D57">
            <v>1.015078063684299</v>
          </cell>
          <cell r="E57">
            <v>1.017438894814369</v>
          </cell>
        </row>
        <row r="58">
          <cell r="B58">
            <v>38321</v>
          </cell>
          <cell r="D58">
            <v>1.0196335432851582</v>
          </cell>
          <cell r="E58">
            <v>1.0195378851918904</v>
          </cell>
        </row>
        <row r="59">
          <cell r="B59">
            <v>38352</v>
          </cell>
          <cell r="D59">
            <v>1.0249754130521695</v>
          </cell>
          <cell r="E59">
            <v>1.0216939983249853</v>
          </cell>
        </row>
        <row r="60">
          <cell r="B60">
            <v>38383</v>
          </cell>
          <cell r="D60">
            <v>1.0346310718631595</v>
          </cell>
          <cell r="E60">
            <v>1.0238286389910747</v>
          </cell>
        </row>
        <row r="61">
          <cell r="B61">
            <v>38411</v>
          </cell>
          <cell r="D61">
            <v>1.0363455324918993</v>
          </cell>
          <cell r="E61">
            <v>1.0255565251324952</v>
          </cell>
        </row>
        <row r="62">
          <cell r="B62">
            <v>38442</v>
          </cell>
          <cell r="D62">
            <v>1.037038437344787</v>
          </cell>
          <cell r="E62">
            <v>1.0273943786204107</v>
          </cell>
        </row>
        <row r="63">
          <cell r="B63">
            <v>38472</v>
          </cell>
          <cell r="D63">
            <v>1.0440782995877822</v>
          </cell>
          <cell r="E63">
            <v>1.0290494687426814</v>
          </cell>
        </row>
        <row r="64">
          <cell r="B64">
            <v>38503</v>
          </cell>
          <cell r="D64">
            <v>1.0500805472306611</v>
          </cell>
          <cell r="E64">
            <v>1.0305265071445289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22492758.04</v>
          </cell>
        </row>
        <row r="20">
          <cell r="A20" t="str">
            <v>Dluhopisy</v>
          </cell>
          <cell r="B20">
            <v>3063025.48</v>
          </cell>
        </row>
        <row r="21">
          <cell r="A21" t="str">
            <v>Fondy peněžního trhu</v>
          </cell>
          <cell r="B21">
            <v>14502056.64</v>
          </cell>
        </row>
        <row r="22">
          <cell r="A22" t="str">
            <v>Investiční běžný účet</v>
          </cell>
          <cell r="B22">
            <v>416640.22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2">
          <cell r="C22" t="str">
            <v>Tržní cena v Kč</v>
          </cell>
        </row>
        <row r="23">
          <cell r="B23" t="str">
            <v>Dluhopisové fondy</v>
          </cell>
          <cell r="C23">
            <v>22929904.06</v>
          </cell>
        </row>
        <row r="24">
          <cell r="B24" t="str">
            <v>Dluhopisy</v>
          </cell>
          <cell r="C24">
            <v>3093138.16</v>
          </cell>
        </row>
        <row r="25">
          <cell r="B25" t="str">
            <v>Fondy peněžního trhu</v>
          </cell>
          <cell r="C25">
            <v>14543562.24</v>
          </cell>
        </row>
        <row r="26">
          <cell r="B26" t="str">
            <v>Investiční běžný účet</v>
          </cell>
          <cell r="C26">
            <v>417742.17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1.1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710</v>
      </c>
      <c r="E1" s="289"/>
      <c r="F1" s="2"/>
    </row>
    <row r="2" spans="4:6" ht="12.75">
      <c r="D2" s="2" t="s">
        <v>709</v>
      </c>
      <c r="E2" s="289"/>
      <c r="F2" s="2"/>
    </row>
    <row r="3" spans="4:5" ht="12.75">
      <c r="D3" s="558"/>
      <c r="E3" s="558"/>
    </row>
    <row r="4" spans="4:5" ht="12.75">
      <c r="D4" s="558"/>
      <c r="E4" s="558"/>
    </row>
    <row r="5" spans="1:9" ht="18">
      <c r="A5" s="559" t="s">
        <v>497</v>
      </c>
      <c r="B5" s="559"/>
      <c r="C5" s="559"/>
      <c r="D5" s="559"/>
      <c r="E5" s="559"/>
      <c r="I5" t="s">
        <v>164</v>
      </c>
    </row>
    <row r="7" ht="12.75">
      <c r="A7" s="65" t="s">
        <v>123</v>
      </c>
    </row>
    <row r="9" spans="1:5" ht="25.5" customHeight="1">
      <c r="A9" s="21"/>
      <c r="B9" s="50" t="s">
        <v>126</v>
      </c>
      <c r="C9" s="59" t="s">
        <v>127</v>
      </c>
      <c r="D9" s="5" t="s">
        <v>2</v>
      </c>
      <c r="E9" s="51" t="s">
        <v>128</v>
      </c>
    </row>
    <row r="10" spans="1:9" ht="12.75">
      <c r="A10" s="23" t="s">
        <v>376</v>
      </c>
      <c r="B10" s="250">
        <v>6739066</v>
      </c>
      <c r="C10" s="250">
        <f>C78</f>
        <v>7095121</v>
      </c>
      <c r="D10" s="250">
        <f>D78</f>
        <v>2962179</v>
      </c>
      <c r="E10" s="63">
        <f>+D10/C10*100</f>
        <v>41.74952055081231</v>
      </c>
      <c r="I10" s="15"/>
    </row>
    <row r="11" spans="1:7" ht="12.75">
      <c r="A11" s="23" t="s">
        <v>417</v>
      </c>
      <c r="B11" s="250">
        <v>41425</v>
      </c>
      <c r="C11" s="250">
        <v>166155</v>
      </c>
      <c r="D11" s="250">
        <v>49404</v>
      </c>
      <c r="E11" s="63">
        <f>+D11/C11*100</f>
        <v>29.7336824049833</v>
      </c>
      <c r="G11" s="285"/>
    </row>
    <row r="12" spans="1:7" s="2" customFormat="1" ht="12.75">
      <c r="A12" s="121" t="s">
        <v>374</v>
      </c>
      <c r="B12" s="272">
        <f>SUM(B10:B11)</f>
        <v>6780491</v>
      </c>
      <c r="C12" s="272">
        <f>C10+C11</f>
        <v>7261276</v>
      </c>
      <c r="D12" s="272">
        <f>D10+D11</f>
        <v>3011583</v>
      </c>
      <c r="E12" s="123">
        <f>+D12/C12*100</f>
        <v>41.47457003424743</v>
      </c>
      <c r="G12" s="354"/>
    </row>
    <row r="13" spans="1:5" ht="12.75">
      <c r="A13" s="23" t="s">
        <v>375</v>
      </c>
      <c r="B13" s="250">
        <v>6780491</v>
      </c>
      <c r="C13" s="250">
        <v>7261276</v>
      </c>
      <c r="D13" s="250">
        <f>'VÝDAJE - kapitoly'!F26</f>
        <v>2615539</v>
      </c>
      <c r="E13" s="63">
        <f>+D13/C13*100</f>
        <v>36.02037713481763</v>
      </c>
    </row>
    <row r="14" spans="1:5" ht="12.75">
      <c r="A14" s="121" t="s">
        <v>317</v>
      </c>
      <c r="B14" s="122">
        <f>B12</f>
        <v>6780491</v>
      </c>
      <c r="C14" s="122">
        <f>SUM(C13)</f>
        <v>7261276</v>
      </c>
      <c r="D14" s="272">
        <f>D13</f>
        <v>2615539</v>
      </c>
      <c r="E14" s="269">
        <f>+D14/C14*100</f>
        <v>36.02037713481763</v>
      </c>
    </row>
    <row r="15" spans="1:5" s="2" customFormat="1" ht="12.75">
      <c r="A15" s="34" t="s">
        <v>423</v>
      </c>
      <c r="B15" s="28">
        <f>B12-B13</f>
        <v>0</v>
      </c>
      <c r="C15" s="28">
        <f>C12-C13</f>
        <v>0</v>
      </c>
      <c r="D15" s="28">
        <f>D12-D14</f>
        <v>396044</v>
      </c>
      <c r="E15" s="390" t="s">
        <v>313</v>
      </c>
    </row>
    <row r="16" spans="1:5" ht="12.75">
      <c r="A16" s="478" t="s">
        <v>670</v>
      </c>
      <c r="B16" s="479"/>
      <c r="C16" s="480"/>
      <c r="D16" s="480"/>
      <c r="E16" s="481"/>
    </row>
    <row r="17" spans="1:5" ht="12.75">
      <c r="A17" s="482" t="s">
        <v>672</v>
      </c>
      <c r="B17" s="129"/>
      <c r="C17" s="483"/>
      <c r="D17" s="483"/>
      <c r="E17" s="481"/>
    </row>
    <row r="18" spans="1:10" ht="12.75">
      <c r="A18" s="482" t="s">
        <v>671</v>
      </c>
      <c r="B18" s="484"/>
      <c r="C18" s="485"/>
      <c r="D18" s="485"/>
      <c r="E18" s="486"/>
      <c r="G18" s="133"/>
      <c r="J18" s="2"/>
    </row>
    <row r="19" spans="1:5" ht="12.75">
      <c r="A19" s="482"/>
      <c r="B19" s="484"/>
      <c r="C19" s="485"/>
      <c r="D19" s="485"/>
      <c r="E19" s="486"/>
    </row>
    <row r="20" spans="2:4" ht="12.75">
      <c r="B20" s="29"/>
      <c r="C20" s="25"/>
      <c r="D20" s="25"/>
    </row>
    <row r="21" spans="1:5" ht="18">
      <c r="A21" s="66" t="s">
        <v>498</v>
      </c>
      <c r="B21" s="107"/>
      <c r="C21" s="108"/>
      <c r="D21" s="29"/>
      <c r="E21" s="102" t="s">
        <v>106</v>
      </c>
    </row>
    <row r="22" spans="2:4" ht="12.75">
      <c r="B22" s="29"/>
      <c r="C22" s="84"/>
      <c r="D22" s="29"/>
    </row>
    <row r="23" spans="1:4" ht="12.75">
      <c r="A23" s="65" t="s">
        <v>104</v>
      </c>
      <c r="B23" s="29"/>
      <c r="C23" s="84"/>
      <c r="D23" s="29"/>
    </row>
    <row r="24" spans="2:4" ht="12.75">
      <c r="B24" s="29"/>
      <c r="C24" s="84"/>
      <c r="D24" s="29"/>
    </row>
    <row r="25" spans="1:6" ht="26.25" customHeight="1">
      <c r="A25" s="5" t="s">
        <v>0</v>
      </c>
      <c r="B25" s="50" t="s">
        <v>126</v>
      </c>
      <c r="C25" s="59" t="s">
        <v>127</v>
      </c>
      <c r="D25" s="5" t="s">
        <v>2</v>
      </c>
      <c r="E25" s="51" t="s">
        <v>128</v>
      </c>
      <c r="F25" t="s">
        <v>252</v>
      </c>
    </row>
    <row r="26" spans="1:5" ht="12.75">
      <c r="A26" s="106" t="s">
        <v>99</v>
      </c>
      <c r="B26" s="436">
        <v>679084</v>
      </c>
      <c r="C26" s="436">
        <v>679084</v>
      </c>
      <c r="D26" s="436">
        <v>245767</v>
      </c>
      <c r="E26" s="32">
        <f aca="true" t="shared" si="0" ref="E26:E52">+D26/C26*100</f>
        <v>36.19095723062243</v>
      </c>
    </row>
    <row r="27" spans="1:5" ht="12.75">
      <c r="A27" s="105" t="s">
        <v>7</v>
      </c>
      <c r="B27" s="436">
        <v>113181</v>
      </c>
      <c r="C27" s="436">
        <v>113181</v>
      </c>
      <c r="D27" s="436">
        <v>47777</v>
      </c>
      <c r="E27" s="32">
        <f t="shared" si="0"/>
        <v>42.21291559537379</v>
      </c>
    </row>
    <row r="28" spans="1:5" ht="12.75">
      <c r="A28" s="105" t="s">
        <v>8</v>
      </c>
      <c r="B28" s="436">
        <v>47884</v>
      </c>
      <c r="C28" s="436">
        <v>47884</v>
      </c>
      <c r="D28" s="436">
        <v>14505</v>
      </c>
      <c r="E28" s="32">
        <f t="shared" si="0"/>
        <v>30.29195555926823</v>
      </c>
    </row>
    <row r="29" spans="1:5" ht="12.75">
      <c r="A29" s="105" t="s">
        <v>9</v>
      </c>
      <c r="B29" s="436">
        <v>719506</v>
      </c>
      <c r="C29" s="436">
        <v>719506</v>
      </c>
      <c r="D29" s="436">
        <v>181060</v>
      </c>
      <c r="E29" s="32">
        <f t="shared" si="0"/>
        <v>25.164487856946295</v>
      </c>
    </row>
    <row r="30" spans="1:5" ht="12.75">
      <c r="A30" s="105" t="s">
        <v>10</v>
      </c>
      <c r="B30" s="436">
        <v>1361279</v>
      </c>
      <c r="C30" s="436">
        <v>1361279</v>
      </c>
      <c r="D30" s="436">
        <v>476154</v>
      </c>
      <c r="E30" s="32">
        <f t="shared" si="0"/>
        <v>34.97842837507961</v>
      </c>
    </row>
    <row r="31" spans="1:6" ht="12.75">
      <c r="A31" s="270" t="s">
        <v>3</v>
      </c>
      <c r="B31" s="436">
        <v>1000</v>
      </c>
      <c r="C31" s="436">
        <v>1000</v>
      </c>
      <c r="D31" s="436">
        <v>535</v>
      </c>
      <c r="E31" s="271">
        <f t="shared" si="0"/>
        <v>53.5</v>
      </c>
      <c r="F31" t="s">
        <v>249</v>
      </c>
    </row>
    <row r="32" spans="1:5" ht="12.75">
      <c r="A32" s="121" t="s">
        <v>328</v>
      </c>
      <c r="B32" s="122">
        <f>SUM(B26:B31)</f>
        <v>2921934</v>
      </c>
      <c r="C32" s="122">
        <f>SUM(C26:C31)</f>
        <v>2921934</v>
      </c>
      <c r="D32" s="122">
        <f>SUM(D26:D31)</f>
        <v>965798</v>
      </c>
      <c r="E32" s="32">
        <f t="shared" si="0"/>
        <v>33.05338176700774</v>
      </c>
    </row>
    <row r="33" spans="1:5" ht="12.75">
      <c r="A33" s="121"/>
      <c r="B33" s="122"/>
      <c r="C33" s="122"/>
      <c r="D33" s="122"/>
      <c r="E33" s="32"/>
    </row>
    <row r="34" spans="1:7" ht="12.75">
      <c r="A34" s="34" t="s">
        <v>318</v>
      </c>
      <c r="B34" s="28">
        <v>500</v>
      </c>
      <c r="C34" s="28">
        <v>2850</v>
      </c>
      <c r="D34" s="439">
        <v>2203</v>
      </c>
      <c r="E34" s="32">
        <f t="shared" si="0"/>
        <v>77.29824561403508</v>
      </c>
      <c r="G34" s="313"/>
    </row>
    <row r="35" spans="1:5" ht="12.75">
      <c r="A35" s="34" t="s">
        <v>312</v>
      </c>
      <c r="B35" s="28">
        <v>8000</v>
      </c>
      <c r="C35" s="28">
        <v>8000</v>
      </c>
      <c r="D35" s="439">
        <v>6253</v>
      </c>
      <c r="E35" s="32">
        <f t="shared" si="0"/>
        <v>78.1625</v>
      </c>
    </row>
    <row r="36" spans="1:6" ht="12" customHeight="1">
      <c r="A36" s="23" t="s">
        <v>4</v>
      </c>
      <c r="B36" s="28">
        <v>49167</v>
      </c>
      <c r="C36" s="28">
        <v>61381</v>
      </c>
      <c r="D36" s="439">
        <v>11891</v>
      </c>
      <c r="E36" s="32">
        <f>+D36/C36*100</f>
        <v>19.37244424170346</v>
      </c>
      <c r="F36" t="s">
        <v>250</v>
      </c>
    </row>
    <row r="37" spans="1:7" ht="11.25" customHeight="1">
      <c r="A37" s="23" t="s">
        <v>514</v>
      </c>
      <c r="B37" s="28">
        <v>137155</v>
      </c>
      <c r="C37" s="28">
        <v>42313</v>
      </c>
      <c r="D37" s="439">
        <v>9914</v>
      </c>
      <c r="E37" s="32">
        <f t="shared" si="0"/>
        <v>23.43015149008579</v>
      </c>
      <c r="G37" s="313"/>
    </row>
    <row r="38" spans="1:7" ht="11.25" customHeight="1">
      <c r="A38" s="23" t="s">
        <v>512</v>
      </c>
      <c r="B38" s="28">
        <v>0</v>
      </c>
      <c r="C38" s="28">
        <v>149</v>
      </c>
      <c r="D38" s="439">
        <v>182</v>
      </c>
      <c r="E38" s="32">
        <f t="shared" si="0"/>
        <v>122.14765100671141</v>
      </c>
      <c r="G38" s="313"/>
    </row>
    <row r="39" spans="1:7" ht="11.25" customHeight="1">
      <c r="A39" s="23" t="s">
        <v>515</v>
      </c>
      <c r="B39" s="28">
        <v>0</v>
      </c>
      <c r="C39" s="28">
        <v>195</v>
      </c>
      <c r="D39" s="280">
        <v>195</v>
      </c>
      <c r="E39" s="32">
        <f t="shared" si="0"/>
        <v>100</v>
      </c>
      <c r="G39" s="313"/>
    </row>
    <row r="40" spans="1:7" ht="11.25" customHeight="1">
      <c r="A40" s="23" t="s">
        <v>513</v>
      </c>
      <c r="B40" s="28">
        <v>0</v>
      </c>
      <c r="C40" s="28">
        <v>124041</v>
      </c>
      <c r="D40" s="280">
        <v>5327</v>
      </c>
      <c r="E40" s="32">
        <f t="shared" si="0"/>
        <v>4.29454777049524</v>
      </c>
      <c r="G40" s="313"/>
    </row>
    <row r="41" spans="1:9" ht="12.75">
      <c r="A41" s="23" t="s">
        <v>496</v>
      </c>
      <c r="B41" s="28">
        <v>12000</v>
      </c>
      <c r="C41" s="28">
        <v>12000</v>
      </c>
      <c r="D41" s="280">
        <v>5014</v>
      </c>
      <c r="E41" s="32">
        <f t="shared" si="0"/>
        <v>41.78333333333333</v>
      </c>
      <c r="H41">
        <v>2143</v>
      </c>
      <c r="I41">
        <v>2</v>
      </c>
    </row>
    <row r="42" spans="1:5" ht="12.75">
      <c r="A42" s="23" t="s">
        <v>392</v>
      </c>
      <c r="B42" s="28">
        <v>0</v>
      </c>
      <c r="C42" s="28">
        <v>2900</v>
      </c>
      <c r="D42" s="280">
        <v>2900</v>
      </c>
      <c r="E42" s="32">
        <f t="shared" si="0"/>
        <v>100</v>
      </c>
    </row>
    <row r="43" spans="1:9" ht="12.75">
      <c r="A43" s="23" t="s">
        <v>348</v>
      </c>
      <c r="B43" s="28">
        <v>0</v>
      </c>
      <c r="C43" s="28">
        <v>0</v>
      </c>
      <c r="D43" s="439">
        <v>1735</v>
      </c>
      <c r="E43" s="32" t="s">
        <v>313</v>
      </c>
      <c r="H43">
        <v>2329</v>
      </c>
      <c r="I43">
        <v>1022</v>
      </c>
    </row>
    <row r="44" spans="1:5" ht="12.75">
      <c r="A44" s="121" t="s">
        <v>329</v>
      </c>
      <c r="B44" s="122">
        <f>SUM(B34:B43)</f>
        <v>206822</v>
      </c>
      <c r="C44" s="122">
        <f>SUM(C34:C43)</f>
        <v>253829</v>
      </c>
      <c r="D44" s="122">
        <f>SUM(D34:D43)</f>
        <v>45614</v>
      </c>
      <c r="E44" s="32">
        <f t="shared" si="0"/>
        <v>17.970365876239516</v>
      </c>
    </row>
    <row r="45" spans="1:10" ht="12.75">
      <c r="A45" s="121"/>
      <c r="B45" s="122"/>
      <c r="C45" s="122"/>
      <c r="D45" s="122"/>
      <c r="E45" s="269"/>
      <c r="J45" s="133"/>
    </row>
    <row r="46" spans="1:10" ht="12.75">
      <c r="A46" s="23" t="s">
        <v>358</v>
      </c>
      <c r="B46" s="28">
        <v>0</v>
      </c>
      <c r="C46" s="28">
        <v>1426</v>
      </c>
      <c r="D46" s="439">
        <v>5356</v>
      </c>
      <c r="E46" s="32">
        <f t="shared" si="0"/>
        <v>375.5960729312763</v>
      </c>
      <c r="J46" s="133"/>
    </row>
    <row r="47" spans="1:5" ht="12.75">
      <c r="A47" s="23" t="s">
        <v>379</v>
      </c>
      <c r="B47" s="28">
        <v>344686</v>
      </c>
      <c r="C47" s="28">
        <v>344686</v>
      </c>
      <c r="D47" s="440">
        <v>143620</v>
      </c>
      <c r="E47" s="32">
        <f t="shared" si="0"/>
        <v>41.666908432602426</v>
      </c>
    </row>
    <row r="48" spans="1:5" ht="12.75">
      <c r="A48" s="23" t="s">
        <v>332</v>
      </c>
      <c r="B48" s="28">
        <v>3260624</v>
      </c>
      <c r="C48" s="28">
        <v>3487040</v>
      </c>
      <c r="D48" s="439">
        <v>1790440</v>
      </c>
      <c r="E48" s="32">
        <f t="shared" si="0"/>
        <v>51.34555382215289</v>
      </c>
    </row>
    <row r="49" spans="1:5" ht="12.75">
      <c r="A49" s="23" t="s">
        <v>473</v>
      </c>
      <c r="B49" s="28">
        <v>0</v>
      </c>
      <c r="C49" s="28">
        <v>6000</v>
      </c>
      <c r="D49" s="439">
        <v>2500</v>
      </c>
      <c r="E49" s="32">
        <f t="shared" si="0"/>
        <v>41.66666666666667</v>
      </c>
    </row>
    <row r="50" spans="1:5" ht="12.75">
      <c r="A50" s="23" t="s">
        <v>474</v>
      </c>
      <c r="B50" s="28">
        <v>0</v>
      </c>
      <c r="C50" s="28">
        <v>1810</v>
      </c>
      <c r="D50" s="439">
        <v>0</v>
      </c>
      <c r="E50" s="32">
        <f t="shared" si="0"/>
        <v>0</v>
      </c>
    </row>
    <row r="51" spans="1:5" ht="25.5">
      <c r="A51" s="273" t="s">
        <v>330</v>
      </c>
      <c r="B51" s="272">
        <f>SUM(B46:B50)</f>
        <v>3605310</v>
      </c>
      <c r="C51" s="272">
        <f>SUM(C46:C50)</f>
        <v>3840962</v>
      </c>
      <c r="D51" s="272">
        <f>SUM(D46:D50)</f>
        <v>1941916</v>
      </c>
      <c r="E51" s="32">
        <f t="shared" si="0"/>
        <v>50.55806331851239</v>
      </c>
    </row>
    <row r="52" spans="1:5" ht="12.75">
      <c r="A52" s="3" t="s">
        <v>5</v>
      </c>
      <c r="B52" s="9">
        <f>B32+B44+B51</f>
        <v>6734066</v>
      </c>
      <c r="C52" s="9">
        <f>C32+C44+C51</f>
        <v>7016725</v>
      </c>
      <c r="D52" s="9">
        <f>D32+D44+D51</f>
        <v>2953328</v>
      </c>
      <c r="E52" s="27">
        <f t="shared" si="0"/>
        <v>42.0898353576633</v>
      </c>
    </row>
    <row r="53" spans="1:5" s="29" customFormat="1" ht="14.25">
      <c r="A53" s="286"/>
      <c r="B53" s="287"/>
      <c r="C53" s="287"/>
      <c r="D53" s="287"/>
      <c r="E53" s="288"/>
    </row>
    <row r="54" spans="1:5" s="29" customFormat="1" ht="14.25">
      <c r="A54" s="286"/>
      <c r="B54" s="287"/>
      <c r="C54" s="287"/>
      <c r="D54" s="406"/>
      <c r="E54" s="288"/>
    </row>
    <row r="55" spans="1:5" s="29" customFormat="1" ht="12.75">
      <c r="A55" s="295" t="s">
        <v>347</v>
      </c>
      <c r="B55" s="18"/>
      <c r="C55" s="18"/>
      <c r="D55" s="18"/>
      <c r="E55" s="297"/>
    </row>
    <row r="56" spans="1:5" s="29" customFormat="1" ht="12.75">
      <c r="A56" s="295"/>
      <c r="B56" s="18"/>
      <c r="C56" s="18"/>
      <c r="D56" s="18"/>
      <c r="E56" s="297"/>
    </row>
    <row r="57" spans="1:5" s="29" customFormat="1" ht="12.75">
      <c r="A57" s="23" t="s">
        <v>333</v>
      </c>
      <c r="B57" s="28">
        <v>0</v>
      </c>
      <c r="C57" s="28">
        <v>0</v>
      </c>
      <c r="D57" s="280">
        <v>288</v>
      </c>
      <c r="E57" s="32" t="s">
        <v>313</v>
      </c>
    </row>
    <row r="58" spans="1:5" s="29" customFormat="1" ht="12.75">
      <c r="A58" s="386" t="s">
        <v>418</v>
      </c>
      <c r="B58" s="28">
        <v>0</v>
      </c>
      <c r="C58" s="28">
        <v>0</v>
      </c>
      <c r="D58" s="280">
        <v>404</v>
      </c>
      <c r="E58" s="32" t="s">
        <v>313</v>
      </c>
    </row>
    <row r="59" spans="1:7" s="29" customFormat="1" ht="12.75">
      <c r="A59" s="23" t="s">
        <v>405</v>
      </c>
      <c r="B59" s="28">
        <v>0</v>
      </c>
      <c r="C59" s="28">
        <v>0</v>
      </c>
      <c r="D59" s="280">
        <v>367</v>
      </c>
      <c r="E59" s="314" t="s">
        <v>313</v>
      </c>
      <c r="G59" s="133"/>
    </row>
    <row r="60" spans="1:7" s="29" customFormat="1" ht="12.75">
      <c r="A60" s="23" t="s">
        <v>472</v>
      </c>
      <c r="B60" s="28">
        <v>0</v>
      </c>
      <c r="C60" s="28">
        <v>0</v>
      </c>
      <c r="D60" s="280">
        <v>520</v>
      </c>
      <c r="E60" s="314" t="s">
        <v>313</v>
      </c>
      <c r="G60" s="133"/>
    </row>
    <row r="61" spans="1:7" s="29" customFormat="1" ht="12.75">
      <c r="A61" s="23" t="s">
        <v>701</v>
      </c>
      <c r="B61" s="28">
        <v>0</v>
      </c>
      <c r="C61" s="28">
        <v>0</v>
      </c>
      <c r="D61" s="280">
        <v>156</v>
      </c>
      <c r="E61" s="32" t="s">
        <v>313</v>
      </c>
      <c r="G61" s="133"/>
    </row>
    <row r="62" spans="1:5" s="29" customFormat="1" ht="12.75">
      <c r="A62" s="3" t="s">
        <v>346</v>
      </c>
      <c r="B62" s="9">
        <v>0</v>
      </c>
      <c r="C62" s="9">
        <f>SUM(C57:C60)</f>
        <v>0</v>
      </c>
      <c r="D62" s="9">
        <f>SUM(D57:D61)</f>
        <v>1735</v>
      </c>
      <c r="E62" s="10" t="s">
        <v>313</v>
      </c>
    </row>
    <row r="63" spans="1:5" s="29" customFormat="1" ht="12.75">
      <c r="A63" s="103"/>
      <c r="B63" s="18"/>
      <c r="C63" s="18"/>
      <c r="D63" s="18"/>
      <c r="E63" s="31"/>
    </row>
    <row r="64" spans="1:4" ht="12.75">
      <c r="A64" s="65" t="s">
        <v>105</v>
      </c>
      <c r="B64" s="29"/>
      <c r="C64" s="84"/>
      <c r="D64" s="29"/>
    </row>
    <row r="65" spans="2:4" ht="12.75">
      <c r="B65" s="29"/>
      <c r="C65" s="84"/>
      <c r="D65" s="29"/>
    </row>
    <row r="66" spans="1:5" ht="25.5" customHeight="1">
      <c r="A66" s="5" t="s">
        <v>0</v>
      </c>
      <c r="B66" s="50" t="s">
        <v>126</v>
      </c>
      <c r="C66" s="59" t="s">
        <v>127</v>
      </c>
      <c r="D66" s="5" t="s">
        <v>2</v>
      </c>
      <c r="E66" s="51" t="s">
        <v>128</v>
      </c>
    </row>
    <row r="67" spans="1:5" ht="12.75">
      <c r="A67" s="23" t="s">
        <v>136</v>
      </c>
      <c r="B67" s="250">
        <v>2000</v>
      </c>
      <c r="C67" s="26">
        <v>2000</v>
      </c>
      <c r="D67" s="280">
        <v>5426</v>
      </c>
      <c r="E67" s="63">
        <f>+D67/C67*100</f>
        <v>271.3</v>
      </c>
    </row>
    <row r="68" spans="1:6" ht="12.75">
      <c r="A68" s="23" t="s">
        <v>137</v>
      </c>
      <c r="B68" s="250">
        <v>3000</v>
      </c>
      <c r="C68" s="26">
        <v>3000</v>
      </c>
      <c r="D68" s="280">
        <v>853</v>
      </c>
      <c r="E68" s="63">
        <f>+D68/C68*100</f>
        <v>28.433333333333334</v>
      </c>
      <c r="F68" t="s">
        <v>251</v>
      </c>
    </row>
    <row r="69" spans="1:5" ht="12.75">
      <c r="A69" s="23" t="s">
        <v>406</v>
      </c>
      <c r="B69" s="29">
        <v>0</v>
      </c>
      <c r="C69" s="26">
        <v>33</v>
      </c>
      <c r="D69" s="440">
        <v>268</v>
      </c>
      <c r="E69" s="63">
        <f>+D69/C69*100</f>
        <v>812.1212121212121</v>
      </c>
    </row>
    <row r="70" spans="1:5" ht="12.75">
      <c r="A70" s="121" t="s">
        <v>331</v>
      </c>
      <c r="B70" s="272">
        <f>SUM(B67:B69)</f>
        <v>5000</v>
      </c>
      <c r="C70" s="272">
        <f>SUM(C67:C69)</f>
        <v>5033</v>
      </c>
      <c r="D70" s="272">
        <f>SUM(D67:D69)</f>
        <v>6547</v>
      </c>
      <c r="E70" s="123">
        <f>+D70/C70*100</f>
        <v>130.0814623484999</v>
      </c>
    </row>
    <row r="71" spans="1:5" ht="12.75">
      <c r="A71" s="121"/>
      <c r="B71" s="272"/>
      <c r="C71" s="122"/>
      <c r="D71" s="122"/>
      <c r="E71" s="123"/>
    </row>
    <row r="72" spans="1:5" ht="12.75">
      <c r="A72" s="23" t="s">
        <v>349</v>
      </c>
      <c r="B72" s="250">
        <v>0</v>
      </c>
      <c r="C72" s="26">
        <v>72631</v>
      </c>
      <c r="D72" s="280">
        <v>1572</v>
      </c>
      <c r="E72" s="63">
        <f>+D72/C72*100</f>
        <v>2.164365078272363</v>
      </c>
    </row>
    <row r="73" spans="1:5" ht="12.75">
      <c r="A73" s="23" t="s">
        <v>475</v>
      </c>
      <c r="B73" s="250">
        <v>0</v>
      </c>
      <c r="C73" s="26">
        <v>558</v>
      </c>
      <c r="D73" s="280">
        <v>558</v>
      </c>
      <c r="E73" s="63">
        <f>+D73/C73*100</f>
        <v>100</v>
      </c>
    </row>
    <row r="74" spans="1:5" ht="12.75">
      <c r="A74" s="23" t="s">
        <v>476</v>
      </c>
      <c r="B74" s="250">
        <v>0</v>
      </c>
      <c r="C74" s="26">
        <v>174</v>
      </c>
      <c r="D74" s="280">
        <v>174</v>
      </c>
      <c r="E74" s="63">
        <f>+D74/C74*100</f>
        <v>100</v>
      </c>
    </row>
    <row r="75" spans="1:5" ht="25.5">
      <c r="A75" s="273" t="s">
        <v>357</v>
      </c>
      <c r="B75" s="272">
        <f>SUM(B72:B72)</f>
        <v>0</v>
      </c>
      <c r="C75" s="272">
        <f>SUM(C72:C74)</f>
        <v>73363</v>
      </c>
      <c r="D75" s="272">
        <f>SUM(D72:D74)</f>
        <v>2304</v>
      </c>
      <c r="E75" s="123">
        <f>+D75/C75*100</f>
        <v>3.14054768752641</v>
      </c>
    </row>
    <row r="76" spans="1:5" ht="12.75">
      <c r="A76" s="3" t="s">
        <v>6</v>
      </c>
      <c r="B76" s="9">
        <f>B70+B75</f>
        <v>5000</v>
      </c>
      <c r="C76" s="9">
        <f>C70+C75</f>
        <v>78396</v>
      </c>
      <c r="D76" s="9">
        <f>D70+D75</f>
        <v>8851</v>
      </c>
      <c r="E76" s="10">
        <f>+D76/B76*100</f>
        <v>177.02</v>
      </c>
    </row>
    <row r="77" spans="1:5" ht="12.75">
      <c r="A77" s="295"/>
      <c r="B77" s="296"/>
      <c r="C77" s="296"/>
      <c r="D77" s="296"/>
      <c r="E77" s="297"/>
    </row>
    <row r="78" spans="1:5" ht="12.75">
      <c r="A78" s="3" t="s">
        <v>107</v>
      </c>
      <c r="B78" s="9">
        <f>B52+B76</f>
        <v>6739066</v>
      </c>
      <c r="C78" s="9">
        <f>C52+C76</f>
        <v>7095121</v>
      </c>
      <c r="D78" s="9">
        <f>D52+D76</f>
        <v>2962179</v>
      </c>
      <c r="E78" s="10">
        <f>+D78/C78*100</f>
        <v>41.74952055081231</v>
      </c>
    </row>
    <row r="79" ht="12.75">
      <c r="J79" t="s">
        <v>164</v>
      </c>
    </row>
    <row r="80" ht="12.75">
      <c r="A80" s="65"/>
    </row>
    <row r="90" spans="1:2" ht="12.75">
      <c r="A90" s="103"/>
      <c r="B90" s="103"/>
    </row>
    <row r="91" spans="1:2" ht="12.75">
      <c r="A91" s="103"/>
      <c r="B91" s="103"/>
    </row>
    <row r="92" spans="1:2" ht="12.75">
      <c r="A92" s="103"/>
      <c r="B92" s="103"/>
    </row>
    <row r="93" spans="1:2" ht="12.75">
      <c r="A93" s="103"/>
      <c r="B93" s="103"/>
    </row>
    <row r="94" spans="1:2" ht="12.75">
      <c r="A94" s="103"/>
      <c r="B94" s="103"/>
    </row>
    <row r="95" spans="1:5" ht="12.75">
      <c r="A95" s="560"/>
      <c r="B95" s="560"/>
      <c r="C95" s="560"/>
      <c r="D95" s="560"/>
      <c r="E95" s="560"/>
    </row>
    <row r="96" spans="1:5" ht="12.75">
      <c r="A96" s="103"/>
      <c r="B96" s="267"/>
      <c r="C96" s="268"/>
      <c r="D96" s="267"/>
      <c r="E96" s="267"/>
    </row>
    <row r="97" spans="1:5" ht="12.75">
      <c r="A97" s="103"/>
      <c r="B97" s="267"/>
      <c r="C97" s="268"/>
      <c r="D97" s="267"/>
      <c r="E97" s="267"/>
    </row>
  </sheetData>
  <mergeCells count="4">
    <mergeCell ref="D3:E3"/>
    <mergeCell ref="A5:E5"/>
    <mergeCell ref="D4:E4"/>
    <mergeCell ref="A95:E95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62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D20" sqref="D20"/>
    </sheetView>
  </sheetViews>
  <sheetFormatPr defaultColWidth="9.00390625" defaultRowHeight="12.75"/>
  <cols>
    <col min="1" max="1" width="32.37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391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18" ht="18">
      <c r="A3" s="284"/>
      <c r="B3" s="284"/>
      <c r="C3" s="284"/>
      <c r="D3" s="284"/>
      <c r="E3" s="284"/>
      <c r="F3" s="284"/>
      <c r="G3" s="284"/>
      <c r="H3" s="24"/>
      <c r="Q3" s="78"/>
      <c r="R3" s="78"/>
    </row>
    <row r="4" spans="1:18" ht="18">
      <c r="A4" s="284" t="s">
        <v>506</v>
      </c>
      <c r="B4" s="284"/>
      <c r="C4" s="284"/>
      <c r="D4" s="284"/>
      <c r="E4" s="284"/>
      <c r="F4" s="284"/>
      <c r="G4" s="284"/>
      <c r="H4" s="24"/>
      <c r="Q4" s="78"/>
      <c r="R4" s="78"/>
    </row>
    <row r="5" spans="1:2" ht="15.75">
      <c r="A5" s="1"/>
      <c r="B5" s="1"/>
    </row>
    <row r="6" spans="1:5" ht="15.75">
      <c r="A6" s="1" t="s">
        <v>381</v>
      </c>
      <c r="B6" s="1"/>
      <c r="D6" s="358">
        <v>1386438.73</v>
      </c>
      <c r="E6" s="2" t="s">
        <v>94</v>
      </c>
    </row>
    <row r="7" spans="1:2" ht="15.75">
      <c r="A7" s="1"/>
      <c r="B7" s="1"/>
    </row>
    <row r="8" spans="1:8" ht="15.75">
      <c r="A8" s="1" t="s">
        <v>95</v>
      </c>
      <c r="B8" s="1"/>
      <c r="H8" s="2"/>
    </row>
    <row r="9" spans="1:6" ht="24.75" customHeight="1">
      <c r="A9" s="81"/>
      <c r="B9" s="52" t="s">
        <v>126</v>
      </c>
      <c r="C9" s="6" t="s">
        <v>127</v>
      </c>
      <c r="D9" s="5" t="s">
        <v>2</v>
      </c>
      <c r="E9" s="51" t="s">
        <v>128</v>
      </c>
      <c r="F9" t="s">
        <v>274</v>
      </c>
    </row>
    <row r="10" spans="1:5" ht="12.75" customHeight="1">
      <c r="A10" s="372" t="s">
        <v>425</v>
      </c>
      <c r="B10" s="282">
        <v>0</v>
      </c>
      <c r="C10" s="370">
        <v>0</v>
      </c>
      <c r="D10" s="280">
        <v>3603</v>
      </c>
      <c r="E10" s="371" t="s">
        <v>313</v>
      </c>
    </row>
    <row r="11" spans="1:5" ht="12.75">
      <c r="A11" s="3" t="s">
        <v>337</v>
      </c>
      <c r="B11" s="9">
        <v>0</v>
      </c>
      <c r="C11" s="9">
        <v>0</v>
      </c>
      <c r="D11" s="9">
        <f>SUM(D10)</f>
        <v>3603</v>
      </c>
      <c r="E11" s="27" t="s">
        <v>313</v>
      </c>
    </row>
    <row r="12" spans="1:5" s="279" customFormat="1" ht="12.75">
      <c r="A12" s="274"/>
      <c r="B12" s="275"/>
      <c r="C12" s="275"/>
      <c r="D12" s="275"/>
      <c r="E12" s="276"/>
    </row>
    <row r="13" spans="1:5" ht="12.75">
      <c r="A13" s="274"/>
      <c r="B13" s="275"/>
      <c r="C13" s="275"/>
      <c r="D13" s="275"/>
      <c r="E13" s="276"/>
    </row>
    <row r="14" spans="1:5" ht="12.75">
      <c r="A14" s="274"/>
      <c r="B14" s="275"/>
      <c r="C14" s="275"/>
      <c r="D14" s="275"/>
      <c r="E14" s="276"/>
    </row>
    <row r="15" ht="17.25" customHeight="1"/>
    <row r="16" spans="1:2" ht="15.75">
      <c r="A16" s="1" t="s">
        <v>444</v>
      </c>
      <c r="B16" s="1"/>
    </row>
    <row r="17" spans="1:18" ht="25.5">
      <c r="A17" s="3" t="s">
        <v>446</v>
      </c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s="133" customFormat="1" ht="12.75">
      <c r="A18" s="412" t="s">
        <v>450</v>
      </c>
      <c r="B18" s="28">
        <v>0</v>
      </c>
      <c r="C18" s="379">
        <v>396620</v>
      </c>
      <c r="D18" s="377">
        <v>41564</v>
      </c>
      <c r="E18" s="413">
        <f>D18/C18*100</f>
        <v>10.479552216227118</v>
      </c>
      <c r="F18" s="295"/>
      <c r="G18" s="411"/>
      <c r="H18" s="411"/>
      <c r="Q18" s="295"/>
      <c r="R18" s="411"/>
    </row>
    <row r="19" spans="1:18" s="133" customFormat="1" ht="12.75">
      <c r="A19" s="412" t="s">
        <v>447</v>
      </c>
      <c r="B19" s="28">
        <v>0</v>
      </c>
      <c r="C19" s="379">
        <v>104000</v>
      </c>
      <c r="D19" s="404">
        <v>0</v>
      </c>
      <c r="E19" s="413">
        <f>D19/C19*100</f>
        <v>0</v>
      </c>
      <c r="F19" s="295"/>
      <c r="G19" s="411"/>
      <c r="H19" s="411"/>
      <c r="Q19" s="295"/>
      <c r="R19" s="411"/>
    </row>
    <row r="20" spans="1:18" ht="12.75">
      <c r="A20" s="412" t="s">
        <v>448</v>
      </c>
      <c r="B20" s="28">
        <v>0</v>
      </c>
      <c r="C20" s="379">
        <v>413200</v>
      </c>
      <c r="D20" s="377">
        <v>26957.4</v>
      </c>
      <c r="E20" s="413">
        <f>D20/C20*100</f>
        <v>6.52405614714424</v>
      </c>
      <c r="F20" s="11"/>
      <c r="G20" s="12"/>
      <c r="H20" s="12"/>
      <c r="Q20" s="11"/>
      <c r="R20" s="12"/>
    </row>
    <row r="21" spans="1:18" ht="12.75">
      <c r="A21" s="386" t="s">
        <v>449</v>
      </c>
      <c r="B21" s="28">
        <v>0</v>
      </c>
      <c r="C21" s="28">
        <v>470040</v>
      </c>
      <c r="D21" s="280">
        <v>738</v>
      </c>
      <c r="E21" s="413">
        <f>D21/C21*100</f>
        <v>0.15700791422006638</v>
      </c>
      <c r="F21" s="25" t="s">
        <v>272</v>
      </c>
      <c r="G21" s="58"/>
      <c r="H21" s="58"/>
      <c r="Q21" s="25"/>
      <c r="R21" s="58"/>
    </row>
    <row r="22" spans="1:18" ht="12.75">
      <c r="A22" s="3" t="s">
        <v>338</v>
      </c>
      <c r="B22" s="9">
        <f>SUM(B21:B21)</f>
        <v>0</v>
      </c>
      <c r="C22" s="9">
        <f>SUM(C18:C21)</f>
        <v>1383860</v>
      </c>
      <c r="D22" s="9">
        <f>SUM(D18:D21)</f>
        <v>69259.4</v>
      </c>
      <c r="E22" s="410">
        <f>D22/C22*100</f>
        <v>5.004798173225615</v>
      </c>
      <c r="F22" s="18"/>
      <c r="G22" s="31"/>
      <c r="H22" s="31"/>
      <c r="Q22" s="18"/>
      <c r="R22" s="31"/>
    </row>
    <row r="25" spans="1:5" ht="15.75">
      <c r="A25" s="1" t="s">
        <v>654</v>
      </c>
      <c r="D25" s="352">
        <v>1320782.57</v>
      </c>
      <c r="E25" s="353" t="s">
        <v>94</v>
      </c>
    </row>
    <row r="26" ht="18.75">
      <c r="A26" s="175"/>
    </row>
    <row r="27" ht="18.75">
      <c r="A27" s="175"/>
    </row>
    <row r="28" ht="18.75">
      <c r="A28" s="177"/>
    </row>
    <row r="29" ht="18.75">
      <c r="A29" s="177"/>
    </row>
    <row r="30" ht="15.75">
      <c r="A30" s="179"/>
    </row>
    <row r="31" ht="18.75">
      <c r="A31" s="177"/>
    </row>
    <row r="32" ht="18.75">
      <c r="A32" s="177"/>
    </row>
    <row r="33" ht="18.75">
      <c r="A33" s="177"/>
    </row>
    <row r="34" ht="18.75">
      <c r="A34" s="181"/>
    </row>
    <row r="35" ht="18.75">
      <c r="A35" s="181"/>
    </row>
    <row r="36" ht="18.75">
      <c r="A36" s="181"/>
    </row>
    <row r="37" ht="18.75">
      <c r="A37" s="177"/>
    </row>
    <row r="38" ht="18.75">
      <c r="A38" s="177"/>
    </row>
    <row r="39" ht="15.75">
      <c r="A39" s="180"/>
    </row>
    <row r="40" ht="18.75">
      <c r="A40" s="178"/>
    </row>
    <row r="41" ht="18.75">
      <c r="A41" s="178"/>
    </row>
    <row r="42" ht="18.75">
      <c r="A42" s="178"/>
    </row>
    <row r="43" ht="18.75">
      <c r="A43" s="176"/>
    </row>
    <row r="44" ht="18.75">
      <c r="A44" s="178"/>
    </row>
    <row r="45" ht="18.75">
      <c r="A45" s="178"/>
    </row>
    <row r="46" ht="18.75">
      <c r="A46" s="178"/>
    </row>
    <row r="47" ht="15.75">
      <c r="A47" s="179"/>
    </row>
    <row r="48" ht="18.75">
      <c r="A48" s="178"/>
    </row>
    <row r="49" ht="15.75">
      <c r="A49" s="180"/>
    </row>
    <row r="50" ht="18.75">
      <c r="A50" s="176"/>
    </row>
    <row r="51" ht="15.75">
      <c r="A51" s="179"/>
    </row>
    <row r="52" ht="15.75">
      <c r="A52" s="180"/>
    </row>
    <row r="53" ht="15.75">
      <c r="A53" s="180"/>
    </row>
    <row r="54" ht="18.75">
      <c r="A54" s="178"/>
    </row>
    <row r="55" spans="1:2" ht="18.75">
      <c r="A55" s="178"/>
      <c r="B55" s="176"/>
    </row>
    <row r="56" ht="18.75">
      <c r="A56" s="178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  <colBreaks count="1" manualBreakCount="1">
    <brk id="6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6">
      <selection activeCell="D29" sqref="D29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508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6.25" customHeight="1">
      <c r="A5" s="81"/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2" t="s">
        <v>390</v>
      </c>
      <c r="B6" s="343">
        <v>0</v>
      </c>
      <c r="C6" s="343">
        <v>0</v>
      </c>
      <c r="D6" s="343">
        <v>7000000</v>
      </c>
      <c r="E6" s="391" t="s">
        <v>313</v>
      </c>
    </row>
    <row r="7" spans="1:5" ht="12.75" customHeight="1">
      <c r="A7" s="372" t="s">
        <v>425</v>
      </c>
      <c r="B7" s="343">
        <v>0</v>
      </c>
      <c r="C7" s="343">
        <v>0</v>
      </c>
      <c r="D7" s="343">
        <v>9849</v>
      </c>
      <c r="E7" s="391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7009849</v>
      </c>
      <c r="E8" s="27" t="s">
        <v>313</v>
      </c>
    </row>
    <row r="9" spans="1:5" s="279" customFormat="1" ht="12.75">
      <c r="A9" s="274"/>
      <c r="B9" s="275"/>
      <c r="C9" s="275"/>
      <c r="D9" s="275">
        <f>SUM(D6:D7)</f>
        <v>7009849</v>
      </c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6" t="s">
        <v>437</v>
      </c>
      <c r="B15" s="282">
        <v>0</v>
      </c>
      <c r="C15" s="343">
        <v>7000000</v>
      </c>
      <c r="D15" s="343">
        <v>1278490</v>
      </c>
      <c r="E15" s="203">
        <f>D15/C15*100</f>
        <v>18.264142857142858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7000000</v>
      </c>
      <c r="D16" s="9">
        <f>D15</f>
        <v>1278490</v>
      </c>
      <c r="E16" s="410">
        <f>D16/C16*100</f>
        <v>18.264142857142858</v>
      </c>
      <c r="F16" s="18"/>
      <c r="G16" s="31"/>
      <c r="H16" s="31"/>
      <c r="Q16" s="18"/>
      <c r="R16" s="31"/>
    </row>
    <row r="19" spans="1:9" ht="15.75">
      <c r="A19" s="1" t="s">
        <v>654</v>
      </c>
      <c r="D19" s="352">
        <v>5731358.97</v>
      </c>
      <c r="E19" s="353" t="s">
        <v>94</v>
      </c>
      <c r="I19" s="369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507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/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2" t="s">
        <v>390</v>
      </c>
      <c r="B29" s="343">
        <v>0</v>
      </c>
      <c r="C29" s="343">
        <v>0</v>
      </c>
      <c r="D29" s="343">
        <v>34637000</v>
      </c>
      <c r="E29" s="391" t="s">
        <v>313</v>
      </c>
    </row>
    <row r="30" spans="1:5" ht="12.75" customHeight="1">
      <c r="A30" s="372" t="s">
        <v>425</v>
      </c>
      <c r="B30" s="343">
        <v>0</v>
      </c>
      <c r="C30" s="343">
        <v>0</v>
      </c>
      <c r="D30" s="343">
        <v>63926</v>
      </c>
      <c r="E30" s="391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34700926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6" t="s">
        <v>437</v>
      </c>
      <c r="B38" s="282">
        <v>0</v>
      </c>
      <c r="C38" s="343">
        <v>34637000</v>
      </c>
      <c r="D38" s="404">
        <v>0</v>
      </c>
      <c r="E38" s="371">
        <v>0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34637000</v>
      </c>
      <c r="D39" s="9">
        <v>0</v>
      </c>
      <c r="E39" s="10">
        <v>0</v>
      </c>
      <c r="F39" s="18"/>
      <c r="G39" s="31"/>
      <c r="H39" s="31"/>
      <c r="Q39" s="18"/>
      <c r="R39" s="31"/>
    </row>
    <row r="42" spans="1:9" ht="15.75">
      <c r="A42" s="1" t="s">
        <v>654</v>
      </c>
      <c r="D42" s="352">
        <v>34700926.29</v>
      </c>
      <c r="E42" s="353" t="s">
        <v>94</v>
      </c>
      <c r="I42" s="369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G34" sqref="G34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509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8" ht="15.75">
      <c r="A4" s="1" t="s">
        <v>445</v>
      </c>
      <c r="B4" s="1"/>
      <c r="H4" s="2"/>
    </row>
    <row r="5" spans="1:6" ht="25.5" customHeight="1">
      <c r="A5" s="81"/>
      <c r="B5" s="52" t="s">
        <v>126</v>
      </c>
      <c r="C5" s="6" t="s">
        <v>127</v>
      </c>
      <c r="D5" s="5" t="s">
        <v>2</v>
      </c>
      <c r="E5" s="51" t="s">
        <v>128</v>
      </c>
      <c r="F5" t="s">
        <v>274</v>
      </c>
    </row>
    <row r="6" spans="1:5" ht="12.75" customHeight="1">
      <c r="A6" s="372" t="s">
        <v>390</v>
      </c>
      <c r="B6" s="343">
        <v>0</v>
      </c>
      <c r="C6" s="343">
        <v>0</v>
      </c>
      <c r="D6" s="343">
        <v>189720</v>
      </c>
      <c r="E6" s="391" t="s">
        <v>313</v>
      </c>
    </row>
    <row r="7" spans="1:5" ht="12.75" customHeight="1">
      <c r="A7" s="372" t="s">
        <v>425</v>
      </c>
      <c r="B7" s="343">
        <v>0</v>
      </c>
      <c r="C7" s="343">
        <v>0</v>
      </c>
      <c r="D7" s="343">
        <v>118</v>
      </c>
      <c r="E7" s="391" t="s">
        <v>313</v>
      </c>
    </row>
    <row r="8" spans="1:5" ht="12.75">
      <c r="A8" s="3" t="s">
        <v>337</v>
      </c>
      <c r="B8" s="9">
        <v>0</v>
      </c>
      <c r="C8" s="9">
        <v>0</v>
      </c>
      <c r="D8" s="9">
        <f>SUM(D6:D7)</f>
        <v>189838</v>
      </c>
      <c r="E8" s="27" t="s">
        <v>313</v>
      </c>
    </row>
    <row r="9" spans="1:5" s="279" customFormat="1" ht="12.75">
      <c r="A9" s="274"/>
      <c r="B9" s="275"/>
      <c r="C9" s="275"/>
      <c r="D9" s="275"/>
      <c r="E9" s="276"/>
    </row>
    <row r="10" spans="1:5" ht="12.75">
      <c r="A10" s="274"/>
      <c r="B10" s="275"/>
      <c r="C10" s="275"/>
      <c r="D10" s="275"/>
      <c r="E10" s="276"/>
    </row>
    <row r="11" spans="1:5" ht="12.75">
      <c r="A11" s="274"/>
      <c r="B11" s="275"/>
      <c r="C11" s="275"/>
      <c r="D11" s="275"/>
      <c r="E11" s="276"/>
    </row>
    <row r="12" ht="17.25" customHeight="1"/>
    <row r="13" spans="1:2" ht="15.75">
      <c r="A13" s="1" t="s">
        <v>444</v>
      </c>
      <c r="B13" s="1"/>
    </row>
    <row r="14" spans="1:18" ht="25.5">
      <c r="A14" s="3"/>
      <c r="B14" s="52" t="s">
        <v>126</v>
      </c>
      <c r="C14" s="6" t="s">
        <v>127</v>
      </c>
      <c r="D14" s="277" t="s">
        <v>2</v>
      </c>
      <c r="E14" s="51" t="s">
        <v>128</v>
      </c>
      <c r="F14" s="11" t="s">
        <v>273</v>
      </c>
      <c r="G14" s="12"/>
      <c r="H14" s="12"/>
      <c r="Q14" s="11"/>
      <c r="R14" s="12"/>
    </row>
    <row r="15" spans="1:18" ht="12.75">
      <c r="A15" s="376" t="s">
        <v>437</v>
      </c>
      <c r="B15" s="282">
        <v>0</v>
      </c>
      <c r="C15" s="343">
        <v>189720</v>
      </c>
      <c r="D15" s="377">
        <v>6735.5</v>
      </c>
      <c r="E15" s="203">
        <f>D15/C15*100</f>
        <v>3.5502319207252797</v>
      </c>
      <c r="F15" s="11"/>
      <c r="G15" s="12"/>
      <c r="H15" s="12"/>
      <c r="Q15" s="11"/>
      <c r="R15" s="12"/>
    </row>
    <row r="16" spans="1:18" ht="12.75">
      <c r="A16" s="3" t="s">
        <v>338</v>
      </c>
      <c r="B16" s="9">
        <v>0</v>
      </c>
      <c r="C16" s="9">
        <f>C15</f>
        <v>189720</v>
      </c>
      <c r="D16" s="9">
        <f>D15</f>
        <v>6735.5</v>
      </c>
      <c r="E16" s="410">
        <f>D16/C16*100</f>
        <v>3.5502319207252797</v>
      </c>
      <c r="F16" s="18"/>
      <c r="G16" s="31"/>
      <c r="H16" s="31"/>
      <c r="Q16" s="18"/>
      <c r="R16" s="31"/>
    </row>
    <row r="19" spans="1:9" ht="15.75">
      <c r="A19" s="1" t="s">
        <v>654</v>
      </c>
      <c r="D19" s="352">
        <v>183102.64</v>
      </c>
      <c r="E19" s="353" t="s">
        <v>94</v>
      </c>
      <c r="I19" s="369"/>
    </row>
    <row r="20" ht="18.75">
      <c r="A20" s="175"/>
    </row>
    <row r="21" ht="18.75">
      <c r="A21" s="175"/>
    </row>
    <row r="22" ht="18.75">
      <c r="A22" s="177"/>
    </row>
    <row r="23" ht="18.75">
      <c r="A23" s="177"/>
    </row>
    <row r="24" spans="1:18" ht="18">
      <c r="A24" s="284" t="s">
        <v>510</v>
      </c>
      <c r="B24" s="284"/>
      <c r="C24" s="284"/>
      <c r="D24" s="284"/>
      <c r="E24" s="284"/>
      <c r="F24" s="284"/>
      <c r="G24" s="284"/>
      <c r="H24" s="24"/>
      <c r="Q24" s="78"/>
      <c r="R24" s="78"/>
    </row>
    <row r="25" spans="1:18" ht="18">
      <c r="A25" s="284"/>
      <c r="B25" s="284"/>
      <c r="C25" s="284"/>
      <c r="D25" s="284"/>
      <c r="E25" s="284"/>
      <c r="F25" s="284"/>
      <c r="G25" s="284"/>
      <c r="H25" s="24"/>
      <c r="Q25" s="78"/>
      <c r="R25" s="78"/>
    </row>
    <row r="26" spans="1:2" ht="15.75">
      <c r="A26" s="1"/>
      <c r="B26" s="1"/>
    </row>
    <row r="27" spans="1:8" ht="15.75">
      <c r="A27" s="1" t="s">
        <v>445</v>
      </c>
      <c r="B27" s="1"/>
      <c r="H27" s="2"/>
    </row>
    <row r="28" spans="1:6" ht="25.5" customHeight="1">
      <c r="A28" s="81"/>
      <c r="B28" s="52" t="s">
        <v>126</v>
      </c>
      <c r="C28" s="6" t="s">
        <v>127</v>
      </c>
      <c r="D28" s="5" t="s">
        <v>2</v>
      </c>
      <c r="E28" s="51" t="s">
        <v>128</v>
      </c>
      <c r="F28" t="s">
        <v>274</v>
      </c>
    </row>
    <row r="29" spans="1:5" ht="12.75" customHeight="1">
      <c r="A29" s="372" t="s">
        <v>390</v>
      </c>
      <c r="B29" s="343">
        <v>0</v>
      </c>
      <c r="C29" s="343">
        <v>0</v>
      </c>
      <c r="D29" s="343">
        <v>3900000</v>
      </c>
      <c r="E29" s="391" t="s">
        <v>313</v>
      </c>
    </row>
    <row r="30" spans="1:5" ht="12.75" customHeight="1">
      <c r="A30" s="372" t="s">
        <v>425</v>
      </c>
      <c r="B30" s="343">
        <v>0</v>
      </c>
      <c r="C30" s="343">
        <v>0</v>
      </c>
      <c r="D30" s="343">
        <v>5082</v>
      </c>
      <c r="E30" s="391" t="s">
        <v>313</v>
      </c>
    </row>
    <row r="31" spans="1:5" ht="12.75">
      <c r="A31" s="3" t="s">
        <v>337</v>
      </c>
      <c r="B31" s="9">
        <v>0</v>
      </c>
      <c r="C31" s="9">
        <v>0</v>
      </c>
      <c r="D31" s="9">
        <f>SUM(D29:D30)</f>
        <v>3905082</v>
      </c>
      <c r="E31" s="27" t="s">
        <v>313</v>
      </c>
    </row>
    <row r="32" spans="1:5" s="279" customFormat="1" ht="12.75">
      <c r="A32" s="274"/>
      <c r="B32" s="275"/>
      <c r="C32" s="275"/>
      <c r="D32" s="275"/>
      <c r="E32" s="276"/>
    </row>
    <row r="33" spans="1:5" ht="12.75">
      <c r="A33" s="274"/>
      <c r="B33" s="275"/>
      <c r="C33" s="275"/>
      <c r="D33" s="275"/>
      <c r="E33" s="276"/>
    </row>
    <row r="34" spans="1:5" ht="12.75">
      <c r="A34" s="274"/>
      <c r="B34" s="275"/>
      <c r="C34" s="275"/>
      <c r="D34" s="275"/>
      <c r="E34" s="276"/>
    </row>
    <row r="35" ht="17.25" customHeight="1"/>
    <row r="36" spans="1:2" ht="15.75">
      <c r="A36" s="1" t="s">
        <v>444</v>
      </c>
      <c r="B36" s="1"/>
    </row>
    <row r="37" spans="1:18" ht="25.5">
      <c r="A37" s="3"/>
      <c r="B37" s="52" t="s">
        <v>126</v>
      </c>
      <c r="C37" s="6" t="s">
        <v>127</v>
      </c>
      <c r="D37" s="277" t="s">
        <v>2</v>
      </c>
      <c r="E37" s="51" t="s">
        <v>128</v>
      </c>
      <c r="F37" s="11" t="s">
        <v>273</v>
      </c>
      <c r="G37" s="12"/>
      <c r="H37" s="12"/>
      <c r="Q37" s="11"/>
      <c r="R37" s="12"/>
    </row>
    <row r="38" spans="1:18" ht="12.75">
      <c r="A38" s="376" t="s">
        <v>437</v>
      </c>
      <c r="B38" s="282">
        <v>0</v>
      </c>
      <c r="C38" s="343">
        <v>3900000</v>
      </c>
      <c r="D38" s="343">
        <v>586230</v>
      </c>
      <c r="E38" s="203">
        <f>D38/C38*100</f>
        <v>15.031538461538464</v>
      </c>
      <c r="F38" s="11"/>
      <c r="G38" s="12"/>
      <c r="H38" s="12"/>
      <c r="Q38" s="11"/>
      <c r="R38" s="12"/>
    </row>
    <row r="39" spans="1:18" ht="12.75">
      <c r="A39" s="3" t="s">
        <v>338</v>
      </c>
      <c r="B39" s="9">
        <v>0</v>
      </c>
      <c r="C39" s="9">
        <f>C38</f>
        <v>3900000</v>
      </c>
      <c r="D39" s="9">
        <f>D38</f>
        <v>586230</v>
      </c>
      <c r="E39" s="410">
        <f>D39/C39*100</f>
        <v>15.031538461538464</v>
      </c>
      <c r="F39" s="18"/>
      <c r="G39" s="31"/>
      <c r="H39" s="31"/>
      <c r="Q39" s="18"/>
      <c r="R39" s="31"/>
    </row>
    <row r="42" spans="1:9" ht="15.75">
      <c r="A42" s="1" t="s">
        <v>654</v>
      </c>
      <c r="D42" s="352">
        <v>3318852.61</v>
      </c>
      <c r="E42" s="353" t="s">
        <v>94</v>
      </c>
      <c r="I42" s="369"/>
    </row>
    <row r="43" ht="15.75">
      <c r="A43" s="179"/>
    </row>
    <row r="44" ht="18.75">
      <c r="A44" s="178"/>
    </row>
    <row r="45" ht="15.75">
      <c r="A45" s="180"/>
    </row>
    <row r="46" ht="18.75">
      <c r="A46" s="176"/>
    </row>
    <row r="47" ht="15.75">
      <c r="A47" s="179"/>
    </row>
    <row r="48" ht="15.75">
      <c r="A48" s="180"/>
    </row>
    <row r="49" ht="15.75">
      <c r="A49" s="180"/>
    </row>
    <row r="50" ht="18.75">
      <c r="A50" s="178"/>
    </row>
    <row r="51" spans="1:2" ht="18.75">
      <c r="A51" s="178"/>
      <c r="B51" s="176"/>
    </row>
    <row r="52" ht="18.75">
      <c r="A52" s="178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16"/>
  <sheetViews>
    <sheetView workbookViewId="0" topLeftCell="A1">
      <selection activeCell="I18" sqref="I18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</cols>
  <sheetData>
    <row r="1" spans="2:5" ht="18.75">
      <c r="B1" s="414" t="s">
        <v>470</v>
      </c>
      <c r="C1" s="414"/>
      <c r="D1" s="414"/>
      <c r="E1" s="414"/>
    </row>
    <row r="2" ht="12.75" customHeight="1"/>
    <row r="3" ht="12.75" customHeight="1"/>
    <row r="5" ht="15.75">
      <c r="N5" s="1" t="s">
        <v>451</v>
      </c>
    </row>
    <row r="6" spans="7:14" ht="26.25" customHeight="1">
      <c r="G6" s="621" t="s">
        <v>452</v>
      </c>
      <c r="H6" s="621"/>
      <c r="I6" s="621"/>
      <c r="J6" s="621"/>
      <c r="K6" s="621" t="s">
        <v>453</v>
      </c>
      <c r="L6" s="621"/>
      <c r="M6" s="621"/>
      <c r="N6" s="621"/>
    </row>
    <row r="7" spans="2:14" ht="38.25">
      <c r="B7" s="3" t="s">
        <v>454</v>
      </c>
      <c r="C7" s="50" t="s">
        <v>455</v>
      </c>
      <c r="D7" s="50" t="s">
        <v>456</v>
      </c>
      <c r="E7" s="50" t="s">
        <v>457</v>
      </c>
      <c r="F7" s="50" t="s">
        <v>468</v>
      </c>
      <c r="G7" s="50">
        <v>2005</v>
      </c>
      <c r="H7" s="3">
        <v>2006</v>
      </c>
      <c r="I7" s="3">
        <v>2007</v>
      </c>
      <c r="J7" s="3" t="s">
        <v>458</v>
      </c>
      <c r="K7" s="3">
        <v>2005</v>
      </c>
      <c r="L7" s="3">
        <v>2006</v>
      </c>
      <c r="M7" s="3">
        <v>2007</v>
      </c>
      <c r="N7" s="3" t="s">
        <v>458</v>
      </c>
    </row>
    <row r="8" spans="2:16" ht="22.5" customHeight="1">
      <c r="B8" s="415" t="s">
        <v>459</v>
      </c>
      <c r="C8" s="420">
        <v>28230</v>
      </c>
      <c r="D8" s="415">
        <v>12.5</v>
      </c>
      <c r="E8" s="420">
        <v>3530</v>
      </c>
      <c r="F8" s="416">
        <v>7000</v>
      </c>
      <c r="G8" s="420">
        <v>8000</v>
      </c>
      <c r="H8" s="416">
        <v>14000</v>
      </c>
      <c r="I8" s="416">
        <v>5630</v>
      </c>
      <c r="J8" s="416">
        <v>600</v>
      </c>
      <c r="K8" s="420">
        <v>1000</v>
      </c>
      <c r="L8" s="416">
        <v>1750</v>
      </c>
      <c r="M8" s="416">
        <v>10709</v>
      </c>
      <c r="N8" s="416">
        <v>11242</v>
      </c>
      <c r="O8" s="15"/>
      <c r="P8" s="15"/>
    </row>
    <row r="9" spans="2:16" ht="22.5" customHeight="1">
      <c r="B9" s="415" t="s">
        <v>460</v>
      </c>
      <c r="C9" s="420">
        <v>34640</v>
      </c>
      <c r="D9" s="415">
        <v>54</v>
      </c>
      <c r="E9" s="420">
        <v>18630</v>
      </c>
      <c r="F9" s="416">
        <v>34637</v>
      </c>
      <c r="G9" s="420">
        <v>34640</v>
      </c>
      <c r="H9" s="416"/>
      <c r="I9" s="416"/>
      <c r="J9" s="416"/>
      <c r="K9" s="420">
        <v>2910</v>
      </c>
      <c r="L9" s="416">
        <v>13100</v>
      </c>
      <c r="M9" s="416"/>
      <c r="N9" s="416"/>
      <c r="O9" s="15"/>
      <c r="P9" s="15"/>
    </row>
    <row r="10" spans="2:16" ht="22.5" customHeight="1">
      <c r="B10" s="415" t="s">
        <v>461</v>
      </c>
      <c r="C10" s="420">
        <v>7800</v>
      </c>
      <c r="D10" s="415">
        <v>12.5</v>
      </c>
      <c r="E10" s="420">
        <v>980</v>
      </c>
      <c r="F10" s="416">
        <v>3900</v>
      </c>
      <c r="G10" s="420">
        <v>3900</v>
      </c>
      <c r="H10" s="416">
        <v>3340</v>
      </c>
      <c r="I10" s="416">
        <v>560</v>
      </c>
      <c r="J10" s="416"/>
      <c r="K10" s="420">
        <v>2430</v>
      </c>
      <c r="L10" s="416">
        <v>2720</v>
      </c>
      <c r="M10" s="416">
        <v>1670</v>
      </c>
      <c r="N10" s="416"/>
      <c r="O10" s="15"/>
      <c r="P10" s="15"/>
    </row>
    <row r="11" spans="2:16" ht="30.75" customHeight="1">
      <c r="B11" s="417" t="s">
        <v>462</v>
      </c>
      <c r="C11" s="421">
        <v>190</v>
      </c>
      <c r="D11" s="417">
        <v>25</v>
      </c>
      <c r="E11" s="421">
        <v>50</v>
      </c>
      <c r="F11" s="416">
        <v>190</v>
      </c>
      <c r="G11" s="420">
        <v>100</v>
      </c>
      <c r="H11" s="416">
        <v>90</v>
      </c>
      <c r="I11" s="416"/>
      <c r="J11" s="416"/>
      <c r="K11" s="416"/>
      <c r="L11" s="416">
        <v>140</v>
      </c>
      <c r="M11" s="416"/>
      <c r="N11" s="416"/>
      <c r="O11" s="15"/>
      <c r="P11" s="15"/>
    </row>
    <row r="12" spans="2:16" ht="45" customHeight="1">
      <c r="B12" s="417" t="s">
        <v>463</v>
      </c>
      <c r="C12" s="421">
        <v>490</v>
      </c>
      <c r="D12" s="417">
        <v>0</v>
      </c>
      <c r="E12" s="421">
        <v>0</v>
      </c>
      <c r="F12" s="622">
        <v>1435</v>
      </c>
      <c r="G12" s="420">
        <v>490</v>
      </c>
      <c r="H12" s="416"/>
      <c r="I12" s="416"/>
      <c r="J12" s="416"/>
      <c r="K12" s="416"/>
      <c r="L12" s="416">
        <v>490</v>
      </c>
      <c r="M12" s="416"/>
      <c r="N12" s="416"/>
      <c r="O12" s="15"/>
      <c r="P12" s="15"/>
    </row>
    <row r="13" spans="2:16" ht="43.5" customHeight="1">
      <c r="B13" s="417" t="s">
        <v>464</v>
      </c>
      <c r="C13" s="421">
        <v>430</v>
      </c>
      <c r="D13" s="417">
        <v>0</v>
      </c>
      <c r="E13" s="421">
        <v>0</v>
      </c>
      <c r="F13" s="623">
        <v>0</v>
      </c>
      <c r="G13" s="420">
        <v>430</v>
      </c>
      <c r="H13" s="416"/>
      <c r="I13" s="416"/>
      <c r="J13" s="416"/>
      <c r="K13" s="416"/>
      <c r="L13" s="416">
        <v>430</v>
      </c>
      <c r="M13" s="416"/>
      <c r="N13" s="416"/>
      <c r="O13" s="15"/>
      <c r="P13" s="15"/>
    </row>
    <row r="14" spans="2:16" ht="43.5" customHeight="1">
      <c r="B14" s="417" t="s">
        <v>465</v>
      </c>
      <c r="C14" s="421">
        <v>100</v>
      </c>
      <c r="D14" s="417">
        <v>0</v>
      </c>
      <c r="E14" s="421">
        <v>0</v>
      </c>
      <c r="F14" s="623">
        <v>0</v>
      </c>
      <c r="G14" s="420">
        <v>100</v>
      </c>
      <c r="H14" s="416"/>
      <c r="I14" s="416"/>
      <c r="J14" s="416"/>
      <c r="K14" s="416"/>
      <c r="L14" s="416">
        <v>100</v>
      </c>
      <c r="M14" s="416"/>
      <c r="N14" s="416"/>
      <c r="O14" s="15"/>
      <c r="P14" s="15"/>
    </row>
    <row r="15" spans="2:16" ht="39.75" customHeight="1">
      <c r="B15" s="417" t="s">
        <v>466</v>
      </c>
      <c r="C15" s="421">
        <v>410</v>
      </c>
      <c r="D15" s="418">
        <v>0</v>
      </c>
      <c r="E15" s="421">
        <v>0</v>
      </c>
      <c r="F15" s="624">
        <v>0</v>
      </c>
      <c r="G15" s="420">
        <v>410</v>
      </c>
      <c r="H15" s="416"/>
      <c r="I15" s="416"/>
      <c r="J15" s="416"/>
      <c r="K15" s="416"/>
      <c r="L15" s="416">
        <v>410</v>
      </c>
      <c r="M15" s="416"/>
      <c r="N15" s="416"/>
      <c r="O15" s="15"/>
      <c r="P15" s="15"/>
    </row>
    <row r="16" spans="2:16" s="2" customFormat="1" ht="12.75">
      <c r="B16" s="50" t="s">
        <v>224</v>
      </c>
      <c r="C16" s="9">
        <f>SUM(C8:C15)</f>
        <v>72290</v>
      </c>
      <c r="D16" s="419" t="s">
        <v>313</v>
      </c>
      <c r="E16" s="9">
        <f>SUM(E8:E15)</f>
        <v>23190</v>
      </c>
      <c r="F16" s="9">
        <f aca="true" t="shared" si="0" ref="F16:N16">SUM(F8:F15)</f>
        <v>47162</v>
      </c>
      <c r="G16" s="9">
        <f t="shared" si="0"/>
        <v>48070</v>
      </c>
      <c r="H16" s="9">
        <f t="shared" si="0"/>
        <v>17430</v>
      </c>
      <c r="I16" s="9">
        <f t="shared" si="0"/>
        <v>6190</v>
      </c>
      <c r="J16" s="9">
        <f t="shared" si="0"/>
        <v>600</v>
      </c>
      <c r="K16" s="9">
        <f t="shared" si="0"/>
        <v>6340</v>
      </c>
      <c r="L16" s="9">
        <f t="shared" si="0"/>
        <v>19140</v>
      </c>
      <c r="M16" s="9">
        <f t="shared" si="0"/>
        <v>12379</v>
      </c>
      <c r="N16" s="9">
        <f t="shared" si="0"/>
        <v>11242</v>
      </c>
      <c r="O16" s="15"/>
      <c r="P16" s="15"/>
    </row>
  </sheetData>
  <mergeCells count="3">
    <mergeCell ref="G6:J6"/>
    <mergeCell ref="F12:F15"/>
    <mergeCell ref="K6:N6"/>
  </mergeCells>
  <printOptions/>
  <pageMargins left="0.75" right="0.75" top="1" bottom="1" header="0.4921259845" footer="0.4921259845"/>
  <pageSetup firstPageNumber="28" useFirstPageNumber="1" horizontalDpi="600" verticalDpi="600" orientation="landscape" paperSize="9" scale="74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52"/>
  <sheetViews>
    <sheetView workbookViewId="0" topLeftCell="A1">
      <selection activeCell="H22" sqref="H22"/>
    </sheetView>
  </sheetViews>
  <sheetFormatPr defaultColWidth="9.00390625" defaultRowHeight="12.75"/>
  <cols>
    <col min="1" max="1" width="10.375" style="0" customWidth="1"/>
    <col min="2" max="2" width="49.875" style="0" customWidth="1"/>
    <col min="3" max="3" width="7.75390625" style="0" customWidth="1"/>
    <col min="4" max="4" width="11.125" style="0" customWidth="1"/>
  </cols>
  <sheetData>
    <row r="1" spans="1:49" s="132" customFormat="1" ht="18">
      <c r="A1" s="559" t="s">
        <v>414</v>
      </c>
      <c r="B1" s="559"/>
      <c r="C1" s="559"/>
      <c r="D1" s="559"/>
      <c r="E1" s="559"/>
      <c r="F1" s="625"/>
      <c r="G1" s="625"/>
      <c r="H1" s="29"/>
      <c r="I1" s="102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6.5" customHeight="1">
      <c r="A2" s="384" t="s">
        <v>511</v>
      </c>
      <c r="B2" s="29"/>
      <c r="C2" s="29"/>
      <c r="D2" s="29"/>
      <c r="E2" s="102"/>
      <c r="I2" s="24"/>
    </row>
    <row r="3" spans="1:9" ht="12.75" customHeight="1">
      <c r="A3" s="66"/>
      <c r="B3" s="29"/>
      <c r="C3" s="29"/>
      <c r="E3" s="102"/>
      <c r="I3" s="24"/>
    </row>
    <row r="4" s="29" customFormat="1" ht="12.75">
      <c r="A4" s="65" t="s">
        <v>69</v>
      </c>
    </row>
    <row r="5" ht="12.75">
      <c r="E5" s="65" t="s">
        <v>345</v>
      </c>
    </row>
    <row r="6" spans="1:5" ht="25.5">
      <c r="A6" s="94" t="s">
        <v>158</v>
      </c>
      <c r="B6" s="95" t="s">
        <v>159</v>
      </c>
      <c r="C6" s="95" t="s">
        <v>11</v>
      </c>
      <c r="D6" s="96" t="s">
        <v>160</v>
      </c>
      <c r="E6" s="97" t="s">
        <v>161</v>
      </c>
    </row>
    <row r="7" spans="1:5" ht="12.75">
      <c r="A7" s="94"/>
      <c r="B7" s="95" t="s">
        <v>307</v>
      </c>
      <c r="C7" s="95">
        <v>1700</v>
      </c>
      <c r="D7" s="324">
        <v>30000</v>
      </c>
      <c r="E7" s="100"/>
    </row>
    <row r="8" spans="1:5" ht="12.75">
      <c r="A8" s="98">
        <v>38359</v>
      </c>
      <c r="B8" s="4" t="s">
        <v>394</v>
      </c>
      <c r="C8" s="99"/>
      <c r="D8" s="4">
        <v>-200</v>
      </c>
      <c r="E8" s="182">
        <v>29800</v>
      </c>
    </row>
    <row r="9" spans="1:5" ht="12.75">
      <c r="A9" s="98">
        <v>38384</v>
      </c>
      <c r="B9" s="4" t="s">
        <v>398</v>
      </c>
      <c r="C9" s="99"/>
      <c r="D9" s="380">
        <v>-26.67</v>
      </c>
      <c r="E9" s="182">
        <v>29773.3</v>
      </c>
    </row>
    <row r="10" spans="1:5" ht="12.75">
      <c r="A10" s="98">
        <v>38391</v>
      </c>
      <c r="B10" s="4" t="s">
        <v>395</v>
      </c>
      <c r="C10" s="99"/>
      <c r="D10" s="4">
        <v>2900</v>
      </c>
      <c r="E10" s="182">
        <v>32673.3</v>
      </c>
    </row>
    <row r="11" spans="1:5" ht="12.75">
      <c r="A11" s="98">
        <v>38391</v>
      </c>
      <c r="B11" s="4" t="s">
        <v>396</v>
      </c>
      <c r="C11" s="99"/>
      <c r="D11" s="4">
        <v>-3400</v>
      </c>
      <c r="E11" s="182">
        <v>29273.3</v>
      </c>
    </row>
    <row r="12" spans="1:5" ht="12.75">
      <c r="A12" s="98">
        <v>38405</v>
      </c>
      <c r="B12" s="23" t="s">
        <v>397</v>
      </c>
      <c r="C12" s="99"/>
      <c r="D12" s="4">
        <v>-450</v>
      </c>
      <c r="E12" s="182">
        <v>28823.3</v>
      </c>
    </row>
    <row r="13" spans="1:5" ht="12.75">
      <c r="A13" s="266">
        <v>38405</v>
      </c>
      <c r="B13" s="4" t="s">
        <v>413</v>
      </c>
      <c r="C13" s="99"/>
      <c r="D13" s="4">
        <v>-31</v>
      </c>
      <c r="E13" s="171">
        <v>28792.3</v>
      </c>
    </row>
    <row r="14" spans="1:5" ht="12.75">
      <c r="A14" s="266">
        <v>38419</v>
      </c>
      <c r="B14" s="4" t="s">
        <v>426</v>
      </c>
      <c r="C14" s="99"/>
      <c r="D14" s="4">
        <v>-562</v>
      </c>
      <c r="E14" s="171">
        <v>28230.3</v>
      </c>
    </row>
    <row r="15" spans="1:5" ht="12.75">
      <c r="A15" s="266">
        <v>38433</v>
      </c>
      <c r="B15" s="405" t="s">
        <v>438</v>
      </c>
      <c r="C15" s="99"/>
      <c r="D15" s="4">
        <v>-130</v>
      </c>
      <c r="E15" s="171">
        <v>28100.3</v>
      </c>
    </row>
    <row r="16" spans="1:5" ht="12.75">
      <c r="A16" s="266">
        <v>38454</v>
      </c>
      <c r="B16" s="405" t="s">
        <v>484</v>
      </c>
      <c r="C16" s="99"/>
      <c r="D16" s="4">
        <v>-500</v>
      </c>
      <c r="E16" s="171">
        <f>E15+D16</f>
        <v>27600.3</v>
      </c>
    </row>
    <row r="17" spans="1:5" ht="12.75">
      <c r="A17" s="266">
        <v>38461</v>
      </c>
      <c r="B17" s="405" t="s">
        <v>485</v>
      </c>
      <c r="C17" s="99"/>
      <c r="D17" s="4">
        <v>-81.5</v>
      </c>
      <c r="E17" s="171">
        <f>E16+D17</f>
        <v>27518.8</v>
      </c>
    </row>
    <row r="18" spans="1:5" ht="25.5">
      <c r="A18" s="432">
        <v>38461</v>
      </c>
      <c r="B18" s="429" t="s">
        <v>487</v>
      </c>
      <c r="C18" s="433"/>
      <c r="D18" s="434">
        <v>-200</v>
      </c>
      <c r="E18" s="435">
        <f>E17+D18</f>
        <v>27318.8</v>
      </c>
    </row>
    <row r="19" spans="1:5" ht="12.75">
      <c r="A19" s="266">
        <v>38461</v>
      </c>
      <c r="B19" s="405" t="s">
        <v>486</v>
      </c>
      <c r="C19" s="99"/>
      <c r="D19" s="4">
        <v>-363</v>
      </c>
      <c r="E19" s="171">
        <f>E18+D19</f>
        <v>26955.8</v>
      </c>
    </row>
    <row r="20" spans="1:5" ht="12.75">
      <c r="A20" s="266">
        <v>38475</v>
      </c>
      <c r="B20" s="405" t="s">
        <v>661</v>
      </c>
      <c r="C20" s="99"/>
      <c r="D20" s="4">
        <v>-11.9</v>
      </c>
      <c r="E20" s="171">
        <v>26943.9</v>
      </c>
    </row>
    <row r="21" spans="1:5" ht="12.75">
      <c r="A21" s="266">
        <v>38482</v>
      </c>
      <c r="B21" s="405" t="s">
        <v>662</v>
      </c>
      <c r="C21" s="99"/>
      <c r="D21" s="4">
        <v>-1565</v>
      </c>
      <c r="E21" s="171">
        <v>25378.9</v>
      </c>
    </row>
    <row r="22" spans="1:5" ht="12.75">
      <c r="A22" s="266">
        <v>38482</v>
      </c>
      <c r="B22" s="405" t="s">
        <v>663</v>
      </c>
      <c r="C22" s="99"/>
      <c r="D22" s="4">
        <v>-20.8</v>
      </c>
      <c r="E22" s="171">
        <v>25358.1</v>
      </c>
    </row>
    <row r="23" spans="1:5" ht="12.75">
      <c r="A23" s="266">
        <v>38482</v>
      </c>
      <c r="B23" s="405" t="s">
        <v>664</v>
      </c>
      <c r="C23" s="99"/>
      <c r="D23" s="4">
        <v>-165</v>
      </c>
      <c r="E23" s="171">
        <v>25193.1</v>
      </c>
    </row>
    <row r="24" spans="1:5" ht="12.75">
      <c r="A24" s="266">
        <v>38503</v>
      </c>
      <c r="B24" s="405" t="s">
        <v>665</v>
      </c>
      <c r="C24" s="99"/>
      <c r="D24" s="4">
        <v>-15.3</v>
      </c>
      <c r="E24" s="171">
        <v>25177.8</v>
      </c>
    </row>
    <row r="25" spans="1:5" ht="12.75">
      <c r="A25" s="266">
        <v>38503</v>
      </c>
      <c r="B25" s="405" t="s">
        <v>666</v>
      </c>
      <c r="C25" s="99"/>
      <c r="D25" s="4">
        <v>-316</v>
      </c>
      <c r="E25" s="171">
        <v>24861.8</v>
      </c>
    </row>
    <row r="26" spans="1:5" ht="12.75">
      <c r="A26" s="266">
        <v>38503</v>
      </c>
      <c r="B26" s="405" t="s">
        <v>667</v>
      </c>
      <c r="C26" s="99"/>
      <c r="D26" s="4">
        <v>-100</v>
      </c>
      <c r="E26" s="356">
        <v>24761.8</v>
      </c>
    </row>
    <row r="27" spans="1:5" ht="12.75">
      <c r="A27" s="98"/>
      <c r="B27" s="4"/>
      <c r="C27" s="23"/>
      <c r="D27" s="104"/>
      <c r="E27" s="356"/>
    </row>
    <row r="28" spans="1:5" ht="12.75">
      <c r="A28" s="183"/>
      <c r="B28" s="184"/>
      <c r="C28" s="13"/>
      <c r="D28" s="25"/>
      <c r="E28" s="185"/>
    </row>
    <row r="29" s="29" customFormat="1" ht="12.75">
      <c r="A29" s="65" t="s">
        <v>162</v>
      </c>
    </row>
    <row r="30" ht="12.75">
      <c r="E30" s="65" t="s">
        <v>345</v>
      </c>
    </row>
    <row r="31" spans="1:5" ht="25.5">
      <c r="A31" s="94" t="s">
        <v>158</v>
      </c>
      <c r="B31" s="95" t="s">
        <v>159</v>
      </c>
      <c r="C31" s="95" t="s">
        <v>11</v>
      </c>
      <c r="D31" s="96" t="s">
        <v>160</v>
      </c>
      <c r="E31" s="97" t="s">
        <v>161</v>
      </c>
    </row>
    <row r="32" spans="1:8" ht="12.75">
      <c r="A32" s="94"/>
      <c r="B32" s="95" t="s">
        <v>308</v>
      </c>
      <c r="C32" s="95">
        <v>1700</v>
      </c>
      <c r="D32" s="324">
        <v>8000</v>
      </c>
      <c r="E32" s="387">
        <v>8000</v>
      </c>
      <c r="H32" s="2"/>
    </row>
    <row r="33" spans="1:8" ht="25.5">
      <c r="A33" s="427">
        <v>38454</v>
      </c>
      <c r="B33" s="429" t="s">
        <v>488</v>
      </c>
      <c r="C33" s="428"/>
      <c r="D33" s="343">
        <v>-120</v>
      </c>
      <c r="E33" s="342">
        <f>E32+D33</f>
        <v>7880</v>
      </c>
      <c r="H33" s="2"/>
    </row>
    <row r="34" spans="1:8" ht="25.5">
      <c r="A34" s="427">
        <v>38454</v>
      </c>
      <c r="B34" s="429" t="s">
        <v>489</v>
      </c>
      <c r="C34" s="428"/>
      <c r="D34" s="431">
        <v>572.8</v>
      </c>
      <c r="E34" s="342">
        <f>E33+D34</f>
        <v>8452.8</v>
      </c>
      <c r="H34" s="2"/>
    </row>
    <row r="35" spans="1:8" ht="25.5">
      <c r="A35" s="427">
        <v>38454</v>
      </c>
      <c r="B35" s="429" t="s">
        <v>490</v>
      </c>
      <c r="C35" s="428"/>
      <c r="D35" s="431">
        <v>899.8</v>
      </c>
      <c r="E35" s="430">
        <f>E34+D35</f>
        <v>9352.599999999999</v>
      </c>
      <c r="H35" s="2"/>
    </row>
    <row r="36" spans="1:5" ht="12.75">
      <c r="A36" s="101"/>
      <c r="B36" s="88"/>
      <c r="C36" s="88"/>
      <c r="D36" s="171"/>
      <c r="E36" s="171"/>
    </row>
    <row r="38" s="29" customFormat="1" ht="12.75">
      <c r="A38" s="65" t="s">
        <v>163</v>
      </c>
    </row>
    <row r="39" ht="12.75">
      <c r="E39" s="65" t="s">
        <v>345</v>
      </c>
    </row>
    <row r="40" spans="1:5" ht="25.5">
      <c r="A40" s="94" t="s">
        <v>158</v>
      </c>
      <c r="B40" s="95" t="s">
        <v>159</v>
      </c>
      <c r="C40" s="95" t="s">
        <v>11</v>
      </c>
      <c r="D40" s="96" t="s">
        <v>160</v>
      </c>
      <c r="E40" s="97" t="s">
        <v>161</v>
      </c>
    </row>
    <row r="41" spans="1:5" ht="12.75">
      <c r="A41" s="94"/>
      <c r="B41" s="95" t="s">
        <v>308</v>
      </c>
      <c r="C41" s="95">
        <v>1700</v>
      </c>
      <c r="D41" s="324">
        <v>89748</v>
      </c>
      <c r="E41" s="100"/>
    </row>
    <row r="42" spans="1:9" ht="12.75">
      <c r="A42" s="98">
        <v>38398</v>
      </c>
      <c r="B42" s="4" t="s">
        <v>399</v>
      </c>
      <c r="C42" s="4"/>
      <c r="D42" s="224">
        <v>-298</v>
      </c>
      <c r="E42" s="182">
        <v>89450</v>
      </c>
      <c r="I42" s="294"/>
    </row>
    <row r="43" spans="1:5" ht="12.75">
      <c r="A43" s="101">
        <v>38398</v>
      </c>
      <c r="B43" s="88" t="s">
        <v>400</v>
      </c>
      <c r="C43" s="88"/>
      <c r="D43" s="223">
        <v>-7743</v>
      </c>
      <c r="E43" s="403">
        <v>81707</v>
      </c>
    </row>
    <row r="44" spans="1:5" ht="12.75">
      <c r="A44" s="101">
        <v>38440</v>
      </c>
      <c r="B44" s="88" t="s">
        <v>436</v>
      </c>
      <c r="C44" s="88"/>
      <c r="D44" s="223">
        <v>-350</v>
      </c>
      <c r="E44" s="403">
        <v>81357</v>
      </c>
    </row>
    <row r="45" spans="1:5" ht="12.75">
      <c r="A45" s="101">
        <v>38440</v>
      </c>
      <c r="B45" s="88" t="s">
        <v>430</v>
      </c>
      <c r="C45" s="88"/>
      <c r="D45" s="223">
        <v>-5338</v>
      </c>
      <c r="E45" s="403">
        <v>76019</v>
      </c>
    </row>
    <row r="46" spans="1:5" ht="12.75">
      <c r="A46" s="101">
        <v>38440</v>
      </c>
      <c r="B46" s="88" t="s">
        <v>431</v>
      </c>
      <c r="C46" s="88"/>
      <c r="D46" s="223">
        <v>-30</v>
      </c>
      <c r="E46" s="403">
        <v>75989</v>
      </c>
    </row>
    <row r="47" spans="1:5" ht="12.75">
      <c r="A47" s="101">
        <v>38440</v>
      </c>
      <c r="B47" s="88" t="s">
        <v>432</v>
      </c>
      <c r="C47" s="88"/>
      <c r="D47" s="223">
        <v>-7166.2</v>
      </c>
      <c r="E47" s="403">
        <v>68822.8</v>
      </c>
    </row>
    <row r="48" spans="1:5" ht="12.75">
      <c r="A48" s="101">
        <v>38440</v>
      </c>
      <c r="B48" s="88" t="s">
        <v>433</v>
      </c>
      <c r="C48" s="88"/>
      <c r="D48" s="223">
        <v>-6703</v>
      </c>
      <c r="E48" s="403">
        <v>62119.8</v>
      </c>
    </row>
    <row r="49" spans="1:5" ht="12.75">
      <c r="A49" s="101">
        <v>38440</v>
      </c>
      <c r="B49" s="88" t="s">
        <v>434</v>
      </c>
      <c r="C49" s="88"/>
      <c r="D49" s="223">
        <v>-29</v>
      </c>
      <c r="E49" s="403">
        <v>62090.8</v>
      </c>
    </row>
    <row r="50" spans="1:5" ht="12.75">
      <c r="A50" s="101">
        <v>38440</v>
      </c>
      <c r="B50" s="88" t="s">
        <v>435</v>
      </c>
      <c r="C50" s="88"/>
      <c r="D50" s="223">
        <v>-245</v>
      </c>
      <c r="E50" s="403">
        <v>61845.8</v>
      </c>
    </row>
    <row r="51" spans="1:5" ht="12.75">
      <c r="A51" s="101">
        <v>38489</v>
      </c>
      <c r="B51" s="88" t="s">
        <v>660</v>
      </c>
      <c r="C51" s="88"/>
      <c r="D51" s="223">
        <v>-100</v>
      </c>
      <c r="E51" s="381">
        <v>61745.8</v>
      </c>
    </row>
    <row r="52" spans="1:5" ht="12.75">
      <c r="A52" s="101"/>
      <c r="B52" s="88"/>
      <c r="C52" s="88"/>
      <c r="D52" s="223"/>
      <c r="E52" s="381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9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B1">
      <selection activeCell="F11" sqref="F11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658</v>
      </c>
    </row>
    <row r="3" ht="18">
      <c r="A3" s="227" t="s">
        <v>677</v>
      </c>
    </row>
    <row r="4" ht="20.25">
      <c r="A4" s="510" t="s">
        <v>678</v>
      </c>
    </row>
    <row r="6" ht="18">
      <c r="C6" s="511">
        <v>38503</v>
      </c>
    </row>
    <row r="8" spans="1:3" ht="12.75">
      <c r="A8" s="4" t="str">
        <f>"Aktuální hodnota portfolia ke dni "&amp;TEXT(C6,"d.m.yyy")</f>
        <v>Aktuální hodnota portfolia ke dni 31.5.2005</v>
      </c>
      <c r="B8" s="512">
        <v>118181979.98</v>
      </c>
      <c r="C8" s="513"/>
    </row>
    <row r="9" spans="1:4" ht="12.75">
      <c r="A9" s="514"/>
      <c r="B9" s="515"/>
      <c r="C9" s="516"/>
      <c r="D9" s="184"/>
    </row>
    <row r="10" spans="1:3" ht="12.75">
      <c r="A10" s="517" t="s">
        <v>679</v>
      </c>
      <c r="B10" s="518"/>
      <c r="C10" s="519"/>
    </row>
    <row r="11" spans="1:3" ht="12.75">
      <c r="A11" s="4" t="s">
        <v>680</v>
      </c>
      <c r="B11" s="512">
        <v>474531.55</v>
      </c>
      <c r="C11" s="520"/>
    </row>
    <row r="12" spans="1:4" ht="12.75">
      <c r="A12" s="514"/>
      <c r="B12" s="515"/>
      <c r="C12" s="521"/>
      <c r="D12" s="184"/>
    </row>
    <row r="13" spans="1:3" ht="12.75">
      <c r="A13" s="517" t="s">
        <v>682</v>
      </c>
      <c r="B13" s="518"/>
      <c r="C13" s="522"/>
    </row>
    <row r="14" spans="1:3" ht="12.75">
      <c r="A14" s="4" t="s">
        <v>683</v>
      </c>
      <c r="B14" s="512">
        <v>-1807089.02</v>
      </c>
      <c r="C14" s="534" t="s">
        <v>702</v>
      </c>
    </row>
    <row r="15" spans="1:3" ht="12.75">
      <c r="A15" s="4" t="s">
        <v>685</v>
      </c>
      <c r="B15" s="512">
        <v>0</v>
      </c>
      <c r="C15" s="513"/>
    </row>
    <row r="16" spans="1:3" ht="12.75">
      <c r="A16" s="524" t="s">
        <v>686</v>
      </c>
      <c r="B16" s="512">
        <v>-1807089.02</v>
      </c>
      <c r="C16" s="534" t="s">
        <v>703</v>
      </c>
    </row>
    <row r="18" ht="12.75">
      <c r="A18" s="517" t="s">
        <v>688</v>
      </c>
    </row>
    <row r="19" spans="1:3" ht="12.75">
      <c r="A19" s="4" t="str">
        <f>"Zhodnocení od 22.1.2004 do "&amp;TEXT(C6,"d.m.yyy")</f>
        <v>Zhodnocení od 22.1.2004 do 31.5.2005</v>
      </c>
      <c r="B19" s="512"/>
      <c r="C19" s="520" t="s">
        <v>704</v>
      </c>
    </row>
    <row r="20" ht="12.75">
      <c r="A20" s="517"/>
    </row>
    <row r="21" spans="1:3" ht="15.75">
      <c r="A21" s="525" t="str">
        <f>"Struktura portfolia ke dni "&amp;TEXT(C6,"d.m.yyy")</f>
        <v>Struktura portfolia ke dni 31.5.2005</v>
      </c>
      <c r="B21" s="526"/>
      <c r="C21" s="527"/>
    </row>
    <row r="22" spans="1:3" ht="12.75">
      <c r="A22" s="21" t="s">
        <v>690</v>
      </c>
      <c r="B22" s="21" t="s">
        <v>691</v>
      </c>
      <c r="C22" s="21" t="s">
        <v>692</v>
      </c>
    </row>
    <row r="23" spans="1:3" ht="12.75">
      <c r="A23" s="4" t="s">
        <v>705</v>
      </c>
      <c r="B23" s="528">
        <v>94044749.63</v>
      </c>
      <c r="C23" s="529">
        <f>B23/$B$27</f>
        <v>0.7957621766526101</v>
      </c>
    </row>
    <row r="24" spans="1:3" ht="12.75">
      <c r="A24" s="4" t="s">
        <v>706</v>
      </c>
      <c r="B24" s="528">
        <v>21761936.15</v>
      </c>
      <c r="C24" s="529">
        <f>B24/$B$27</f>
        <v>0.18413920763286232</v>
      </c>
    </row>
    <row r="25" spans="1:3" ht="12.75">
      <c r="A25" s="4" t="s">
        <v>707</v>
      </c>
      <c r="B25" s="528">
        <v>335000</v>
      </c>
      <c r="C25" s="529">
        <f>B25/$B$27</f>
        <v>0.0028346115038577983</v>
      </c>
    </row>
    <row r="26" spans="1:3" ht="12.75">
      <c r="A26" s="4" t="s">
        <v>708</v>
      </c>
      <c r="B26" s="528">
        <v>2040294.2</v>
      </c>
      <c r="C26" s="529">
        <f>B26/$B$27</f>
        <v>0.01726400421066968</v>
      </c>
    </row>
    <row r="27" spans="1:3" ht="12.75">
      <c r="A27" s="21" t="s">
        <v>697</v>
      </c>
      <c r="B27" s="530">
        <f>SUM(B23:B26)</f>
        <v>118181979.98</v>
      </c>
      <c r="C27" s="531"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1" sqref="A1"/>
    </sheetView>
  </sheetViews>
  <sheetFormatPr defaultColWidth="9.00390625" defaultRowHeight="12.75"/>
  <cols>
    <col min="1" max="1" width="36.875" style="0" customWidth="1"/>
    <col min="2" max="3" width="22.00390625" style="0" customWidth="1"/>
  </cols>
  <sheetData>
    <row r="1" ht="18">
      <c r="A1" s="227" t="s">
        <v>659</v>
      </c>
    </row>
    <row r="3" ht="18">
      <c r="A3" s="227" t="s">
        <v>677</v>
      </c>
    </row>
    <row r="4" ht="20.25">
      <c r="A4" s="510" t="s">
        <v>678</v>
      </c>
    </row>
    <row r="6" ht="18">
      <c r="C6" s="511">
        <v>38503</v>
      </c>
    </row>
    <row r="8" spans="1:3" ht="12.75">
      <c r="A8" s="4" t="str">
        <f>"Aktuální hodnota portfolia ke dni "&amp;TEXT(C6,"d.m.yyy")</f>
        <v>Aktuální hodnota portfolia ke dni 31.5.2005</v>
      </c>
      <c r="B8" s="512">
        <f>'[1]KrVys'!$D$7</f>
        <v>40984346.63</v>
      </c>
      <c r="C8" s="513"/>
    </row>
    <row r="9" spans="1:4" ht="12.75">
      <c r="A9" s="514"/>
      <c r="B9" s="515"/>
      <c r="C9" s="516"/>
      <c r="D9" s="184"/>
    </row>
    <row r="10" spans="1:3" ht="12.75">
      <c r="A10" s="517" t="s">
        <v>679</v>
      </c>
      <c r="B10" s="518"/>
      <c r="C10" s="519"/>
    </row>
    <row r="11" spans="1:3" ht="12.75">
      <c r="A11" s="4" t="s">
        <v>680</v>
      </c>
      <c r="B11" s="512">
        <f>'[1]KrVys'!$C$17-'[1]KrVys'!$C$16</f>
        <v>275430.55999999493</v>
      </c>
      <c r="C11" s="520" t="s">
        <v>681</v>
      </c>
    </row>
    <row r="12" spans="1:4" ht="12.75">
      <c r="A12" s="514"/>
      <c r="B12" s="515"/>
      <c r="C12" s="521"/>
      <c r="D12" s="184"/>
    </row>
    <row r="13" spans="1:3" ht="12.75">
      <c r="A13" s="517" t="s">
        <v>682</v>
      </c>
      <c r="B13" s="518"/>
      <c r="C13" s="522"/>
    </row>
    <row r="14" spans="1:3" ht="12.75">
      <c r="A14" s="4" t="s">
        <v>683</v>
      </c>
      <c r="B14" s="512">
        <f>'[1]KrVys'!$D$28</f>
        <v>984346.6300000027</v>
      </c>
      <c r="C14" s="523" t="s">
        <v>684</v>
      </c>
    </row>
    <row r="15" spans="1:3" ht="12.75">
      <c r="A15" s="4" t="s">
        <v>685</v>
      </c>
      <c r="B15" s="512">
        <f>'[1]KrVys'!$D$41</f>
        <v>90087.41025934421</v>
      </c>
      <c r="C15" s="513"/>
    </row>
    <row r="16" spans="1:3" ht="12.75">
      <c r="A16" s="524" t="s">
        <v>686</v>
      </c>
      <c r="B16" s="512">
        <f>B8-40000000-B15</f>
        <v>894259.2197406585</v>
      </c>
      <c r="C16" s="520" t="s">
        <v>687</v>
      </c>
    </row>
    <row r="18" ht="12.75">
      <c r="A18" s="517" t="s">
        <v>688</v>
      </c>
    </row>
    <row r="19" spans="1:3" ht="12.75">
      <c r="A19" s="4" t="str">
        <f>"Zhodnocení od 22.1.2004 do "&amp;TEXT(C6,"d.m.yyy")</f>
        <v>Zhodnocení od 22.1.2004 do 31.5.2005</v>
      </c>
      <c r="B19" s="512">
        <f>1711218.22+B14</f>
        <v>2695564.8500000024</v>
      </c>
      <c r="C19" s="520" t="s">
        <v>689</v>
      </c>
    </row>
    <row r="20" ht="12.75">
      <c r="A20" s="517"/>
    </row>
    <row r="21" spans="1:3" ht="15.75">
      <c r="A21" s="525" t="str">
        <f>"Struktura portfolia ke dni "&amp;TEXT(C6,"d.m.yyy")</f>
        <v>Struktura portfolia ke dni 31.5.2005</v>
      </c>
      <c r="B21" s="526"/>
      <c r="C21" s="527"/>
    </row>
    <row r="22" spans="1:3" ht="12.75">
      <c r="A22" s="21" t="s">
        <v>690</v>
      </c>
      <c r="B22" s="21" t="s">
        <v>691</v>
      </c>
      <c r="C22" s="21" t="s">
        <v>692</v>
      </c>
    </row>
    <row r="23" spans="1:3" ht="12.75">
      <c r="A23" s="4" t="s">
        <v>693</v>
      </c>
      <c r="B23" s="528">
        <v>22929904.06</v>
      </c>
      <c r="C23" s="529">
        <f>B23/$B$27</f>
        <v>0.559479556109737</v>
      </c>
    </row>
    <row r="24" spans="1:3" ht="12.75">
      <c r="A24" s="4" t="s">
        <v>694</v>
      </c>
      <c r="B24" s="528">
        <v>3093138.16</v>
      </c>
      <c r="C24" s="529">
        <f>B24/$B$27</f>
        <v>0.07547120826212864</v>
      </c>
    </row>
    <row r="25" spans="1:3" ht="12.75">
      <c r="A25" s="4" t="s">
        <v>695</v>
      </c>
      <c r="B25" s="528">
        <v>14543562.24</v>
      </c>
      <c r="C25" s="529">
        <f>B25/$B$27</f>
        <v>0.35485651073803637</v>
      </c>
    </row>
    <row r="26" spans="1:3" ht="12.75">
      <c r="A26" s="4" t="s">
        <v>696</v>
      </c>
      <c r="B26" s="528">
        <v>417742.17</v>
      </c>
      <c r="C26" s="529">
        <f>B26/$B$27</f>
        <v>0.010192724890097874</v>
      </c>
    </row>
    <row r="27" spans="1:3" ht="12.75">
      <c r="A27" s="21" t="s">
        <v>697</v>
      </c>
      <c r="B27" s="530">
        <f>SUM(B23:B26)</f>
        <v>40984346.63</v>
      </c>
      <c r="C27" s="531">
        <v>1</v>
      </c>
    </row>
    <row r="55" ht="12.75">
      <c r="A55" s="267" t="s">
        <v>699</v>
      </c>
    </row>
    <row r="56" ht="12.75">
      <c r="A56" s="267"/>
    </row>
    <row r="57" spans="2:3" ht="12.75">
      <c r="B57" s="473" t="s">
        <v>698</v>
      </c>
      <c r="C57" s="532">
        <v>38482</v>
      </c>
    </row>
  </sheetData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8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70">
      <selection activeCell="G68" sqref="G68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561" t="s">
        <v>499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3" spans="1:16" ht="12.75">
      <c r="A3" s="45" t="s">
        <v>0</v>
      </c>
      <c r="B3" s="45" t="s">
        <v>110</v>
      </c>
      <c r="C3" s="45" t="s">
        <v>111</v>
      </c>
      <c r="D3" s="45" t="s">
        <v>112</v>
      </c>
      <c r="E3" s="45" t="s">
        <v>113</v>
      </c>
      <c r="F3" s="45" t="s">
        <v>114</v>
      </c>
      <c r="G3" s="45" t="s">
        <v>115</v>
      </c>
      <c r="H3" s="45" t="s">
        <v>116</v>
      </c>
      <c r="I3" s="45" t="s">
        <v>117</v>
      </c>
      <c r="J3" s="45" t="s">
        <v>118</v>
      </c>
      <c r="K3" s="45" t="s">
        <v>119</v>
      </c>
      <c r="L3" s="45" t="s">
        <v>120</v>
      </c>
      <c r="M3" s="45" t="s">
        <v>121</v>
      </c>
      <c r="N3" s="45" t="s">
        <v>83</v>
      </c>
      <c r="O3" s="45" t="s">
        <v>135</v>
      </c>
      <c r="P3" s="46" t="s">
        <v>1</v>
      </c>
    </row>
    <row r="4" spans="1:16" ht="12.75">
      <c r="A4" s="80" t="s">
        <v>99</v>
      </c>
      <c r="B4" s="47">
        <v>57994</v>
      </c>
      <c r="C4" s="47">
        <v>52422</v>
      </c>
      <c r="D4" s="47">
        <v>42491</v>
      </c>
      <c r="E4" s="47">
        <v>44455</v>
      </c>
      <c r="F4" s="47">
        <f>N4-B4-C4-D4-E4</f>
        <v>48405</v>
      </c>
      <c r="G4" s="47"/>
      <c r="H4" s="47"/>
      <c r="I4" s="47"/>
      <c r="J4" s="47"/>
      <c r="K4" s="47"/>
      <c r="L4" s="47"/>
      <c r="M4" s="47"/>
      <c r="N4" s="290">
        <v>245767</v>
      </c>
      <c r="O4" s="47">
        <v>679084</v>
      </c>
      <c r="P4" s="30">
        <f aca="true" t="shared" si="0" ref="P4:P9">+N4/O4*100</f>
        <v>36.19095723062243</v>
      </c>
    </row>
    <row r="5" spans="1:16" ht="12.75">
      <c r="A5" s="82" t="s">
        <v>7</v>
      </c>
      <c r="B5" s="47">
        <v>1265</v>
      </c>
      <c r="C5" s="47">
        <v>2033</v>
      </c>
      <c r="D5" s="47">
        <v>10419</v>
      </c>
      <c r="E5" s="47">
        <v>34060</v>
      </c>
      <c r="F5" s="47">
        <f>N5-B5-C5-D5-E5</f>
        <v>0</v>
      </c>
      <c r="G5" s="47"/>
      <c r="H5" s="47"/>
      <c r="I5" s="47"/>
      <c r="J5" s="47"/>
      <c r="K5" s="47"/>
      <c r="L5" s="47"/>
      <c r="M5" s="47"/>
      <c r="N5" s="290">
        <v>47777</v>
      </c>
      <c r="O5" s="47">
        <v>113181</v>
      </c>
      <c r="P5" s="30">
        <f t="shared" si="0"/>
        <v>42.21291559537379</v>
      </c>
    </row>
    <row r="6" spans="1:16" ht="12.75">
      <c r="A6" s="82" t="s">
        <v>8</v>
      </c>
      <c r="B6" s="47">
        <v>2012</v>
      </c>
      <c r="C6" s="47">
        <v>4073</v>
      </c>
      <c r="D6" s="47">
        <v>2378</v>
      </c>
      <c r="E6" s="47">
        <v>2686</v>
      </c>
      <c r="F6" s="47">
        <f>N6-B6-C6-D6-E6</f>
        <v>3356</v>
      </c>
      <c r="G6" s="47"/>
      <c r="H6" s="47"/>
      <c r="I6" s="47"/>
      <c r="J6" s="47"/>
      <c r="K6" s="47"/>
      <c r="L6" s="47"/>
      <c r="M6" s="47"/>
      <c r="N6" s="290">
        <v>14505</v>
      </c>
      <c r="O6" s="47">
        <v>47884</v>
      </c>
      <c r="P6" s="30">
        <f t="shared" si="0"/>
        <v>30.29195555926823</v>
      </c>
    </row>
    <row r="7" spans="1:16" ht="12.75">
      <c r="A7" s="82" t="s">
        <v>360</v>
      </c>
      <c r="B7" s="47">
        <v>4096</v>
      </c>
      <c r="C7" s="47">
        <v>7927</v>
      </c>
      <c r="D7" s="47">
        <v>75994</v>
      </c>
      <c r="E7" s="47">
        <v>93043</v>
      </c>
      <c r="F7" s="47">
        <f>N7-B7-C7-D7-E7</f>
        <v>0</v>
      </c>
      <c r="G7" s="47"/>
      <c r="H7" s="47"/>
      <c r="I7" s="47"/>
      <c r="J7" s="47"/>
      <c r="K7" s="47"/>
      <c r="L7" s="47"/>
      <c r="M7" s="47"/>
      <c r="N7" s="290">
        <v>181060</v>
      </c>
      <c r="O7" s="47">
        <v>719506</v>
      </c>
      <c r="P7" s="30">
        <f t="shared" si="0"/>
        <v>25.164487856946295</v>
      </c>
    </row>
    <row r="8" spans="1:16" ht="12.75">
      <c r="A8" s="82" t="s">
        <v>10</v>
      </c>
      <c r="B8" s="47">
        <v>42218</v>
      </c>
      <c r="C8" s="47">
        <v>160581</v>
      </c>
      <c r="D8" s="47">
        <v>21648</v>
      </c>
      <c r="E8" s="47">
        <v>97896</v>
      </c>
      <c r="F8" s="47">
        <f>N8-B8-C8-D8-E8</f>
        <v>153811</v>
      </c>
      <c r="G8" s="47"/>
      <c r="H8" s="47"/>
      <c r="I8" s="47"/>
      <c r="J8" s="47"/>
      <c r="K8" s="47"/>
      <c r="L8" s="47"/>
      <c r="M8" s="47"/>
      <c r="N8" s="290">
        <v>476154</v>
      </c>
      <c r="O8" s="47">
        <v>1361279</v>
      </c>
      <c r="P8" s="30">
        <f t="shared" si="0"/>
        <v>34.97842837507961</v>
      </c>
    </row>
    <row r="9" spans="1:16" ht="12.75">
      <c r="A9" s="83" t="s">
        <v>122</v>
      </c>
      <c r="B9" s="48">
        <f>SUM(B4:B8)</f>
        <v>107585</v>
      </c>
      <c r="C9" s="48">
        <f>SUM(C4:C8)</f>
        <v>227036</v>
      </c>
      <c r="D9" s="48">
        <f>SUM(D4:D8)</f>
        <v>152930</v>
      </c>
      <c r="E9" s="48">
        <f>SUM(E4:E8)</f>
        <v>272140</v>
      </c>
      <c r="F9" s="48">
        <f>SUM(F4:F8)</f>
        <v>205572</v>
      </c>
      <c r="G9" s="48"/>
      <c r="H9" s="48"/>
      <c r="I9" s="48"/>
      <c r="J9" s="48"/>
      <c r="K9" s="48"/>
      <c r="L9" s="48"/>
      <c r="M9" s="48"/>
      <c r="N9" s="49">
        <f>SUM(N4:N8)</f>
        <v>965263</v>
      </c>
      <c r="O9" s="49">
        <f>SUM(O4:O8)</f>
        <v>2920934</v>
      </c>
      <c r="P9" s="35">
        <f t="shared" si="0"/>
        <v>33.04638173953948</v>
      </c>
    </row>
    <row r="10" spans="1:16" ht="12.75">
      <c r="A10" s="316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7"/>
      <c r="O10" s="317"/>
      <c r="P10" s="318"/>
    </row>
    <row r="11" spans="1:16" ht="12.75">
      <c r="A11" s="45" t="s">
        <v>0</v>
      </c>
      <c r="B11" s="45" t="s">
        <v>110</v>
      </c>
      <c r="C11" s="45" t="s">
        <v>111</v>
      </c>
      <c r="D11" s="45" t="s">
        <v>112</v>
      </c>
      <c r="E11" s="45" t="s">
        <v>113</v>
      </c>
      <c r="F11" s="45" t="s">
        <v>114</v>
      </c>
      <c r="G11" s="45" t="s">
        <v>115</v>
      </c>
      <c r="H11" s="45" t="s">
        <v>116</v>
      </c>
      <c r="I11" s="45" t="s">
        <v>117</v>
      </c>
      <c r="J11" s="45" t="s">
        <v>118</v>
      </c>
      <c r="K11" s="45" t="s">
        <v>119</v>
      </c>
      <c r="L11" s="45" t="s">
        <v>120</v>
      </c>
      <c r="M11" s="45" t="s">
        <v>121</v>
      </c>
      <c r="N11" s="45" t="s">
        <v>83</v>
      </c>
      <c r="O11" s="45" t="s">
        <v>135</v>
      </c>
      <c r="P11" s="46" t="s">
        <v>1</v>
      </c>
    </row>
    <row r="12" spans="1:16" ht="12.75">
      <c r="A12" s="80" t="s">
        <v>361</v>
      </c>
      <c r="B12" s="47" t="s">
        <v>164</v>
      </c>
      <c r="C12" s="47" t="s">
        <v>164</v>
      </c>
      <c r="D12" s="47" t="s">
        <v>164</v>
      </c>
      <c r="E12" s="47" t="s">
        <v>164</v>
      </c>
      <c r="F12" s="47" t="s">
        <v>164</v>
      </c>
      <c r="G12" s="47" t="s">
        <v>164</v>
      </c>
      <c r="H12" s="47"/>
      <c r="I12" s="47"/>
      <c r="J12" s="47"/>
      <c r="K12" s="47"/>
      <c r="L12" s="47"/>
      <c r="M12" s="47"/>
      <c r="N12" s="290"/>
      <c r="O12" s="47"/>
      <c r="P12" s="30"/>
    </row>
    <row r="39" spans="1:16" ht="18">
      <c r="A39" s="559" t="s">
        <v>415</v>
      </c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</row>
    <row r="41" ht="12.75">
      <c r="A41" s="2" t="s">
        <v>380</v>
      </c>
    </row>
    <row r="42" spans="1:16" ht="12.75">
      <c r="A42" s="45" t="s">
        <v>0</v>
      </c>
      <c r="B42" s="45" t="s">
        <v>110</v>
      </c>
      <c r="C42" s="45" t="s">
        <v>111</v>
      </c>
      <c r="D42" s="45" t="s">
        <v>112</v>
      </c>
      <c r="E42" s="45" t="s">
        <v>113</v>
      </c>
      <c r="F42" s="45" t="s">
        <v>114</v>
      </c>
      <c r="G42" s="45" t="s">
        <v>115</v>
      </c>
      <c r="H42" s="45" t="s">
        <v>116</v>
      </c>
      <c r="I42" s="45" t="s">
        <v>117</v>
      </c>
      <c r="J42" s="45" t="s">
        <v>118</v>
      </c>
      <c r="K42" s="45" t="s">
        <v>119</v>
      </c>
      <c r="L42" s="45" t="s">
        <v>120</v>
      </c>
      <c r="M42" s="45" t="s">
        <v>121</v>
      </c>
      <c r="N42" s="45" t="s">
        <v>83</v>
      </c>
      <c r="O42" s="45" t="s">
        <v>135</v>
      </c>
      <c r="P42" s="46" t="s">
        <v>1</v>
      </c>
    </row>
    <row r="43" spans="1:16" ht="12.75">
      <c r="A43" s="80" t="s">
        <v>99</v>
      </c>
      <c r="B43" s="47">
        <v>57994</v>
      </c>
      <c r="C43" s="47">
        <v>52422</v>
      </c>
      <c r="D43" s="47">
        <v>42491</v>
      </c>
      <c r="E43" s="47">
        <v>44455</v>
      </c>
      <c r="F43" s="47">
        <f>N43-B43-C43-D43-E43</f>
        <v>48405</v>
      </c>
      <c r="G43" s="47"/>
      <c r="H43" s="47"/>
      <c r="I43" s="47"/>
      <c r="J43" s="47"/>
      <c r="K43" s="47"/>
      <c r="L43" s="47"/>
      <c r="M43" s="47"/>
      <c r="N43" s="290">
        <v>245767</v>
      </c>
      <c r="O43" s="47">
        <v>679084</v>
      </c>
      <c r="P43" s="89">
        <f aca="true" t="shared" si="1" ref="P43:P48">N43/O43*100</f>
        <v>36.19095723062243</v>
      </c>
    </row>
    <row r="44" spans="1:16" ht="12.75">
      <c r="A44" s="82" t="s">
        <v>7</v>
      </c>
      <c r="B44" s="47">
        <v>1265</v>
      </c>
      <c r="C44" s="47">
        <v>2033</v>
      </c>
      <c r="D44" s="47">
        <v>10419</v>
      </c>
      <c r="E44" s="47">
        <v>34060</v>
      </c>
      <c r="F44" s="47">
        <f>N44-B44-C44-D44-E44</f>
        <v>0</v>
      </c>
      <c r="G44" s="47"/>
      <c r="H44" s="47"/>
      <c r="I44" s="47"/>
      <c r="J44" s="47"/>
      <c r="K44" s="47"/>
      <c r="L44" s="47"/>
      <c r="M44" s="47"/>
      <c r="N44" s="290">
        <v>47777</v>
      </c>
      <c r="O44" s="47">
        <v>113181</v>
      </c>
      <c r="P44" s="89">
        <f t="shared" si="1"/>
        <v>42.21291559537379</v>
      </c>
    </row>
    <row r="45" spans="1:16" ht="12.75">
      <c r="A45" s="82" t="s">
        <v>8</v>
      </c>
      <c r="B45" s="47">
        <v>2012</v>
      </c>
      <c r="C45" s="47">
        <v>4073</v>
      </c>
      <c r="D45" s="47">
        <v>2378</v>
      </c>
      <c r="E45" s="47">
        <v>2686</v>
      </c>
      <c r="F45" s="47">
        <f>N45-B45-C45-D45-E45</f>
        <v>3356</v>
      </c>
      <c r="G45" s="47"/>
      <c r="H45" s="47"/>
      <c r="I45" s="47"/>
      <c r="J45" s="47"/>
      <c r="K45" s="47"/>
      <c r="L45" s="47"/>
      <c r="M45" s="47"/>
      <c r="N45" s="290">
        <v>14505</v>
      </c>
      <c r="O45" s="47">
        <v>47884</v>
      </c>
      <c r="P45" s="89">
        <f t="shared" si="1"/>
        <v>30.29195555926823</v>
      </c>
    </row>
    <row r="46" spans="1:16" ht="12.75">
      <c r="A46" s="82" t="s">
        <v>360</v>
      </c>
      <c r="B46" s="47">
        <v>4096</v>
      </c>
      <c r="C46" s="47">
        <v>7927</v>
      </c>
      <c r="D46" s="47">
        <v>75994</v>
      </c>
      <c r="E46" s="47">
        <v>93043</v>
      </c>
      <c r="F46" s="47">
        <f>N46-B46-C46-D46-E46</f>
        <v>0</v>
      </c>
      <c r="G46" s="47"/>
      <c r="H46" s="47"/>
      <c r="I46" s="47"/>
      <c r="J46" s="47"/>
      <c r="K46" s="47"/>
      <c r="L46" s="47"/>
      <c r="M46" s="47"/>
      <c r="N46" s="290">
        <v>181060</v>
      </c>
      <c r="O46" s="47">
        <v>719506</v>
      </c>
      <c r="P46" s="89">
        <f t="shared" si="1"/>
        <v>25.164487856946295</v>
      </c>
    </row>
    <row r="47" spans="1:16" ht="12.75">
      <c r="A47" s="82" t="s">
        <v>10</v>
      </c>
      <c r="B47" s="47">
        <v>42218</v>
      </c>
      <c r="C47" s="47">
        <v>160581</v>
      </c>
      <c r="D47" s="47">
        <v>21648</v>
      </c>
      <c r="E47" s="47">
        <v>97896</v>
      </c>
      <c r="F47" s="47">
        <f>N47-B47-C47-D47-E47</f>
        <v>153811</v>
      </c>
      <c r="G47" s="47"/>
      <c r="H47" s="47"/>
      <c r="I47" s="47"/>
      <c r="J47" s="47"/>
      <c r="K47" s="47"/>
      <c r="L47" s="47"/>
      <c r="M47" s="47"/>
      <c r="N47" s="290">
        <v>476154</v>
      </c>
      <c r="O47" s="47">
        <v>1361279</v>
      </c>
      <c r="P47" s="89">
        <f>N47/O47*100</f>
        <v>34.97842837507961</v>
      </c>
    </row>
    <row r="48" spans="1:16" ht="12.75">
      <c r="A48" s="83" t="s">
        <v>122</v>
      </c>
      <c r="B48" s="48">
        <f>SUM(B43:B47)</f>
        <v>107585</v>
      </c>
      <c r="C48" s="48">
        <f>SUM(C43:C47)</f>
        <v>227036</v>
      </c>
      <c r="D48" s="48">
        <f>SUM(D43:D47)</f>
        <v>152930</v>
      </c>
      <c r="E48" s="48">
        <f>SUM(E43:E47)</f>
        <v>272140</v>
      </c>
      <c r="F48" s="48">
        <f>SUM(F43:F47)</f>
        <v>205572</v>
      </c>
      <c r="G48" s="48"/>
      <c r="H48" s="48"/>
      <c r="I48" s="48"/>
      <c r="J48" s="48"/>
      <c r="K48" s="48"/>
      <c r="L48" s="48"/>
      <c r="M48" s="48"/>
      <c r="N48" s="49">
        <f>SUM(N43:N47)</f>
        <v>965263</v>
      </c>
      <c r="O48" s="49">
        <f>SUM(O43:O47)</f>
        <v>2920934</v>
      </c>
      <c r="P48" s="90">
        <f t="shared" si="1"/>
        <v>33.04638173953948</v>
      </c>
    </row>
    <row r="49" spans="1:16" ht="12.75">
      <c r="A49" s="316"/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7"/>
      <c r="O49" s="317"/>
      <c r="P49" s="312"/>
    </row>
    <row r="50" spans="1:16" ht="12.75">
      <c r="A50" s="311" t="s">
        <v>424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7"/>
      <c r="P50" s="312"/>
    </row>
    <row r="51" spans="1:16" ht="12.75">
      <c r="A51" s="92" t="s">
        <v>0</v>
      </c>
      <c r="B51" s="92" t="s">
        <v>110</v>
      </c>
      <c r="C51" s="92" t="s">
        <v>111</v>
      </c>
      <c r="D51" s="92" t="s">
        <v>112</v>
      </c>
      <c r="E51" s="92" t="s">
        <v>113</v>
      </c>
      <c r="F51" s="92" t="s">
        <v>114</v>
      </c>
      <c r="G51" s="92" t="s">
        <v>115</v>
      </c>
      <c r="H51" s="92" t="s">
        <v>116</v>
      </c>
      <c r="I51" s="92" t="s">
        <v>117</v>
      </c>
      <c r="J51" s="92" t="s">
        <v>118</v>
      </c>
      <c r="K51" s="92" t="s">
        <v>119</v>
      </c>
      <c r="L51" s="92" t="s">
        <v>120</v>
      </c>
      <c r="M51" s="92" t="s">
        <v>121</v>
      </c>
      <c r="N51" s="92" t="s">
        <v>83</v>
      </c>
      <c r="O51" s="45" t="s">
        <v>135</v>
      </c>
      <c r="P51" s="46" t="s">
        <v>1</v>
      </c>
    </row>
    <row r="52" spans="1:16" ht="12.75">
      <c r="A52" s="93" t="s">
        <v>99</v>
      </c>
      <c r="B52" s="47">
        <v>79462.28457637575</v>
      </c>
      <c r="C52" s="47">
        <v>46631.595208430124</v>
      </c>
      <c r="D52" s="47">
        <v>43981</v>
      </c>
      <c r="E52" s="47">
        <v>35549</v>
      </c>
      <c r="F52" s="47">
        <v>52738</v>
      </c>
      <c r="G52" s="47"/>
      <c r="H52" s="47"/>
      <c r="I52" s="47"/>
      <c r="J52" s="47"/>
      <c r="K52" s="47"/>
      <c r="L52" s="47"/>
      <c r="M52" s="47"/>
      <c r="N52" s="47">
        <f aca="true" t="shared" si="2" ref="N52:N57">SUM(B52:M52)</f>
        <v>258361.87978480587</v>
      </c>
      <c r="O52" s="47">
        <v>626225.0255114493</v>
      </c>
      <c r="P52" s="89">
        <f aca="true" t="shared" si="3" ref="P52:P57">N52/O52*100</f>
        <v>41.25703529235311</v>
      </c>
    </row>
    <row r="53" spans="1:16" ht="12.75">
      <c r="A53" s="93" t="s">
        <v>7</v>
      </c>
      <c r="B53" s="47">
        <v>6849.889256602537</v>
      </c>
      <c r="C53" s="47">
        <v>1716.1902305947299</v>
      </c>
      <c r="D53" s="47">
        <v>13319</v>
      </c>
      <c r="E53" s="47">
        <v>25460</v>
      </c>
      <c r="F53" s="47">
        <v>0</v>
      </c>
      <c r="G53" s="47"/>
      <c r="H53" s="47"/>
      <c r="I53" s="47"/>
      <c r="J53" s="47"/>
      <c r="K53" s="47"/>
      <c r="L53" s="47"/>
      <c r="M53" s="47"/>
      <c r="N53" s="47">
        <f t="shared" si="2"/>
        <v>47345.07948719727</v>
      </c>
      <c r="O53" s="47">
        <v>95520.70928171535</v>
      </c>
      <c r="P53" s="89">
        <f t="shared" si="3"/>
        <v>49.56525118292866</v>
      </c>
    </row>
    <row r="54" spans="1:16" ht="12.75">
      <c r="A54" s="93" t="s">
        <v>8</v>
      </c>
      <c r="B54" s="47">
        <v>10216.834388375908</v>
      </c>
      <c r="C54" s="47">
        <v>8224.031174340429</v>
      </c>
      <c r="D54" s="47">
        <v>2576</v>
      </c>
      <c r="E54" s="47">
        <v>3304</v>
      </c>
      <c r="F54" s="47">
        <v>2811</v>
      </c>
      <c r="G54" s="47"/>
      <c r="H54" s="47"/>
      <c r="I54" s="47"/>
      <c r="J54" s="47"/>
      <c r="K54" s="47"/>
      <c r="L54" s="47"/>
      <c r="M54" s="47"/>
      <c r="N54" s="47">
        <f t="shared" si="2"/>
        <v>27131.86556271634</v>
      </c>
      <c r="O54" s="47">
        <v>36691.37380349496</v>
      </c>
      <c r="P54" s="89">
        <f t="shared" si="3"/>
        <v>73.94616976737991</v>
      </c>
    </row>
    <row r="55" spans="1:16" ht="12.75">
      <c r="A55" s="93" t="s">
        <v>360</v>
      </c>
      <c r="B55" s="47">
        <v>2358.646192134525</v>
      </c>
      <c r="C55" s="47">
        <v>8521.464489868114</v>
      </c>
      <c r="D55" s="47">
        <v>114411</v>
      </c>
      <c r="E55" s="47">
        <v>23842</v>
      </c>
      <c r="F55" s="47">
        <v>0</v>
      </c>
      <c r="G55" s="47"/>
      <c r="H55" s="47"/>
      <c r="I55" s="47"/>
      <c r="J55" s="47"/>
      <c r="K55" s="47"/>
      <c r="L55" s="47"/>
      <c r="M55" s="47"/>
      <c r="N55" s="47">
        <f t="shared" si="2"/>
        <v>149133.11068200265</v>
      </c>
      <c r="O55" s="47">
        <v>689034.0187514302</v>
      </c>
      <c r="P55" s="89">
        <f t="shared" si="3"/>
        <v>21.643795026585266</v>
      </c>
    </row>
    <row r="56" spans="1:16" ht="12.75">
      <c r="A56" s="93" t="s">
        <v>10</v>
      </c>
      <c r="B56" s="47">
        <v>179153.0089417892</v>
      </c>
      <c r="C56" s="47">
        <v>117254.16164732313</v>
      </c>
      <c r="D56" s="47">
        <v>48532</v>
      </c>
      <c r="E56" s="47">
        <v>127409</v>
      </c>
      <c r="F56" s="47">
        <v>120077</v>
      </c>
      <c r="G56" s="47"/>
      <c r="H56" s="47"/>
      <c r="I56" s="47"/>
      <c r="J56" s="47"/>
      <c r="K56" s="47"/>
      <c r="L56" s="47"/>
      <c r="M56" s="47"/>
      <c r="N56" s="47">
        <f t="shared" si="2"/>
        <v>592425.1705891123</v>
      </c>
      <c r="O56" s="47">
        <v>1087032.5125921776</v>
      </c>
      <c r="P56" s="89">
        <f t="shared" si="3"/>
        <v>54.499305561375856</v>
      </c>
    </row>
    <row r="57" spans="1:16" ht="12.75">
      <c r="A57" s="48" t="s">
        <v>122</v>
      </c>
      <c r="B57" s="48">
        <f>SUM(B52:B56)</f>
        <v>278040.6633552779</v>
      </c>
      <c r="C57" s="48">
        <f>SUM(C52:C56)</f>
        <v>182347.4427505565</v>
      </c>
      <c r="D57" s="48">
        <f>SUM(D52:D56)</f>
        <v>222819</v>
      </c>
      <c r="E57" s="48">
        <f>SUM(E52:E56)</f>
        <v>215564</v>
      </c>
      <c r="F57" s="48">
        <f>SUM(F52:F56)</f>
        <v>175626</v>
      </c>
      <c r="G57" s="48"/>
      <c r="H57" s="48"/>
      <c r="I57" s="48"/>
      <c r="J57" s="48"/>
      <c r="K57" s="48"/>
      <c r="L57" s="48"/>
      <c r="M57" s="48"/>
      <c r="N57" s="48">
        <f t="shared" si="2"/>
        <v>1074397.1061058345</v>
      </c>
      <c r="O57" s="49">
        <v>2534503.639940267</v>
      </c>
      <c r="P57" s="90">
        <f t="shared" si="3"/>
        <v>42.39082908285568</v>
      </c>
    </row>
    <row r="58" spans="1:16" ht="12.75">
      <c r="A58" s="316"/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7"/>
      <c r="O58" s="317"/>
      <c r="P58" s="312"/>
    </row>
    <row r="59" ht="12.75">
      <c r="A59" s="91" t="s">
        <v>302</v>
      </c>
    </row>
    <row r="60" spans="1:16" ht="12.75">
      <c r="A60" s="92" t="s">
        <v>0</v>
      </c>
      <c r="B60" s="92" t="s">
        <v>110</v>
      </c>
      <c r="C60" s="92" t="s">
        <v>111</v>
      </c>
      <c r="D60" s="92" t="s">
        <v>112</v>
      </c>
      <c r="E60" s="92" t="s">
        <v>113</v>
      </c>
      <c r="F60" s="92" t="s">
        <v>114</v>
      </c>
      <c r="G60" s="92" t="s">
        <v>115</v>
      </c>
      <c r="H60" s="92" t="s">
        <v>116</v>
      </c>
      <c r="I60" s="92" t="s">
        <v>117</v>
      </c>
      <c r="J60" s="92" t="s">
        <v>118</v>
      </c>
      <c r="K60" s="92" t="s">
        <v>119</v>
      </c>
      <c r="L60" s="92" t="s">
        <v>120</v>
      </c>
      <c r="M60" s="92" t="s">
        <v>121</v>
      </c>
      <c r="N60" s="92" t="s">
        <v>83</v>
      </c>
      <c r="O60" s="92" t="s">
        <v>135</v>
      </c>
      <c r="P60" s="424" t="s">
        <v>1</v>
      </c>
    </row>
    <row r="61" spans="1:16" ht="12.75">
      <c r="A61" s="93" t="s">
        <v>99</v>
      </c>
      <c r="B61" s="47">
        <v>26716</v>
      </c>
      <c r="C61" s="47">
        <v>15678</v>
      </c>
      <c r="D61" s="47">
        <v>14787</v>
      </c>
      <c r="E61" s="47">
        <v>11952</v>
      </c>
      <c r="F61" s="47">
        <v>17731</v>
      </c>
      <c r="G61" s="47"/>
      <c r="H61" s="47"/>
      <c r="I61" s="47"/>
      <c r="J61" s="47"/>
      <c r="K61" s="47"/>
      <c r="L61" s="47"/>
      <c r="M61" s="47"/>
      <c r="N61" s="47">
        <f>SUM(B61:M61)</f>
        <v>86864</v>
      </c>
      <c r="O61" s="47">
        <v>210543</v>
      </c>
      <c r="P61" s="89">
        <f aca="true" t="shared" si="4" ref="P61:P66">N61/O61*100</f>
        <v>41.25713037241799</v>
      </c>
    </row>
    <row r="62" spans="1:16" ht="12.75">
      <c r="A62" s="93" t="s">
        <v>7</v>
      </c>
      <c r="B62" s="47">
        <v>2303</v>
      </c>
      <c r="C62" s="47">
        <v>577</v>
      </c>
      <c r="D62" s="47">
        <v>4478</v>
      </c>
      <c r="E62" s="47">
        <v>8560</v>
      </c>
      <c r="F62" s="47">
        <v>0</v>
      </c>
      <c r="G62" s="47"/>
      <c r="H62" s="47"/>
      <c r="I62" s="47"/>
      <c r="J62" s="47"/>
      <c r="K62" s="47"/>
      <c r="L62" s="47"/>
      <c r="M62" s="47"/>
      <c r="N62" s="47">
        <f>SUM(B62:M62)</f>
        <v>15918</v>
      </c>
      <c r="O62" s="47">
        <v>32115</v>
      </c>
      <c r="P62" s="89">
        <f t="shared" si="4"/>
        <v>49.56562354040168</v>
      </c>
    </row>
    <row r="63" spans="1:16" ht="12.75">
      <c r="A63" s="93" t="s">
        <v>8</v>
      </c>
      <c r="B63" s="47">
        <v>3435</v>
      </c>
      <c r="C63" s="47">
        <v>2765</v>
      </c>
      <c r="D63" s="47">
        <v>866</v>
      </c>
      <c r="E63" s="47">
        <v>1111</v>
      </c>
      <c r="F63" s="47">
        <v>945</v>
      </c>
      <c r="G63" s="47"/>
      <c r="H63" s="47"/>
      <c r="I63" s="47"/>
      <c r="J63" s="47"/>
      <c r="K63" s="47"/>
      <c r="L63" s="47"/>
      <c r="M63" s="47"/>
      <c r="N63" s="47">
        <f>SUM(B63:M63)</f>
        <v>9122</v>
      </c>
      <c r="O63" s="47">
        <v>12336</v>
      </c>
      <c r="P63" s="89">
        <f t="shared" si="4"/>
        <v>73.9461738002594</v>
      </c>
    </row>
    <row r="64" spans="1:16" ht="12.75">
      <c r="A64" s="93" t="s">
        <v>9</v>
      </c>
      <c r="B64" s="47">
        <v>793</v>
      </c>
      <c r="C64" s="47">
        <v>2865</v>
      </c>
      <c r="D64" s="47">
        <v>38466</v>
      </c>
      <c r="E64" s="47">
        <v>8016</v>
      </c>
      <c r="F64" s="47">
        <v>0</v>
      </c>
      <c r="G64" s="47"/>
      <c r="H64" s="47"/>
      <c r="I64" s="47"/>
      <c r="J64" s="47"/>
      <c r="K64" s="47"/>
      <c r="L64" s="47"/>
      <c r="M64" s="47"/>
      <c r="N64" s="47">
        <f>SUM(B64:M64)</f>
        <v>50140</v>
      </c>
      <c r="O64" s="47">
        <v>231660</v>
      </c>
      <c r="P64" s="89">
        <f t="shared" si="4"/>
        <v>21.64378831045498</v>
      </c>
    </row>
    <row r="65" spans="1:16" ht="12.75">
      <c r="A65" s="93" t="s">
        <v>10</v>
      </c>
      <c r="B65" s="47">
        <v>60233</v>
      </c>
      <c r="C65" s="47">
        <v>39422</v>
      </c>
      <c r="D65" s="47">
        <v>16317</v>
      </c>
      <c r="E65" s="47">
        <v>42836</v>
      </c>
      <c r="F65" s="47">
        <v>40371</v>
      </c>
      <c r="G65" s="47"/>
      <c r="H65" s="47"/>
      <c r="I65" s="47"/>
      <c r="J65" s="47"/>
      <c r="K65" s="47"/>
      <c r="L65" s="47"/>
      <c r="M65" s="47"/>
      <c r="N65" s="47">
        <f>SUM(B65:M65)</f>
        <v>199179</v>
      </c>
      <c r="O65" s="47">
        <v>365471</v>
      </c>
      <c r="P65" s="89">
        <f t="shared" si="4"/>
        <v>54.499262595390604</v>
      </c>
    </row>
    <row r="66" spans="1:16" ht="12.75">
      <c r="A66" s="48" t="s">
        <v>122</v>
      </c>
      <c r="B66" s="48">
        <f>SUM(B61:B65)</f>
        <v>93480</v>
      </c>
      <c r="C66" s="48">
        <f>SUM(C61:C65)</f>
        <v>61307</v>
      </c>
      <c r="D66" s="48">
        <f>SUM(D61:D65)</f>
        <v>74914</v>
      </c>
      <c r="E66" s="48">
        <f>SUM(E61:E65)</f>
        <v>72475</v>
      </c>
      <c r="F66" s="48">
        <f>SUM(F61:F65)</f>
        <v>59047</v>
      </c>
      <c r="G66" s="48"/>
      <c r="H66" s="48"/>
      <c r="I66" s="48"/>
      <c r="J66" s="48"/>
      <c r="K66" s="48"/>
      <c r="L66" s="48"/>
      <c r="M66" s="48"/>
      <c r="N66" s="48">
        <f>SUM(N61:N65)</f>
        <v>361223</v>
      </c>
      <c r="O66" s="48">
        <f>SUM(O61:O65)</f>
        <v>852125</v>
      </c>
      <c r="P66" s="90">
        <f t="shared" si="4"/>
        <v>42.39084641337832</v>
      </c>
    </row>
    <row r="67" spans="1:16" ht="12.75">
      <c r="A67" s="311"/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2"/>
    </row>
    <row r="68" spans="1:16" ht="12.75">
      <c r="A68" s="311"/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2"/>
    </row>
    <row r="69" ht="12.75">
      <c r="F69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8"/>
  <sheetViews>
    <sheetView workbookViewId="0" topLeftCell="A463">
      <selection activeCell="U317" sqref="U317"/>
    </sheetView>
  </sheetViews>
  <sheetFormatPr defaultColWidth="9.00390625" defaultRowHeight="12.75"/>
  <cols>
    <col min="1" max="1" width="4.625" style="29" customWidth="1"/>
    <col min="2" max="2" width="8.375" style="0" customWidth="1"/>
    <col min="3" max="3" width="35.125" style="0" customWidth="1"/>
    <col min="4" max="6" width="10.75390625" style="15" customWidth="1"/>
    <col min="7" max="7" width="13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16384" width="9.125" style="15" customWidth="1"/>
  </cols>
  <sheetData>
    <row r="1" spans="1:9" ht="18">
      <c r="A1" s="557" t="s">
        <v>500</v>
      </c>
      <c r="B1" s="557"/>
      <c r="C1" s="557"/>
      <c r="D1" s="557"/>
      <c r="E1" s="557"/>
      <c r="F1" s="557"/>
      <c r="G1" s="557"/>
      <c r="I1" s="8"/>
    </row>
    <row r="2" ht="12.75">
      <c r="G2" s="24" t="s">
        <v>106</v>
      </c>
    </row>
    <row r="3" ht="12.75">
      <c r="G3" s="24"/>
    </row>
    <row r="4" spans="1:7" ht="25.5" customHeight="1">
      <c r="A4" s="545" t="s">
        <v>84</v>
      </c>
      <c r="B4" s="546"/>
      <c r="C4" s="547"/>
      <c r="D4" s="52" t="s">
        <v>126</v>
      </c>
      <c r="E4" s="59" t="s">
        <v>127</v>
      </c>
      <c r="F4" s="5" t="s">
        <v>2</v>
      </c>
      <c r="G4" s="51" t="s">
        <v>128</v>
      </c>
    </row>
    <row r="5" spans="1:256" s="29" customFormat="1" ht="12.75">
      <c r="A5" s="571" t="s">
        <v>70</v>
      </c>
      <c r="B5" s="572"/>
      <c r="C5" s="573"/>
      <c r="D5" s="243">
        <v>111103</v>
      </c>
      <c r="E5" s="243">
        <f>E40+E49</f>
        <v>129005</v>
      </c>
      <c r="F5" s="487">
        <f>F51</f>
        <v>15502</v>
      </c>
      <c r="G5" s="63">
        <f aca="true" t="shared" si="0" ref="G5:G26">F5/E5*100</f>
        <v>12.016588504321538</v>
      </c>
      <c r="O5" s="84"/>
      <c r="P5" s="221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580" t="s">
        <v>71</v>
      </c>
      <c r="B6" s="581"/>
      <c r="C6" s="582"/>
      <c r="D6" s="243">
        <f>D143</f>
        <v>3595130</v>
      </c>
      <c r="E6" s="243">
        <f>E143</f>
        <v>3822078</v>
      </c>
      <c r="F6" s="487">
        <f>F143</f>
        <v>1617037</v>
      </c>
      <c r="G6" s="63">
        <f t="shared" si="0"/>
        <v>42.307796962804</v>
      </c>
      <c r="O6" s="84"/>
      <c r="P6" s="172"/>
      <c r="Q6" s="15"/>
      <c r="R6" s="172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571" t="s">
        <v>72</v>
      </c>
      <c r="B7" s="572"/>
      <c r="C7" s="573"/>
      <c r="D7" s="243">
        <f>D174</f>
        <v>117094</v>
      </c>
      <c r="E7" s="243">
        <f>E174</f>
        <v>128930</v>
      </c>
      <c r="F7" s="487">
        <f>F174</f>
        <v>45775</v>
      </c>
      <c r="G7" s="63">
        <f t="shared" si="0"/>
        <v>35.50376173117195</v>
      </c>
      <c r="O7" s="84"/>
      <c r="P7" s="22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571" t="s">
        <v>73</v>
      </c>
      <c r="B8" s="572"/>
      <c r="C8" s="573"/>
      <c r="D8" s="243">
        <f>D201</f>
        <v>416548</v>
      </c>
      <c r="E8" s="243">
        <f>E201</f>
        <v>467856</v>
      </c>
      <c r="F8" s="487">
        <f>F201</f>
        <v>104233</v>
      </c>
      <c r="G8" s="63">
        <f t="shared" si="0"/>
        <v>22.27886358195684</v>
      </c>
      <c r="I8" s="84"/>
      <c r="O8" s="84"/>
      <c r="P8" s="221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571" t="s">
        <v>74</v>
      </c>
      <c r="B9" s="572"/>
      <c r="C9" s="573"/>
      <c r="D9" s="243">
        <f>D219</f>
        <v>5200</v>
      </c>
      <c r="E9" s="243">
        <f>E219</f>
        <v>8360</v>
      </c>
      <c r="F9" s="487">
        <f>F219</f>
        <v>773</v>
      </c>
      <c r="G9" s="63">
        <f t="shared" si="0"/>
        <v>9.246411483253588</v>
      </c>
      <c r="O9" s="84"/>
      <c r="P9" s="22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571" t="s">
        <v>75</v>
      </c>
      <c r="B10" s="572"/>
      <c r="C10" s="573"/>
      <c r="D10" s="243">
        <f>D235</f>
        <v>1728</v>
      </c>
      <c r="E10" s="243">
        <f>E235</f>
        <v>1728</v>
      </c>
      <c r="F10" s="487">
        <f>F235</f>
        <v>0</v>
      </c>
      <c r="G10" s="63">
        <f t="shared" si="0"/>
        <v>0</v>
      </c>
      <c r="O10" s="84"/>
      <c r="P10" s="17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571" t="s">
        <v>76</v>
      </c>
      <c r="B11" s="572"/>
      <c r="C11" s="573"/>
      <c r="D11" s="243">
        <f>SUM(D242:D245)+D251</f>
        <v>1056303</v>
      </c>
      <c r="E11" s="243">
        <f>E255</f>
        <v>1056342</v>
      </c>
      <c r="F11" s="487">
        <f>SUM(F242:F245)+F251</f>
        <v>450693</v>
      </c>
      <c r="G11" s="63">
        <f t="shared" si="0"/>
        <v>42.66544357793215</v>
      </c>
      <c r="O11" s="84"/>
      <c r="P11" s="172"/>
      <c r="Q11" s="15"/>
      <c r="R11" s="15"/>
      <c r="S11" s="15"/>
      <c r="T11" s="17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571" t="s">
        <v>77</v>
      </c>
      <c r="B12" s="572"/>
      <c r="C12" s="573"/>
      <c r="D12" s="243">
        <f>D284</f>
        <v>324588</v>
      </c>
      <c r="E12" s="243">
        <f>E284</f>
        <v>334985</v>
      </c>
      <c r="F12" s="487">
        <f>F284</f>
        <v>121625</v>
      </c>
      <c r="G12" s="63">
        <f t="shared" si="0"/>
        <v>36.30759586250131</v>
      </c>
      <c r="O12" s="84"/>
      <c r="P12" s="172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571" t="s">
        <v>78</v>
      </c>
      <c r="B13" s="572"/>
      <c r="C13" s="573"/>
      <c r="D13" s="243">
        <f>D304</f>
        <v>15510</v>
      </c>
      <c r="E13" s="243">
        <f>E304</f>
        <v>15755</v>
      </c>
      <c r="F13" s="487">
        <f>F304</f>
        <v>11607</v>
      </c>
      <c r="G13" s="63">
        <f t="shared" si="0"/>
        <v>73.67185020628372</v>
      </c>
      <c r="O13" s="84"/>
      <c r="P13" s="172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571" t="s">
        <v>79</v>
      </c>
      <c r="B14" s="572"/>
      <c r="C14" s="573"/>
      <c r="D14" s="243">
        <f>D343</f>
        <v>39190</v>
      </c>
      <c r="E14" s="243">
        <f>E343</f>
        <v>39871</v>
      </c>
      <c r="F14" s="487">
        <f>F343</f>
        <v>10485</v>
      </c>
      <c r="G14" s="63">
        <f t="shared" si="0"/>
        <v>26.297308820947556</v>
      </c>
      <c r="O14" s="84"/>
      <c r="P14" s="172"/>
      <c r="Q14" s="15"/>
      <c r="R14" s="15"/>
      <c r="S14" s="15"/>
      <c r="T14" s="15"/>
      <c r="U14" s="15"/>
      <c r="V14" s="172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571" t="s">
        <v>80</v>
      </c>
      <c r="B15" s="572"/>
      <c r="C15" s="573"/>
      <c r="D15" s="243">
        <f>D367</f>
        <v>210786</v>
      </c>
      <c r="E15" s="243">
        <f>E367</f>
        <v>210816</v>
      </c>
      <c r="F15" s="487">
        <f>F367</f>
        <v>73743</v>
      </c>
      <c r="G15" s="63">
        <f t="shared" si="0"/>
        <v>34.97979280510018</v>
      </c>
      <c r="O15" s="84"/>
      <c r="P15" s="172"/>
      <c r="Q15" s="15"/>
      <c r="R15" s="15"/>
      <c r="S15" s="15"/>
      <c r="T15" s="15"/>
      <c r="U15" s="15"/>
      <c r="V15" s="172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571" t="s">
        <v>81</v>
      </c>
      <c r="B16" s="572"/>
      <c r="C16" s="573"/>
      <c r="D16" s="243">
        <f>D423</f>
        <v>87834</v>
      </c>
      <c r="E16" s="243">
        <f>E423</f>
        <v>93058</v>
      </c>
      <c r="F16" s="487">
        <f>F423</f>
        <v>3634</v>
      </c>
      <c r="G16" s="63">
        <f t="shared" si="0"/>
        <v>3.9050914483440433</v>
      </c>
      <c r="O16" s="84"/>
      <c r="P16" s="17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580" t="s">
        <v>150</v>
      </c>
      <c r="B17" s="581"/>
      <c r="C17" s="582"/>
      <c r="D17" s="243">
        <f>D401</f>
        <v>648618</v>
      </c>
      <c r="E17" s="243">
        <f>E401</f>
        <v>805337</v>
      </c>
      <c r="F17" s="487">
        <f>F401</f>
        <v>127144</v>
      </c>
      <c r="G17" s="63">
        <f>F17/E17*100</f>
        <v>15.787676463393584</v>
      </c>
      <c r="O17" s="84"/>
      <c r="P17" s="17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59" t="s">
        <v>383</v>
      </c>
      <c r="B18" s="360"/>
      <c r="C18" s="361"/>
      <c r="D18" s="243">
        <f>D442</f>
        <v>22950</v>
      </c>
      <c r="E18" s="243">
        <f>E442</f>
        <v>24970</v>
      </c>
      <c r="F18" s="487">
        <f>F442</f>
        <v>6776</v>
      </c>
      <c r="G18" s="63">
        <f>F18/E18*100</f>
        <v>27.13656387665198</v>
      </c>
      <c r="O18" s="84"/>
      <c r="P18" s="172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580" t="s">
        <v>384</v>
      </c>
      <c r="B19" s="581"/>
      <c r="C19" s="582"/>
      <c r="D19" s="243">
        <f>D452</f>
        <v>161</v>
      </c>
      <c r="E19" s="243">
        <f>E452</f>
        <v>161</v>
      </c>
      <c r="F19" s="487">
        <f>F452</f>
        <v>1</v>
      </c>
      <c r="G19" s="63">
        <f>F19/E19*100</f>
        <v>0.6211180124223602</v>
      </c>
      <c r="O19" s="84"/>
      <c r="P19" s="15"/>
      <c r="Q19" s="172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320" t="s">
        <v>365</v>
      </c>
      <c r="B20" s="325"/>
      <c r="C20" s="321"/>
      <c r="D20" s="326">
        <f>SUM(D5:D19)</f>
        <v>6652743</v>
      </c>
      <c r="E20" s="326">
        <f>SUM(E5:E19)</f>
        <v>7139252</v>
      </c>
      <c r="F20" s="488">
        <f>SUM(F5:F19)</f>
        <v>2589028</v>
      </c>
      <c r="G20" s="123">
        <f t="shared" si="0"/>
        <v>36.2646955171214</v>
      </c>
      <c r="O20" s="84"/>
      <c r="P20" s="15"/>
      <c r="Q20" s="17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571" t="s">
        <v>82</v>
      </c>
      <c r="B21" s="572"/>
      <c r="C21" s="573"/>
      <c r="D21" s="243">
        <f>D457+D458+D459</f>
        <v>127748</v>
      </c>
      <c r="E21" s="243">
        <f>E457+E458+E459</f>
        <v>95861</v>
      </c>
      <c r="F21" s="243" t="s">
        <v>313</v>
      </c>
      <c r="G21" s="63" t="s">
        <v>313</v>
      </c>
      <c r="O21" s="84"/>
      <c r="P21" s="172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539" t="s">
        <v>299</v>
      </c>
      <c r="B22" s="540"/>
      <c r="C22" s="541"/>
      <c r="D22" s="244">
        <f>D457</f>
        <v>89748</v>
      </c>
      <c r="E22" s="490">
        <f>E457</f>
        <v>61746</v>
      </c>
      <c r="F22" s="244" t="str">
        <f>F457</f>
        <v>*****</v>
      </c>
      <c r="G22" s="63" t="s">
        <v>313</v>
      </c>
      <c r="O22" s="8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539" t="s">
        <v>300</v>
      </c>
      <c r="B23" s="540"/>
      <c r="C23" s="541"/>
      <c r="D23" s="244">
        <f aca="true" t="shared" si="1" ref="D23:F24">D458</f>
        <v>30000</v>
      </c>
      <c r="E23" s="244">
        <f>E458</f>
        <v>24762</v>
      </c>
      <c r="F23" s="244" t="str">
        <f t="shared" si="1"/>
        <v>*****</v>
      </c>
      <c r="G23" s="63" t="s">
        <v>313</v>
      </c>
      <c r="O23" s="8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539" t="s">
        <v>301</v>
      </c>
      <c r="B24" s="540"/>
      <c r="C24" s="541"/>
      <c r="D24" s="244">
        <f t="shared" si="1"/>
        <v>8000</v>
      </c>
      <c r="E24" s="244">
        <f>E459</f>
        <v>9353</v>
      </c>
      <c r="F24" s="244" t="str">
        <f t="shared" si="1"/>
        <v>*****</v>
      </c>
      <c r="G24" s="63" t="s">
        <v>313</v>
      </c>
      <c r="O24" s="84"/>
      <c r="P24" s="15"/>
      <c r="Q24" s="15"/>
      <c r="R24" s="172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583" t="s">
        <v>668</v>
      </c>
      <c r="B25" s="584"/>
      <c r="C25" s="585"/>
      <c r="D25" s="245">
        <v>0</v>
      </c>
      <c r="E25" s="245">
        <v>26163</v>
      </c>
      <c r="F25" s="489">
        <f>F465</f>
        <v>26511</v>
      </c>
      <c r="G25" s="63">
        <f>F25/E25*100</f>
        <v>101.3301226923518</v>
      </c>
      <c r="O25" s="8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542" t="s">
        <v>83</v>
      </c>
      <c r="B26" s="543"/>
      <c r="C26" s="544"/>
      <c r="D26" s="122">
        <f>D20+D21</f>
        <v>6780491</v>
      </c>
      <c r="E26" s="122">
        <f>E20+E21+E25</f>
        <v>7261276</v>
      </c>
      <c r="F26" s="122">
        <f>SUM(F5:F19)+F25</f>
        <v>2615539</v>
      </c>
      <c r="G26" s="123">
        <f t="shared" si="0"/>
        <v>36.02037713481763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24"/>
    </row>
    <row r="28" ht="12.75">
      <c r="G28" s="24"/>
    </row>
    <row r="29" spans="1:256" s="29" customFormat="1" ht="15.75">
      <c r="A29" s="74" t="s">
        <v>245</v>
      </c>
      <c r="D29" s="84"/>
      <c r="E29" s="84"/>
      <c r="F29" s="8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ht="12.75" customHeight="1">
      <c r="A30" s="74"/>
    </row>
    <row r="31" spans="1:5" ht="12.75">
      <c r="A31" s="579" t="s">
        <v>37</v>
      </c>
      <c r="B31" s="579"/>
      <c r="E31" s="84"/>
    </row>
    <row r="32" spans="1:2" ht="12.75">
      <c r="A32" s="75"/>
      <c r="B32" s="22"/>
    </row>
    <row r="33" spans="1:15" ht="25.5">
      <c r="A33" s="7" t="s">
        <v>11</v>
      </c>
      <c r="B33" s="7" t="s">
        <v>12</v>
      </c>
      <c r="C33" s="5" t="s">
        <v>13</v>
      </c>
      <c r="D33" s="52" t="s">
        <v>126</v>
      </c>
      <c r="E33" s="59" t="s">
        <v>127</v>
      </c>
      <c r="F33" s="5" t="s">
        <v>2</v>
      </c>
      <c r="G33" s="51" t="s">
        <v>128</v>
      </c>
      <c r="O33" s="84"/>
    </row>
    <row r="34" spans="1:256" s="29" customFormat="1" ht="12.75">
      <c r="A34" s="146" t="s">
        <v>14</v>
      </c>
      <c r="B34" s="147">
        <v>1036</v>
      </c>
      <c r="C34" s="148" t="s">
        <v>410</v>
      </c>
      <c r="D34" s="338">
        <v>19364</v>
      </c>
      <c r="E34" s="187">
        <v>19364</v>
      </c>
      <c r="F34" s="491">
        <v>0</v>
      </c>
      <c r="G34" s="188">
        <f aca="true" t="shared" si="2" ref="G34:G40">F34/E34*100</f>
        <v>0</v>
      </c>
      <c r="O34" s="84" t="s">
        <v>257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29" customFormat="1" ht="12.75">
      <c r="A35" s="146" t="s">
        <v>14</v>
      </c>
      <c r="B35" s="147">
        <v>1037</v>
      </c>
      <c r="C35" s="149" t="s">
        <v>356</v>
      </c>
      <c r="D35" s="338">
        <v>34299</v>
      </c>
      <c r="E35" s="187">
        <v>34299</v>
      </c>
      <c r="F35" s="491">
        <v>0</v>
      </c>
      <c r="G35" s="188">
        <f t="shared" si="2"/>
        <v>0</v>
      </c>
      <c r="O35" s="8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29" customFormat="1" ht="12.75">
      <c r="A36" s="146" t="s">
        <v>14</v>
      </c>
      <c r="B36" s="147">
        <v>1019</v>
      </c>
      <c r="C36" s="148" t="s">
        <v>311</v>
      </c>
      <c r="D36" s="339">
        <v>180</v>
      </c>
      <c r="E36" s="187">
        <v>345</v>
      </c>
      <c r="F36" s="491">
        <v>0</v>
      </c>
      <c r="G36" s="188">
        <f t="shared" si="2"/>
        <v>0</v>
      </c>
      <c r="O36" s="8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29" customFormat="1" ht="12.75">
      <c r="A37" s="146" t="s">
        <v>14</v>
      </c>
      <c r="B37" s="147">
        <v>1039</v>
      </c>
      <c r="C37" s="149" t="s">
        <v>129</v>
      </c>
      <c r="D37" s="340">
        <v>360</v>
      </c>
      <c r="E37" s="187">
        <v>360</v>
      </c>
      <c r="F37" s="491">
        <v>4</v>
      </c>
      <c r="G37" s="188">
        <f t="shared" si="2"/>
        <v>1.1111111111111112</v>
      </c>
      <c r="O37" s="8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29" customFormat="1" ht="12.75">
      <c r="A38" s="146" t="s">
        <v>14</v>
      </c>
      <c r="B38" s="147">
        <v>2399</v>
      </c>
      <c r="C38" s="148" t="s">
        <v>15</v>
      </c>
      <c r="D38" s="340">
        <v>200</v>
      </c>
      <c r="E38" s="187">
        <v>200</v>
      </c>
      <c r="F38" s="491">
        <v>44</v>
      </c>
      <c r="G38" s="188">
        <f>F38/E38*100</f>
        <v>22</v>
      </c>
      <c r="O38" s="8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46" t="s">
        <v>14</v>
      </c>
      <c r="B39" s="147">
        <v>3799</v>
      </c>
      <c r="C39" s="148" t="s">
        <v>416</v>
      </c>
      <c r="D39" s="340">
        <v>0</v>
      </c>
      <c r="E39" s="187">
        <v>519</v>
      </c>
      <c r="F39" s="491">
        <v>0</v>
      </c>
      <c r="G39" s="188">
        <f t="shared" si="2"/>
        <v>0</v>
      </c>
      <c r="O39" s="8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230"/>
      <c r="B40" s="247"/>
      <c r="C40" s="246" t="s">
        <v>314</v>
      </c>
      <c r="D40" s="231">
        <f>SUM(D34:D39)</f>
        <v>54403</v>
      </c>
      <c r="E40" s="232">
        <f>SUM(E34:E39)</f>
        <v>55087</v>
      </c>
      <c r="F40" s="492">
        <f>SUM(F34:F39)</f>
        <v>48</v>
      </c>
      <c r="G40" s="131">
        <f t="shared" si="2"/>
        <v>0.0871348957104217</v>
      </c>
      <c r="O40" s="8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9"/>
      <c r="C41" s="204"/>
      <c r="D41" s="205"/>
      <c r="E41" s="72"/>
      <c r="F41" s="206"/>
      <c r="G41" s="207"/>
      <c r="O41" s="8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579" t="s">
        <v>276</v>
      </c>
      <c r="B42" s="579"/>
      <c r="C42" s="579"/>
      <c r="D42" s="16"/>
      <c r="E42" s="69"/>
      <c r="F42" s="204"/>
      <c r="G42" s="205"/>
      <c r="H42" s="72"/>
      <c r="I42" s="206"/>
      <c r="J42" s="207"/>
      <c r="R42" s="8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9"/>
      <c r="C43" s="204"/>
      <c r="D43" s="205"/>
      <c r="E43" s="72"/>
      <c r="F43" s="206"/>
      <c r="G43" s="207"/>
      <c r="O43" s="8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11</v>
      </c>
      <c r="B44" s="7" t="s">
        <v>12</v>
      </c>
      <c r="C44" s="5" t="s">
        <v>13</v>
      </c>
      <c r="D44" s="52" t="s">
        <v>126</v>
      </c>
      <c r="E44" s="59" t="s">
        <v>127</v>
      </c>
      <c r="F44" s="5" t="s">
        <v>2</v>
      </c>
      <c r="G44" s="51" t="s">
        <v>128</v>
      </c>
      <c r="O44" s="8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19" customFormat="1" ht="12.75">
      <c r="A45" s="151">
        <v>20</v>
      </c>
      <c r="B45" s="151">
        <v>2321</v>
      </c>
      <c r="C45" s="152" t="s">
        <v>310</v>
      </c>
      <c r="D45" s="341">
        <v>46700</v>
      </c>
      <c r="E45" s="192">
        <v>50700</v>
      </c>
      <c r="F45" s="373">
        <v>15154</v>
      </c>
      <c r="G45" s="188">
        <f>F45/E45*100</f>
        <v>29.88954635108481</v>
      </c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20"/>
      <c r="EE45" s="220"/>
      <c r="EF45" s="220"/>
      <c r="EG45" s="220"/>
      <c r="EH45" s="220"/>
      <c r="EI45" s="220"/>
      <c r="EJ45" s="220"/>
      <c r="EK45" s="220"/>
      <c r="EL45" s="220"/>
      <c r="EM45" s="220"/>
      <c r="EN45" s="220"/>
      <c r="EO45" s="220"/>
      <c r="EP45" s="220"/>
      <c r="EQ45" s="220"/>
      <c r="ER45" s="220"/>
      <c r="ES45" s="220"/>
      <c r="ET45" s="220"/>
      <c r="EU45" s="220"/>
      <c r="EV45" s="220"/>
      <c r="EW45" s="220"/>
      <c r="EX45" s="220"/>
      <c r="EY45" s="220"/>
      <c r="EZ45" s="220"/>
      <c r="FA45" s="220"/>
      <c r="FB45" s="220"/>
      <c r="FC45" s="220"/>
      <c r="FD45" s="220"/>
      <c r="FE45" s="220"/>
      <c r="FF45" s="220"/>
      <c r="FG45" s="220"/>
      <c r="FH45" s="220"/>
      <c r="FI45" s="220"/>
      <c r="FJ45" s="220"/>
      <c r="FK45" s="220"/>
      <c r="FL45" s="220"/>
      <c r="FM45" s="220"/>
      <c r="FN45" s="220"/>
      <c r="FO45" s="220"/>
      <c r="FP45" s="220"/>
      <c r="FQ45" s="220"/>
      <c r="FR45" s="220"/>
      <c r="FS45" s="220"/>
      <c r="FT45" s="220"/>
      <c r="FU45" s="220"/>
      <c r="FV45" s="220"/>
      <c r="FW45" s="220"/>
      <c r="FX45" s="220"/>
      <c r="FY45" s="220"/>
      <c r="FZ45" s="220"/>
      <c r="GA45" s="220"/>
      <c r="GB45" s="220"/>
      <c r="GC45" s="220"/>
      <c r="GD45" s="220"/>
      <c r="GE45" s="220"/>
      <c r="GF45" s="220"/>
      <c r="GG45" s="220"/>
      <c r="GH45" s="220"/>
      <c r="GI45" s="220"/>
      <c r="GJ45" s="220"/>
      <c r="GK45" s="220"/>
      <c r="GL45" s="220"/>
      <c r="GM45" s="220"/>
      <c r="GN45" s="220"/>
      <c r="GO45" s="220"/>
      <c r="GP45" s="220"/>
      <c r="GQ45" s="220"/>
      <c r="GR45" s="220"/>
      <c r="GS45" s="220"/>
      <c r="GT45" s="220"/>
      <c r="GU45" s="220"/>
      <c r="GV45" s="220"/>
      <c r="GW45" s="220"/>
      <c r="GX45" s="220"/>
      <c r="GY45" s="220"/>
      <c r="GZ45" s="220"/>
      <c r="HA45" s="220"/>
      <c r="HB45" s="220"/>
      <c r="HC45" s="220"/>
      <c r="HD45" s="220"/>
      <c r="HE45" s="220"/>
      <c r="HF45" s="220"/>
      <c r="HG45" s="220"/>
      <c r="HH45" s="220"/>
      <c r="HI45" s="220"/>
      <c r="HJ45" s="220"/>
      <c r="HK45" s="220"/>
      <c r="HL45" s="220"/>
      <c r="HM45" s="220"/>
      <c r="HN45" s="220"/>
      <c r="HO45" s="220"/>
      <c r="HP45" s="220"/>
      <c r="HQ45" s="220"/>
      <c r="HR45" s="220"/>
      <c r="HS45" s="220"/>
      <c r="HT45" s="220"/>
      <c r="HU45" s="220"/>
      <c r="HV45" s="220"/>
      <c r="HW45" s="220"/>
      <c r="HX45" s="220"/>
      <c r="HY45" s="220"/>
      <c r="HZ45" s="220"/>
      <c r="IA45" s="220"/>
      <c r="IB45" s="220"/>
      <c r="IC45" s="220"/>
      <c r="ID45" s="220"/>
      <c r="IE45" s="220"/>
      <c r="IF45" s="220"/>
      <c r="IG45" s="220"/>
      <c r="IH45" s="220"/>
      <c r="II45" s="220"/>
      <c r="IJ45" s="220"/>
      <c r="IK45" s="220"/>
      <c r="IL45" s="220"/>
      <c r="IM45" s="220"/>
      <c r="IN45" s="220"/>
      <c r="IO45" s="220"/>
      <c r="IP45" s="220"/>
      <c r="IQ45" s="220"/>
      <c r="IR45" s="220"/>
      <c r="IS45" s="220"/>
      <c r="IT45" s="220"/>
      <c r="IU45" s="220"/>
      <c r="IV45" s="220"/>
    </row>
    <row r="46" spans="1:256" s="219" customFormat="1" ht="12.75">
      <c r="A46" s="151">
        <v>20</v>
      </c>
      <c r="B46" s="151">
        <v>2332</v>
      </c>
      <c r="C46" s="152" t="s">
        <v>673</v>
      </c>
      <c r="D46" s="341">
        <v>0</v>
      </c>
      <c r="E46" s="192">
        <v>5000</v>
      </c>
      <c r="F46" s="373">
        <v>0</v>
      </c>
      <c r="G46" s="188">
        <v>0</v>
      </c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20"/>
      <c r="EI46" s="220"/>
      <c r="EJ46" s="220"/>
      <c r="EK46" s="220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20"/>
      <c r="FE46" s="220"/>
      <c r="FF46" s="220"/>
      <c r="FG46" s="220"/>
      <c r="FH46" s="220"/>
      <c r="FI46" s="220"/>
      <c r="FJ46" s="220"/>
      <c r="FK46" s="220"/>
      <c r="FL46" s="220"/>
      <c r="FM46" s="220"/>
      <c r="FN46" s="220"/>
      <c r="FO46" s="220"/>
      <c r="FP46" s="220"/>
      <c r="FQ46" s="220"/>
      <c r="FR46" s="220"/>
      <c r="FS46" s="220"/>
      <c r="FT46" s="220"/>
      <c r="FU46" s="220"/>
      <c r="FV46" s="220"/>
      <c r="FW46" s="220"/>
      <c r="FX46" s="220"/>
      <c r="FY46" s="220"/>
      <c r="FZ46" s="220"/>
      <c r="GA46" s="220"/>
      <c r="GB46" s="220"/>
      <c r="GC46" s="220"/>
      <c r="GD46" s="220"/>
      <c r="GE46" s="220"/>
      <c r="GF46" s="220"/>
      <c r="GG46" s="220"/>
      <c r="GH46" s="220"/>
      <c r="GI46" s="220"/>
      <c r="GJ46" s="220"/>
      <c r="GK46" s="220"/>
      <c r="GL46" s="220"/>
      <c r="GM46" s="220"/>
      <c r="GN46" s="220"/>
      <c r="GO46" s="220"/>
      <c r="GP46" s="220"/>
      <c r="GQ46" s="220"/>
      <c r="GR46" s="220"/>
      <c r="GS46" s="220"/>
      <c r="GT46" s="220"/>
      <c r="GU46" s="220"/>
      <c r="GV46" s="220"/>
      <c r="GW46" s="220"/>
      <c r="GX46" s="220"/>
      <c r="GY46" s="220"/>
      <c r="GZ46" s="220"/>
      <c r="HA46" s="220"/>
      <c r="HB46" s="220"/>
      <c r="HC46" s="220"/>
      <c r="HD46" s="220"/>
      <c r="HE46" s="220"/>
      <c r="HF46" s="220"/>
      <c r="HG46" s="220"/>
      <c r="HH46" s="220"/>
      <c r="HI46" s="220"/>
      <c r="HJ46" s="220"/>
      <c r="HK46" s="220"/>
      <c r="HL46" s="220"/>
      <c r="HM46" s="220"/>
      <c r="HN46" s="220"/>
      <c r="HO46" s="220"/>
      <c r="HP46" s="220"/>
      <c r="HQ46" s="220"/>
      <c r="HR46" s="220"/>
      <c r="HS46" s="220"/>
      <c r="HT46" s="220"/>
      <c r="HU46" s="220"/>
      <c r="HV46" s="220"/>
      <c r="HW46" s="220"/>
      <c r="HX46" s="220"/>
      <c r="HY46" s="220"/>
      <c r="HZ46" s="220"/>
      <c r="IA46" s="220"/>
      <c r="IB46" s="220"/>
      <c r="IC46" s="220"/>
      <c r="ID46" s="220"/>
      <c r="IE46" s="220"/>
      <c r="IF46" s="220"/>
      <c r="IG46" s="220"/>
      <c r="IH46" s="220"/>
      <c r="II46" s="220"/>
      <c r="IJ46" s="220"/>
      <c r="IK46" s="220"/>
      <c r="IL46" s="220"/>
      <c r="IM46" s="220"/>
      <c r="IN46" s="220"/>
      <c r="IO46" s="220"/>
      <c r="IP46" s="220"/>
      <c r="IQ46" s="220"/>
      <c r="IR46" s="220"/>
      <c r="IS46" s="220"/>
      <c r="IT46" s="220"/>
      <c r="IU46" s="220"/>
      <c r="IV46" s="220"/>
    </row>
    <row r="47" spans="1:256" s="219" customFormat="1" ht="12.75">
      <c r="A47" s="146" t="s">
        <v>14</v>
      </c>
      <c r="B47" s="147">
        <v>2399</v>
      </c>
      <c r="C47" s="148" t="s">
        <v>15</v>
      </c>
      <c r="D47" s="338">
        <v>10000</v>
      </c>
      <c r="E47" s="187">
        <v>17582</v>
      </c>
      <c r="F47" s="373">
        <v>0</v>
      </c>
      <c r="G47" s="188">
        <f>F47/E47*100</f>
        <v>0</v>
      </c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20"/>
      <c r="EE47" s="220"/>
      <c r="EF47" s="220"/>
      <c r="EG47" s="220"/>
      <c r="EH47" s="220"/>
      <c r="EI47" s="220"/>
      <c r="EJ47" s="220"/>
      <c r="EK47" s="220"/>
      <c r="EL47" s="220"/>
      <c r="EM47" s="220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9" customFormat="1" ht="12.75">
      <c r="A48" s="146" t="s">
        <v>14</v>
      </c>
      <c r="B48" s="147">
        <v>3799</v>
      </c>
      <c r="C48" s="148" t="s">
        <v>416</v>
      </c>
      <c r="D48" s="338">
        <v>0</v>
      </c>
      <c r="E48" s="187">
        <v>636</v>
      </c>
      <c r="F48" s="373">
        <v>300</v>
      </c>
      <c r="G48" s="188">
        <f>F48/E48*100</f>
        <v>47.16981132075472</v>
      </c>
      <c r="O48" s="8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30"/>
      <c r="B49" s="247"/>
      <c r="C49" s="246" t="s">
        <v>315</v>
      </c>
      <c r="D49" s="231">
        <f>SUM(D45:D48)</f>
        <v>56700</v>
      </c>
      <c r="E49" s="232">
        <f>SUM(E45:E48)</f>
        <v>73918</v>
      </c>
      <c r="F49" s="492">
        <f>SUM(F45:F48)</f>
        <v>15454</v>
      </c>
      <c r="G49" s="188">
        <f>F49/E49*100</f>
        <v>20.906950945642468</v>
      </c>
      <c r="O49" s="8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9"/>
      <c r="C50" s="234"/>
      <c r="D50" s="235"/>
      <c r="E50" s="236"/>
      <c r="F50" s="237"/>
      <c r="G50" s="238"/>
      <c r="O50" s="8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39"/>
      <c r="B51" s="249"/>
      <c r="C51" s="248" t="s">
        <v>316</v>
      </c>
      <c r="D51" s="240">
        <f>D40+D49</f>
        <v>111103</v>
      </c>
      <c r="E51" s="241">
        <f>E40+E49</f>
        <v>129005</v>
      </c>
      <c r="F51" s="242">
        <f>F40+F49</f>
        <v>15502</v>
      </c>
      <c r="G51" s="10">
        <f>F51/E51*100</f>
        <v>12.016588504321538</v>
      </c>
      <c r="O51" s="8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9"/>
      <c r="C52" s="234"/>
      <c r="D52" s="235"/>
      <c r="E52" s="236"/>
      <c r="F52" s="237"/>
      <c r="G52" s="238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</row>
    <row r="53" spans="1:7" ht="15.75">
      <c r="A53" s="74" t="s">
        <v>16</v>
      </c>
      <c r="B53" s="29"/>
      <c r="C53" s="29"/>
      <c r="D53" s="84"/>
      <c r="E53" s="84"/>
      <c r="G53" s="29"/>
    </row>
    <row r="54" spans="1:256" s="132" customFormat="1" ht="15.75">
      <c r="A54" s="74"/>
      <c r="B54" s="29"/>
      <c r="C54" s="29"/>
      <c r="D54" s="84"/>
      <c r="E54" s="84"/>
      <c r="F54" s="84"/>
      <c r="G54" s="29"/>
      <c r="H54" s="29"/>
      <c r="I54" s="29"/>
      <c r="J54" s="29"/>
      <c r="K54" s="29"/>
      <c r="L54" s="29"/>
      <c r="M54" s="29"/>
      <c r="N54" s="29"/>
      <c r="O54" s="84" t="s">
        <v>253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32" customFormat="1" ht="12.75">
      <c r="A55" s="536" t="s">
        <v>37</v>
      </c>
      <c r="B55" s="536"/>
      <c r="C55" s="29"/>
      <c r="D55" s="84"/>
      <c r="E55" s="84"/>
      <c r="F55" s="84"/>
      <c r="G55" s="29"/>
      <c r="H55" s="29"/>
      <c r="I55" s="29"/>
      <c r="J55" s="29"/>
      <c r="K55" s="29"/>
      <c r="L55" s="29"/>
      <c r="M55" s="29"/>
      <c r="N55" s="29"/>
      <c r="O55" s="84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32" customFormat="1" ht="12.75">
      <c r="A56" s="76"/>
      <c r="B56" s="76"/>
      <c r="C56" s="29"/>
      <c r="D56" s="84"/>
      <c r="E56" s="84"/>
      <c r="F56" s="84"/>
      <c r="G56" s="29"/>
      <c r="H56" s="29"/>
      <c r="I56" s="29"/>
      <c r="J56" s="29"/>
      <c r="K56" s="29"/>
      <c r="L56" s="29"/>
      <c r="M56" s="29"/>
      <c r="N56" s="29"/>
      <c r="O56" s="84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32" customFormat="1" ht="12.75">
      <c r="A57" s="138" t="s">
        <v>124</v>
      </c>
      <c r="B57" s="29"/>
      <c r="C57" s="29"/>
      <c r="D57" s="84"/>
      <c r="E57" s="84"/>
      <c r="F57" s="84"/>
      <c r="G57" s="29"/>
      <c r="H57" s="29"/>
      <c r="I57" s="29"/>
      <c r="J57" s="29"/>
      <c r="K57" s="29"/>
      <c r="L57" s="29"/>
      <c r="M57" s="29"/>
      <c r="N57" s="29"/>
      <c r="O57" s="84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32" customFormat="1" ht="25.5">
      <c r="A58" s="7" t="s">
        <v>11</v>
      </c>
      <c r="B58" s="7" t="s">
        <v>12</v>
      </c>
      <c r="C58" s="5" t="s">
        <v>13</v>
      </c>
      <c r="D58" s="52" t="s">
        <v>126</v>
      </c>
      <c r="E58" s="59" t="s">
        <v>127</v>
      </c>
      <c r="F58" s="5" t="s">
        <v>2</v>
      </c>
      <c r="G58" s="51" t="s">
        <v>128</v>
      </c>
      <c r="H58" s="29"/>
      <c r="I58" s="29"/>
      <c r="J58" s="29"/>
      <c r="K58" s="29"/>
      <c r="L58" s="29"/>
      <c r="M58" s="29"/>
      <c r="N58" s="29"/>
      <c r="O58" s="84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32" customFormat="1" ht="12.75">
      <c r="A59" s="554" t="s">
        <v>17</v>
      </c>
      <c r="B59" s="44">
        <v>3114</v>
      </c>
      <c r="C59" s="34" t="s">
        <v>19</v>
      </c>
      <c r="D59" s="187">
        <v>11067</v>
      </c>
      <c r="E59" s="187">
        <v>11075</v>
      </c>
      <c r="F59" s="491">
        <v>4612</v>
      </c>
      <c r="G59" s="188">
        <f aca="true" t="shared" si="3" ref="G59:G72">F59/E59*100</f>
        <v>41.643340857787805</v>
      </c>
      <c r="H59" s="29"/>
      <c r="I59" s="29"/>
      <c r="J59" s="29"/>
      <c r="K59" s="29"/>
      <c r="L59" s="29"/>
      <c r="M59" s="29"/>
      <c r="N59" s="29"/>
      <c r="O59" s="84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32" customFormat="1" ht="12.75">
      <c r="A60" s="555"/>
      <c r="B60" s="44">
        <v>3116</v>
      </c>
      <c r="C60" s="34" t="s">
        <v>20</v>
      </c>
      <c r="D60" s="189">
        <v>3199</v>
      </c>
      <c r="E60" s="189">
        <v>3199</v>
      </c>
      <c r="F60" s="491">
        <v>1333</v>
      </c>
      <c r="G60" s="188">
        <f t="shared" si="3"/>
        <v>41.66927164738981</v>
      </c>
      <c r="H60" s="29"/>
      <c r="I60" s="29"/>
      <c r="J60" s="29"/>
      <c r="K60" s="29"/>
      <c r="L60" s="29"/>
      <c r="M60" s="29"/>
      <c r="N60" s="29"/>
      <c r="O60" s="8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32" customFormat="1" ht="12.75">
      <c r="A61" s="555"/>
      <c r="B61" s="44">
        <v>3121</v>
      </c>
      <c r="C61" s="34" t="s">
        <v>21</v>
      </c>
      <c r="D61" s="189">
        <v>47201</v>
      </c>
      <c r="E61" s="189">
        <v>47371</v>
      </c>
      <c r="F61" s="491">
        <v>19737</v>
      </c>
      <c r="G61" s="188">
        <f t="shared" si="3"/>
        <v>41.66473158683583</v>
      </c>
      <c r="H61" s="29"/>
      <c r="I61" s="29"/>
      <c r="J61" s="29"/>
      <c r="K61" s="29"/>
      <c r="L61" s="29"/>
      <c r="M61" s="29"/>
      <c r="N61" s="29"/>
      <c r="O61" s="84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32" customFormat="1" ht="12.75">
      <c r="A62" s="555"/>
      <c r="B62" s="44">
        <v>3122</v>
      </c>
      <c r="C62" s="34" t="s">
        <v>22</v>
      </c>
      <c r="D62" s="189">
        <v>90859</v>
      </c>
      <c r="E62" s="189">
        <v>90910</v>
      </c>
      <c r="F62" s="491">
        <v>37890</v>
      </c>
      <c r="G62" s="188">
        <f t="shared" si="3"/>
        <v>41.67858321416786</v>
      </c>
      <c r="H62" s="29"/>
      <c r="I62" s="29"/>
      <c r="J62" s="29"/>
      <c r="K62" s="29"/>
      <c r="L62" s="29"/>
      <c r="M62" s="29"/>
      <c r="N62" s="29"/>
      <c r="O62" s="84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32" customFormat="1" ht="12.75">
      <c r="A63" s="555"/>
      <c r="B63" s="44">
        <v>3123</v>
      </c>
      <c r="C63" s="34" t="s">
        <v>23</v>
      </c>
      <c r="D63" s="187">
        <v>113971</v>
      </c>
      <c r="E63" s="187">
        <v>113921</v>
      </c>
      <c r="F63" s="491">
        <v>47467</v>
      </c>
      <c r="G63" s="188">
        <f t="shared" si="3"/>
        <v>41.66659351655972</v>
      </c>
      <c r="H63" s="29"/>
      <c r="I63" s="29"/>
      <c r="J63" s="29"/>
      <c r="K63" s="29"/>
      <c r="L63" s="29"/>
      <c r="M63" s="29"/>
      <c r="N63" s="29"/>
      <c r="O63" s="8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32" customFormat="1" ht="12.75">
      <c r="A64" s="555"/>
      <c r="B64" s="44">
        <v>3125</v>
      </c>
      <c r="C64" s="34" t="s">
        <v>24</v>
      </c>
      <c r="D64" s="189">
        <v>3223</v>
      </c>
      <c r="E64" s="189">
        <v>3223</v>
      </c>
      <c r="F64" s="491">
        <v>1343</v>
      </c>
      <c r="G64" s="188">
        <f t="shared" si="3"/>
        <v>41.66925224945703</v>
      </c>
      <c r="H64" s="29"/>
      <c r="I64" s="29"/>
      <c r="J64" s="29"/>
      <c r="K64" s="29"/>
      <c r="L64" s="29"/>
      <c r="M64" s="29"/>
      <c r="N64" s="29"/>
      <c r="O64" s="8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32" customFormat="1" ht="12.75">
      <c r="A65" s="555"/>
      <c r="B65" s="44">
        <v>3145</v>
      </c>
      <c r="C65" s="34" t="s">
        <v>25</v>
      </c>
      <c r="D65" s="189">
        <v>3476</v>
      </c>
      <c r="E65" s="189">
        <v>3243</v>
      </c>
      <c r="F65" s="491">
        <v>1355</v>
      </c>
      <c r="G65" s="188">
        <f t="shared" si="3"/>
        <v>41.782300339192105</v>
      </c>
      <c r="H65" s="29"/>
      <c r="I65" s="29"/>
      <c r="J65" s="29"/>
      <c r="K65" s="29"/>
      <c r="L65" s="29"/>
      <c r="M65" s="29"/>
      <c r="N65" s="29"/>
      <c r="O65" s="8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32" customFormat="1" ht="12.75">
      <c r="A66" s="555"/>
      <c r="B66" s="147">
        <v>3146</v>
      </c>
      <c r="C66" s="150" t="s">
        <v>166</v>
      </c>
      <c r="D66" s="189">
        <v>4185</v>
      </c>
      <c r="E66" s="189">
        <v>4185</v>
      </c>
      <c r="F66" s="493">
        <v>1745</v>
      </c>
      <c r="G66" s="190">
        <f t="shared" si="3"/>
        <v>41.69653524492234</v>
      </c>
      <c r="H66" s="29"/>
      <c r="I66" s="29"/>
      <c r="J66" s="29"/>
      <c r="K66" s="29"/>
      <c r="L66" s="29"/>
      <c r="M66" s="29"/>
      <c r="N66" s="29"/>
      <c r="O66" s="8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32" customFormat="1" ht="12.75">
      <c r="A67" s="555"/>
      <c r="B67" s="44">
        <v>3147</v>
      </c>
      <c r="C67" s="34" t="s">
        <v>27</v>
      </c>
      <c r="D67" s="189">
        <v>3000</v>
      </c>
      <c r="E67" s="189">
        <v>3000</v>
      </c>
      <c r="F67" s="493">
        <v>1500</v>
      </c>
      <c r="G67" s="190">
        <f t="shared" si="3"/>
        <v>50</v>
      </c>
      <c r="H67" s="29"/>
      <c r="I67" s="29"/>
      <c r="J67" s="29"/>
      <c r="K67" s="29"/>
      <c r="L67" s="29"/>
      <c r="M67" s="29"/>
      <c r="N67" s="29"/>
      <c r="O67" s="8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7" ht="12.75">
      <c r="A68" s="555"/>
      <c r="B68" s="44">
        <v>3150</v>
      </c>
      <c r="C68" s="34" t="s">
        <v>28</v>
      </c>
      <c r="D68" s="189">
        <v>3090</v>
      </c>
      <c r="E68" s="189">
        <v>3090</v>
      </c>
      <c r="F68" s="491">
        <v>1290</v>
      </c>
      <c r="G68" s="188">
        <f t="shared" si="3"/>
        <v>41.74757281553398</v>
      </c>
    </row>
    <row r="69" spans="1:7" ht="12.75">
      <c r="A69" s="555"/>
      <c r="B69" s="44">
        <v>3231</v>
      </c>
      <c r="C69" s="34" t="s">
        <v>29</v>
      </c>
      <c r="D69" s="189">
        <v>0</v>
      </c>
      <c r="E69" s="189">
        <v>34</v>
      </c>
      <c r="F69" s="491">
        <v>0</v>
      </c>
      <c r="G69" s="188">
        <f t="shared" si="3"/>
        <v>0</v>
      </c>
    </row>
    <row r="70" spans="1:18" ht="12.75">
      <c r="A70" s="555"/>
      <c r="B70" s="44">
        <v>3421</v>
      </c>
      <c r="C70" s="34" t="s">
        <v>30</v>
      </c>
      <c r="D70" s="259">
        <v>5747</v>
      </c>
      <c r="E70" s="383">
        <v>5106</v>
      </c>
      <c r="F70" s="491">
        <v>2128</v>
      </c>
      <c r="G70" s="188">
        <f t="shared" si="3"/>
        <v>41.67645906776342</v>
      </c>
      <c r="R70" s="15" t="s">
        <v>164</v>
      </c>
    </row>
    <row r="71" spans="1:256" s="132" customFormat="1" ht="12.75">
      <c r="A71" s="556"/>
      <c r="B71" s="44">
        <v>4322</v>
      </c>
      <c r="C71" s="34" t="s">
        <v>31</v>
      </c>
      <c r="D71" s="259">
        <v>19788</v>
      </c>
      <c r="E71" s="189">
        <v>19788</v>
      </c>
      <c r="F71" s="491">
        <v>8245</v>
      </c>
      <c r="G71" s="188">
        <f t="shared" si="3"/>
        <v>41.66666666666667</v>
      </c>
      <c r="H71" s="29"/>
      <c r="I71" s="29"/>
      <c r="J71" s="29"/>
      <c r="K71" s="29"/>
      <c r="L71" s="29"/>
      <c r="M71" s="29"/>
      <c r="N71" s="29"/>
      <c r="O71" s="84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32" customFormat="1" ht="12.75">
      <c r="A72" s="576" t="s">
        <v>32</v>
      </c>
      <c r="B72" s="577"/>
      <c r="C72" s="578"/>
      <c r="D72" s="292">
        <f>SUM(D59:D71)</f>
        <v>308806</v>
      </c>
      <c r="E72" s="292">
        <f>SUM(E59:E71)</f>
        <v>308145</v>
      </c>
      <c r="F72" s="494">
        <f>SUM(F59:F71)</f>
        <v>128645</v>
      </c>
      <c r="G72" s="131">
        <f t="shared" si="3"/>
        <v>41.7482029564004</v>
      </c>
      <c r="H72" s="29"/>
      <c r="I72" s="29"/>
      <c r="J72" s="29"/>
      <c r="K72" s="29"/>
      <c r="L72" s="29"/>
      <c r="M72" s="29"/>
      <c r="N72" s="29"/>
      <c r="O72" s="84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32" customFormat="1" ht="12.75">
      <c r="A73" s="39"/>
      <c r="B73" s="39"/>
      <c r="C73" s="39"/>
      <c r="D73" s="53"/>
      <c r="E73" s="40"/>
      <c r="F73" s="40"/>
      <c r="G73" s="31"/>
      <c r="H73" s="29"/>
      <c r="I73" s="29"/>
      <c r="J73" s="29"/>
      <c r="K73" s="29"/>
      <c r="L73" s="29"/>
      <c r="M73" s="29"/>
      <c r="N73" s="29"/>
      <c r="O73" s="84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32" customFormat="1" ht="12.75">
      <c r="A74" s="137" t="s">
        <v>350</v>
      </c>
      <c r="B74" s="16"/>
      <c r="C74" s="17"/>
      <c r="D74" s="54"/>
      <c r="E74" s="18"/>
      <c r="F74" s="84"/>
      <c r="G74" s="29"/>
      <c r="H74" s="29"/>
      <c r="I74" s="29"/>
      <c r="J74" s="29"/>
      <c r="K74" s="29"/>
      <c r="L74" s="29"/>
      <c r="M74" s="29"/>
      <c r="N74" s="29"/>
      <c r="O74" s="84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32" customFormat="1" ht="25.5">
      <c r="A75" s="7" t="s">
        <v>11</v>
      </c>
      <c r="B75" s="7" t="s">
        <v>12</v>
      </c>
      <c r="C75" s="5" t="s">
        <v>13</v>
      </c>
      <c r="D75" s="52" t="s">
        <v>126</v>
      </c>
      <c r="E75" s="59" t="s">
        <v>127</v>
      </c>
      <c r="F75" s="5" t="s">
        <v>2</v>
      </c>
      <c r="G75" s="51" t="s">
        <v>128</v>
      </c>
      <c r="H75" s="29"/>
      <c r="I75" s="29"/>
      <c r="J75" s="29"/>
      <c r="K75" s="29"/>
      <c r="L75" s="29"/>
      <c r="M75" s="29"/>
      <c r="N75" s="29"/>
      <c r="O75" s="84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32" customFormat="1" ht="12.75">
      <c r="A76" s="554" t="s">
        <v>17</v>
      </c>
      <c r="B76" s="151">
        <v>3111</v>
      </c>
      <c r="C76" s="152" t="s">
        <v>101</v>
      </c>
      <c r="D76" s="191">
        <v>0</v>
      </c>
      <c r="E76" s="191">
        <v>316169</v>
      </c>
      <c r="F76" s="373">
        <v>131753</v>
      </c>
      <c r="G76" s="201">
        <f aca="true" t="shared" si="4" ref="G76:G92">F76/E76*100</f>
        <v>41.671700894142056</v>
      </c>
      <c r="H76" s="29"/>
      <c r="I76" s="29"/>
      <c r="J76" s="29"/>
      <c r="K76" s="29"/>
      <c r="L76" s="29"/>
      <c r="M76" s="29"/>
      <c r="N76" s="29"/>
      <c r="O76" s="84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32" customFormat="1" ht="12.75">
      <c r="A77" s="555"/>
      <c r="B77" s="44">
        <v>3112</v>
      </c>
      <c r="C77" s="34" t="s">
        <v>18</v>
      </c>
      <c r="D77" s="28">
        <v>0</v>
      </c>
      <c r="E77" s="191">
        <v>1401</v>
      </c>
      <c r="F77" s="439">
        <v>584</v>
      </c>
      <c r="G77" s="201">
        <f t="shared" si="4"/>
        <v>41.68451106352605</v>
      </c>
      <c r="H77" s="29"/>
      <c r="I77" s="29"/>
      <c r="J77" s="29"/>
      <c r="K77" s="29"/>
      <c r="L77" s="29"/>
      <c r="M77" s="29"/>
      <c r="N77" s="29"/>
      <c r="O77" s="84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32" customFormat="1" ht="12.75">
      <c r="A78" s="555"/>
      <c r="B78" s="44">
        <v>3113</v>
      </c>
      <c r="C78" s="34" t="s">
        <v>125</v>
      </c>
      <c r="D78" s="28">
        <v>0</v>
      </c>
      <c r="E78" s="191">
        <v>1622765</v>
      </c>
      <c r="F78" s="439">
        <v>676811</v>
      </c>
      <c r="G78" s="201">
        <f t="shared" si="4"/>
        <v>41.70727123150918</v>
      </c>
      <c r="H78" s="29"/>
      <c r="I78" s="29"/>
      <c r="J78" s="29"/>
      <c r="K78" s="29"/>
      <c r="L78" s="29"/>
      <c r="M78" s="29"/>
      <c r="N78" s="29"/>
      <c r="O78" s="84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32" customFormat="1" ht="12.75">
      <c r="A79" s="555"/>
      <c r="B79" s="44">
        <v>3114</v>
      </c>
      <c r="C79" s="34" t="s">
        <v>19</v>
      </c>
      <c r="D79" s="28">
        <v>0</v>
      </c>
      <c r="E79" s="191">
        <v>85503</v>
      </c>
      <c r="F79" s="439">
        <v>35627</v>
      </c>
      <c r="G79" s="201">
        <f t="shared" si="4"/>
        <v>41.6675438288715</v>
      </c>
      <c r="H79" s="29"/>
      <c r="I79" s="29"/>
      <c r="J79" s="29"/>
      <c r="K79" s="29"/>
      <c r="L79" s="29"/>
      <c r="M79" s="29"/>
      <c r="N79" s="29"/>
      <c r="O79" s="8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32" customFormat="1" ht="12.75">
      <c r="A80" s="555"/>
      <c r="B80" s="44">
        <v>3116</v>
      </c>
      <c r="C80" s="34" t="s">
        <v>20</v>
      </c>
      <c r="D80" s="28">
        <v>0</v>
      </c>
      <c r="E80" s="191">
        <v>14239</v>
      </c>
      <c r="F80" s="439">
        <v>5933</v>
      </c>
      <c r="G80" s="201">
        <f t="shared" si="4"/>
        <v>41.667251913757994</v>
      </c>
      <c r="H80" s="29"/>
      <c r="I80" s="29"/>
      <c r="J80" s="29"/>
      <c r="K80" s="29"/>
      <c r="L80" s="29"/>
      <c r="M80" s="29"/>
      <c r="N80" s="29"/>
      <c r="O80" s="8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32" customFormat="1" ht="12.75">
      <c r="A81" s="555"/>
      <c r="B81" s="44">
        <v>3121</v>
      </c>
      <c r="C81" s="34" t="s">
        <v>21</v>
      </c>
      <c r="D81" s="28">
        <v>0</v>
      </c>
      <c r="E81" s="191">
        <v>221614</v>
      </c>
      <c r="F81" s="439">
        <v>92340</v>
      </c>
      <c r="G81" s="201">
        <f t="shared" si="4"/>
        <v>41.66704269585856</v>
      </c>
      <c r="H81" s="29"/>
      <c r="I81" s="29"/>
      <c r="J81" s="29"/>
      <c r="K81" s="29"/>
      <c r="L81" s="29"/>
      <c r="M81" s="29"/>
      <c r="N81" s="29"/>
      <c r="O81" s="8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32" customFormat="1" ht="12.75">
      <c r="A82" s="555"/>
      <c r="B82" s="44">
        <v>3122</v>
      </c>
      <c r="C82" s="34" t="s">
        <v>22</v>
      </c>
      <c r="D82" s="28">
        <v>0</v>
      </c>
      <c r="E82" s="191">
        <v>380502</v>
      </c>
      <c r="F82" s="439">
        <v>158541</v>
      </c>
      <c r="G82" s="201">
        <f t="shared" si="4"/>
        <v>41.66627245060473</v>
      </c>
      <c r="H82" s="29"/>
      <c r="I82" s="29"/>
      <c r="J82" s="29"/>
      <c r="K82" s="29"/>
      <c r="L82" s="29"/>
      <c r="M82" s="29"/>
      <c r="N82" s="29"/>
      <c r="O82" s="84"/>
      <c r="P82" s="15"/>
      <c r="Q82" s="15"/>
      <c r="R82" s="15"/>
      <c r="S82" s="15"/>
      <c r="T82" s="15" t="s">
        <v>334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32" customFormat="1" ht="12.75">
      <c r="A83" s="555"/>
      <c r="B83" s="44">
        <v>3123</v>
      </c>
      <c r="C83" s="34" t="s">
        <v>23</v>
      </c>
      <c r="D83" s="28">
        <v>0</v>
      </c>
      <c r="E83" s="191">
        <v>414119</v>
      </c>
      <c r="F83" s="439">
        <v>172549</v>
      </c>
      <c r="G83" s="201">
        <f t="shared" si="4"/>
        <v>41.66652580538444</v>
      </c>
      <c r="H83" s="29"/>
      <c r="I83" s="29"/>
      <c r="J83" s="29"/>
      <c r="K83" s="29"/>
      <c r="L83" s="29"/>
      <c r="M83" s="29"/>
      <c r="N83" s="29"/>
      <c r="O83" s="8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32" customFormat="1" ht="12.75">
      <c r="A84" s="555"/>
      <c r="B84" s="44">
        <v>3125</v>
      </c>
      <c r="C84" s="34" t="s">
        <v>24</v>
      </c>
      <c r="D84" s="28">
        <v>0</v>
      </c>
      <c r="E84" s="191">
        <v>11100</v>
      </c>
      <c r="F84" s="439">
        <v>4625</v>
      </c>
      <c r="G84" s="201">
        <f t="shared" si="4"/>
        <v>41.66666666666667</v>
      </c>
      <c r="H84" s="29"/>
      <c r="I84" s="29"/>
      <c r="J84" s="29"/>
      <c r="K84" s="29"/>
      <c r="L84" s="29"/>
      <c r="M84" s="29"/>
      <c r="N84" s="29"/>
      <c r="O84" s="8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32" customFormat="1" ht="12.75">
      <c r="A85" s="555"/>
      <c r="B85" s="44">
        <v>3141</v>
      </c>
      <c r="C85" s="34" t="s">
        <v>157</v>
      </c>
      <c r="D85" s="28">
        <v>0</v>
      </c>
      <c r="E85" s="191">
        <v>11008</v>
      </c>
      <c r="F85" s="439">
        <v>4587</v>
      </c>
      <c r="G85" s="201">
        <f t="shared" si="4"/>
        <v>41.66969476744186</v>
      </c>
      <c r="H85" s="29"/>
      <c r="I85" s="29"/>
      <c r="J85" s="29"/>
      <c r="K85" s="29"/>
      <c r="L85" s="29"/>
      <c r="M85" s="29"/>
      <c r="N85" s="29"/>
      <c r="O85" s="8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32" customFormat="1" ht="12.75">
      <c r="A86" s="555"/>
      <c r="B86" s="44">
        <v>3145</v>
      </c>
      <c r="C86" s="34" t="s">
        <v>25</v>
      </c>
      <c r="D86" s="28">
        <v>0</v>
      </c>
      <c r="E86" s="191">
        <v>18008</v>
      </c>
      <c r="F86" s="439">
        <v>7504</v>
      </c>
      <c r="G86" s="201">
        <f t="shared" si="4"/>
        <v>41.67036872501111</v>
      </c>
      <c r="H86" s="29"/>
      <c r="I86" s="29"/>
      <c r="J86" s="29"/>
      <c r="K86" s="29"/>
      <c r="L86" s="29"/>
      <c r="M86" s="29"/>
      <c r="N86" s="29"/>
      <c r="O86" s="8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32" customFormat="1" ht="25.5">
      <c r="A87" s="555"/>
      <c r="B87" s="161">
        <v>3146</v>
      </c>
      <c r="C87" s="150" t="s">
        <v>169</v>
      </c>
      <c r="D87" s="198">
        <v>0</v>
      </c>
      <c r="E87" s="342">
        <v>16678</v>
      </c>
      <c r="F87" s="402">
        <v>6950</v>
      </c>
      <c r="G87" s="201">
        <f t="shared" si="4"/>
        <v>41.67166326897709</v>
      </c>
      <c r="H87" s="29"/>
      <c r="I87" s="29"/>
      <c r="J87" s="29"/>
      <c r="K87" s="29"/>
      <c r="L87" s="29"/>
      <c r="M87" s="29"/>
      <c r="N87" s="29"/>
      <c r="O87" s="8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33" customFormat="1" ht="12.75">
      <c r="A88" s="555"/>
      <c r="B88" s="44">
        <v>3150</v>
      </c>
      <c r="C88" s="34" t="s">
        <v>28</v>
      </c>
      <c r="D88" s="28">
        <v>0</v>
      </c>
      <c r="E88" s="191">
        <v>25162</v>
      </c>
      <c r="F88" s="439">
        <v>10484</v>
      </c>
      <c r="G88" s="201">
        <f t="shared" si="4"/>
        <v>41.66600429218663</v>
      </c>
      <c r="O88" s="8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555"/>
      <c r="B89" s="44">
        <v>3231</v>
      </c>
      <c r="C89" s="34" t="s">
        <v>29</v>
      </c>
      <c r="D89" s="28">
        <v>0</v>
      </c>
      <c r="E89" s="191">
        <v>128163</v>
      </c>
      <c r="F89" s="439">
        <v>53404</v>
      </c>
      <c r="G89" s="201">
        <f t="shared" si="4"/>
        <v>41.668812371745354</v>
      </c>
    </row>
    <row r="90" spans="1:7" ht="12.75">
      <c r="A90" s="555"/>
      <c r="B90" s="44">
        <v>3299</v>
      </c>
      <c r="C90" s="34" t="s">
        <v>34</v>
      </c>
      <c r="D90" s="28">
        <v>3260624</v>
      </c>
      <c r="E90" s="344">
        <v>49323</v>
      </c>
      <c r="F90" s="439">
        <v>0</v>
      </c>
      <c r="G90" s="201">
        <f t="shared" si="4"/>
        <v>0</v>
      </c>
    </row>
    <row r="91" spans="1:7" ht="12.75">
      <c r="A91" s="555"/>
      <c r="B91" s="44">
        <v>3421</v>
      </c>
      <c r="C91" s="34" t="s">
        <v>30</v>
      </c>
      <c r="D91" s="28">
        <v>0</v>
      </c>
      <c r="E91" s="191">
        <v>33146</v>
      </c>
      <c r="F91" s="439">
        <v>13811</v>
      </c>
      <c r="G91" s="201">
        <f t="shared" si="4"/>
        <v>41.667169492548126</v>
      </c>
    </row>
    <row r="92" spans="1:20" ht="12.75">
      <c r="A92" s="556"/>
      <c r="B92" s="44">
        <v>4322</v>
      </c>
      <c r="C92" s="34" t="s">
        <v>31</v>
      </c>
      <c r="D92" s="28">
        <v>0</v>
      </c>
      <c r="E92" s="191">
        <v>50978</v>
      </c>
      <c r="F92" s="439">
        <v>21241</v>
      </c>
      <c r="G92" s="201">
        <f t="shared" si="4"/>
        <v>41.66699360508454</v>
      </c>
      <c r="T92" s="172"/>
    </row>
    <row r="93" spans="1:7" ht="12.75">
      <c r="A93" s="551" t="s">
        <v>108</v>
      </c>
      <c r="B93" s="552"/>
      <c r="C93" s="553"/>
      <c r="D93" s="293">
        <f>SUM(D76:D92)</f>
        <v>3260624</v>
      </c>
      <c r="E93" s="158">
        <f>SUM(E76:E92)</f>
        <v>3399878</v>
      </c>
      <c r="F93" s="495">
        <f>SUM(F76:F92)</f>
        <v>1396744</v>
      </c>
      <c r="G93" s="131">
        <f>F93/E93*100</f>
        <v>41.082180007635564</v>
      </c>
    </row>
    <row r="94" spans="1:7" ht="12.75">
      <c r="A94" s="548"/>
      <c r="B94" s="548"/>
      <c r="C94" s="548"/>
      <c r="D94" s="548"/>
      <c r="E94" s="548"/>
      <c r="F94" s="548"/>
      <c r="G94" s="548"/>
    </row>
    <row r="95" spans="1:256" s="132" customFormat="1" ht="12.75">
      <c r="A95" s="549"/>
      <c r="B95" s="549"/>
      <c r="C95" s="549"/>
      <c r="D95" s="549"/>
      <c r="E95" s="549"/>
      <c r="F95" s="549"/>
      <c r="G95" s="549"/>
      <c r="H95" s="29"/>
      <c r="I95" s="29"/>
      <c r="J95" s="29"/>
      <c r="K95" s="29"/>
      <c r="L95" s="29"/>
      <c r="M95" s="29"/>
      <c r="N95" s="29"/>
      <c r="O95" s="8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32" customFormat="1" ht="12.75">
      <c r="A96" s="535" t="s">
        <v>132</v>
      </c>
      <c r="B96" s="535"/>
      <c r="C96" s="535"/>
      <c r="D96" s="535"/>
      <c r="E96" s="535"/>
      <c r="F96" s="535"/>
      <c r="G96" s="535"/>
      <c r="H96" s="29"/>
      <c r="I96" s="29"/>
      <c r="J96" s="29"/>
      <c r="K96" s="29"/>
      <c r="L96" s="29"/>
      <c r="M96" s="29"/>
      <c r="N96" s="29"/>
      <c r="O96" s="8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32" customFormat="1" ht="25.5">
      <c r="A97" s="7" t="s">
        <v>11</v>
      </c>
      <c r="B97" s="7" t="s">
        <v>12</v>
      </c>
      <c r="C97" s="5" t="s">
        <v>13</v>
      </c>
      <c r="D97" s="52" t="s">
        <v>126</v>
      </c>
      <c r="E97" s="59" t="s">
        <v>127</v>
      </c>
      <c r="F97" s="5" t="s">
        <v>2</v>
      </c>
      <c r="G97" s="51" t="s">
        <v>128</v>
      </c>
      <c r="H97" s="29"/>
      <c r="I97" s="29"/>
      <c r="J97" s="29"/>
      <c r="K97" s="29"/>
      <c r="L97" s="29"/>
      <c r="M97" s="29"/>
      <c r="N97" s="29"/>
      <c r="O97" s="84"/>
      <c r="P97" s="15"/>
      <c r="Q97" s="15"/>
      <c r="R97" s="15"/>
      <c r="S97" s="15"/>
      <c r="T97" s="15"/>
      <c r="U97" s="15"/>
      <c r="V97" s="15"/>
      <c r="W97" s="172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32" customFormat="1" ht="12.75">
      <c r="A98" s="554" t="s">
        <v>17</v>
      </c>
      <c r="B98" s="153">
        <v>3111</v>
      </c>
      <c r="C98" s="34" t="s">
        <v>101</v>
      </c>
      <c r="D98" s="28">
        <v>0</v>
      </c>
      <c r="E98" s="345">
        <v>286</v>
      </c>
      <c r="F98" s="439">
        <v>263</v>
      </c>
      <c r="G98" s="201">
        <f aca="true" t="shared" si="5" ref="G98:G109">F98/E98*100</f>
        <v>91.95804195804196</v>
      </c>
      <c r="H98" s="29"/>
      <c r="I98" s="29"/>
      <c r="J98" s="29"/>
      <c r="K98" s="29"/>
      <c r="L98" s="29"/>
      <c r="M98" s="29"/>
      <c r="N98" s="29"/>
      <c r="O98" s="8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32" customFormat="1" ht="12.75">
      <c r="A99" s="555"/>
      <c r="B99" s="67">
        <v>3121</v>
      </c>
      <c r="C99" s="34" t="s">
        <v>21</v>
      </c>
      <c r="D99" s="28">
        <v>0</v>
      </c>
      <c r="E99" s="345">
        <v>2750</v>
      </c>
      <c r="F99" s="439">
        <v>2725</v>
      </c>
      <c r="G99" s="201">
        <f t="shared" si="5"/>
        <v>99.0909090909091</v>
      </c>
      <c r="H99" s="29"/>
      <c r="I99" s="29"/>
      <c r="J99" s="29"/>
      <c r="K99" s="29"/>
      <c r="L99" s="29"/>
      <c r="M99" s="29"/>
      <c r="N99" s="29"/>
      <c r="O99" s="8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32" customFormat="1" ht="12.75">
      <c r="A100" s="555"/>
      <c r="B100" s="154">
        <v>3122</v>
      </c>
      <c r="C100" s="155" t="s">
        <v>22</v>
      </c>
      <c r="D100" s="28">
        <v>0</v>
      </c>
      <c r="E100" s="345">
        <v>29146</v>
      </c>
      <c r="F100" s="496">
        <v>29005</v>
      </c>
      <c r="G100" s="201">
        <f t="shared" si="5"/>
        <v>99.5162286420092</v>
      </c>
      <c r="H100" s="29"/>
      <c r="I100" s="29"/>
      <c r="J100" s="29"/>
      <c r="K100" s="29"/>
      <c r="L100" s="29"/>
      <c r="M100" s="29"/>
      <c r="N100" s="29"/>
      <c r="O100" s="84"/>
      <c r="P100" s="15"/>
      <c r="Q100" s="3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32" customFormat="1" ht="12.75">
      <c r="A101" s="555"/>
      <c r="B101" s="44">
        <v>3123</v>
      </c>
      <c r="C101" s="34" t="s">
        <v>23</v>
      </c>
      <c r="D101" s="28">
        <v>0</v>
      </c>
      <c r="E101" s="345">
        <v>17358</v>
      </c>
      <c r="F101" s="496">
        <v>16892</v>
      </c>
      <c r="G101" s="201">
        <f t="shared" si="5"/>
        <v>97.31535891231708</v>
      </c>
      <c r="H101" s="29"/>
      <c r="I101" s="29"/>
      <c r="J101" s="29"/>
      <c r="K101" s="29"/>
      <c r="L101" s="29"/>
      <c r="M101" s="29"/>
      <c r="N101" s="29"/>
      <c r="O101" s="8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32" customFormat="1" ht="25.5">
      <c r="A102" s="555"/>
      <c r="B102" s="170">
        <v>3141</v>
      </c>
      <c r="C102" s="157" t="s">
        <v>103</v>
      </c>
      <c r="D102" s="198">
        <v>0</v>
      </c>
      <c r="E102" s="342">
        <v>50</v>
      </c>
      <c r="F102" s="374">
        <v>27</v>
      </c>
      <c r="G102" s="201">
        <f t="shared" si="5"/>
        <v>54</v>
      </c>
      <c r="H102" s="29"/>
      <c r="I102" s="29"/>
      <c r="J102" s="29"/>
      <c r="K102" s="29"/>
      <c r="L102" s="29"/>
      <c r="M102" s="29"/>
      <c r="N102" s="29"/>
      <c r="O102" s="8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555"/>
      <c r="B103" s="67">
        <v>3142</v>
      </c>
      <c r="C103" s="34" t="s">
        <v>102</v>
      </c>
      <c r="D103" s="28">
        <v>0</v>
      </c>
      <c r="E103" s="345">
        <v>2072</v>
      </c>
      <c r="F103" s="439">
        <v>1909</v>
      </c>
      <c r="G103" s="201">
        <f t="shared" si="5"/>
        <v>92.13320463320464</v>
      </c>
      <c r="H103" s="29"/>
      <c r="I103" s="29"/>
      <c r="J103" s="29"/>
      <c r="K103" s="29"/>
      <c r="L103" s="29"/>
      <c r="M103" s="29"/>
      <c r="N103" s="29"/>
      <c r="O103" s="84"/>
      <c r="P103" s="336" t="s">
        <v>369</v>
      </c>
      <c r="Q103" s="336"/>
      <c r="R103" s="336"/>
      <c r="S103" s="336"/>
    </row>
    <row r="104" spans="1:256" s="132" customFormat="1" ht="12.75">
      <c r="A104" s="555"/>
      <c r="B104" s="67">
        <v>3145</v>
      </c>
      <c r="C104" s="34" t="s">
        <v>25</v>
      </c>
      <c r="D104" s="28">
        <v>0</v>
      </c>
      <c r="E104" s="345">
        <v>2169</v>
      </c>
      <c r="F104" s="439">
        <v>2116</v>
      </c>
      <c r="G104" s="201">
        <f t="shared" si="5"/>
        <v>97.55647763946519</v>
      </c>
      <c r="O104" s="84"/>
      <c r="P104" s="336" t="s">
        <v>370</v>
      </c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7" ht="12.75">
      <c r="A105" s="555"/>
      <c r="B105" s="67">
        <v>3150</v>
      </c>
      <c r="C105" s="34" t="s">
        <v>28</v>
      </c>
      <c r="D105" s="28">
        <v>0</v>
      </c>
      <c r="E105" s="345">
        <v>3612</v>
      </c>
      <c r="F105" s="439">
        <v>3532</v>
      </c>
      <c r="G105" s="201">
        <f t="shared" si="5"/>
        <v>97.78516057585826</v>
      </c>
    </row>
    <row r="106" spans="1:7" ht="12.75">
      <c r="A106" s="555"/>
      <c r="B106" s="67">
        <v>3231</v>
      </c>
      <c r="C106" s="34" t="s">
        <v>29</v>
      </c>
      <c r="D106" s="28">
        <v>0</v>
      </c>
      <c r="E106" s="345">
        <v>2209</v>
      </c>
      <c r="F106" s="439">
        <v>2185</v>
      </c>
      <c r="G106" s="201">
        <f t="shared" si="5"/>
        <v>98.91353553644183</v>
      </c>
    </row>
    <row r="107" spans="1:7" ht="12.75">
      <c r="A107" s="555"/>
      <c r="B107" s="67">
        <v>3421</v>
      </c>
      <c r="C107" s="34" t="s">
        <v>30</v>
      </c>
      <c r="D107" s="28">
        <v>0</v>
      </c>
      <c r="E107" s="345">
        <v>1322</v>
      </c>
      <c r="F107" s="439">
        <v>1299</v>
      </c>
      <c r="G107" s="201">
        <f t="shared" si="5"/>
        <v>98.26021180030257</v>
      </c>
    </row>
    <row r="108" spans="1:22" ht="12.75">
      <c r="A108" s="556"/>
      <c r="B108" s="67">
        <v>4322</v>
      </c>
      <c r="C108" s="34" t="s">
        <v>31</v>
      </c>
      <c r="D108" s="28">
        <v>0</v>
      </c>
      <c r="E108" s="345">
        <v>3026</v>
      </c>
      <c r="F108" s="439">
        <v>3004</v>
      </c>
      <c r="G108" s="201">
        <f t="shared" si="5"/>
        <v>99.2729676140119</v>
      </c>
      <c r="V108" s="172"/>
    </row>
    <row r="109" spans="1:7" ht="12.75">
      <c r="A109" s="551" t="s">
        <v>109</v>
      </c>
      <c r="B109" s="552"/>
      <c r="C109" s="553"/>
      <c r="D109" s="158" t="s">
        <v>130</v>
      </c>
      <c r="E109" s="375">
        <f>SUM(E98:E108)</f>
        <v>64000</v>
      </c>
      <c r="F109" s="375">
        <f>SUM(F98:F108)</f>
        <v>62957</v>
      </c>
      <c r="G109" s="131">
        <f t="shared" si="5"/>
        <v>98.3703125</v>
      </c>
    </row>
    <row r="110" spans="1:7" ht="12.75">
      <c r="A110" s="77"/>
      <c r="B110" s="41"/>
      <c r="C110" s="41"/>
      <c r="D110" s="55"/>
      <c r="E110" s="60"/>
      <c r="F110" s="37"/>
      <c r="G110" s="38"/>
    </row>
    <row r="111" spans="1:256" s="132" customFormat="1" ht="12.75">
      <c r="A111" s="29" t="s">
        <v>167</v>
      </c>
      <c r="B111"/>
      <c r="C111"/>
      <c r="D111" s="15"/>
      <c r="E111" s="15"/>
      <c r="F111" s="15"/>
      <c r="G111"/>
      <c r="H111" s="29" t="s">
        <v>244</v>
      </c>
      <c r="I111" s="29"/>
      <c r="J111" s="29"/>
      <c r="K111" s="29"/>
      <c r="L111" s="29"/>
      <c r="M111" s="29"/>
      <c r="N111" s="29"/>
      <c r="O111" s="84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32" customFormat="1" ht="25.5">
      <c r="A112" s="7" t="s">
        <v>11</v>
      </c>
      <c r="B112" s="7" t="s">
        <v>12</v>
      </c>
      <c r="C112" s="5" t="s">
        <v>13</v>
      </c>
      <c r="D112" s="52" t="s">
        <v>126</v>
      </c>
      <c r="E112" s="59" t="s">
        <v>127</v>
      </c>
      <c r="F112" s="5" t="s">
        <v>2</v>
      </c>
      <c r="G112" s="51" t="s">
        <v>128</v>
      </c>
      <c r="H112" s="29" t="s">
        <v>244</v>
      </c>
      <c r="I112" s="29"/>
      <c r="J112" s="29"/>
      <c r="K112" s="29"/>
      <c r="L112" s="29"/>
      <c r="M112" s="29"/>
      <c r="N112" s="29"/>
      <c r="O112" s="84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32" customFormat="1" ht="12.75">
      <c r="A113" s="281"/>
      <c r="B113" s="283">
        <v>3112</v>
      </c>
      <c r="C113" s="34" t="s">
        <v>18</v>
      </c>
      <c r="D113" s="282">
        <v>0</v>
      </c>
      <c r="E113" s="192">
        <v>0</v>
      </c>
      <c r="F113" s="307">
        <v>0</v>
      </c>
      <c r="G113" s="201">
        <v>0</v>
      </c>
      <c r="H113" s="29"/>
      <c r="I113" s="29"/>
      <c r="J113" s="29"/>
      <c r="K113" s="29"/>
      <c r="L113" s="29"/>
      <c r="M113" s="29"/>
      <c r="N113" s="29"/>
      <c r="O113" s="84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32" customFormat="1" ht="12.75">
      <c r="A114" s="537">
        <v>30</v>
      </c>
      <c r="B114" s="33">
        <v>3113</v>
      </c>
      <c r="C114" s="34" t="s">
        <v>125</v>
      </c>
      <c r="D114" s="28">
        <v>0</v>
      </c>
      <c r="E114" s="192">
        <v>1469</v>
      </c>
      <c r="F114" s="439">
        <v>1470</v>
      </c>
      <c r="G114" s="202">
        <f aca="true" t="shared" si="6" ref="G114:G119">F114/E114*100</f>
        <v>100.06807351940094</v>
      </c>
      <c r="H114" s="29"/>
      <c r="I114" s="29"/>
      <c r="J114" s="29"/>
      <c r="K114" s="29"/>
      <c r="L114" s="29"/>
      <c r="M114" s="29"/>
      <c r="N114" s="29"/>
      <c r="O114" s="84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32" customFormat="1" ht="12.75">
      <c r="A115" s="537"/>
      <c r="B115" s="44">
        <v>3114</v>
      </c>
      <c r="C115" s="34" t="s">
        <v>19</v>
      </c>
      <c r="D115" s="28">
        <v>0</v>
      </c>
      <c r="E115" s="192">
        <v>189</v>
      </c>
      <c r="F115" s="439">
        <v>435</v>
      </c>
      <c r="G115" s="202">
        <f t="shared" si="6"/>
        <v>230.15873015873015</v>
      </c>
      <c r="H115" s="29"/>
      <c r="I115" s="29"/>
      <c r="J115" s="29"/>
      <c r="K115" s="29"/>
      <c r="L115" s="29"/>
      <c r="M115" s="29"/>
      <c r="N115" s="29"/>
      <c r="O115" s="84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36" customFormat="1" ht="12.75">
      <c r="A116" s="537"/>
      <c r="B116" s="44">
        <v>3116</v>
      </c>
      <c r="C116" s="34" t="s">
        <v>20</v>
      </c>
      <c r="D116" s="194">
        <v>0</v>
      </c>
      <c r="E116" s="192">
        <v>30</v>
      </c>
      <c r="F116" s="439">
        <v>30</v>
      </c>
      <c r="G116" s="202">
        <f t="shared" si="6"/>
        <v>100</v>
      </c>
      <c r="H116" s="196"/>
      <c r="I116" s="196"/>
      <c r="J116" s="196"/>
      <c r="K116" s="196"/>
      <c r="L116" s="196"/>
      <c r="M116" s="196"/>
      <c r="N116" s="196"/>
      <c r="O116" s="84"/>
      <c r="P116" s="15"/>
      <c r="Q116" s="15"/>
      <c r="R116" s="15"/>
      <c r="S116" s="172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32" customFormat="1" ht="12.75">
      <c r="A117" s="537"/>
      <c r="B117" s="44">
        <v>3121</v>
      </c>
      <c r="C117" s="34" t="s">
        <v>21</v>
      </c>
      <c r="D117" s="194">
        <v>0</v>
      </c>
      <c r="E117" s="379">
        <v>319</v>
      </c>
      <c r="F117" s="439">
        <v>339</v>
      </c>
      <c r="G117" s="202">
        <f t="shared" si="6"/>
        <v>106.26959247648904</v>
      </c>
      <c r="H117" s="29" t="s">
        <v>244</v>
      </c>
      <c r="I117" s="29"/>
      <c r="J117" s="29"/>
      <c r="K117" s="29"/>
      <c r="L117" s="29"/>
      <c r="M117" s="29"/>
      <c r="N117" s="29"/>
      <c r="O117" s="84"/>
      <c r="P117" s="15"/>
      <c r="Q117" s="15"/>
      <c r="R117" s="15"/>
      <c r="S117" s="172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35" customFormat="1" ht="15.75" customHeight="1">
      <c r="A118" s="537"/>
      <c r="B118" s="44">
        <v>3122</v>
      </c>
      <c r="C118" s="34" t="s">
        <v>22</v>
      </c>
      <c r="D118" s="194">
        <v>0</v>
      </c>
      <c r="E118" s="192">
        <v>141</v>
      </c>
      <c r="F118" s="439">
        <v>228</v>
      </c>
      <c r="G118" s="202">
        <f t="shared" si="6"/>
        <v>161.70212765957444</v>
      </c>
      <c r="H118" s="169"/>
      <c r="I118" s="169"/>
      <c r="J118" s="169"/>
      <c r="K118" s="169"/>
      <c r="L118" s="169"/>
      <c r="M118" s="169"/>
      <c r="N118" s="169"/>
      <c r="O118" s="84"/>
      <c r="P118" s="172"/>
      <c r="Q118" s="15"/>
      <c r="R118" s="15"/>
      <c r="S118" s="172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32" customFormat="1" ht="12.75">
      <c r="A119" s="537"/>
      <c r="B119" s="44">
        <v>3123</v>
      </c>
      <c r="C119" s="34" t="s">
        <v>23</v>
      </c>
      <c r="D119" s="194">
        <v>0</v>
      </c>
      <c r="E119" s="192">
        <v>34</v>
      </c>
      <c r="F119" s="439">
        <v>34</v>
      </c>
      <c r="G119" s="202">
        <f t="shared" si="6"/>
        <v>100</v>
      </c>
      <c r="H119" s="29"/>
      <c r="I119" s="29"/>
      <c r="J119" s="29"/>
      <c r="K119" s="29"/>
      <c r="L119" s="29"/>
      <c r="M119" s="29"/>
      <c r="N119" s="29"/>
      <c r="O119" s="84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32" customFormat="1" ht="12.75">
      <c r="A120" s="537"/>
      <c r="B120" s="44">
        <v>3125</v>
      </c>
      <c r="C120" s="34" t="s">
        <v>259</v>
      </c>
      <c r="D120" s="194">
        <v>0</v>
      </c>
      <c r="E120" s="192">
        <v>0</v>
      </c>
      <c r="F120" s="439">
        <v>0</v>
      </c>
      <c r="G120" s="36">
        <v>0</v>
      </c>
      <c r="H120" s="29" t="s">
        <v>244</v>
      </c>
      <c r="I120" s="29"/>
      <c r="J120" s="29"/>
      <c r="K120" s="29"/>
      <c r="L120" s="29"/>
      <c r="M120" s="29"/>
      <c r="N120" s="29"/>
      <c r="O120" s="84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32" customFormat="1" ht="12.75">
      <c r="A121" s="537"/>
      <c r="B121" s="44">
        <v>3145</v>
      </c>
      <c r="C121" s="34" t="s">
        <v>363</v>
      </c>
      <c r="D121" s="194">
        <v>0</v>
      </c>
      <c r="E121" s="192">
        <v>0</v>
      </c>
      <c r="F121" s="439">
        <v>0</v>
      </c>
      <c r="G121" s="36">
        <v>0</v>
      </c>
      <c r="H121" s="29"/>
      <c r="I121" s="29"/>
      <c r="J121" s="29"/>
      <c r="K121" s="29"/>
      <c r="L121" s="29"/>
      <c r="M121" s="29"/>
      <c r="N121" s="29"/>
      <c r="O121" s="84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32" customFormat="1" ht="25.5">
      <c r="A122" s="537"/>
      <c r="B122" s="159">
        <v>3146</v>
      </c>
      <c r="C122" s="160" t="s">
        <v>26</v>
      </c>
      <c r="D122" s="195">
        <v>0</v>
      </c>
      <c r="E122" s="195">
        <v>59</v>
      </c>
      <c r="F122" s="497">
        <v>59</v>
      </c>
      <c r="G122" s="202">
        <f>F122/E122*100</f>
        <v>100</v>
      </c>
      <c r="H122" s="29" t="s">
        <v>244</v>
      </c>
      <c r="I122" s="29"/>
      <c r="J122" s="29"/>
      <c r="K122" s="29"/>
      <c r="L122" s="29"/>
      <c r="M122" s="29"/>
      <c r="N122" s="29"/>
      <c r="O122" s="84"/>
      <c r="P122" s="216"/>
      <c r="Q122" s="172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29" customFormat="1" ht="12.75">
      <c r="A123" s="537"/>
      <c r="B123" s="44">
        <v>3147</v>
      </c>
      <c r="C123" s="34" t="s">
        <v>27</v>
      </c>
      <c r="D123" s="189">
        <v>0</v>
      </c>
      <c r="E123" s="192">
        <v>0</v>
      </c>
      <c r="F123" s="439">
        <v>0</v>
      </c>
      <c r="G123" s="36">
        <v>0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18" ht="12.75">
      <c r="A124" s="537"/>
      <c r="B124" s="161">
        <v>4322</v>
      </c>
      <c r="C124" s="162" t="s">
        <v>31</v>
      </c>
      <c r="D124" s="197">
        <v>0</v>
      </c>
      <c r="E124" s="192">
        <v>0</v>
      </c>
      <c r="F124" s="374">
        <v>0</v>
      </c>
      <c r="G124" s="36">
        <v>0</v>
      </c>
      <c r="R124" s="172"/>
    </row>
    <row r="125" spans="1:7" ht="12.75">
      <c r="A125" s="537"/>
      <c r="B125" s="147">
        <v>3150</v>
      </c>
      <c r="C125" s="150" t="s">
        <v>28</v>
      </c>
      <c r="D125" s="189">
        <v>0</v>
      </c>
      <c r="E125" s="192">
        <v>0</v>
      </c>
      <c r="F125" s="439">
        <v>0</v>
      </c>
      <c r="G125" s="36">
        <v>0</v>
      </c>
    </row>
    <row r="126" spans="1:7" ht="12.75">
      <c r="A126" s="537"/>
      <c r="B126" s="44">
        <v>3231</v>
      </c>
      <c r="C126" s="34" t="s">
        <v>29</v>
      </c>
      <c r="D126" s="194">
        <v>0</v>
      </c>
      <c r="E126" s="192">
        <v>0</v>
      </c>
      <c r="F126" s="439">
        <v>0</v>
      </c>
      <c r="G126" s="36">
        <v>0</v>
      </c>
    </row>
    <row r="127" spans="1:7" ht="12.75">
      <c r="A127" s="537"/>
      <c r="B127" s="44">
        <v>3299</v>
      </c>
      <c r="C127" s="34" t="s">
        <v>309</v>
      </c>
      <c r="D127" s="194">
        <v>0</v>
      </c>
      <c r="E127" s="192">
        <v>0</v>
      </c>
      <c r="F127" s="439">
        <v>0</v>
      </c>
      <c r="G127" s="36">
        <v>0</v>
      </c>
    </row>
    <row r="128" spans="1:7" ht="12.75">
      <c r="A128" s="537"/>
      <c r="B128" s="44">
        <v>3419</v>
      </c>
      <c r="C128" s="34" t="s">
        <v>298</v>
      </c>
      <c r="D128" s="194">
        <v>0</v>
      </c>
      <c r="E128" s="192">
        <v>0</v>
      </c>
      <c r="F128" s="439">
        <v>0</v>
      </c>
      <c r="G128" s="36">
        <v>0</v>
      </c>
    </row>
    <row r="129" spans="1:256" s="132" customFormat="1" ht="13.5" customHeight="1">
      <c r="A129" s="538"/>
      <c r="B129" s="44">
        <v>3421</v>
      </c>
      <c r="C129" s="34" t="s">
        <v>30</v>
      </c>
      <c r="D129" s="194">
        <v>0</v>
      </c>
      <c r="E129" s="192">
        <v>33</v>
      </c>
      <c r="F129" s="439">
        <v>108</v>
      </c>
      <c r="G129" s="202">
        <f>F129/E129*100</f>
        <v>327.2727272727273</v>
      </c>
      <c r="H129" s="574" t="s">
        <v>68</v>
      </c>
      <c r="I129" s="575"/>
      <c r="J129" s="575"/>
      <c r="K129" s="575"/>
      <c r="L129" s="575"/>
      <c r="M129" s="29"/>
      <c r="N129" s="29"/>
      <c r="O129" s="84" t="s">
        <v>256</v>
      </c>
      <c r="P129" s="84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32" customFormat="1" ht="12.75">
      <c r="A130" s="576" t="s">
        <v>168</v>
      </c>
      <c r="B130" s="577"/>
      <c r="C130" s="578"/>
      <c r="D130" s="130">
        <f>SUM(D114:D129)</f>
        <v>0</v>
      </c>
      <c r="E130" s="130">
        <f>SUM(E113:E129)</f>
        <v>2274</v>
      </c>
      <c r="F130" s="498">
        <f>SUM(F113:F129)</f>
        <v>2703</v>
      </c>
      <c r="G130" s="131">
        <f>F130/E130*100</f>
        <v>118.86543535620054</v>
      </c>
      <c r="H130" s="138" t="s">
        <v>243</v>
      </c>
      <c r="I130" s="29"/>
      <c r="J130" s="29"/>
      <c r="K130" s="29"/>
      <c r="L130" s="29"/>
      <c r="M130" s="29"/>
      <c r="N130" s="29"/>
      <c r="O130" s="84" t="s">
        <v>254</v>
      </c>
      <c r="P130" s="84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12.75">
      <c r="A131" s="77"/>
      <c r="B131" s="41"/>
      <c r="C131" s="41"/>
      <c r="D131" s="55"/>
      <c r="E131" s="346"/>
      <c r="F131" s="54"/>
      <c r="G131" s="38"/>
    </row>
    <row r="132" spans="1:21" ht="25.5">
      <c r="A132" s="7" t="s">
        <v>11</v>
      </c>
      <c r="B132" s="7" t="s">
        <v>12</v>
      </c>
      <c r="C132" s="5" t="s">
        <v>13</v>
      </c>
      <c r="D132" s="52" t="s">
        <v>126</v>
      </c>
      <c r="E132" s="59" t="s">
        <v>127</v>
      </c>
      <c r="F132" s="5" t="s">
        <v>2</v>
      </c>
      <c r="G132" s="51" t="s">
        <v>128</v>
      </c>
      <c r="U132" s="172"/>
    </row>
    <row r="133" spans="1:7" ht="12.75">
      <c r="A133" s="474">
        <v>30</v>
      </c>
      <c r="B133" s="474" t="s">
        <v>33</v>
      </c>
      <c r="C133" s="508" t="s">
        <v>674</v>
      </c>
      <c r="D133" s="475">
        <v>0</v>
      </c>
      <c r="E133" s="476">
        <v>19426</v>
      </c>
      <c r="F133" s="499">
        <v>19426</v>
      </c>
      <c r="G133" s="199">
        <f>F133/E133*100</f>
        <v>100</v>
      </c>
    </row>
    <row r="134" spans="1:7" ht="12.75">
      <c r="A134" s="139" t="s">
        <v>17</v>
      </c>
      <c r="B134" s="163">
        <v>3299</v>
      </c>
      <c r="C134" s="164" t="s">
        <v>309</v>
      </c>
      <c r="D134" s="253">
        <v>16200</v>
      </c>
      <c r="E134" s="382">
        <v>18297</v>
      </c>
      <c r="F134" s="499">
        <v>5958</v>
      </c>
      <c r="G134" s="199">
        <f>F134/E134*100</f>
        <v>32.56271519921299</v>
      </c>
    </row>
    <row r="135" spans="1:256" s="132" customFormat="1" ht="12.75">
      <c r="A135" s="230"/>
      <c r="B135" s="247"/>
      <c r="C135" s="246" t="s">
        <v>314</v>
      </c>
      <c r="D135" s="265">
        <f>D72+D93+D109+D130+D134</f>
        <v>3585630</v>
      </c>
      <c r="E135" s="233">
        <f>E72+E93+E109+E130+E134+E133</f>
        <v>3812020</v>
      </c>
      <c r="F135" s="122">
        <f>F72+F93+F109+F130+F134+F133</f>
        <v>1616433</v>
      </c>
      <c r="G135" s="262">
        <f>F135/E135*100</f>
        <v>42.403581303350975</v>
      </c>
      <c r="H135" s="138" t="s">
        <v>68</v>
      </c>
      <c r="I135" s="29"/>
      <c r="J135" s="29"/>
      <c r="K135" s="29"/>
      <c r="L135" s="29"/>
      <c r="M135" s="29"/>
      <c r="N135" s="29"/>
      <c r="O135" s="84" t="s">
        <v>255</v>
      </c>
      <c r="P135" s="84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32" customFormat="1" ht="12.75">
      <c r="A136" s="16"/>
      <c r="B136" s="69"/>
      <c r="C136" s="234"/>
      <c r="D136" s="235"/>
      <c r="E136" s="236"/>
      <c r="F136" s="237"/>
      <c r="G136" s="238"/>
      <c r="H136" s="138"/>
      <c r="I136" s="29"/>
      <c r="J136" s="29"/>
      <c r="K136" s="29"/>
      <c r="L136" s="29"/>
      <c r="M136" s="29"/>
      <c r="N136" s="29"/>
      <c r="O136" s="84"/>
      <c r="P136" s="84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2.75">
      <c r="A137" s="566" t="s">
        <v>38</v>
      </c>
      <c r="B137" s="566"/>
      <c r="C137" s="566"/>
      <c r="D137" s="56"/>
      <c r="E137" s="18"/>
      <c r="F137" s="84"/>
    </row>
    <row r="138" spans="1:256" s="29" customFormat="1" ht="12.75">
      <c r="A138" s="20"/>
      <c r="B138" s="20"/>
      <c r="C138" s="20"/>
      <c r="D138" s="56"/>
      <c r="E138" s="18"/>
      <c r="F138" s="84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11</v>
      </c>
      <c r="B139" s="7" t="s">
        <v>12</v>
      </c>
      <c r="C139" s="5" t="s">
        <v>13</v>
      </c>
      <c r="D139" s="52" t="s">
        <v>126</v>
      </c>
      <c r="E139" s="59" t="s">
        <v>127</v>
      </c>
      <c r="F139" s="5" t="s">
        <v>2</v>
      </c>
      <c r="G139" s="51" t="s">
        <v>128</v>
      </c>
    </row>
    <row r="140" spans="1:7" ht="12.75">
      <c r="A140" s="146" t="s">
        <v>17</v>
      </c>
      <c r="B140" s="147" t="s">
        <v>33</v>
      </c>
      <c r="C140" s="150" t="s">
        <v>36</v>
      </c>
      <c r="D140" s="252">
        <v>9500</v>
      </c>
      <c r="E140" s="187">
        <v>10058</v>
      </c>
      <c r="F140" s="439">
        <v>604</v>
      </c>
      <c r="G140" s="199">
        <f>F140/E140*100</f>
        <v>6.005170013919268</v>
      </c>
    </row>
    <row r="141" spans="1:256" s="29" customFormat="1" ht="12.75">
      <c r="A141" s="230"/>
      <c r="B141" s="247"/>
      <c r="C141" s="246" t="s">
        <v>315</v>
      </c>
      <c r="D141" s="231">
        <f>D140</f>
        <v>9500</v>
      </c>
      <c r="E141" s="232">
        <f>E140</f>
        <v>10058</v>
      </c>
      <c r="F141" s="265">
        <f>F140</f>
        <v>604</v>
      </c>
      <c r="G141" s="186">
        <f>F141/E141*100</f>
        <v>6.005170013919268</v>
      </c>
      <c r="O141" s="84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12.75">
      <c r="A142" s="16"/>
      <c r="B142" s="69"/>
      <c r="C142" s="234"/>
      <c r="D142" s="235"/>
      <c r="E142" s="236"/>
      <c r="F142" s="237"/>
      <c r="G142" s="238"/>
      <c r="O142" s="84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239"/>
      <c r="B143" s="249"/>
      <c r="C143" s="248" t="s">
        <v>316</v>
      </c>
      <c r="D143" s="240">
        <f>D135+D141</f>
        <v>3595130</v>
      </c>
      <c r="E143" s="241">
        <f>E135+E141</f>
        <v>3822078</v>
      </c>
      <c r="F143" s="241">
        <f>F135+F141</f>
        <v>1617037</v>
      </c>
      <c r="G143" s="10">
        <f>F143/E143*100</f>
        <v>42.307796962804</v>
      </c>
      <c r="O143" s="84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29" customFormat="1" ht="12.75">
      <c r="A144" s="16"/>
      <c r="B144" s="69"/>
      <c r="C144" s="234"/>
      <c r="D144" s="235"/>
      <c r="E144" s="236"/>
      <c r="F144" s="237"/>
      <c r="G144" s="238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4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4"/>
      <c r="IT144" s="84"/>
      <c r="IU144" s="84"/>
      <c r="IV144" s="84"/>
    </row>
    <row r="145" spans="1:256" s="132" customFormat="1" ht="15.75">
      <c r="A145" s="74" t="s">
        <v>39</v>
      </c>
      <c r="B145" s="29"/>
      <c r="C145" s="29"/>
      <c r="D145" s="84"/>
      <c r="E145" s="84"/>
      <c r="F145" s="84"/>
      <c r="G145" s="29"/>
      <c r="H145" s="29"/>
      <c r="I145" s="29"/>
      <c r="J145" s="29"/>
      <c r="K145" s="29"/>
      <c r="L145" s="29"/>
      <c r="M145" s="29"/>
      <c r="N145" s="29"/>
      <c r="O145" s="84" t="s">
        <v>258</v>
      </c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32" customFormat="1" ht="12.75">
      <c r="A146" s="29"/>
      <c r="B146"/>
      <c r="C146"/>
      <c r="D146" s="15"/>
      <c r="E146" s="15"/>
      <c r="F146" s="15"/>
      <c r="G146"/>
      <c r="H146" s="29"/>
      <c r="I146" s="29"/>
      <c r="J146" s="29"/>
      <c r="K146" s="29"/>
      <c r="L146" s="29"/>
      <c r="M146" s="29"/>
      <c r="N146" s="29"/>
      <c r="O146" s="84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2" customFormat="1" ht="12.75">
      <c r="A147" s="65" t="s">
        <v>37</v>
      </c>
      <c r="B147"/>
      <c r="C147"/>
      <c r="D147" s="15"/>
      <c r="E147" s="15"/>
      <c r="F147" s="15"/>
      <c r="G147"/>
      <c r="H147" s="29"/>
      <c r="I147" s="29"/>
      <c r="J147" s="29"/>
      <c r="K147" s="29"/>
      <c r="L147" s="29"/>
      <c r="M147" s="29"/>
      <c r="N147" s="29"/>
      <c r="O147" s="84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2" customFormat="1" ht="12.75">
      <c r="A148" s="29"/>
      <c r="B148"/>
      <c r="C148"/>
      <c r="D148" s="15"/>
      <c r="E148" s="15"/>
      <c r="F148" s="15"/>
      <c r="G148"/>
      <c r="H148" s="29"/>
      <c r="I148" s="29"/>
      <c r="J148" s="29"/>
      <c r="K148" s="29"/>
      <c r="L148" s="29"/>
      <c r="M148" s="29"/>
      <c r="N148" s="29"/>
      <c r="O148" s="84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2" customFormat="1" ht="25.5">
      <c r="A149" s="7" t="s">
        <v>11</v>
      </c>
      <c r="B149" s="7" t="s">
        <v>12</v>
      </c>
      <c r="C149" s="5" t="s">
        <v>13</v>
      </c>
      <c r="D149" s="52" t="s">
        <v>126</v>
      </c>
      <c r="E149" s="59" t="s">
        <v>127</v>
      </c>
      <c r="F149" s="5" t="s">
        <v>2</v>
      </c>
      <c r="G149" s="51" t="s">
        <v>128</v>
      </c>
      <c r="H149" s="29"/>
      <c r="I149" s="29"/>
      <c r="J149" s="29"/>
      <c r="K149" s="29"/>
      <c r="L149" s="29"/>
      <c r="M149" s="29"/>
      <c r="N149" s="29"/>
      <c r="O149" s="84"/>
      <c r="P149" s="15"/>
      <c r="Q149" s="15"/>
      <c r="R149" s="15"/>
      <c r="S149" s="172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5" customFormat="1" ht="12.75">
      <c r="A150" s="165" t="s">
        <v>40</v>
      </c>
      <c r="B150" s="147">
        <v>3311</v>
      </c>
      <c r="C150" s="150" t="s">
        <v>138</v>
      </c>
      <c r="D150" s="192">
        <v>27808</v>
      </c>
      <c r="E150" s="187">
        <v>27808</v>
      </c>
      <c r="F150" s="439">
        <v>11585</v>
      </c>
      <c r="G150" s="186">
        <f aca="true" t="shared" si="7" ref="G150:G157">F150/E150*100</f>
        <v>41.66067318757192</v>
      </c>
      <c r="H150" s="169"/>
      <c r="I150" s="169"/>
      <c r="J150" s="169"/>
      <c r="K150" s="169"/>
      <c r="L150" s="169"/>
      <c r="M150" s="169"/>
      <c r="N150" s="169"/>
      <c r="O150" s="84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32" customFormat="1" ht="12.75">
      <c r="A151" s="165" t="s">
        <v>40</v>
      </c>
      <c r="B151" s="147">
        <v>3314</v>
      </c>
      <c r="C151" s="150" t="s">
        <v>42</v>
      </c>
      <c r="D151" s="192">
        <v>20876</v>
      </c>
      <c r="E151" s="187">
        <v>26876</v>
      </c>
      <c r="F151" s="439">
        <v>10061</v>
      </c>
      <c r="G151" s="186">
        <f t="shared" si="7"/>
        <v>37.434886143771394</v>
      </c>
      <c r="H151" s="29"/>
      <c r="I151" s="29"/>
      <c r="J151" s="29"/>
      <c r="K151" s="29"/>
      <c r="L151" s="29"/>
      <c r="M151" s="29"/>
      <c r="N151" s="29"/>
      <c r="O151" s="84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32" customFormat="1" ht="12.75">
      <c r="A152" s="165" t="s">
        <v>40</v>
      </c>
      <c r="B152" s="147">
        <v>3315</v>
      </c>
      <c r="C152" s="150" t="s">
        <v>41</v>
      </c>
      <c r="D152" s="192">
        <v>48000</v>
      </c>
      <c r="E152" s="187">
        <v>48000</v>
      </c>
      <c r="F152" s="439">
        <v>19612</v>
      </c>
      <c r="G152" s="186">
        <f t="shared" si="7"/>
        <v>40.858333333333334</v>
      </c>
      <c r="H152" s="29"/>
      <c r="I152" s="29"/>
      <c r="J152" s="29"/>
      <c r="K152" s="29"/>
      <c r="L152" s="29"/>
      <c r="M152" s="29"/>
      <c r="N152" s="29"/>
      <c r="O152" s="84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18" ht="12.75">
      <c r="A153" s="165" t="s">
        <v>40</v>
      </c>
      <c r="B153" s="147">
        <v>3317</v>
      </c>
      <c r="C153" s="150" t="s">
        <v>131</v>
      </c>
      <c r="D153" s="192">
        <v>300</v>
      </c>
      <c r="E153" s="187">
        <v>200</v>
      </c>
      <c r="F153" s="439">
        <v>23</v>
      </c>
      <c r="G153" s="186">
        <f t="shared" si="7"/>
        <v>11.5</v>
      </c>
      <c r="R153" s="210"/>
    </row>
    <row r="154" spans="1:19" ht="12.75">
      <c r="A154" s="165" t="s">
        <v>40</v>
      </c>
      <c r="B154" s="147">
        <v>3319</v>
      </c>
      <c r="C154" s="150" t="s">
        <v>44</v>
      </c>
      <c r="D154" s="192">
        <v>640</v>
      </c>
      <c r="E154" s="187">
        <v>740</v>
      </c>
      <c r="F154" s="439">
        <v>93</v>
      </c>
      <c r="G154" s="186">
        <f t="shared" si="7"/>
        <v>12.567567567567567</v>
      </c>
      <c r="S154" s="172"/>
    </row>
    <row r="155" spans="1:7" ht="12.75">
      <c r="A155" s="165" t="s">
        <v>40</v>
      </c>
      <c r="B155" s="147">
        <v>3321</v>
      </c>
      <c r="C155" s="150" t="s">
        <v>277</v>
      </c>
      <c r="D155" s="192">
        <v>1602</v>
      </c>
      <c r="E155" s="187">
        <v>1602</v>
      </c>
      <c r="F155" s="439">
        <v>665</v>
      </c>
      <c r="G155" s="186">
        <f t="shared" si="7"/>
        <v>41.51061173533084</v>
      </c>
    </row>
    <row r="156" spans="1:7" ht="12.75">
      <c r="A156" s="165" t="s">
        <v>40</v>
      </c>
      <c r="B156" s="147">
        <v>3322</v>
      </c>
      <c r="C156" s="150" t="s">
        <v>43</v>
      </c>
      <c r="D156" s="192">
        <v>16068</v>
      </c>
      <c r="E156" s="187">
        <v>20356</v>
      </c>
      <c r="F156" s="439">
        <v>2188</v>
      </c>
      <c r="G156" s="186">
        <f t="shared" si="7"/>
        <v>10.748673609746511</v>
      </c>
    </row>
    <row r="157" spans="1:7" ht="12.75">
      <c r="A157" s="165" t="s">
        <v>40</v>
      </c>
      <c r="B157" s="147">
        <v>3329</v>
      </c>
      <c r="C157" s="150" t="s">
        <v>409</v>
      </c>
      <c r="D157" s="192">
        <v>800</v>
      </c>
      <c r="E157" s="187">
        <v>800</v>
      </c>
      <c r="F157" s="439">
        <v>0</v>
      </c>
      <c r="G157" s="186">
        <f t="shared" si="7"/>
        <v>0</v>
      </c>
    </row>
    <row r="158" spans="1:7" ht="12.75" hidden="1">
      <c r="A158" s="16"/>
      <c r="B158" s="69"/>
      <c r="C158" s="70" t="s">
        <v>281</v>
      </c>
      <c r="D158" s="71"/>
      <c r="E158" s="72"/>
      <c r="F158" s="500"/>
      <c r="G158" s="73"/>
    </row>
    <row r="159" spans="1:7" ht="12.75" customHeight="1" hidden="1">
      <c r="A159" s="587" t="s">
        <v>285</v>
      </c>
      <c r="B159" s="587"/>
      <c r="C159" s="587"/>
      <c r="D159" s="587"/>
      <c r="E159" s="72"/>
      <c r="F159" s="500"/>
      <c r="G159" s="73"/>
    </row>
    <row r="160" spans="1:7" ht="12.75" customHeight="1" hidden="1">
      <c r="A160" s="587" t="s">
        <v>286</v>
      </c>
      <c r="B160" s="587"/>
      <c r="C160" s="587"/>
      <c r="D160" s="587"/>
      <c r="E160" s="72"/>
      <c r="F160" s="500"/>
      <c r="G160" s="73"/>
    </row>
    <row r="161" spans="1:7" ht="12.75" customHeight="1" hidden="1">
      <c r="A161" s="587" t="s">
        <v>287</v>
      </c>
      <c r="B161" s="587"/>
      <c r="C161" s="587"/>
      <c r="D161" s="587"/>
      <c r="E161" s="72"/>
      <c r="F161" s="500"/>
      <c r="G161" s="73"/>
    </row>
    <row r="162" spans="1:7" ht="12.75" customHeight="1" hidden="1">
      <c r="A162" s="587" t="s">
        <v>288</v>
      </c>
      <c r="B162" s="587"/>
      <c r="C162" s="587"/>
      <c r="D162" s="587"/>
      <c r="E162" s="72"/>
      <c r="F162" s="500"/>
      <c r="G162" s="73"/>
    </row>
    <row r="163" spans="1:7" ht="12.75" customHeight="1" hidden="1">
      <c r="A163" s="550" t="s">
        <v>289</v>
      </c>
      <c r="B163" s="550"/>
      <c r="C163" s="550"/>
      <c r="D163" s="550"/>
      <c r="E163" s="72"/>
      <c r="F163" s="500"/>
      <c r="G163" s="73"/>
    </row>
    <row r="164" spans="1:256" s="132" customFormat="1" ht="12.75">
      <c r="A164" s="230"/>
      <c r="B164" s="247"/>
      <c r="C164" s="246" t="s">
        <v>314</v>
      </c>
      <c r="D164" s="291">
        <f>SUM(D150:D157)</f>
        <v>116094</v>
      </c>
      <c r="E164" s="232">
        <f>SUM(E150:E157)</f>
        <v>126382</v>
      </c>
      <c r="F164" s="265">
        <f>SUM(F150:F157)</f>
        <v>44227</v>
      </c>
      <c r="G164" s="131">
        <f>F164/E164*100</f>
        <v>34.994698612144134</v>
      </c>
      <c r="H164" s="138" t="s">
        <v>68</v>
      </c>
      <c r="I164" s="29"/>
      <c r="J164" s="29"/>
      <c r="K164" s="29"/>
      <c r="L164" s="29"/>
      <c r="M164" s="29"/>
      <c r="N164" s="29"/>
      <c r="O164" s="84" t="s">
        <v>255</v>
      </c>
      <c r="P164" s="84"/>
      <c r="Q164" s="15"/>
      <c r="R164" s="172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32" customFormat="1" ht="12.75">
      <c r="A165" s="16"/>
      <c r="B165" s="69"/>
      <c r="C165" s="234"/>
      <c r="D165" s="71"/>
      <c r="E165" s="236"/>
      <c r="F165" s="237"/>
      <c r="G165" s="31"/>
      <c r="H165" s="138"/>
      <c r="I165" s="29"/>
      <c r="J165" s="29"/>
      <c r="K165" s="29"/>
      <c r="L165" s="29"/>
      <c r="M165" s="29"/>
      <c r="N165" s="29"/>
      <c r="O165" s="84"/>
      <c r="P165" s="84"/>
      <c r="Q165" s="15"/>
      <c r="R165" s="172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32" customFormat="1" ht="12.75">
      <c r="A166" s="566" t="s">
        <v>38</v>
      </c>
      <c r="B166" s="566"/>
      <c r="C166" s="566"/>
      <c r="D166" s="71"/>
      <c r="E166" s="236"/>
      <c r="F166" s="237"/>
      <c r="G166" s="31"/>
      <c r="H166" s="138"/>
      <c r="I166" s="29"/>
      <c r="J166" s="29"/>
      <c r="K166" s="29"/>
      <c r="L166" s="29"/>
      <c r="M166" s="29"/>
      <c r="N166" s="29"/>
      <c r="O166" s="84"/>
      <c r="P166" s="84"/>
      <c r="Q166" s="15"/>
      <c r="R166" s="172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32" customFormat="1" ht="12.75">
      <c r="A167" s="16"/>
      <c r="B167" s="69"/>
      <c r="C167" s="234"/>
      <c r="D167" s="71"/>
      <c r="E167" s="236"/>
      <c r="F167" s="237"/>
      <c r="G167" s="31"/>
      <c r="H167" s="138"/>
      <c r="I167" s="29"/>
      <c r="J167" s="29"/>
      <c r="K167" s="29"/>
      <c r="L167" s="29"/>
      <c r="M167" s="29"/>
      <c r="N167" s="29"/>
      <c r="O167" s="84"/>
      <c r="P167" s="84"/>
      <c r="Q167" s="15"/>
      <c r="R167" s="172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32" customFormat="1" ht="25.5">
      <c r="A168" s="7" t="s">
        <v>11</v>
      </c>
      <c r="B168" s="7" t="s">
        <v>12</v>
      </c>
      <c r="C168" s="5" t="s">
        <v>13</v>
      </c>
      <c r="D168" s="52" t="s">
        <v>126</v>
      </c>
      <c r="E168" s="59" t="s">
        <v>127</v>
      </c>
      <c r="F168" s="5" t="s">
        <v>2</v>
      </c>
      <c r="G168" s="51" t="s">
        <v>128</v>
      </c>
      <c r="H168" s="138"/>
      <c r="I168" s="29"/>
      <c r="J168" s="29"/>
      <c r="K168" s="29"/>
      <c r="L168" s="29"/>
      <c r="M168" s="29"/>
      <c r="N168" s="29"/>
      <c r="O168" s="84"/>
      <c r="P168" s="84"/>
      <c r="Q168" s="15"/>
      <c r="R168" s="172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32" customFormat="1" ht="12.75">
      <c r="A169" s="283">
        <v>40</v>
      </c>
      <c r="B169" s="283">
        <v>3311</v>
      </c>
      <c r="C169" s="307" t="s">
        <v>401</v>
      </c>
      <c r="D169" s="282">
        <v>0</v>
      </c>
      <c r="E169" s="379">
        <v>298</v>
      </c>
      <c r="F169" s="307">
        <v>298</v>
      </c>
      <c r="G169" s="186">
        <f>F169/E169*100</f>
        <v>100</v>
      </c>
      <c r="H169" s="138"/>
      <c r="I169" s="29"/>
      <c r="J169" s="29"/>
      <c r="K169" s="29"/>
      <c r="L169" s="29"/>
      <c r="M169" s="29"/>
      <c r="N169" s="29"/>
      <c r="O169" s="84"/>
      <c r="P169" s="84"/>
      <c r="Q169" s="15"/>
      <c r="R169" s="172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32" customFormat="1" ht="12.75">
      <c r="A170" s="283">
        <v>40</v>
      </c>
      <c r="B170" s="283">
        <v>3315</v>
      </c>
      <c r="C170" s="307" t="s">
        <v>371</v>
      </c>
      <c r="D170" s="191">
        <v>1000</v>
      </c>
      <c r="E170" s="192">
        <v>1000</v>
      </c>
      <c r="F170" s="307">
        <v>0</v>
      </c>
      <c r="G170" s="186">
        <f>F170/E170*100</f>
        <v>0</v>
      </c>
      <c r="H170" s="138"/>
      <c r="I170" s="29"/>
      <c r="J170" s="29"/>
      <c r="K170" s="29"/>
      <c r="L170" s="29"/>
      <c r="M170" s="29"/>
      <c r="N170" s="29"/>
      <c r="O170" s="84"/>
      <c r="P170" s="84"/>
      <c r="Q170" s="15"/>
      <c r="R170" s="172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32" customFormat="1" ht="12.75">
      <c r="A171" s="283">
        <v>40</v>
      </c>
      <c r="B171" s="283">
        <v>3322</v>
      </c>
      <c r="C171" s="307" t="s">
        <v>43</v>
      </c>
      <c r="D171" s="191">
        <v>0</v>
      </c>
      <c r="E171" s="192">
        <v>1250</v>
      </c>
      <c r="F171" s="307">
        <v>1250</v>
      </c>
      <c r="G171" s="186">
        <f>F171/E171*100</f>
        <v>100</v>
      </c>
      <c r="H171" s="138"/>
      <c r="I171" s="29"/>
      <c r="J171" s="29"/>
      <c r="K171" s="29"/>
      <c r="L171" s="29"/>
      <c r="M171" s="29"/>
      <c r="N171" s="29"/>
      <c r="O171" s="84"/>
      <c r="P171" s="84"/>
      <c r="Q171" s="15"/>
      <c r="R171" s="172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32" customFormat="1" ht="12.75">
      <c r="A172" s="230"/>
      <c r="B172" s="247"/>
      <c r="C172" s="246" t="s">
        <v>315</v>
      </c>
      <c r="D172" s="231">
        <f>SUM(D169:D171)</f>
        <v>1000</v>
      </c>
      <c r="E172" s="232">
        <f>SUM(E169:E171)</f>
        <v>2548</v>
      </c>
      <c r="F172" s="265">
        <f>SUM(F169:F171)</f>
        <v>1548</v>
      </c>
      <c r="G172" s="131">
        <f>F172/E172*100</f>
        <v>60.75353218210361</v>
      </c>
      <c r="H172" s="138"/>
      <c r="I172" s="29"/>
      <c r="J172" s="29"/>
      <c r="K172" s="29"/>
      <c r="L172" s="29"/>
      <c r="M172" s="29"/>
      <c r="N172" s="29"/>
      <c r="O172" s="84"/>
      <c r="P172" s="84"/>
      <c r="Q172" s="15"/>
      <c r="R172" s="172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32" customFormat="1" ht="12.75">
      <c r="A173" s="16"/>
      <c r="B173" s="69"/>
      <c r="C173" s="234"/>
      <c r="D173" s="235"/>
      <c r="E173" s="236"/>
      <c r="F173" s="237"/>
      <c r="G173" s="238"/>
      <c r="H173" s="138"/>
      <c r="I173" s="29"/>
      <c r="J173" s="29"/>
      <c r="K173" s="29"/>
      <c r="L173" s="29"/>
      <c r="M173" s="29"/>
      <c r="N173" s="29"/>
      <c r="O173" s="84"/>
      <c r="P173" s="84"/>
      <c r="Q173" s="15"/>
      <c r="R173" s="172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32" customFormat="1" ht="12.75">
      <c r="A174" s="239"/>
      <c r="B174" s="249"/>
      <c r="C174" s="248" t="s">
        <v>316</v>
      </c>
      <c r="D174" s="240">
        <f>D164+D172</f>
        <v>117094</v>
      </c>
      <c r="E174" s="241">
        <f>E164+E172</f>
        <v>128930</v>
      </c>
      <c r="F174" s="242">
        <f>F164+F172</f>
        <v>45775</v>
      </c>
      <c r="G174" s="10">
        <f>F174/E174*100</f>
        <v>35.50376173117195</v>
      </c>
      <c r="H174" s="138"/>
      <c r="I174" s="29"/>
      <c r="J174" s="29"/>
      <c r="K174" s="29"/>
      <c r="L174" s="29"/>
      <c r="M174" s="29"/>
      <c r="N174" s="29"/>
      <c r="O174" s="84"/>
      <c r="P174" s="84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32" customFormat="1" ht="12.75">
      <c r="A175" s="16"/>
      <c r="B175" s="69"/>
      <c r="C175" s="234"/>
      <c r="D175" s="235"/>
      <c r="E175" s="236"/>
      <c r="F175" s="237"/>
      <c r="G175" s="238"/>
      <c r="H175" s="138"/>
      <c r="I175" s="29"/>
      <c r="J175" s="29"/>
      <c r="K175" s="29"/>
      <c r="L175" s="29"/>
      <c r="M175" s="29"/>
      <c r="N175" s="29"/>
      <c r="O175" s="84"/>
      <c r="P175" s="84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32" customFormat="1" ht="15.75">
      <c r="A176" s="74" t="s">
        <v>246</v>
      </c>
      <c r="B176" s="29"/>
      <c r="C176" s="29"/>
      <c r="D176" s="84"/>
      <c r="E176" s="84"/>
      <c r="F176" s="84"/>
      <c r="G176" s="29"/>
      <c r="H176" s="29"/>
      <c r="I176" s="29"/>
      <c r="J176" s="29"/>
      <c r="K176" s="29"/>
      <c r="L176" s="29"/>
      <c r="M176" s="29"/>
      <c r="N176" s="29"/>
      <c r="O176" s="84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32" customFormat="1" ht="12.75">
      <c r="A177" s="29"/>
      <c r="B177"/>
      <c r="C177"/>
      <c r="D177" s="15"/>
      <c r="E177" s="15"/>
      <c r="F177" s="15"/>
      <c r="G177"/>
      <c r="H177" s="29"/>
      <c r="I177" s="29"/>
      <c r="J177" s="29"/>
      <c r="K177" s="29"/>
      <c r="L177" s="29"/>
      <c r="M177" s="29"/>
      <c r="N177" s="29"/>
      <c r="O177" s="84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32" customFormat="1" ht="12.75">
      <c r="A178" s="65" t="s">
        <v>37</v>
      </c>
      <c r="B178"/>
      <c r="C178"/>
      <c r="D178" s="15"/>
      <c r="E178" s="15"/>
      <c r="F178" s="15"/>
      <c r="G178"/>
      <c r="H178" s="29"/>
      <c r="I178" s="29"/>
      <c r="J178" s="29"/>
      <c r="K178" s="29"/>
      <c r="L178" s="29"/>
      <c r="M178" s="29"/>
      <c r="N178" s="29"/>
      <c r="O178" s="84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32" customFormat="1" ht="12.75">
      <c r="A179" s="29"/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4"/>
      <c r="P179" s="15"/>
      <c r="Q179" s="15"/>
      <c r="R179" s="172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32" customFormat="1" ht="25.5">
      <c r="A180" s="7" t="s">
        <v>11</v>
      </c>
      <c r="B180" s="7" t="s">
        <v>12</v>
      </c>
      <c r="C180" s="5" t="s">
        <v>13</v>
      </c>
      <c r="D180" s="52" t="s">
        <v>126</v>
      </c>
      <c r="E180" s="59" t="s">
        <v>127</v>
      </c>
      <c r="F180" s="5" t="s">
        <v>2</v>
      </c>
      <c r="G180" s="51" t="s">
        <v>128</v>
      </c>
      <c r="H180" s="29"/>
      <c r="I180" s="29"/>
      <c r="J180" s="29"/>
      <c r="K180" s="29"/>
      <c r="L180" s="29"/>
      <c r="M180" s="29"/>
      <c r="N180" s="29"/>
      <c r="O180" s="84"/>
      <c r="P180" s="15"/>
      <c r="Q180" s="15"/>
      <c r="R180" s="172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32" customFormat="1" ht="12.75">
      <c r="A181" s="44">
        <v>50</v>
      </c>
      <c r="B181" s="44">
        <v>3522</v>
      </c>
      <c r="C181" s="23" t="s">
        <v>139</v>
      </c>
      <c r="D181" s="250">
        <v>145055</v>
      </c>
      <c r="E181" s="280">
        <v>91239</v>
      </c>
      <c r="F181" s="280">
        <v>11556</v>
      </c>
      <c r="G181" s="36">
        <f aca="true" t="shared" si="8" ref="G181:G188">F181/E181*100</f>
        <v>12.665636405484495</v>
      </c>
      <c r="H181" s="29"/>
      <c r="I181" s="29"/>
      <c r="J181" s="29"/>
      <c r="K181" s="29"/>
      <c r="L181" s="29"/>
      <c r="M181" s="29"/>
      <c r="N181" s="29"/>
      <c r="O181" s="84"/>
      <c r="P181" s="15"/>
      <c r="Q181" s="15"/>
      <c r="R181" s="221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15" ht="12.75" customHeight="1">
      <c r="A182" s="44">
        <v>50</v>
      </c>
      <c r="B182" s="44">
        <v>3529</v>
      </c>
      <c r="C182" s="23" t="s">
        <v>140</v>
      </c>
      <c r="D182" s="250">
        <v>20470</v>
      </c>
      <c r="E182" s="280">
        <v>23870</v>
      </c>
      <c r="F182" s="280">
        <v>11576</v>
      </c>
      <c r="G182" s="36">
        <f t="shared" si="8"/>
        <v>48.49602010892333</v>
      </c>
      <c r="H182" s="29"/>
      <c r="I182" s="29"/>
      <c r="J182" s="29"/>
      <c r="K182" s="29"/>
      <c r="L182" s="29"/>
      <c r="M182" s="29"/>
      <c r="N182" s="29"/>
      <c r="O182" s="84"/>
    </row>
    <row r="183" spans="1:15" ht="12.75" customHeight="1">
      <c r="A183" s="44">
        <v>50</v>
      </c>
      <c r="B183" s="44">
        <v>3533</v>
      </c>
      <c r="C183" s="23" t="s">
        <v>141</v>
      </c>
      <c r="D183" s="250">
        <v>99000</v>
      </c>
      <c r="E183" s="26">
        <v>107150</v>
      </c>
      <c r="F183" s="280">
        <v>41250</v>
      </c>
      <c r="G183" s="36">
        <f t="shared" si="8"/>
        <v>38.49743350443304</v>
      </c>
      <c r="H183" s="29"/>
      <c r="I183" s="29"/>
      <c r="J183" s="29"/>
      <c r="K183" s="29"/>
      <c r="L183" s="29"/>
      <c r="M183" s="29"/>
      <c r="N183" s="29"/>
      <c r="O183" s="84"/>
    </row>
    <row r="184" spans="1:15" ht="12.75" customHeight="1">
      <c r="A184" s="166" t="s">
        <v>45</v>
      </c>
      <c r="B184" s="161">
        <v>3539</v>
      </c>
      <c r="C184" s="162" t="s">
        <v>48</v>
      </c>
      <c r="D184" s="251">
        <v>2500</v>
      </c>
      <c r="E184" s="198">
        <v>2500</v>
      </c>
      <c r="F184" s="374">
        <v>971</v>
      </c>
      <c r="G184" s="202">
        <f t="shared" si="8"/>
        <v>38.84</v>
      </c>
      <c r="H184" s="29"/>
      <c r="I184" s="29"/>
      <c r="J184" s="29"/>
      <c r="K184" s="29"/>
      <c r="L184" s="29"/>
      <c r="M184" s="29"/>
      <c r="N184" s="29"/>
      <c r="O184" s="84"/>
    </row>
    <row r="185" spans="1:15" ht="12.75" customHeight="1">
      <c r="A185" s="166" t="s">
        <v>45</v>
      </c>
      <c r="B185" s="161">
        <v>3549</v>
      </c>
      <c r="C185" s="162" t="s">
        <v>278</v>
      </c>
      <c r="D185" s="251">
        <v>1300</v>
      </c>
      <c r="E185" s="198">
        <v>1904</v>
      </c>
      <c r="F185" s="374">
        <v>1140</v>
      </c>
      <c r="G185" s="202">
        <f t="shared" si="8"/>
        <v>59.87394957983193</v>
      </c>
      <c r="H185" s="29"/>
      <c r="I185" s="29"/>
      <c r="J185" s="29"/>
      <c r="K185" s="29"/>
      <c r="L185" s="29"/>
      <c r="M185" s="29"/>
      <c r="N185" s="29"/>
      <c r="O185" s="84"/>
    </row>
    <row r="186" spans="1:17" ht="12.75" customHeight="1">
      <c r="A186" s="146" t="s">
        <v>45</v>
      </c>
      <c r="B186" s="147">
        <v>3569</v>
      </c>
      <c r="C186" s="150" t="s">
        <v>46</v>
      </c>
      <c r="D186" s="252">
        <v>100</v>
      </c>
      <c r="E186" s="187">
        <v>100</v>
      </c>
      <c r="F186" s="439">
        <v>71</v>
      </c>
      <c r="G186" s="36">
        <f t="shared" si="8"/>
        <v>71</v>
      </c>
      <c r="O186" s="84"/>
      <c r="Q186" s="172"/>
    </row>
    <row r="187" spans="1:17" ht="12.75" customHeight="1">
      <c r="A187" s="146" t="s">
        <v>45</v>
      </c>
      <c r="B187" s="147">
        <v>3592</v>
      </c>
      <c r="C187" s="150" t="s">
        <v>408</v>
      </c>
      <c r="D187" s="252">
        <v>500</v>
      </c>
      <c r="E187" s="187">
        <v>500</v>
      </c>
      <c r="F187" s="439">
        <v>0</v>
      </c>
      <c r="G187" s="36">
        <f t="shared" si="8"/>
        <v>0</v>
      </c>
      <c r="O187" s="84"/>
      <c r="Q187" s="172"/>
    </row>
    <row r="188" spans="1:16" ht="12.75" customHeight="1">
      <c r="A188" s="146" t="s">
        <v>45</v>
      </c>
      <c r="B188" s="147">
        <v>3599</v>
      </c>
      <c r="C188" s="150" t="s">
        <v>47</v>
      </c>
      <c r="D188" s="252">
        <v>2060</v>
      </c>
      <c r="E188" s="187">
        <v>2060</v>
      </c>
      <c r="F188" s="439">
        <v>182</v>
      </c>
      <c r="G188" s="36">
        <f t="shared" si="8"/>
        <v>8.83495145631068</v>
      </c>
      <c r="O188" s="84"/>
      <c r="P188" s="172"/>
    </row>
    <row r="189" spans="1:18" ht="12.75" customHeight="1">
      <c r="A189" s="146" t="s">
        <v>45</v>
      </c>
      <c r="B189" s="147">
        <v>3513</v>
      </c>
      <c r="C189" s="150" t="s">
        <v>279</v>
      </c>
      <c r="D189" s="252">
        <v>32728</v>
      </c>
      <c r="E189" s="187">
        <v>32728</v>
      </c>
      <c r="F189" s="439">
        <v>12220</v>
      </c>
      <c r="G189" s="36">
        <f>F189/E189*100</f>
        <v>37.338059154241016</v>
      </c>
      <c r="R189" s="172"/>
    </row>
    <row r="190" spans="1:7" ht="12.75">
      <c r="A190" s="146" t="s">
        <v>45</v>
      </c>
      <c r="B190" s="147">
        <v>3721</v>
      </c>
      <c r="C190" s="150" t="s">
        <v>280</v>
      </c>
      <c r="D190" s="252">
        <v>400</v>
      </c>
      <c r="E190" s="187">
        <v>502</v>
      </c>
      <c r="F190" s="439">
        <v>102</v>
      </c>
      <c r="G190" s="36">
        <f>F190/E190*100</f>
        <v>20.318725099601593</v>
      </c>
    </row>
    <row r="191" spans="1:256" s="132" customFormat="1" ht="12.75">
      <c r="A191" s="230"/>
      <c r="B191" s="247"/>
      <c r="C191" s="246" t="s">
        <v>314</v>
      </c>
      <c r="D191" s="231">
        <f>SUM(D181:D190)</f>
        <v>304113</v>
      </c>
      <c r="E191" s="232">
        <f>SUM(E181:E190)</f>
        <v>262553</v>
      </c>
      <c r="F191" s="233">
        <f>SUM(F181:F190)</f>
        <v>79068</v>
      </c>
      <c r="G191" s="123">
        <f>F191/E191*100</f>
        <v>30.115062482622555</v>
      </c>
      <c r="H191" s="138" t="s">
        <v>68</v>
      </c>
      <c r="I191" s="29"/>
      <c r="J191" s="29"/>
      <c r="K191" s="29"/>
      <c r="L191" s="29"/>
      <c r="M191" s="29"/>
      <c r="N191" s="29"/>
      <c r="O191" s="84" t="s">
        <v>255</v>
      </c>
      <c r="P191" s="84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32" customFormat="1" ht="12.75">
      <c r="A192" s="16"/>
      <c r="B192" s="69"/>
      <c r="C192" s="234"/>
      <c r="D192" s="235"/>
      <c r="E192" s="236"/>
      <c r="F192" s="237"/>
      <c r="G192" s="238"/>
      <c r="H192" s="138"/>
      <c r="I192" s="29"/>
      <c r="J192" s="29"/>
      <c r="K192" s="29"/>
      <c r="L192" s="29"/>
      <c r="M192" s="29"/>
      <c r="N192" s="29"/>
      <c r="O192" s="84"/>
      <c r="P192" s="84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5" ht="12.75">
      <c r="A193" s="566" t="s">
        <v>38</v>
      </c>
      <c r="B193" s="566"/>
      <c r="C193" s="566"/>
      <c r="D193" s="56"/>
      <c r="E193" s="18"/>
    </row>
    <row r="194" spans="1:256" s="29" customFormat="1" ht="12.75">
      <c r="A194" s="20"/>
      <c r="B194" s="20"/>
      <c r="C194" s="20"/>
      <c r="D194" s="56"/>
      <c r="E194" s="18"/>
      <c r="F194" s="15"/>
      <c r="G194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7" ht="25.5">
      <c r="A195" s="7" t="s">
        <v>11</v>
      </c>
      <c r="B195" s="7" t="s">
        <v>12</v>
      </c>
      <c r="C195" s="5" t="s">
        <v>13</v>
      </c>
      <c r="D195" s="52" t="s">
        <v>126</v>
      </c>
      <c r="E195" s="59" t="s">
        <v>127</v>
      </c>
      <c r="F195" s="5" t="s">
        <v>2</v>
      </c>
      <c r="G195" s="51" t="s">
        <v>128</v>
      </c>
    </row>
    <row r="196" spans="1:7" ht="12.75">
      <c r="A196" s="283">
        <v>50</v>
      </c>
      <c r="B196" s="283">
        <v>3533</v>
      </c>
      <c r="C196" s="34" t="s">
        <v>141</v>
      </c>
      <c r="D196" s="282">
        <v>0</v>
      </c>
      <c r="E196" s="379">
        <v>350</v>
      </c>
      <c r="F196" s="307">
        <v>0</v>
      </c>
      <c r="G196" s="36">
        <f>F196/E196*100</f>
        <v>0</v>
      </c>
    </row>
    <row r="197" spans="1:7" ht="12.75">
      <c r="A197" s="283">
        <v>50</v>
      </c>
      <c r="B197" s="283">
        <v>3529</v>
      </c>
      <c r="C197" s="34" t="s">
        <v>140</v>
      </c>
      <c r="D197" s="282">
        <v>0</v>
      </c>
      <c r="E197" s="379">
        <v>400</v>
      </c>
      <c r="F197" s="307">
        <v>0</v>
      </c>
      <c r="G197" s="36">
        <f>F197/E197*100</f>
        <v>0</v>
      </c>
    </row>
    <row r="198" spans="1:14" s="172" customFormat="1" ht="12.75">
      <c r="A198" s="146" t="s">
        <v>45</v>
      </c>
      <c r="B198" s="147">
        <v>3522</v>
      </c>
      <c r="C198" s="150" t="s">
        <v>139</v>
      </c>
      <c r="D198" s="252">
        <v>112435</v>
      </c>
      <c r="E198" s="373">
        <v>204553</v>
      </c>
      <c r="F198" s="439">
        <v>25165</v>
      </c>
      <c r="G198" s="36">
        <f>F198/E198*100</f>
        <v>12.302435065728687</v>
      </c>
      <c r="H198" s="133"/>
      <c r="I198" s="133"/>
      <c r="J198" s="133"/>
      <c r="K198" s="133"/>
      <c r="L198" s="133"/>
      <c r="M198" s="133"/>
      <c r="N198" s="133"/>
    </row>
    <row r="199" spans="1:256" s="29" customFormat="1" ht="12.75">
      <c r="A199" s="230"/>
      <c r="B199" s="247"/>
      <c r="C199" s="246" t="s">
        <v>315</v>
      </c>
      <c r="D199" s="231">
        <f>SUM(D198:D198)</f>
        <v>112435</v>
      </c>
      <c r="E199" s="232">
        <f>SUM(E196:E198)</f>
        <v>205303</v>
      </c>
      <c r="F199" s="265">
        <f>SUM(F198:F198)</f>
        <v>25165</v>
      </c>
      <c r="G199" s="36">
        <f>F199/E199*100</f>
        <v>12.257492584131747</v>
      </c>
      <c r="O199" s="84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29" customFormat="1" ht="12.75">
      <c r="A200" s="16"/>
      <c r="B200" s="69"/>
      <c r="C200" s="234"/>
      <c r="D200" s="235"/>
      <c r="E200" s="236"/>
      <c r="F200" s="237"/>
      <c r="G200" s="31"/>
      <c r="H200" s="138"/>
      <c r="O200" s="84"/>
      <c r="P200" s="84"/>
      <c r="Q200" s="84"/>
      <c r="R200" s="84"/>
      <c r="S200" s="84" t="s">
        <v>164</v>
      </c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</row>
    <row r="201" spans="1:256" s="132" customFormat="1" ht="12.75">
      <c r="A201" s="239"/>
      <c r="B201" s="249"/>
      <c r="C201" s="248" t="s">
        <v>316</v>
      </c>
      <c r="D201" s="240">
        <f>D199+D191</f>
        <v>416548</v>
      </c>
      <c r="E201" s="241">
        <f>E199+E191</f>
        <v>467856</v>
      </c>
      <c r="F201" s="242">
        <f>F199+F191</f>
        <v>104233</v>
      </c>
      <c r="G201" s="10">
        <f>F201/E201*100</f>
        <v>22.27886358195684</v>
      </c>
      <c r="H201" s="138"/>
      <c r="I201" s="29"/>
      <c r="J201" s="29"/>
      <c r="K201" s="29"/>
      <c r="L201" s="29"/>
      <c r="M201" s="29"/>
      <c r="N201" s="29"/>
      <c r="O201" s="84"/>
      <c r="P201" s="84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5:6" ht="12.75">
      <c r="E202" s="172"/>
      <c r="F202" s="84"/>
    </row>
    <row r="203" spans="1:256" s="29" customFormat="1" ht="15.75">
      <c r="A203" s="74" t="s">
        <v>49</v>
      </c>
      <c r="D203" s="84"/>
      <c r="E203" s="84"/>
      <c r="F203" s="84"/>
      <c r="O203" s="84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2:256" s="29" customFormat="1" ht="12.75">
      <c r="B204"/>
      <c r="C204"/>
      <c r="D204" s="15"/>
      <c r="E204" s="15"/>
      <c r="F204" s="84"/>
      <c r="G204"/>
      <c r="O204" s="84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29" customFormat="1" ht="12.75">
      <c r="A205" s="65" t="s">
        <v>37</v>
      </c>
      <c r="B205"/>
      <c r="C205"/>
      <c r="D205" s="15"/>
      <c r="E205" s="15"/>
      <c r="F205" s="84"/>
      <c r="G205"/>
      <c r="O205" s="84"/>
      <c r="P205" s="15"/>
      <c r="Q205" s="15"/>
      <c r="R205" s="15"/>
      <c r="S205" s="15"/>
      <c r="T205" s="15"/>
      <c r="U205" s="15"/>
      <c r="V205" s="15"/>
      <c r="W205" s="172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2:256" s="29" customFormat="1" ht="12.75">
      <c r="B206"/>
      <c r="C206"/>
      <c r="D206" s="15"/>
      <c r="E206" s="15"/>
      <c r="F206" s="84"/>
      <c r="G206"/>
      <c r="O206" s="84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29" customFormat="1" ht="25.5">
      <c r="A207" s="7" t="s">
        <v>11</v>
      </c>
      <c r="B207" s="7" t="s">
        <v>12</v>
      </c>
      <c r="C207" s="5" t="s">
        <v>13</v>
      </c>
      <c r="D207" s="52" t="s">
        <v>126</v>
      </c>
      <c r="E207" s="59" t="s">
        <v>127</v>
      </c>
      <c r="F207" s="5" t="s">
        <v>2</v>
      </c>
      <c r="G207" s="51" t="s">
        <v>128</v>
      </c>
      <c r="O207" s="84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29" customFormat="1" ht="12.75">
      <c r="A208" s="151">
        <v>60</v>
      </c>
      <c r="B208" s="151">
        <v>3719</v>
      </c>
      <c r="C208" s="152" t="s">
        <v>133</v>
      </c>
      <c r="D208" s="191">
        <v>30</v>
      </c>
      <c r="E208" s="192">
        <v>30</v>
      </c>
      <c r="F208" s="307">
        <v>0</v>
      </c>
      <c r="G208" s="362">
        <f aca="true" t="shared" si="9" ref="G208:G214">F208/E208*100</f>
        <v>0</v>
      </c>
      <c r="O208" s="84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29" customFormat="1" ht="12.75">
      <c r="A209" s="151">
        <v>60</v>
      </c>
      <c r="B209" s="151">
        <v>3727</v>
      </c>
      <c r="C209" s="152" t="s">
        <v>407</v>
      </c>
      <c r="D209" s="191">
        <v>0</v>
      </c>
      <c r="E209" s="379">
        <v>2350</v>
      </c>
      <c r="F209" s="307">
        <v>0</v>
      </c>
      <c r="G209" s="362">
        <f t="shared" si="9"/>
        <v>0</v>
      </c>
      <c r="O209" s="84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29" customFormat="1" ht="12.75">
      <c r="A210" s="146" t="s">
        <v>50</v>
      </c>
      <c r="B210" s="147">
        <v>3729</v>
      </c>
      <c r="C210" s="150" t="s">
        <v>143</v>
      </c>
      <c r="D210" s="192">
        <v>100</v>
      </c>
      <c r="E210" s="187">
        <v>100</v>
      </c>
      <c r="F210" s="439">
        <v>0</v>
      </c>
      <c r="G210" s="362">
        <f t="shared" si="9"/>
        <v>0</v>
      </c>
      <c r="O210" s="84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29" customFormat="1" ht="12.75">
      <c r="A211" s="146" t="s">
        <v>50</v>
      </c>
      <c r="B211" s="147">
        <v>3741</v>
      </c>
      <c r="C211" s="150" t="s">
        <v>145</v>
      </c>
      <c r="D211" s="192">
        <v>150</v>
      </c>
      <c r="E211" s="187">
        <v>841</v>
      </c>
      <c r="F211" s="439">
        <v>700</v>
      </c>
      <c r="G211" s="362">
        <f t="shared" si="9"/>
        <v>83.23424494649228</v>
      </c>
      <c r="O211" s="84"/>
      <c r="P211" s="222"/>
      <c r="Q211" s="15"/>
      <c r="R211" s="15"/>
      <c r="S211" s="15"/>
      <c r="T211" s="15"/>
      <c r="U211" s="15"/>
      <c r="V211" s="15"/>
      <c r="W211" s="172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29" customFormat="1" ht="12.75">
      <c r="A212" s="146" t="s">
        <v>50</v>
      </c>
      <c r="B212" s="147">
        <v>3742</v>
      </c>
      <c r="C212" s="150" t="s">
        <v>144</v>
      </c>
      <c r="D212" s="192">
        <v>4500</v>
      </c>
      <c r="E212" s="187">
        <v>4500</v>
      </c>
      <c r="F212" s="439">
        <v>46</v>
      </c>
      <c r="G212" s="362">
        <f t="shared" si="9"/>
        <v>1.0222222222222224</v>
      </c>
      <c r="H212" s="186">
        <f>G212/F212*100</f>
        <v>2.2222222222222228</v>
      </c>
      <c r="I212" s="186">
        <f>H212/G212*100</f>
        <v>217.39130434782612</v>
      </c>
      <c r="J212" s="186">
        <f aca="true" t="shared" si="10" ref="J212:O212">I212/H212*100</f>
        <v>9782.608695652174</v>
      </c>
      <c r="K212" s="186">
        <f t="shared" si="10"/>
        <v>4499.999999999999</v>
      </c>
      <c r="L212" s="186">
        <f t="shared" si="10"/>
        <v>45.99999999999999</v>
      </c>
      <c r="M212" s="186">
        <f t="shared" si="10"/>
        <v>1.0222222222222224</v>
      </c>
      <c r="N212" s="186">
        <f t="shared" si="10"/>
        <v>2.222222222222223</v>
      </c>
      <c r="O212" s="186">
        <f t="shared" si="10"/>
        <v>217.39130434782618</v>
      </c>
      <c r="P212" s="217"/>
      <c r="Q212" s="15"/>
      <c r="R212" s="15"/>
      <c r="S212" s="15"/>
      <c r="T212" s="15"/>
      <c r="U212" s="15"/>
      <c r="V212" s="15"/>
      <c r="W212" s="172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3" ht="25.5">
      <c r="A213" s="166" t="s">
        <v>50</v>
      </c>
      <c r="B213" s="161">
        <v>3749</v>
      </c>
      <c r="C213" s="162" t="s">
        <v>146</v>
      </c>
      <c r="D213" s="200">
        <v>20</v>
      </c>
      <c r="E213" s="198">
        <v>20</v>
      </c>
      <c r="F213" s="374">
        <v>0</v>
      </c>
      <c r="G213" s="401">
        <f t="shared" si="9"/>
        <v>0</v>
      </c>
      <c r="W213" s="172"/>
    </row>
    <row r="214" spans="1:7" ht="12.75">
      <c r="A214" s="166" t="s">
        <v>50</v>
      </c>
      <c r="B214" s="161">
        <v>3773</v>
      </c>
      <c r="C214" s="162" t="s">
        <v>359</v>
      </c>
      <c r="D214" s="200">
        <v>0</v>
      </c>
      <c r="E214" s="198">
        <v>119</v>
      </c>
      <c r="F214" s="374">
        <v>27</v>
      </c>
      <c r="G214" s="362">
        <f t="shared" si="9"/>
        <v>22.689075630252102</v>
      </c>
    </row>
    <row r="215" spans="1:7" ht="12.75">
      <c r="A215" s="146" t="s">
        <v>50</v>
      </c>
      <c r="B215" s="147">
        <v>3792</v>
      </c>
      <c r="C215" s="150" t="s">
        <v>51</v>
      </c>
      <c r="D215" s="192">
        <v>100</v>
      </c>
      <c r="E215" s="187">
        <v>100</v>
      </c>
      <c r="F215" s="439">
        <v>0</v>
      </c>
      <c r="G215" s="186">
        <f>F215/E215*100</f>
        <v>0</v>
      </c>
    </row>
    <row r="216" spans="1:7" ht="12.75" customHeight="1">
      <c r="A216" s="146" t="s">
        <v>50</v>
      </c>
      <c r="B216" s="147">
        <v>3799</v>
      </c>
      <c r="C216" s="150" t="s">
        <v>52</v>
      </c>
      <c r="D216" s="192">
        <v>300</v>
      </c>
      <c r="E216" s="187">
        <v>300</v>
      </c>
      <c r="F216" s="439">
        <v>0</v>
      </c>
      <c r="G216" s="186">
        <f>F216/E216*100</f>
        <v>0</v>
      </c>
    </row>
    <row r="217" spans="1:14" s="84" customFormat="1" ht="12.75">
      <c r="A217" s="230"/>
      <c r="B217" s="247"/>
      <c r="C217" s="246" t="s">
        <v>314</v>
      </c>
      <c r="D217" s="231">
        <f>SUM(D208:D216)</f>
        <v>5200</v>
      </c>
      <c r="E217" s="232">
        <f>SUM(E208:E216)</f>
        <v>8360</v>
      </c>
      <c r="F217" s="265">
        <f>SUM(F208:F216)</f>
        <v>773</v>
      </c>
      <c r="G217" s="131">
        <f>F217/E217*100</f>
        <v>9.246411483253588</v>
      </c>
      <c r="H217" s="29"/>
      <c r="I217" s="29"/>
      <c r="J217" s="29"/>
      <c r="K217" s="29"/>
      <c r="L217" s="29"/>
      <c r="M217" s="29"/>
      <c r="N217" s="29"/>
    </row>
    <row r="218" spans="1:14" s="84" customFormat="1" ht="12.75">
      <c r="A218" s="16"/>
      <c r="B218" s="69"/>
      <c r="C218" s="234"/>
      <c r="D218" s="235"/>
      <c r="E218" s="236"/>
      <c r="F218" s="237"/>
      <c r="G218" s="238"/>
      <c r="H218" s="29"/>
      <c r="I218" s="29"/>
      <c r="J218" s="29"/>
      <c r="K218" s="29"/>
      <c r="L218" s="29"/>
      <c r="M218" s="29"/>
      <c r="N218" s="29"/>
    </row>
    <row r="219" spans="1:256" s="29" customFormat="1" ht="12.75">
      <c r="A219" s="239"/>
      <c r="B219" s="249"/>
      <c r="C219" s="248" t="s">
        <v>316</v>
      </c>
      <c r="D219" s="240">
        <f>D217</f>
        <v>5200</v>
      </c>
      <c r="E219" s="241">
        <f>E217</f>
        <v>8360</v>
      </c>
      <c r="F219" s="242">
        <f>F217</f>
        <v>773</v>
      </c>
      <c r="G219" s="10">
        <f>F219/E219*100</f>
        <v>9.246411483253588</v>
      </c>
      <c r="H219" s="138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  <c r="GK219" s="84"/>
      <c r="GL219" s="84"/>
      <c r="GM219" s="84"/>
      <c r="GN219" s="84"/>
      <c r="GO219" s="84"/>
      <c r="GP219" s="84"/>
      <c r="GQ219" s="84"/>
      <c r="GR219" s="84"/>
      <c r="GS219" s="84"/>
      <c r="GT219" s="84"/>
      <c r="GU219" s="84"/>
      <c r="GV219" s="84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4"/>
      <c r="IT219" s="84"/>
      <c r="IU219" s="84"/>
      <c r="IV219" s="84"/>
    </row>
    <row r="220" spans="1:256" s="29" customFormat="1" ht="12.75">
      <c r="A220" s="16"/>
      <c r="B220" s="69"/>
      <c r="C220" s="234"/>
      <c r="D220" s="235"/>
      <c r="E220" s="236"/>
      <c r="F220" s="237"/>
      <c r="G220" s="31"/>
      <c r="H220" s="138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</row>
    <row r="221" spans="1:256" s="29" customFormat="1" ht="15.75">
      <c r="A221" s="74" t="s">
        <v>248</v>
      </c>
      <c r="D221" s="84"/>
      <c r="E221" s="84"/>
      <c r="F221" s="84"/>
      <c r="O221" s="84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2:256" s="29" customFormat="1" ht="12.75">
      <c r="B222"/>
      <c r="C222"/>
      <c r="D222" s="15"/>
      <c r="E222" s="15"/>
      <c r="F222" s="15"/>
      <c r="G222"/>
      <c r="O222" s="84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15" ht="13.5" customHeight="1">
      <c r="A223" s="65" t="s">
        <v>37</v>
      </c>
      <c r="O223" s="84"/>
    </row>
    <row r="224" ht="12" customHeight="1">
      <c r="O224" s="84"/>
    </row>
    <row r="225" spans="1:15" ht="25.5" customHeight="1">
      <c r="A225" s="7" t="s">
        <v>11</v>
      </c>
      <c r="B225" s="7" t="s">
        <v>12</v>
      </c>
      <c r="C225" s="5" t="s">
        <v>13</v>
      </c>
      <c r="D225" s="52" t="s">
        <v>126</v>
      </c>
      <c r="E225" s="59" t="s">
        <v>127</v>
      </c>
      <c r="F225" s="5" t="s">
        <v>2</v>
      </c>
      <c r="G225" s="51" t="s">
        <v>128</v>
      </c>
      <c r="O225" s="84"/>
    </row>
    <row r="226" spans="1:15" ht="13.5" customHeight="1">
      <c r="A226" s="146" t="s">
        <v>53</v>
      </c>
      <c r="B226" s="147">
        <v>3635</v>
      </c>
      <c r="C226" s="150" t="s">
        <v>54</v>
      </c>
      <c r="D226" s="192">
        <v>300</v>
      </c>
      <c r="E226" s="187">
        <v>300</v>
      </c>
      <c r="F226" s="439">
        <v>0</v>
      </c>
      <c r="G226" s="36">
        <f>F226/E226*100</f>
        <v>0</v>
      </c>
      <c r="O226" s="84"/>
    </row>
    <row r="227" spans="1:7" ht="12.75">
      <c r="A227" s="230"/>
      <c r="B227" s="247"/>
      <c r="C227" s="246" t="s">
        <v>314</v>
      </c>
      <c r="D227" s="231">
        <f>D226</f>
        <v>300</v>
      </c>
      <c r="E227" s="232">
        <f>E226</f>
        <v>300</v>
      </c>
      <c r="F227" s="265">
        <f>F226</f>
        <v>0</v>
      </c>
      <c r="G227" s="123">
        <f>F227/E227*100</f>
        <v>0</v>
      </c>
    </row>
    <row r="228" spans="1:7" ht="12.75">
      <c r="A228" s="16"/>
      <c r="B228" s="69"/>
      <c r="C228" s="234"/>
      <c r="D228" s="235"/>
      <c r="E228" s="236"/>
      <c r="F228" s="237"/>
      <c r="G228" s="31"/>
    </row>
    <row r="229" spans="1:6" ht="12.75">
      <c r="A229" s="78" t="s">
        <v>38</v>
      </c>
      <c r="D229" s="84"/>
      <c r="E229" s="84"/>
      <c r="F229" s="84"/>
    </row>
    <row r="230" spans="2:256" s="29" customFormat="1" ht="12.75">
      <c r="B230"/>
      <c r="C230"/>
      <c r="D230" s="84"/>
      <c r="E230" s="84"/>
      <c r="F230" s="84"/>
      <c r="G230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7" ht="25.5">
      <c r="A231" s="7" t="s">
        <v>11</v>
      </c>
      <c r="B231" s="7" t="s">
        <v>12</v>
      </c>
      <c r="C231" s="5" t="s">
        <v>13</v>
      </c>
      <c r="D231" s="52" t="s">
        <v>126</v>
      </c>
      <c r="E231" s="59" t="s">
        <v>127</v>
      </c>
      <c r="F231" s="5" t="s">
        <v>2</v>
      </c>
      <c r="G231" s="51" t="s">
        <v>128</v>
      </c>
    </row>
    <row r="232" spans="1:7" ht="12.75">
      <c r="A232" s="146" t="s">
        <v>53</v>
      </c>
      <c r="B232" s="147">
        <v>3635</v>
      </c>
      <c r="C232" s="150" t="s">
        <v>54</v>
      </c>
      <c r="D232" s="192">
        <v>1428</v>
      </c>
      <c r="E232" s="187">
        <v>1428</v>
      </c>
      <c r="F232" s="439">
        <v>0</v>
      </c>
      <c r="G232" s="36">
        <f>F232/E232*100</f>
        <v>0</v>
      </c>
    </row>
    <row r="233" spans="1:7" ht="12.75">
      <c r="A233" s="230"/>
      <c r="B233" s="247"/>
      <c r="C233" s="246" t="s">
        <v>315</v>
      </c>
      <c r="D233" s="231">
        <f>D232</f>
        <v>1428</v>
      </c>
      <c r="E233" s="232">
        <f>E232</f>
        <v>1428</v>
      </c>
      <c r="F233" s="265">
        <f>F232</f>
        <v>0</v>
      </c>
      <c r="G233" s="36">
        <f>F233/E233*100</f>
        <v>0</v>
      </c>
    </row>
    <row r="234" spans="1:7" ht="12.75">
      <c r="A234" s="16"/>
      <c r="B234" s="69"/>
      <c r="C234" s="234"/>
      <c r="D234" s="235"/>
      <c r="E234" s="236"/>
      <c r="F234" s="237"/>
      <c r="G234" s="238"/>
    </row>
    <row r="235" spans="1:256" s="132" customFormat="1" ht="12.75">
      <c r="A235" s="239"/>
      <c r="B235" s="249"/>
      <c r="C235" s="248" t="s">
        <v>316</v>
      </c>
      <c r="D235" s="240">
        <f>D227+D233</f>
        <v>1728</v>
      </c>
      <c r="E235" s="241">
        <f>E227+E233</f>
        <v>1728</v>
      </c>
      <c r="F235" s="242">
        <f>F227+F233</f>
        <v>0</v>
      </c>
      <c r="G235" s="27">
        <f>F235/E235*100</f>
        <v>0</v>
      </c>
      <c r="H235" s="138"/>
      <c r="I235" s="29"/>
      <c r="J235" s="29"/>
      <c r="K235" s="29"/>
      <c r="L235" s="29"/>
      <c r="M235" s="29"/>
      <c r="N235" s="29"/>
      <c r="O235" s="84"/>
      <c r="P235" s="84"/>
      <c r="Q235" s="172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ht="12.75">
      <c r="D236" s="84"/>
    </row>
    <row r="237" spans="1:256" s="29" customFormat="1" ht="15.75">
      <c r="A237" s="74" t="s">
        <v>247</v>
      </c>
      <c r="D237" s="84"/>
      <c r="E237" s="84"/>
      <c r="F237" s="84"/>
      <c r="O237" s="84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2:256" s="29" customFormat="1" ht="12.75">
      <c r="B238"/>
      <c r="C238"/>
      <c r="D238" s="15"/>
      <c r="E238" s="15"/>
      <c r="F238" s="15"/>
      <c r="G238"/>
      <c r="O238" s="84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2.75">
      <c r="A239" s="65" t="s">
        <v>37</v>
      </c>
      <c r="B239"/>
      <c r="C239"/>
      <c r="D239" s="15"/>
      <c r="E239" s="15"/>
      <c r="F239" s="15"/>
      <c r="G239"/>
      <c r="O239" s="84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2:256" s="29" customFormat="1" ht="12.75">
      <c r="B240"/>
      <c r="C240"/>
      <c r="D240" s="15"/>
      <c r="E240" s="15"/>
      <c r="F240" s="15"/>
      <c r="G240"/>
      <c r="O240" s="84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25.5">
      <c r="A241" s="7" t="s">
        <v>11</v>
      </c>
      <c r="B241" s="7" t="s">
        <v>12</v>
      </c>
      <c r="C241" s="5" t="s">
        <v>13</v>
      </c>
      <c r="D241" s="52" t="s">
        <v>126</v>
      </c>
      <c r="E241" s="59" t="s">
        <v>127</v>
      </c>
      <c r="F241" s="5" t="s">
        <v>2</v>
      </c>
      <c r="G241" s="51" t="s">
        <v>128</v>
      </c>
      <c r="O241" s="84"/>
      <c r="P241" s="15"/>
      <c r="Q241" s="15"/>
      <c r="R241" s="172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2.75">
      <c r="A242" s="146" t="s">
        <v>55</v>
      </c>
      <c r="B242" s="147">
        <v>2212</v>
      </c>
      <c r="C242" s="150" t="s">
        <v>320</v>
      </c>
      <c r="D242" s="192">
        <v>548240</v>
      </c>
      <c r="E242" s="187">
        <v>548240</v>
      </c>
      <c r="F242" s="439">
        <v>253446</v>
      </c>
      <c r="G242" s="36">
        <f>F242/E242*100</f>
        <v>46.22902378520356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29" customFormat="1" ht="12.75">
      <c r="A243" s="146" t="s">
        <v>55</v>
      </c>
      <c r="B243" s="147">
        <v>2221</v>
      </c>
      <c r="C243" s="150" t="s">
        <v>344</v>
      </c>
      <c r="D243" s="192">
        <v>259760</v>
      </c>
      <c r="E243" s="373">
        <v>259787</v>
      </c>
      <c r="F243" s="439">
        <v>94210</v>
      </c>
      <c r="G243" s="36">
        <f>F243/E243*100</f>
        <v>36.26432423485394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29" customFormat="1" ht="12.75">
      <c r="A244" s="146" t="s">
        <v>55</v>
      </c>
      <c r="B244" s="147">
        <v>2223</v>
      </c>
      <c r="C244" s="150" t="s">
        <v>675</v>
      </c>
      <c r="D244" s="192">
        <v>0</v>
      </c>
      <c r="E244" s="373">
        <v>12</v>
      </c>
      <c r="F244" s="439">
        <v>6</v>
      </c>
      <c r="G244" s="36">
        <f>F244/E244*100</f>
        <v>50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29" customFormat="1" ht="12.75">
      <c r="A245" s="146" t="s">
        <v>55</v>
      </c>
      <c r="B245" s="147">
        <v>2242</v>
      </c>
      <c r="C245" s="150" t="s">
        <v>147</v>
      </c>
      <c r="D245" s="192">
        <v>247303</v>
      </c>
      <c r="E245" s="187">
        <v>247303</v>
      </c>
      <c r="F245" s="439">
        <v>103031</v>
      </c>
      <c r="G245" s="36">
        <f>F245/E245*100</f>
        <v>41.66184801640093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7" ht="12.75">
      <c r="A246" s="230"/>
      <c r="B246" s="247"/>
      <c r="C246" s="246" t="s">
        <v>314</v>
      </c>
      <c r="D246" s="231">
        <f>SUM(D242:D245)</f>
        <v>1055303</v>
      </c>
      <c r="E246" s="232">
        <f>SUM(E242:E245)</f>
        <v>1055342</v>
      </c>
      <c r="F246" s="265">
        <f>SUM(F242:F245)</f>
        <v>450693</v>
      </c>
      <c r="G246" s="123">
        <f>F246/E246*100</f>
        <v>42.70587165108562</v>
      </c>
    </row>
    <row r="247" spans="1:7" ht="12.75">
      <c r="A247" s="16"/>
      <c r="B247" s="69"/>
      <c r="C247" s="234"/>
      <c r="D247" s="235"/>
      <c r="E247" s="236"/>
      <c r="F247" s="237"/>
      <c r="G247" s="31"/>
    </row>
    <row r="248" spans="1:7" ht="12.75">
      <c r="A248" s="65" t="s">
        <v>276</v>
      </c>
      <c r="D248" s="71"/>
      <c r="E248" s="72"/>
      <c r="F248" s="54"/>
      <c r="G248" s="73"/>
    </row>
    <row r="249" spans="1:7" ht="12.75">
      <c r="A249" s="16"/>
      <c r="B249" s="69"/>
      <c r="C249" s="70"/>
      <c r="D249" s="71"/>
      <c r="E249" s="72"/>
      <c r="F249" s="54"/>
      <c r="G249" s="73"/>
    </row>
    <row r="250" spans="1:7" ht="25.5">
      <c r="A250" s="7" t="s">
        <v>11</v>
      </c>
      <c r="B250" s="7" t="s">
        <v>12</v>
      </c>
      <c r="C250" s="5" t="s">
        <v>13</v>
      </c>
      <c r="D250" s="52" t="s">
        <v>126</v>
      </c>
      <c r="E250" s="59" t="s">
        <v>127</v>
      </c>
      <c r="F250" s="5" t="s">
        <v>2</v>
      </c>
      <c r="G250" s="51" t="s">
        <v>128</v>
      </c>
    </row>
    <row r="251" spans="1:7" ht="12.75">
      <c r="A251" s="146" t="s">
        <v>55</v>
      </c>
      <c r="B251" s="147">
        <v>2212</v>
      </c>
      <c r="C251" s="150" t="s">
        <v>320</v>
      </c>
      <c r="D251" s="192">
        <v>1000</v>
      </c>
      <c r="E251" s="187">
        <v>1000</v>
      </c>
      <c r="F251" s="439">
        <v>0</v>
      </c>
      <c r="G251" s="186">
        <f>F251/E251*100</f>
        <v>0</v>
      </c>
    </row>
    <row r="252" spans="1:7" ht="12.75" customHeight="1" hidden="1">
      <c r="A252" s="567" t="s">
        <v>290</v>
      </c>
      <c r="B252" s="567"/>
      <c r="C252" s="567"/>
      <c r="D252" s="71"/>
      <c r="E252" s="72"/>
      <c r="F252" s="500"/>
      <c r="G252" s="73"/>
    </row>
    <row r="253" spans="1:7" ht="12.75">
      <c r="A253" s="230"/>
      <c r="B253" s="247"/>
      <c r="C253" s="246" t="s">
        <v>315</v>
      </c>
      <c r="D253" s="231">
        <f>SUM(D251:D251)</f>
        <v>1000</v>
      </c>
      <c r="E253" s="232">
        <f>SUM(E251:E251)</f>
        <v>1000</v>
      </c>
      <c r="F253" s="265">
        <f>SUM(F251:F251)</f>
        <v>0</v>
      </c>
      <c r="G253" s="131">
        <f>F253/E253*100</f>
        <v>0</v>
      </c>
    </row>
    <row r="254" spans="1:7" ht="12.75">
      <c r="A254" s="16"/>
      <c r="B254" s="229"/>
      <c r="C254" s="229"/>
      <c r="D254" s="71"/>
      <c r="E254" s="72"/>
      <c r="F254" s="54"/>
      <c r="G254" s="73"/>
    </row>
    <row r="255" spans="1:256" s="132" customFormat="1" ht="12.75">
      <c r="A255" s="239"/>
      <c r="B255" s="249"/>
      <c r="C255" s="248" t="s">
        <v>316</v>
      </c>
      <c r="D255" s="240">
        <f>D246+D253</f>
        <v>1056303</v>
      </c>
      <c r="E255" s="241">
        <f>E246+E253</f>
        <v>1056342</v>
      </c>
      <c r="F255" s="242">
        <f>F246+F253</f>
        <v>450693</v>
      </c>
      <c r="G255" s="10">
        <f>F255/E255*100</f>
        <v>42.66544357793215</v>
      </c>
      <c r="H255" s="138"/>
      <c r="I255" s="29"/>
      <c r="J255" s="29"/>
      <c r="K255" s="29"/>
      <c r="L255" s="29"/>
      <c r="M255" s="29"/>
      <c r="N255" s="29"/>
      <c r="O255" s="84"/>
      <c r="P255" s="84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29" customFormat="1" ht="12.75">
      <c r="A256" s="16"/>
      <c r="B256" s="69"/>
      <c r="C256" s="234"/>
      <c r="D256" s="235"/>
      <c r="E256" s="236"/>
      <c r="F256" s="237"/>
      <c r="G256" s="31"/>
      <c r="H256" s="138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/>
      <c r="DJ256" s="84"/>
      <c r="DK256" s="84"/>
      <c r="DL256" s="84"/>
      <c r="DM256" s="84"/>
      <c r="DN256" s="84"/>
      <c r="DO256" s="84"/>
      <c r="DP256" s="84"/>
      <c r="DQ256" s="84"/>
      <c r="DR256" s="84"/>
      <c r="DS256" s="84"/>
      <c r="DT256" s="84"/>
      <c r="DU256" s="84"/>
      <c r="DV256" s="84"/>
      <c r="DW256" s="84"/>
      <c r="DX256" s="84"/>
      <c r="DY256" s="84"/>
      <c r="DZ256" s="84"/>
      <c r="EA256" s="84"/>
      <c r="EB256" s="84"/>
      <c r="EC256" s="84"/>
      <c r="ED256" s="84"/>
      <c r="EE256" s="84"/>
      <c r="EF256" s="84"/>
      <c r="EG256" s="84"/>
      <c r="EH256" s="84"/>
      <c r="EI256" s="84"/>
      <c r="EJ256" s="84"/>
      <c r="EK256" s="84"/>
      <c r="EL256" s="84"/>
      <c r="EM256" s="84"/>
      <c r="EN256" s="84"/>
      <c r="EO256" s="84"/>
      <c r="EP256" s="84"/>
      <c r="EQ256" s="84"/>
      <c r="ER256" s="84"/>
      <c r="ES256" s="84"/>
      <c r="ET256" s="84"/>
      <c r="EU256" s="84"/>
      <c r="EV256" s="84"/>
      <c r="EW256" s="84"/>
      <c r="EX256" s="84"/>
      <c r="EY256" s="84"/>
      <c r="EZ256" s="84"/>
      <c r="FA256" s="84"/>
      <c r="FB256" s="84"/>
      <c r="FC256" s="84"/>
      <c r="FD256" s="84"/>
      <c r="FE256" s="84"/>
      <c r="FF256" s="84"/>
      <c r="FG256" s="84"/>
      <c r="FH256" s="84"/>
      <c r="FI256" s="84"/>
      <c r="FJ256" s="84"/>
      <c r="FK256" s="84"/>
      <c r="FL256" s="84"/>
      <c r="FM256" s="84"/>
      <c r="FN256" s="84"/>
      <c r="FO256" s="84"/>
      <c r="FP256" s="84"/>
      <c r="FQ256" s="84"/>
      <c r="FR256" s="84"/>
      <c r="FS256" s="84"/>
      <c r="FT256" s="84"/>
      <c r="FU256" s="84"/>
      <c r="FV256" s="84"/>
      <c r="FW256" s="84"/>
      <c r="FX256" s="84"/>
      <c r="FY256" s="84"/>
      <c r="FZ256" s="84"/>
      <c r="GA256" s="84"/>
      <c r="GB256" s="84"/>
      <c r="GC256" s="84"/>
      <c r="GD256" s="84"/>
      <c r="GE256" s="84"/>
      <c r="GF256" s="84"/>
      <c r="GG256" s="84"/>
      <c r="GH256" s="84"/>
      <c r="GI256" s="84"/>
      <c r="GJ256" s="84"/>
      <c r="GK256" s="84"/>
      <c r="GL256" s="84"/>
      <c r="GM256" s="84"/>
      <c r="GN256" s="84"/>
      <c r="GO256" s="84"/>
      <c r="GP256" s="84"/>
      <c r="GQ256" s="84"/>
      <c r="GR256" s="84"/>
      <c r="GS256" s="84"/>
      <c r="GT256" s="84"/>
      <c r="GU256" s="84"/>
      <c r="GV256" s="84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4"/>
      <c r="IT256" s="84"/>
      <c r="IU256" s="84"/>
      <c r="IV256" s="84"/>
    </row>
    <row r="257" spans="1:256" s="29" customFormat="1" ht="15.75">
      <c r="A257" s="74" t="s">
        <v>56</v>
      </c>
      <c r="D257" s="84"/>
      <c r="E257" s="84"/>
      <c r="F257" s="84"/>
      <c r="O257" s="84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2:256" s="29" customFormat="1" ht="12.75">
      <c r="B258"/>
      <c r="C258"/>
      <c r="D258" s="15"/>
      <c r="E258" s="15"/>
      <c r="F258" s="15"/>
      <c r="G258"/>
      <c r="O258" s="84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29" customFormat="1" ht="12.75">
      <c r="A259" s="65" t="s">
        <v>37</v>
      </c>
      <c r="B259"/>
      <c r="C259"/>
      <c r="D259" s="15"/>
      <c r="E259" s="15"/>
      <c r="F259" s="15"/>
      <c r="G259"/>
      <c r="O259" s="84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2:256" s="29" customFormat="1" ht="12.75">
      <c r="B260"/>
      <c r="C260"/>
      <c r="D260" s="15"/>
      <c r="E260" s="15"/>
      <c r="F260" s="15"/>
      <c r="G260"/>
      <c r="O260" s="84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29" customFormat="1" ht="25.5">
      <c r="A261" s="7" t="s">
        <v>11</v>
      </c>
      <c r="B261" s="7" t="s">
        <v>12</v>
      </c>
      <c r="C261" s="5" t="s">
        <v>13</v>
      </c>
      <c r="D261" s="52" t="s">
        <v>126</v>
      </c>
      <c r="E261" s="59" t="s">
        <v>127</v>
      </c>
      <c r="F261" s="5" t="s">
        <v>2</v>
      </c>
      <c r="G261" s="51" t="s">
        <v>128</v>
      </c>
      <c r="O261" s="84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29" customFormat="1" ht="12.75">
      <c r="A262" s="166" t="s">
        <v>388</v>
      </c>
      <c r="B262" s="161">
        <v>4311</v>
      </c>
      <c r="C262" s="167" t="s">
        <v>142</v>
      </c>
      <c r="D262" s="342">
        <v>52154</v>
      </c>
      <c r="E262" s="343">
        <v>54042</v>
      </c>
      <c r="F262" s="402">
        <v>21733</v>
      </c>
      <c r="G262" s="202">
        <f aca="true" t="shared" si="11" ref="G262:G270">F262/E262*100</f>
        <v>40.21501794900263</v>
      </c>
      <c r="O262" s="84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30" customHeight="1">
      <c r="A263" s="166" t="s">
        <v>388</v>
      </c>
      <c r="B263" s="161">
        <v>4313</v>
      </c>
      <c r="C263" s="150" t="s">
        <v>57</v>
      </c>
      <c r="D263" s="200">
        <v>86060</v>
      </c>
      <c r="E263" s="198">
        <v>89487</v>
      </c>
      <c r="F263" s="374">
        <v>35879</v>
      </c>
      <c r="G263" s="201">
        <f t="shared" si="11"/>
        <v>40.09409187926738</v>
      </c>
      <c r="O263" s="84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29" customFormat="1" ht="12.75">
      <c r="A264" s="146" t="s">
        <v>388</v>
      </c>
      <c r="B264" s="147">
        <v>4314</v>
      </c>
      <c r="C264" s="150" t="s">
        <v>170</v>
      </c>
      <c r="D264" s="192">
        <v>15555</v>
      </c>
      <c r="E264" s="187">
        <v>15555</v>
      </c>
      <c r="F264" s="373">
        <v>0</v>
      </c>
      <c r="G264" s="201">
        <f t="shared" si="11"/>
        <v>0</v>
      </c>
      <c r="O264" s="84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12.75">
      <c r="A265" s="146" t="s">
        <v>388</v>
      </c>
      <c r="B265" s="147">
        <v>4316</v>
      </c>
      <c r="C265" s="150" t="s">
        <v>134</v>
      </c>
      <c r="D265" s="192">
        <v>155191</v>
      </c>
      <c r="E265" s="187">
        <v>160796</v>
      </c>
      <c r="F265" s="373">
        <v>61658</v>
      </c>
      <c r="G265" s="193">
        <f t="shared" si="11"/>
        <v>38.34548123087639</v>
      </c>
      <c r="O265" s="84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12.75">
      <c r="A266" s="146" t="s">
        <v>388</v>
      </c>
      <c r="B266" s="147">
        <v>4323</v>
      </c>
      <c r="C266" s="150" t="s">
        <v>171</v>
      </c>
      <c r="D266" s="192">
        <v>2040</v>
      </c>
      <c r="E266" s="187">
        <v>2040</v>
      </c>
      <c r="F266" s="373">
        <v>0</v>
      </c>
      <c r="G266" s="193">
        <f>F266/E266*100</f>
        <v>0</v>
      </c>
      <c r="O266" s="84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12.75">
      <c r="A267" s="146" t="s">
        <v>388</v>
      </c>
      <c r="B267" s="147">
        <v>4332</v>
      </c>
      <c r="C267" s="150" t="s">
        <v>282</v>
      </c>
      <c r="D267" s="192">
        <v>1360</v>
      </c>
      <c r="E267" s="187">
        <v>1360</v>
      </c>
      <c r="F267" s="373">
        <v>319</v>
      </c>
      <c r="G267" s="193">
        <f t="shared" si="11"/>
        <v>23.455882352941178</v>
      </c>
      <c r="O267" s="84" t="s">
        <v>260</v>
      </c>
      <c r="P267" s="172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7" ht="25.5">
      <c r="A268" s="166" t="s">
        <v>388</v>
      </c>
      <c r="B268" s="161">
        <v>4339</v>
      </c>
      <c r="C268" s="150" t="s">
        <v>58</v>
      </c>
      <c r="D268" s="200">
        <v>4614</v>
      </c>
      <c r="E268" s="198">
        <v>5076</v>
      </c>
      <c r="F268" s="374">
        <v>2002</v>
      </c>
      <c r="G268" s="201">
        <f t="shared" si="11"/>
        <v>39.44050433412136</v>
      </c>
    </row>
    <row r="269" spans="1:7" ht="25.5">
      <c r="A269" s="166" t="s">
        <v>388</v>
      </c>
      <c r="B269" s="161">
        <v>4399</v>
      </c>
      <c r="C269" s="150" t="s">
        <v>59</v>
      </c>
      <c r="D269" s="200">
        <v>2400</v>
      </c>
      <c r="E269" s="198">
        <v>1415</v>
      </c>
      <c r="F269" s="374">
        <v>34</v>
      </c>
      <c r="G269" s="201">
        <f t="shared" si="11"/>
        <v>2.402826855123675</v>
      </c>
    </row>
    <row r="270" spans="1:7" ht="12.75">
      <c r="A270" s="230"/>
      <c r="B270" s="247"/>
      <c r="C270" s="246" t="s">
        <v>314</v>
      </c>
      <c r="D270" s="231">
        <f>SUM(D262:D269)</f>
        <v>319374</v>
      </c>
      <c r="E270" s="232">
        <f>SUM(E262:E269)</f>
        <v>329771</v>
      </c>
      <c r="F270" s="265">
        <f>SUM(F262:F269)</f>
        <v>121625</v>
      </c>
      <c r="G270" s="218">
        <f t="shared" si="11"/>
        <v>36.8816542388506</v>
      </c>
    </row>
    <row r="271" spans="1:7" ht="12.75" customHeight="1" hidden="1">
      <c r="A271" s="586" t="s">
        <v>292</v>
      </c>
      <c r="B271" s="586"/>
      <c r="C271" s="586"/>
      <c r="F271" s="84"/>
      <c r="G271" s="15"/>
    </row>
    <row r="272" spans="1:7" ht="12.75" customHeight="1" hidden="1">
      <c r="A272" s="568" t="s">
        <v>291</v>
      </c>
      <c r="B272" s="568"/>
      <c r="C272" s="568"/>
      <c r="F272" s="84"/>
      <c r="G272" s="15"/>
    </row>
    <row r="273" spans="1:7" ht="12.75" customHeight="1" hidden="1">
      <c r="A273" s="568" t="s">
        <v>293</v>
      </c>
      <c r="B273" s="568"/>
      <c r="C273" s="568"/>
      <c r="F273" s="84"/>
      <c r="G273" s="15"/>
    </row>
    <row r="274" spans="1:7" ht="12.75" customHeight="1">
      <c r="A274" s="68"/>
      <c r="B274" s="68"/>
      <c r="C274" s="68"/>
      <c r="F274" s="84"/>
      <c r="G274" s="15"/>
    </row>
    <row r="275" spans="1:7" ht="12.75" customHeight="1">
      <c r="A275" s="65" t="s">
        <v>276</v>
      </c>
      <c r="B275" s="68"/>
      <c r="C275" s="68"/>
      <c r="F275" s="84"/>
      <c r="G275" s="15"/>
    </row>
    <row r="276" spans="1:7" ht="12.75" customHeight="1">
      <c r="A276" s="68"/>
      <c r="B276" s="68"/>
      <c r="C276" s="68"/>
      <c r="F276" s="84"/>
      <c r="G276" s="15"/>
    </row>
    <row r="277" spans="1:7" ht="25.5" customHeight="1">
      <c r="A277" s="7" t="s">
        <v>11</v>
      </c>
      <c r="B277" s="7" t="s">
        <v>12</v>
      </c>
      <c r="C277" s="5" t="s">
        <v>13</v>
      </c>
      <c r="D277" s="52" t="s">
        <v>126</v>
      </c>
      <c r="E277" s="59" t="s">
        <v>127</v>
      </c>
      <c r="F277" s="5" t="s">
        <v>2</v>
      </c>
      <c r="G277" s="51" t="s">
        <v>128</v>
      </c>
    </row>
    <row r="278" spans="1:7" ht="12.75" customHeight="1">
      <c r="A278" s="146" t="s">
        <v>388</v>
      </c>
      <c r="B278" s="147">
        <v>4311</v>
      </c>
      <c r="C278" s="167" t="s">
        <v>142</v>
      </c>
      <c r="D278" s="192">
        <v>376</v>
      </c>
      <c r="E278" s="187">
        <v>376</v>
      </c>
      <c r="F278" s="439">
        <v>0</v>
      </c>
      <c r="G278" s="201">
        <f>F278/E278*100</f>
        <v>0</v>
      </c>
    </row>
    <row r="279" spans="1:7" ht="25.5" customHeight="1">
      <c r="A279" s="166" t="s">
        <v>388</v>
      </c>
      <c r="B279" s="161">
        <v>4313</v>
      </c>
      <c r="C279" s="150" t="s">
        <v>57</v>
      </c>
      <c r="D279" s="200">
        <v>346</v>
      </c>
      <c r="E279" s="200">
        <v>346</v>
      </c>
      <c r="F279" s="501">
        <v>0</v>
      </c>
      <c r="G279" s="201">
        <f>F279/E279*100</f>
        <v>0</v>
      </c>
    </row>
    <row r="280" spans="1:7" ht="12.75" customHeight="1">
      <c r="A280" s="146" t="s">
        <v>388</v>
      </c>
      <c r="B280" s="147">
        <v>4316</v>
      </c>
      <c r="C280" s="150" t="s">
        <v>134</v>
      </c>
      <c r="D280" s="192">
        <v>4242</v>
      </c>
      <c r="E280" s="187">
        <v>4242</v>
      </c>
      <c r="F280" s="439">
        <v>0</v>
      </c>
      <c r="G280" s="201">
        <f>F280/E280*100</f>
        <v>0</v>
      </c>
    </row>
    <row r="281" spans="1:7" ht="12.75" customHeight="1">
      <c r="A281" s="146" t="s">
        <v>388</v>
      </c>
      <c r="B281" s="147">
        <v>4339</v>
      </c>
      <c r="C281" s="150" t="s">
        <v>368</v>
      </c>
      <c r="D281" s="192">
        <v>250</v>
      </c>
      <c r="E281" s="187">
        <v>250</v>
      </c>
      <c r="F281" s="439">
        <v>0</v>
      </c>
      <c r="G281" s="201">
        <f>F281/E281*100</f>
        <v>0</v>
      </c>
    </row>
    <row r="282" spans="1:256" s="132" customFormat="1" ht="14.25" customHeight="1">
      <c r="A282" s="230"/>
      <c r="B282" s="247"/>
      <c r="C282" s="246" t="s">
        <v>315</v>
      </c>
      <c r="D282" s="231">
        <f>SUM(D278:D281)</f>
        <v>5214</v>
      </c>
      <c r="E282" s="232">
        <f>SUM(E278:E281)</f>
        <v>5214</v>
      </c>
      <c r="F282" s="265">
        <f>SUM(F278:F281)</f>
        <v>0</v>
      </c>
      <c r="G282" s="201">
        <f>F282/E282*100</f>
        <v>0</v>
      </c>
      <c r="H282" s="138"/>
      <c r="I282" s="29"/>
      <c r="J282" s="29"/>
      <c r="K282" s="29"/>
      <c r="L282" s="29"/>
      <c r="M282" s="29"/>
      <c r="N282" s="29"/>
      <c r="O282" s="84"/>
      <c r="P282" s="84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132" customFormat="1" ht="14.25" customHeight="1">
      <c r="A283" s="16"/>
      <c r="B283" s="69"/>
      <c r="C283" s="234"/>
      <c r="D283" s="235"/>
      <c r="E283" s="236"/>
      <c r="F283" s="298"/>
      <c r="G283" s="31"/>
      <c r="H283" s="138"/>
      <c r="I283" s="29"/>
      <c r="J283" s="29"/>
      <c r="K283" s="29"/>
      <c r="L283" s="29"/>
      <c r="M283" s="29"/>
      <c r="N283" s="29"/>
      <c r="O283" s="84"/>
      <c r="P283" s="84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132" customFormat="1" ht="14.25" customHeight="1">
      <c r="A284" s="239"/>
      <c r="B284" s="249"/>
      <c r="C284" s="248" t="s">
        <v>316</v>
      </c>
      <c r="D284" s="240">
        <f>D270+D282</f>
        <v>324588</v>
      </c>
      <c r="E284" s="241">
        <f>E270+E282</f>
        <v>334985</v>
      </c>
      <c r="F284" s="242">
        <f>F270+F282</f>
        <v>121625</v>
      </c>
      <c r="G284" s="10">
        <f>F284/E284*100</f>
        <v>36.30759586250131</v>
      </c>
      <c r="H284" s="138"/>
      <c r="I284" s="29"/>
      <c r="J284" s="29"/>
      <c r="K284" s="29"/>
      <c r="L284" s="29"/>
      <c r="M284" s="29"/>
      <c r="N284" s="29"/>
      <c r="O284" s="84"/>
      <c r="P284" s="84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12.75">
      <c r="A285" s="16"/>
      <c r="B285" s="69"/>
      <c r="C285" s="234"/>
      <c r="D285" s="235"/>
      <c r="E285" s="236"/>
      <c r="F285" s="298"/>
      <c r="G285" s="31"/>
      <c r="H285" s="138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  <c r="CX285" s="84"/>
      <c r="CY285" s="84"/>
      <c r="CZ285" s="84"/>
      <c r="DA285" s="84"/>
      <c r="DB285" s="84"/>
      <c r="DC285" s="84"/>
      <c r="DD285" s="84"/>
      <c r="DE285" s="84"/>
      <c r="DF285" s="84"/>
      <c r="DG285" s="84"/>
      <c r="DH285" s="84"/>
      <c r="DI285" s="84"/>
      <c r="DJ285" s="84"/>
      <c r="DK285" s="84"/>
      <c r="DL285" s="84"/>
      <c r="DM285" s="84"/>
      <c r="DN285" s="84"/>
      <c r="DO285" s="84"/>
      <c r="DP285" s="84"/>
      <c r="DQ285" s="84"/>
      <c r="DR285" s="84"/>
      <c r="DS285" s="84"/>
      <c r="DT285" s="84"/>
      <c r="DU285" s="84"/>
      <c r="DV285" s="84"/>
      <c r="DW285" s="84"/>
      <c r="DX285" s="84"/>
      <c r="DY285" s="84"/>
      <c r="DZ285" s="84"/>
      <c r="EA285" s="84"/>
      <c r="EB285" s="84"/>
      <c r="EC285" s="84"/>
      <c r="ED285" s="84"/>
      <c r="EE285" s="84"/>
      <c r="EF285" s="84"/>
      <c r="EG285" s="84"/>
      <c r="EH285" s="84"/>
      <c r="EI285" s="84"/>
      <c r="EJ285" s="84"/>
      <c r="EK285" s="84"/>
      <c r="EL285" s="84"/>
      <c r="EM285" s="84"/>
      <c r="EN285" s="84"/>
      <c r="EO285" s="84"/>
      <c r="EP285" s="84"/>
      <c r="EQ285" s="84"/>
      <c r="ER285" s="84"/>
      <c r="ES285" s="84"/>
      <c r="ET285" s="84"/>
      <c r="EU285" s="84"/>
      <c r="EV285" s="84"/>
      <c r="EW285" s="84"/>
      <c r="EX285" s="84"/>
      <c r="EY285" s="84"/>
      <c r="EZ285" s="84"/>
      <c r="FA285" s="84"/>
      <c r="FB285" s="84"/>
      <c r="FC285" s="84"/>
      <c r="FD285" s="84"/>
      <c r="FE285" s="84"/>
      <c r="FF285" s="84"/>
      <c r="FG285" s="84"/>
      <c r="FH285" s="84"/>
      <c r="FI285" s="84"/>
      <c r="FJ285" s="84"/>
      <c r="FK285" s="84"/>
      <c r="FL285" s="84"/>
      <c r="FM285" s="84"/>
      <c r="FN285" s="84"/>
      <c r="FO285" s="84"/>
      <c r="FP285" s="84"/>
      <c r="FQ285" s="84"/>
      <c r="FR285" s="84"/>
      <c r="FS285" s="84"/>
      <c r="FT285" s="84"/>
      <c r="FU285" s="84"/>
      <c r="FV285" s="84"/>
      <c r="FW285" s="84"/>
      <c r="FX285" s="84"/>
      <c r="FY285" s="84"/>
      <c r="FZ285" s="84"/>
      <c r="GA285" s="84"/>
      <c r="GB285" s="84"/>
      <c r="GC285" s="84"/>
      <c r="GD285" s="84"/>
      <c r="GE285" s="84"/>
      <c r="GF285" s="84"/>
      <c r="GG285" s="84"/>
      <c r="GH285" s="84"/>
      <c r="GI285" s="84"/>
      <c r="GJ285" s="84"/>
      <c r="GK285" s="84"/>
      <c r="GL285" s="84"/>
      <c r="GM285" s="84"/>
      <c r="GN285" s="84"/>
      <c r="GO285" s="84"/>
      <c r="GP285" s="84"/>
      <c r="GQ285" s="84"/>
      <c r="GR285" s="84"/>
      <c r="GS285" s="84"/>
      <c r="GT285" s="84"/>
      <c r="GU285" s="84"/>
      <c r="GV285" s="84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4"/>
      <c r="IS285" s="84"/>
      <c r="IT285" s="84"/>
      <c r="IU285" s="84"/>
      <c r="IV285" s="84"/>
    </row>
    <row r="286" spans="1:256" s="29" customFormat="1" ht="15.75">
      <c r="A286" s="74" t="s">
        <v>60</v>
      </c>
      <c r="D286" s="84"/>
      <c r="E286" s="84"/>
      <c r="F286" s="84"/>
      <c r="O286" s="84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9:15" ht="12.75">
      <c r="I287" s="29"/>
      <c r="O287" s="84"/>
    </row>
    <row r="288" spans="1:15" ht="12.75">
      <c r="A288" s="65" t="s">
        <v>37</v>
      </c>
      <c r="I288" s="29"/>
      <c r="O288" s="84"/>
    </row>
    <row r="289" spans="9:15" ht="12.75">
      <c r="I289" s="29"/>
      <c r="O289" s="84"/>
    </row>
    <row r="290" spans="1:15" ht="25.5">
      <c r="A290" s="7" t="s">
        <v>11</v>
      </c>
      <c r="B290" s="7" t="s">
        <v>12</v>
      </c>
      <c r="C290" s="5" t="s">
        <v>13</v>
      </c>
      <c r="D290" s="52" t="s">
        <v>126</v>
      </c>
      <c r="E290" s="59" t="s">
        <v>127</v>
      </c>
      <c r="F290" s="5" t="s">
        <v>2</v>
      </c>
      <c r="G290" s="51" t="s">
        <v>128</v>
      </c>
      <c r="I290" s="29"/>
      <c r="O290" s="84"/>
    </row>
    <row r="291" spans="1:15" ht="12.75">
      <c r="A291" s="283">
        <v>15</v>
      </c>
      <c r="B291" s="283">
        <v>5299</v>
      </c>
      <c r="C291" s="307" t="s">
        <v>469</v>
      </c>
      <c r="D291" s="282">
        <v>0</v>
      </c>
      <c r="E291" s="379">
        <v>245</v>
      </c>
      <c r="F291" s="307">
        <v>245</v>
      </c>
      <c r="G291" s="193">
        <f>F291/E291*100</f>
        <v>100</v>
      </c>
      <c r="I291" s="29"/>
      <c r="O291" s="84"/>
    </row>
    <row r="292" spans="1:15" ht="25.5">
      <c r="A292" s="166" t="s">
        <v>148</v>
      </c>
      <c r="B292" s="161">
        <v>5529</v>
      </c>
      <c r="C292" s="162" t="s">
        <v>149</v>
      </c>
      <c r="D292" s="200">
        <v>440</v>
      </c>
      <c r="E292" s="198">
        <v>440</v>
      </c>
      <c r="F292" s="374">
        <v>12</v>
      </c>
      <c r="G292" s="201">
        <f>F292/E292*100</f>
        <v>2.727272727272727</v>
      </c>
      <c r="I292" s="29"/>
      <c r="O292" s="84"/>
    </row>
    <row r="293" spans="1:256" s="29" customFormat="1" ht="12.75">
      <c r="A293" s="166" t="s">
        <v>148</v>
      </c>
      <c r="B293" s="161">
        <v>5511</v>
      </c>
      <c r="C293" s="150" t="s">
        <v>63</v>
      </c>
      <c r="D293" s="200">
        <v>0</v>
      </c>
      <c r="E293" s="198">
        <v>1200</v>
      </c>
      <c r="F293" s="374">
        <v>1200</v>
      </c>
      <c r="G293" s="193">
        <f>F293/E293*100</f>
        <v>100</v>
      </c>
      <c r="O293" s="84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9" customFormat="1" ht="12.75">
      <c r="A294" s="146" t="s">
        <v>148</v>
      </c>
      <c r="B294" s="147">
        <v>5512</v>
      </c>
      <c r="C294" s="150" t="s">
        <v>62</v>
      </c>
      <c r="D294" s="192">
        <v>9570</v>
      </c>
      <c r="E294" s="187">
        <v>9570</v>
      </c>
      <c r="F294" s="439">
        <v>7350</v>
      </c>
      <c r="G294" s="193">
        <f>F294/E294*100</f>
        <v>76.8025078369906</v>
      </c>
      <c r="O294" s="84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9" customFormat="1" ht="12.75">
      <c r="A295" s="230"/>
      <c r="B295" s="247"/>
      <c r="C295" s="246" t="s">
        <v>314</v>
      </c>
      <c r="D295" s="231">
        <f>SUM(D292:D294)</f>
        <v>10010</v>
      </c>
      <c r="E295" s="232">
        <f>SUM(E291:E294)</f>
        <v>11455</v>
      </c>
      <c r="F295" s="265">
        <f>SUM(F291:F294)</f>
        <v>8807</v>
      </c>
      <c r="G295" s="263">
        <f>F295/E295*100</f>
        <v>76.88345700567439</v>
      </c>
      <c r="O295" s="84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7" ht="12.75">
      <c r="A296" s="16"/>
      <c r="B296" s="69"/>
      <c r="C296" s="70"/>
      <c r="D296" s="211"/>
      <c r="E296" s="72"/>
      <c r="F296" s="54"/>
      <c r="G296" s="85"/>
    </row>
    <row r="297" spans="1:256" s="29" customFormat="1" ht="12.75">
      <c r="A297" s="78" t="s">
        <v>38</v>
      </c>
      <c r="B297" s="14"/>
      <c r="C297"/>
      <c r="D297" s="15"/>
      <c r="E297" s="15"/>
      <c r="F297" s="84"/>
      <c r="G297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6" ht="12.75">
      <c r="A298" s="68"/>
      <c r="B298" s="14"/>
      <c r="F298" s="84"/>
    </row>
    <row r="299" spans="1:7" ht="25.5">
      <c r="A299" s="7" t="s">
        <v>11</v>
      </c>
      <c r="B299" s="7" t="s">
        <v>12</v>
      </c>
      <c r="C299" s="5" t="s">
        <v>13</v>
      </c>
      <c r="D299" s="52" t="s">
        <v>126</v>
      </c>
      <c r="E299" s="59" t="s">
        <v>127</v>
      </c>
      <c r="F299" s="5" t="s">
        <v>2</v>
      </c>
      <c r="G299" s="51" t="s">
        <v>128</v>
      </c>
    </row>
    <row r="300" spans="1:7" ht="12.75">
      <c r="A300" s="151">
        <v>15</v>
      </c>
      <c r="B300" s="151">
        <v>5511</v>
      </c>
      <c r="C300" s="150" t="s">
        <v>63</v>
      </c>
      <c r="D300" s="191">
        <v>4000</v>
      </c>
      <c r="E300" s="192">
        <v>2800</v>
      </c>
      <c r="F300" s="373">
        <v>2800</v>
      </c>
      <c r="G300" s="193">
        <f>F300/E300*100</f>
        <v>100</v>
      </c>
    </row>
    <row r="301" spans="1:7" ht="12.75">
      <c r="A301" s="146" t="s">
        <v>148</v>
      </c>
      <c r="B301" s="147">
        <v>5512</v>
      </c>
      <c r="C301" s="150" t="s">
        <v>62</v>
      </c>
      <c r="D301" s="192">
        <v>1500</v>
      </c>
      <c r="E301" s="187">
        <v>1500</v>
      </c>
      <c r="F301" s="439">
        <v>0</v>
      </c>
      <c r="G301" s="193">
        <f>F301/E301*100</f>
        <v>0</v>
      </c>
    </row>
    <row r="302" spans="1:7" ht="12.75">
      <c r="A302" s="230"/>
      <c r="B302" s="247"/>
      <c r="C302" s="246" t="s">
        <v>315</v>
      </c>
      <c r="D302" s="231">
        <f>SUM(D300:D301)</f>
        <v>5500</v>
      </c>
      <c r="E302" s="232">
        <f>SUM(E300:E301)</f>
        <v>4300</v>
      </c>
      <c r="F302" s="265">
        <f>SUM(F300:F301)</f>
        <v>2800</v>
      </c>
      <c r="G302" s="193">
        <f>F302/E302*100</f>
        <v>65.11627906976744</v>
      </c>
    </row>
    <row r="303" spans="1:256" s="132" customFormat="1" ht="12.75">
      <c r="A303" s="16"/>
      <c r="B303" s="229"/>
      <c r="C303" s="229"/>
      <c r="D303" s="71"/>
      <c r="E303" s="72"/>
      <c r="F303" s="54"/>
      <c r="G303" s="73"/>
      <c r="H303" s="138"/>
      <c r="I303" s="29"/>
      <c r="J303" s="29"/>
      <c r="K303" s="29"/>
      <c r="L303" s="29"/>
      <c r="M303" s="29"/>
      <c r="N303" s="29"/>
      <c r="O303" s="84"/>
      <c r="P303" s="84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239"/>
      <c r="B304" s="249"/>
      <c r="C304" s="248" t="s">
        <v>316</v>
      </c>
      <c r="D304" s="240">
        <f>D295+D302</f>
        <v>15510</v>
      </c>
      <c r="E304" s="241">
        <f>E295+E302</f>
        <v>15755</v>
      </c>
      <c r="F304" s="242">
        <f>F295+F302</f>
        <v>11607</v>
      </c>
      <c r="G304" s="264">
        <f>F304/E304*100</f>
        <v>73.67185020628372</v>
      </c>
      <c r="H304" s="138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4"/>
      <c r="CH304" s="84"/>
      <c r="CI304" s="84"/>
      <c r="CJ304" s="84"/>
      <c r="CK304" s="84"/>
      <c r="CL304" s="84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/>
      <c r="DJ304" s="84"/>
      <c r="DK304" s="84"/>
      <c r="DL304" s="84"/>
      <c r="DM304" s="84"/>
      <c r="DN304" s="84"/>
      <c r="DO304" s="84"/>
      <c r="DP304" s="84"/>
      <c r="DQ304" s="84"/>
      <c r="DR304" s="84"/>
      <c r="DS304" s="84"/>
      <c r="DT304" s="84"/>
      <c r="DU304" s="84"/>
      <c r="DV304" s="84"/>
      <c r="DW304" s="84"/>
      <c r="DX304" s="84"/>
      <c r="DY304" s="84"/>
      <c r="DZ304" s="84"/>
      <c r="EA304" s="84"/>
      <c r="EB304" s="84"/>
      <c r="EC304" s="84"/>
      <c r="ED304" s="84"/>
      <c r="EE304" s="84"/>
      <c r="EF304" s="84"/>
      <c r="EG304" s="84"/>
      <c r="EH304" s="84"/>
      <c r="EI304" s="84"/>
      <c r="EJ304" s="84"/>
      <c r="EK304" s="84"/>
      <c r="EL304" s="84"/>
      <c r="EM304" s="84"/>
      <c r="EN304" s="84"/>
      <c r="EO304" s="84"/>
      <c r="EP304" s="84"/>
      <c r="EQ304" s="84"/>
      <c r="ER304" s="84"/>
      <c r="ES304" s="84"/>
      <c r="ET304" s="84"/>
      <c r="EU304" s="84"/>
      <c r="EV304" s="84"/>
      <c r="EW304" s="84"/>
      <c r="EX304" s="84"/>
      <c r="EY304" s="84"/>
      <c r="EZ304" s="84"/>
      <c r="FA304" s="84"/>
      <c r="FB304" s="84"/>
      <c r="FC304" s="84"/>
      <c r="FD304" s="84"/>
      <c r="FE304" s="84"/>
      <c r="FF304" s="84"/>
      <c r="FG304" s="84"/>
      <c r="FH304" s="84"/>
      <c r="FI304" s="84"/>
      <c r="FJ304" s="84"/>
      <c r="FK304" s="84"/>
      <c r="FL304" s="84"/>
      <c r="FM304" s="84"/>
      <c r="FN304" s="84"/>
      <c r="FO304" s="84"/>
      <c r="FP304" s="84"/>
      <c r="FQ304" s="84"/>
      <c r="FR304" s="84"/>
      <c r="FS304" s="84"/>
      <c r="FT304" s="84"/>
      <c r="FU304" s="84"/>
      <c r="FV304" s="84"/>
      <c r="FW304" s="84"/>
      <c r="FX304" s="84"/>
      <c r="FY304" s="84"/>
      <c r="FZ304" s="84"/>
      <c r="GA304" s="84"/>
      <c r="GB304" s="84"/>
      <c r="GC304" s="84"/>
      <c r="GD304" s="84"/>
      <c r="GE304" s="84"/>
      <c r="GF304" s="84"/>
      <c r="GG304" s="84"/>
      <c r="GH304" s="84"/>
      <c r="GI304" s="84"/>
      <c r="GJ304" s="84"/>
      <c r="GK304" s="84"/>
      <c r="GL304" s="84"/>
      <c r="GM304" s="84"/>
      <c r="GN304" s="84"/>
      <c r="GO304" s="84"/>
      <c r="GP304" s="84"/>
      <c r="GQ304" s="84"/>
      <c r="GR304" s="84"/>
      <c r="GS304" s="84"/>
      <c r="GT304" s="84"/>
      <c r="GU304" s="84"/>
      <c r="GV304" s="84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4"/>
      <c r="IS304" s="84"/>
      <c r="IT304" s="84"/>
      <c r="IU304" s="84"/>
      <c r="IV304" s="84"/>
    </row>
    <row r="305" spans="1:23" s="261" customFormat="1" ht="15.75">
      <c r="A305" s="16"/>
      <c r="B305" s="69"/>
      <c r="C305" s="234"/>
      <c r="D305" s="235"/>
      <c r="E305" s="335"/>
      <c r="F305" s="237"/>
      <c r="G305" s="85"/>
      <c r="W305" s="261" t="s">
        <v>164</v>
      </c>
    </row>
    <row r="306" spans="1:256" s="29" customFormat="1" ht="15.75">
      <c r="A306" s="260" t="s">
        <v>85</v>
      </c>
      <c r="B306" s="261"/>
      <c r="C306" s="261"/>
      <c r="D306" s="261"/>
      <c r="E306" s="261"/>
      <c r="F306" s="261"/>
      <c r="G306" s="261"/>
      <c r="O306" s="84" t="s">
        <v>261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12.75">
      <c r="A307" s="68"/>
      <c r="B307" s="14"/>
      <c r="C307"/>
      <c r="D307" s="15"/>
      <c r="E307" s="15"/>
      <c r="F307" s="15"/>
      <c r="G307"/>
      <c r="O307" s="84" t="s">
        <v>262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12.75">
      <c r="A308" s="78" t="s">
        <v>37</v>
      </c>
      <c r="B308" s="14"/>
      <c r="C308"/>
      <c r="D308" s="15"/>
      <c r="E308" s="15"/>
      <c r="F308" s="15"/>
      <c r="G308"/>
      <c r="O308" s="84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12.75">
      <c r="A309" s="68"/>
      <c r="B309" s="14"/>
      <c r="C309"/>
      <c r="D309" s="15"/>
      <c r="E309" s="15"/>
      <c r="F309" s="15"/>
      <c r="G309"/>
      <c r="O309" s="84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9" customFormat="1" ht="25.5" customHeight="1">
      <c r="A310" s="7" t="s">
        <v>11</v>
      </c>
      <c r="B310" s="7" t="s">
        <v>12</v>
      </c>
      <c r="C310" s="5" t="s">
        <v>13</v>
      </c>
      <c r="D310" s="52" t="s">
        <v>126</v>
      </c>
      <c r="E310" s="59" t="s">
        <v>127</v>
      </c>
      <c r="F310" s="5" t="s">
        <v>2</v>
      </c>
      <c r="G310" s="51" t="s">
        <v>128</v>
      </c>
      <c r="O310" s="84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256" s="29" customFormat="1" ht="14.25" customHeight="1">
      <c r="A311" s="146" t="s">
        <v>61</v>
      </c>
      <c r="B311" s="147">
        <v>6113</v>
      </c>
      <c r="C311" s="150" t="s">
        <v>86</v>
      </c>
      <c r="D311" s="192">
        <v>32750</v>
      </c>
      <c r="E311" s="192">
        <v>32850</v>
      </c>
      <c r="F311" s="379">
        <v>8681</v>
      </c>
      <c r="G311" s="193">
        <f>F311/E311*100</f>
        <v>26.426179604261797</v>
      </c>
      <c r="O311" s="84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1:256" s="29" customFormat="1" ht="14.25" customHeight="1">
      <c r="A312" s="230"/>
      <c r="B312" s="247"/>
      <c r="C312" s="246" t="s">
        <v>314</v>
      </c>
      <c r="D312" s="233">
        <f>D311</f>
        <v>32750</v>
      </c>
      <c r="E312" s="233">
        <f>E311</f>
        <v>32850</v>
      </c>
      <c r="F312" s="265">
        <f>F311</f>
        <v>8681</v>
      </c>
      <c r="G312" s="263">
        <f>F312/E312*100</f>
        <v>26.426179604261797</v>
      </c>
      <c r="O312" s="84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256" s="29" customFormat="1" ht="14.25" customHeight="1">
      <c r="A313" s="566"/>
      <c r="B313" s="566"/>
      <c r="C313" s="566"/>
      <c r="D313" s="71"/>
      <c r="E313" s="71"/>
      <c r="F313" s="71"/>
      <c r="G313" s="85"/>
      <c r="O313" s="84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4.25" customHeight="1">
      <c r="A314" s="566" t="s">
        <v>38</v>
      </c>
      <c r="B314" s="566"/>
      <c r="C314" s="566"/>
      <c r="D314" s="71"/>
      <c r="E314" s="71"/>
      <c r="F314" s="71"/>
      <c r="G314" s="85"/>
      <c r="O314" s="84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14.25" customHeight="1">
      <c r="A315" s="305"/>
      <c r="B315" s="69"/>
      <c r="C315" s="70"/>
      <c r="D315" s="71"/>
      <c r="E315" s="71"/>
      <c r="F315" s="71"/>
      <c r="G315" s="85"/>
      <c r="O315" s="84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25.5" customHeight="1">
      <c r="A316" s="7" t="s">
        <v>11</v>
      </c>
      <c r="B316" s="7" t="s">
        <v>12</v>
      </c>
      <c r="C316" s="5" t="s">
        <v>13</v>
      </c>
      <c r="D316" s="52" t="s">
        <v>126</v>
      </c>
      <c r="E316" s="59" t="s">
        <v>127</v>
      </c>
      <c r="F316" s="5" t="s">
        <v>2</v>
      </c>
      <c r="G316" s="51" t="s">
        <v>128</v>
      </c>
      <c r="O316" s="84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4.25" customHeight="1">
      <c r="A317" s="146" t="s">
        <v>61</v>
      </c>
      <c r="B317" s="147">
        <v>6113</v>
      </c>
      <c r="C317" s="150" t="s">
        <v>86</v>
      </c>
      <c r="D317" s="192">
        <v>2250</v>
      </c>
      <c r="E317" s="192">
        <v>2250</v>
      </c>
      <c r="F317" s="379">
        <v>250</v>
      </c>
      <c r="G317" s="193">
        <f>F317/E317*100</f>
        <v>11.11111111111111</v>
      </c>
      <c r="O317" s="84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230"/>
      <c r="B318" s="247"/>
      <c r="C318" s="246" t="s">
        <v>315</v>
      </c>
      <c r="D318" s="233">
        <f>D317</f>
        <v>2250</v>
      </c>
      <c r="E318" s="233">
        <f>E317</f>
        <v>2250</v>
      </c>
      <c r="F318" s="265">
        <f>F317</f>
        <v>250</v>
      </c>
      <c r="G318" s="263">
        <f>F318/E318*100</f>
        <v>11.11111111111111</v>
      </c>
      <c r="O318" s="84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4.25" customHeight="1">
      <c r="A319" s="306"/>
      <c r="B319" s="247"/>
      <c r="C319" s="309"/>
      <c r="D319" s="71"/>
      <c r="E319" s="71"/>
      <c r="F319" s="71"/>
      <c r="G319" s="85"/>
      <c r="O319" s="84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14.25" customHeight="1">
      <c r="A320" s="239"/>
      <c r="B320" s="249"/>
      <c r="C320" s="248" t="s">
        <v>352</v>
      </c>
      <c r="D320" s="240">
        <f>D312+D318</f>
        <v>35000</v>
      </c>
      <c r="E320" s="241">
        <f>E312+E318</f>
        <v>35100</v>
      </c>
      <c r="F320" s="242">
        <f>F312+F318</f>
        <v>8931</v>
      </c>
      <c r="G320" s="254">
        <f>F320/E320*100</f>
        <v>25.444444444444443</v>
      </c>
      <c r="O320" s="84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7" s="228" customFormat="1" ht="14.25" customHeight="1">
      <c r="A321" s="208"/>
      <c r="B321" s="209"/>
      <c r="C321" s="347"/>
      <c r="D321" s="348"/>
      <c r="E321" s="349"/>
      <c r="F321" s="237"/>
      <c r="G321" s="304"/>
    </row>
    <row r="322" spans="1:6" s="228" customFormat="1" ht="14.25" customHeight="1">
      <c r="A322" s="569" t="s">
        <v>480</v>
      </c>
      <c r="B322" s="566"/>
      <c r="C322" s="566"/>
      <c r="D322" s="570"/>
      <c r="E322" s="570"/>
      <c r="F322" s="350"/>
    </row>
    <row r="323" spans="1:256" s="29" customFormat="1" ht="14.25" customHeight="1">
      <c r="A323" s="308"/>
      <c r="B323" s="75"/>
      <c r="C323" s="75"/>
      <c r="D323" s="337"/>
      <c r="E323" s="337"/>
      <c r="F323" s="350"/>
      <c r="G323" s="228"/>
      <c r="O323" s="84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15" ht="25.5">
      <c r="A324" s="7" t="s">
        <v>11</v>
      </c>
      <c r="B324" s="7" t="s">
        <v>12</v>
      </c>
      <c r="C324" s="5" t="s">
        <v>13</v>
      </c>
      <c r="D324" s="52" t="s">
        <v>126</v>
      </c>
      <c r="E324" s="59" t="s">
        <v>127</v>
      </c>
      <c r="F324" s="5" t="s">
        <v>2</v>
      </c>
      <c r="G324" s="51" t="s">
        <v>128</v>
      </c>
      <c r="H324" s="29"/>
      <c r="I324" s="29"/>
      <c r="J324" s="29"/>
      <c r="K324" s="29"/>
      <c r="L324" s="29"/>
      <c r="M324" s="29"/>
      <c r="N324" s="29"/>
      <c r="O324" s="84"/>
    </row>
    <row r="325" spans="1:15" ht="12.75">
      <c r="A325" s="146" t="s">
        <v>61</v>
      </c>
      <c r="B325" s="147">
        <v>3312</v>
      </c>
      <c r="C325" s="150" t="s">
        <v>294</v>
      </c>
      <c r="D325" s="192">
        <v>1050</v>
      </c>
      <c r="E325" s="187">
        <v>1050</v>
      </c>
      <c r="F325" s="439">
        <v>150</v>
      </c>
      <c r="G325" s="186">
        <f aca="true" t="shared" si="12" ref="G325:G330">F325/E325*100</f>
        <v>14.285714285714285</v>
      </c>
      <c r="H325" s="29"/>
      <c r="I325" s="29"/>
      <c r="J325" s="29"/>
      <c r="K325" s="29"/>
      <c r="L325" s="29"/>
      <c r="M325" s="29"/>
      <c r="N325" s="29"/>
      <c r="O325" s="84"/>
    </row>
    <row r="326" spans="1:15" ht="12.75">
      <c r="A326" s="146" t="s">
        <v>61</v>
      </c>
      <c r="B326" s="147">
        <v>3319</v>
      </c>
      <c r="C326" s="150" t="s">
        <v>295</v>
      </c>
      <c r="D326" s="192">
        <v>290</v>
      </c>
      <c r="E326" s="373">
        <v>421</v>
      </c>
      <c r="F326" s="439">
        <v>121</v>
      </c>
      <c r="G326" s="186">
        <f t="shared" si="12"/>
        <v>28.741092636579573</v>
      </c>
      <c r="H326" s="29"/>
      <c r="I326" s="29"/>
      <c r="J326" s="29"/>
      <c r="K326" s="29"/>
      <c r="L326" s="29"/>
      <c r="M326" s="29"/>
      <c r="N326" s="29"/>
      <c r="O326" s="84"/>
    </row>
    <row r="327" spans="1:15" ht="12.75">
      <c r="A327" s="146" t="s">
        <v>61</v>
      </c>
      <c r="B327" s="147">
        <v>3313</v>
      </c>
      <c r="C327" s="150" t="s">
        <v>297</v>
      </c>
      <c r="D327" s="192">
        <v>250</v>
      </c>
      <c r="E327" s="187">
        <v>300</v>
      </c>
      <c r="F327" s="439">
        <v>0</v>
      </c>
      <c r="G327" s="186">
        <f t="shared" si="12"/>
        <v>0</v>
      </c>
      <c r="H327" s="29"/>
      <c r="I327" s="29"/>
      <c r="J327" s="29"/>
      <c r="K327" s="29"/>
      <c r="L327" s="29"/>
      <c r="M327" s="29"/>
      <c r="N327" s="29"/>
      <c r="O327" s="84"/>
    </row>
    <row r="328" spans="1:15" ht="18.75" customHeight="1">
      <c r="A328" s="166" t="s">
        <v>61</v>
      </c>
      <c r="B328" s="161">
        <v>3419</v>
      </c>
      <c r="C328" s="150" t="s">
        <v>298</v>
      </c>
      <c r="D328" s="342">
        <v>1900</v>
      </c>
      <c r="E328" s="402">
        <v>1995</v>
      </c>
      <c r="F328" s="402">
        <v>822</v>
      </c>
      <c r="G328" s="201">
        <f t="shared" si="12"/>
        <v>41.203007518796994</v>
      </c>
      <c r="H328" s="29"/>
      <c r="I328" s="29"/>
      <c r="J328" s="29"/>
      <c r="K328" s="29"/>
      <c r="L328" s="29"/>
      <c r="M328" s="29"/>
      <c r="N328" s="29"/>
      <c r="O328" s="84"/>
    </row>
    <row r="329" spans="1:15" ht="18.75" customHeight="1">
      <c r="A329" s="166" t="s">
        <v>61</v>
      </c>
      <c r="B329" s="161">
        <v>3399</v>
      </c>
      <c r="C329" s="150" t="s">
        <v>324</v>
      </c>
      <c r="D329" s="342">
        <v>100</v>
      </c>
      <c r="E329" s="343">
        <v>230</v>
      </c>
      <c r="F329" s="402">
        <v>166</v>
      </c>
      <c r="G329" s="201">
        <f t="shared" si="12"/>
        <v>72.17391304347827</v>
      </c>
      <c r="H329" s="29"/>
      <c r="I329" s="29"/>
      <c r="J329" s="29"/>
      <c r="K329" s="29"/>
      <c r="L329" s="29"/>
      <c r="M329" s="29"/>
      <c r="N329" s="29"/>
      <c r="O329" s="84"/>
    </row>
    <row r="330" spans="1:15" ht="12.75">
      <c r="A330" s="146" t="s">
        <v>61</v>
      </c>
      <c r="B330" s="147">
        <v>6409</v>
      </c>
      <c r="C330" s="150" t="s">
        <v>323</v>
      </c>
      <c r="D330" s="192">
        <v>410</v>
      </c>
      <c r="E330" s="373">
        <v>265</v>
      </c>
      <c r="F330" s="439">
        <v>0</v>
      </c>
      <c r="G330" s="201">
        <f t="shared" si="12"/>
        <v>0</v>
      </c>
      <c r="H330" s="29"/>
      <c r="I330" s="29"/>
      <c r="J330" s="29"/>
      <c r="K330" s="29"/>
      <c r="L330" s="29"/>
      <c r="M330" s="29"/>
      <c r="N330" s="29"/>
      <c r="O330" s="84"/>
    </row>
    <row r="331" spans="1:256" s="29" customFormat="1" ht="12.75" customHeight="1" hidden="1">
      <c r="A331" s="586" t="s">
        <v>283</v>
      </c>
      <c r="B331" s="586"/>
      <c r="C331" s="586"/>
      <c r="D331" s="586"/>
      <c r="E331" s="84"/>
      <c r="F331" s="172"/>
      <c r="O331" s="84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9" customFormat="1" ht="12.75" customHeight="1" hidden="1">
      <c r="A332" s="568" t="s">
        <v>296</v>
      </c>
      <c r="B332" s="568"/>
      <c r="C332" s="568"/>
      <c r="D332" s="568"/>
      <c r="E332" s="84"/>
      <c r="F332" s="172"/>
      <c r="O332" s="84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9" customFormat="1" ht="12.75" customHeight="1" hidden="1">
      <c r="A333" s="568" t="s">
        <v>284</v>
      </c>
      <c r="B333" s="568"/>
      <c r="C333" s="568"/>
      <c r="D333" s="568"/>
      <c r="E333" s="84"/>
      <c r="F333" s="172"/>
      <c r="O333" s="84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12.75">
      <c r="A334" s="230"/>
      <c r="B334" s="247"/>
      <c r="C334" s="246" t="s">
        <v>314</v>
      </c>
      <c r="D334" s="232">
        <f>SUM(D325:D333)</f>
        <v>4000</v>
      </c>
      <c r="E334" s="232">
        <f>SUM(E325:E333)</f>
        <v>4261</v>
      </c>
      <c r="F334" s="492">
        <f>SUM(F325:F333)</f>
        <v>1259</v>
      </c>
      <c r="G334" s="218">
        <f>F334/E334*100</f>
        <v>29.54705468199953</v>
      </c>
    </row>
    <row r="335" spans="1:7" ht="12.75">
      <c r="A335" s="208"/>
      <c r="B335" s="209"/>
      <c r="C335" s="234"/>
      <c r="D335" s="236"/>
      <c r="E335" s="236"/>
      <c r="F335" s="236"/>
      <c r="G335" s="258"/>
    </row>
    <row r="336" spans="1:7" ht="25.5">
      <c r="A336" s="7" t="s">
        <v>11</v>
      </c>
      <c r="B336" s="7" t="s">
        <v>12</v>
      </c>
      <c r="C336" s="5" t="s">
        <v>13</v>
      </c>
      <c r="D336" s="52" t="s">
        <v>126</v>
      </c>
      <c r="E336" s="59" t="s">
        <v>127</v>
      </c>
      <c r="F336" s="5" t="s">
        <v>2</v>
      </c>
      <c r="G336" s="51" t="s">
        <v>128</v>
      </c>
    </row>
    <row r="337" spans="1:7" ht="12.75">
      <c r="A337" s="146" t="s">
        <v>61</v>
      </c>
      <c r="B337" s="147">
        <v>6221</v>
      </c>
      <c r="C337" s="150" t="s">
        <v>387</v>
      </c>
      <c r="D337" s="192">
        <v>0</v>
      </c>
      <c r="E337" s="373">
        <v>200</v>
      </c>
      <c r="F337" s="439">
        <v>200</v>
      </c>
      <c r="G337" s="201">
        <f>F337/E337*100</f>
        <v>100</v>
      </c>
    </row>
    <row r="338" spans="1:7" ht="12.75">
      <c r="A338" s="44">
        <v>18</v>
      </c>
      <c r="B338" s="44">
        <v>3691</v>
      </c>
      <c r="C338" s="422" t="s">
        <v>477</v>
      </c>
      <c r="D338" s="425">
        <v>0</v>
      </c>
      <c r="E338" s="26">
        <v>120</v>
      </c>
      <c r="F338" s="280">
        <v>0</v>
      </c>
      <c r="G338" s="201">
        <f>F338/E338*100</f>
        <v>0</v>
      </c>
    </row>
    <row r="339" spans="1:7" ht="13.5" customHeight="1">
      <c r="A339" s="15"/>
      <c r="B339" s="15"/>
      <c r="C339" s="15"/>
      <c r="G339" s="15"/>
    </row>
    <row r="340" spans="1:7" ht="25.5">
      <c r="A340" s="7" t="s">
        <v>11</v>
      </c>
      <c r="B340" s="7" t="s">
        <v>12</v>
      </c>
      <c r="C340" s="5" t="s">
        <v>13</v>
      </c>
      <c r="D340" s="52" t="s">
        <v>126</v>
      </c>
      <c r="E340" s="59" t="s">
        <v>127</v>
      </c>
      <c r="F340" s="5" t="s">
        <v>2</v>
      </c>
      <c r="G340" s="51" t="s">
        <v>128</v>
      </c>
    </row>
    <row r="341" spans="1:7" ht="12.75">
      <c r="A341" s="146" t="s">
        <v>87</v>
      </c>
      <c r="B341" s="147">
        <v>6330</v>
      </c>
      <c r="C341" s="150" t="s">
        <v>88</v>
      </c>
      <c r="D341" s="192">
        <v>190</v>
      </c>
      <c r="E341" s="187">
        <v>190</v>
      </c>
      <c r="F341" s="439">
        <v>95</v>
      </c>
      <c r="G341" s="186">
        <f>F341/E341*100</f>
        <v>50</v>
      </c>
    </row>
    <row r="342" spans="1:256" s="132" customFormat="1" ht="12.75">
      <c r="A342" s="16"/>
      <c r="B342" s="69"/>
      <c r="C342" s="70"/>
      <c r="D342" s="71"/>
      <c r="E342" s="72"/>
      <c r="F342" s="54"/>
      <c r="G342" s="310"/>
      <c r="H342" s="138"/>
      <c r="I342" s="29"/>
      <c r="J342" s="29"/>
      <c r="K342" s="29"/>
      <c r="L342" s="29"/>
      <c r="M342" s="29"/>
      <c r="N342" s="29"/>
      <c r="O342" s="84"/>
      <c r="P342" s="84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7" ht="12.75">
      <c r="A343" s="239"/>
      <c r="B343" s="249"/>
      <c r="C343" s="248" t="s">
        <v>351</v>
      </c>
      <c r="D343" s="240">
        <f>D320+D334+D341+D337</f>
        <v>39190</v>
      </c>
      <c r="E343" s="241">
        <f>E320+E334+E341+E337+E338</f>
        <v>39871</v>
      </c>
      <c r="F343" s="242">
        <f>F320+F334+F341+F337</f>
        <v>10485</v>
      </c>
      <c r="G343" s="254">
        <f>F343/E343*100</f>
        <v>26.297308820947556</v>
      </c>
    </row>
    <row r="344" spans="1:256" s="29" customFormat="1" ht="12.75">
      <c r="A344" s="68"/>
      <c r="B344" s="14"/>
      <c r="C344"/>
      <c r="D344" s="84"/>
      <c r="E344" s="84"/>
      <c r="F344" s="84"/>
      <c r="G344"/>
      <c r="O344" s="84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15.75">
      <c r="A345" s="168" t="s">
        <v>89</v>
      </c>
      <c r="B345" s="68"/>
      <c r="D345" s="84"/>
      <c r="E345" s="84"/>
      <c r="F345" s="84"/>
      <c r="O345" s="84" t="s">
        <v>264</v>
      </c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12.75">
      <c r="A346" s="68"/>
      <c r="B346" s="14"/>
      <c r="C346"/>
      <c r="D346" s="84"/>
      <c r="E346" s="84"/>
      <c r="F346" s="84"/>
      <c r="G346"/>
      <c r="O346" s="84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6" ht="12.75">
      <c r="A347" s="78" t="s">
        <v>37</v>
      </c>
      <c r="B347" s="14"/>
      <c r="D347" s="84"/>
      <c r="E347" s="84"/>
      <c r="F347" s="84"/>
    </row>
    <row r="348" spans="1:6" ht="12.75">
      <c r="A348" s="68"/>
      <c r="B348" s="14"/>
      <c r="D348" s="84" t="s">
        <v>319</v>
      </c>
      <c r="E348" s="84"/>
      <c r="F348" s="84"/>
    </row>
    <row r="349" spans="1:256" s="29" customFormat="1" ht="25.5">
      <c r="A349" s="7" t="s">
        <v>11</v>
      </c>
      <c r="B349" s="7" t="s">
        <v>12</v>
      </c>
      <c r="C349" s="5" t="s">
        <v>13</v>
      </c>
      <c r="D349" s="52" t="s">
        <v>126</v>
      </c>
      <c r="E349" s="59" t="s">
        <v>127</v>
      </c>
      <c r="F349" s="5" t="s">
        <v>2</v>
      </c>
      <c r="G349" s="51" t="s">
        <v>128</v>
      </c>
      <c r="O349" s="84" t="s">
        <v>275</v>
      </c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9" customFormat="1" ht="12.75">
      <c r="A350" s="283">
        <v>19</v>
      </c>
      <c r="B350" s="283">
        <v>6115</v>
      </c>
      <c r="C350" s="307" t="s">
        <v>676</v>
      </c>
      <c r="D350" s="282">
        <v>0</v>
      </c>
      <c r="E350" s="379">
        <v>30</v>
      </c>
      <c r="F350" s="307">
        <v>1</v>
      </c>
      <c r="G350" s="186">
        <f>F350/E350*100</f>
        <v>3.3333333333333335</v>
      </c>
      <c r="O350" s="84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9" customFormat="1" ht="12.75">
      <c r="A351" s="146" t="s">
        <v>90</v>
      </c>
      <c r="B351" s="147">
        <v>6172</v>
      </c>
      <c r="C351" s="150" t="s">
        <v>91</v>
      </c>
      <c r="D351" s="192">
        <v>203459</v>
      </c>
      <c r="E351" s="192">
        <v>203459</v>
      </c>
      <c r="F351" s="379">
        <v>71925</v>
      </c>
      <c r="G351" s="186">
        <f>F351/E351*100</f>
        <v>35.35110267916386</v>
      </c>
      <c r="O351" s="84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7" ht="12.75">
      <c r="A352" s="230"/>
      <c r="B352" s="247"/>
      <c r="C352" s="246" t="s">
        <v>314</v>
      </c>
      <c r="D352" s="231">
        <f>SUM(D351:D351)</f>
        <v>203459</v>
      </c>
      <c r="E352" s="232">
        <f>SUM(E350:E351)</f>
        <v>203489</v>
      </c>
      <c r="F352" s="265">
        <f>SUM(F350:F351)</f>
        <v>71926</v>
      </c>
      <c r="G352" s="123">
        <f>F352/E352*100</f>
        <v>35.346382359734434</v>
      </c>
    </row>
    <row r="353" spans="1:18" ht="13.5" customHeight="1">
      <c r="A353" s="16"/>
      <c r="B353" s="69"/>
      <c r="C353" s="234"/>
      <c r="D353" s="235"/>
      <c r="E353" s="236"/>
      <c r="F353" s="237"/>
      <c r="G353" s="31"/>
      <c r="R353" s="172"/>
    </row>
    <row r="354" spans="1:18" ht="12.75">
      <c r="A354" s="43" t="s">
        <v>38</v>
      </c>
      <c r="B354" s="19"/>
      <c r="C354" s="42"/>
      <c r="D354" s="57"/>
      <c r="E354" s="61"/>
      <c r="F354" s="54"/>
      <c r="G354" s="38"/>
      <c r="R354" s="172"/>
    </row>
    <row r="355" spans="1:18" ht="12.75">
      <c r="A355" s="16"/>
      <c r="B355" s="19"/>
      <c r="C355" s="42"/>
      <c r="D355" s="57"/>
      <c r="E355" s="61"/>
      <c r="F355" s="54"/>
      <c r="G355" s="38"/>
      <c r="R355" s="172"/>
    </row>
    <row r="356" spans="1:256" s="29" customFormat="1" ht="25.5">
      <c r="A356" s="7" t="s">
        <v>11</v>
      </c>
      <c r="B356" s="7" t="s">
        <v>12</v>
      </c>
      <c r="C356" s="5" t="s">
        <v>13</v>
      </c>
      <c r="D356" s="52" t="s">
        <v>126</v>
      </c>
      <c r="E356" s="59" t="s">
        <v>127</v>
      </c>
      <c r="F356" s="5" t="s">
        <v>2</v>
      </c>
      <c r="G356" s="51" t="s">
        <v>128</v>
      </c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7" ht="12.75">
      <c r="A357" s="146" t="s">
        <v>90</v>
      </c>
      <c r="B357" s="147">
        <v>6172</v>
      </c>
      <c r="C357" s="150" t="s">
        <v>91</v>
      </c>
      <c r="D357" s="192">
        <v>4000</v>
      </c>
      <c r="E357" s="192">
        <v>4000</v>
      </c>
      <c r="F357" s="379">
        <v>153</v>
      </c>
      <c r="G357" s="186">
        <f>F357/E357*100</f>
        <v>3.8249999999999997</v>
      </c>
    </row>
    <row r="358" spans="1:7" ht="12.75">
      <c r="A358" s="230"/>
      <c r="B358" s="247"/>
      <c r="C358" s="246" t="s">
        <v>315</v>
      </c>
      <c r="D358" s="231">
        <f>SUM(D357:D357)</f>
        <v>4000</v>
      </c>
      <c r="E358" s="232">
        <f>SUM(E357:E357)</f>
        <v>4000</v>
      </c>
      <c r="F358" s="265">
        <f>SUM(F357:F357)</f>
        <v>153</v>
      </c>
      <c r="G358" s="131">
        <f>F358/E358*100</f>
        <v>3.8249999999999997</v>
      </c>
    </row>
    <row r="359" spans="1:17" ht="12.75">
      <c r="A359" s="16"/>
      <c r="B359" s="69"/>
      <c r="C359" s="234"/>
      <c r="D359" s="235"/>
      <c r="E359" s="236"/>
      <c r="F359" s="298"/>
      <c r="G359" s="31"/>
      <c r="Q359" s="172"/>
    </row>
    <row r="360" spans="1:17" ht="12.75">
      <c r="A360" s="239"/>
      <c r="B360" s="249"/>
      <c r="C360" s="248" t="s">
        <v>355</v>
      </c>
      <c r="D360" s="240">
        <f>D352+D358</f>
        <v>207459</v>
      </c>
      <c r="E360" s="241">
        <f>E352+E358</f>
        <v>207489</v>
      </c>
      <c r="F360" s="242">
        <f>F352+F358</f>
        <v>72079</v>
      </c>
      <c r="G360" s="10">
        <f>F360/E360*100</f>
        <v>34.7387090399973</v>
      </c>
      <c r="Q360" s="172"/>
    </row>
    <row r="361" spans="1:7" ht="12.75">
      <c r="A361" s="299"/>
      <c r="B361" s="300"/>
      <c r="C361" s="301"/>
      <c r="D361" s="302"/>
      <c r="E361" s="303"/>
      <c r="F361" s="298"/>
      <c r="G361" s="297"/>
    </row>
    <row r="362" spans="1:7" ht="12.75">
      <c r="A362" s="566" t="s">
        <v>88</v>
      </c>
      <c r="B362" s="566"/>
      <c r="C362" s="566"/>
      <c r="D362" s="302"/>
      <c r="E362" s="303"/>
      <c r="F362" s="298"/>
      <c r="G362" s="304"/>
    </row>
    <row r="363" spans="1:18" ht="12.75">
      <c r="A363" s="299"/>
      <c r="B363" s="300"/>
      <c r="C363" s="301"/>
      <c r="D363" s="302"/>
      <c r="E363" s="303"/>
      <c r="F363" s="298"/>
      <c r="G363" s="304"/>
      <c r="R363" s="15" t="s">
        <v>164</v>
      </c>
    </row>
    <row r="364" spans="1:7" ht="25.5">
      <c r="A364" s="7" t="s">
        <v>11</v>
      </c>
      <c r="B364" s="7" t="s">
        <v>12</v>
      </c>
      <c r="C364" s="5" t="s">
        <v>13</v>
      </c>
      <c r="D364" s="52" t="s">
        <v>126</v>
      </c>
      <c r="E364" s="59" t="s">
        <v>127</v>
      </c>
      <c r="F364" s="5" t="s">
        <v>2</v>
      </c>
      <c r="G364" s="51" t="s">
        <v>128</v>
      </c>
    </row>
    <row r="365" spans="1:7" ht="12.75">
      <c r="A365" s="146" t="s">
        <v>87</v>
      </c>
      <c r="B365" s="147">
        <v>6330</v>
      </c>
      <c r="C365" s="150" t="s">
        <v>88</v>
      </c>
      <c r="D365" s="192">
        <v>3327</v>
      </c>
      <c r="E365" s="187">
        <v>3327</v>
      </c>
      <c r="F365" s="439">
        <v>1664</v>
      </c>
      <c r="G365" s="186">
        <f>F365/E365*100</f>
        <v>50.015028554253085</v>
      </c>
    </row>
    <row r="366" spans="1:256" s="132" customFormat="1" ht="12.75">
      <c r="A366" s="16"/>
      <c r="B366" s="69"/>
      <c r="C366" s="234"/>
      <c r="D366" s="235"/>
      <c r="E366" s="236"/>
      <c r="F366" s="298"/>
      <c r="G366" s="31"/>
      <c r="H366" s="138"/>
      <c r="I366" s="29"/>
      <c r="J366" s="29"/>
      <c r="K366" s="29"/>
      <c r="L366" s="29"/>
      <c r="M366" s="29"/>
      <c r="N366" s="29"/>
      <c r="O366" s="84"/>
      <c r="P366" s="84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12" customHeight="1">
      <c r="A367" s="239"/>
      <c r="B367" s="249"/>
      <c r="C367" s="248" t="s">
        <v>351</v>
      </c>
      <c r="D367" s="240">
        <f>D360+D365</f>
        <v>210786</v>
      </c>
      <c r="E367" s="240">
        <f>E360+E365</f>
        <v>210816</v>
      </c>
      <c r="F367" s="240">
        <f>F360+F365</f>
        <v>73743</v>
      </c>
      <c r="G367" s="10">
        <f>F367/E367*100</f>
        <v>34.97979280510018</v>
      </c>
      <c r="H367" s="138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84"/>
      <c r="CI367" s="84"/>
      <c r="CJ367" s="84"/>
      <c r="CK367" s="84"/>
      <c r="CL367" s="84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/>
      <c r="DH367" s="84"/>
      <c r="DI367" s="84"/>
      <c r="DJ367" s="84"/>
      <c r="DK367" s="84"/>
      <c r="DL367" s="84"/>
      <c r="DM367" s="84"/>
      <c r="DN367" s="84"/>
      <c r="DO367" s="84"/>
      <c r="DP367" s="84"/>
      <c r="DQ367" s="84"/>
      <c r="DR367" s="84"/>
      <c r="DS367" s="84"/>
      <c r="DT367" s="84"/>
      <c r="DU367" s="84"/>
      <c r="DV367" s="84"/>
      <c r="DW367" s="84"/>
      <c r="DX367" s="84"/>
      <c r="DY367" s="84"/>
      <c r="DZ367" s="84"/>
      <c r="EA367" s="84"/>
      <c r="EB367" s="84"/>
      <c r="EC367" s="84"/>
      <c r="ED367" s="84"/>
      <c r="EE367" s="84"/>
      <c r="EF367" s="84"/>
      <c r="EG367" s="84"/>
      <c r="EH367" s="84"/>
      <c r="EI367" s="84"/>
      <c r="EJ367" s="84"/>
      <c r="EK367" s="84"/>
      <c r="EL367" s="84"/>
      <c r="EM367" s="84"/>
      <c r="EN367" s="84"/>
      <c r="EO367" s="84"/>
      <c r="EP367" s="84"/>
      <c r="EQ367" s="84"/>
      <c r="ER367" s="84"/>
      <c r="ES367" s="84"/>
      <c r="ET367" s="84"/>
      <c r="EU367" s="84"/>
      <c r="EV367" s="84"/>
      <c r="EW367" s="84"/>
      <c r="EX367" s="84"/>
      <c r="EY367" s="84"/>
      <c r="EZ367" s="84"/>
      <c r="FA367" s="84"/>
      <c r="FB367" s="84"/>
      <c r="FC367" s="84"/>
      <c r="FD367" s="84"/>
      <c r="FE367" s="84"/>
      <c r="FF367" s="84"/>
      <c r="FG367" s="84"/>
      <c r="FH367" s="84"/>
      <c r="FI367" s="84"/>
      <c r="FJ367" s="84"/>
      <c r="FK367" s="84"/>
      <c r="FL367" s="84"/>
      <c r="FM367" s="84"/>
      <c r="FN367" s="84"/>
      <c r="FO367" s="84"/>
      <c r="FP367" s="84"/>
      <c r="FQ367" s="84"/>
      <c r="FR367" s="84"/>
      <c r="FS367" s="84"/>
      <c r="FT367" s="84"/>
      <c r="FU367" s="84"/>
      <c r="FV367" s="84"/>
      <c r="FW367" s="84"/>
      <c r="FX367" s="84"/>
      <c r="FY367" s="84"/>
      <c r="FZ367" s="84"/>
      <c r="GA367" s="84"/>
      <c r="GB367" s="84"/>
      <c r="GC367" s="84"/>
      <c r="GD367" s="84"/>
      <c r="GE367" s="84"/>
      <c r="GF367" s="84"/>
      <c r="GG367" s="84"/>
      <c r="GH367" s="84"/>
      <c r="GI367" s="84"/>
      <c r="GJ367" s="84"/>
      <c r="GK367" s="84"/>
      <c r="GL367" s="84"/>
      <c r="GM367" s="84"/>
      <c r="GN367" s="84"/>
      <c r="GO367" s="84"/>
      <c r="GP367" s="84"/>
      <c r="GQ367" s="84"/>
      <c r="GR367" s="84"/>
      <c r="GS367" s="84"/>
      <c r="GT367" s="84"/>
      <c r="GU367" s="84"/>
      <c r="GV367" s="84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4"/>
      <c r="IH367" s="84"/>
      <c r="II367" s="84"/>
      <c r="IJ367" s="84"/>
      <c r="IK367" s="84"/>
      <c r="IL367" s="84"/>
      <c r="IM367" s="84"/>
      <c r="IN367" s="84"/>
      <c r="IO367" s="84"/>
      <c r="IP367" s="84"/>
      <c r="IQ367" s="84"/>
      <c r="IR367" s="84"/>
      <c r="IS367" s="84"/>
      <c r="IT367" s="84"/>
      <c r="IU367" s="84"/>
      <c r="IV367" s="84"/>
    </row>
    <row r="368" spans="1:256" s="29" customFormat="1" ht="12" customHeight="1">
      <c r="A368" s="16"/>
      <c r="B368" s="69"/>
      <c r="C368" s="234"/>
      <c r="D368" s="235"/>
      <c r="E368" s="236"/>
      <c r="F368" s="237"/>
      <c r="G368" s="31"/>
      <c r="H368" s="29" t="s">
        <v>242</v>
      </c>
      <c r="O368" s="84" t="s">
        <v>266</v>
      </c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14.25" customHeight="1">
      <c r="A369" s="168" t="s">
        <v>151</v>
      </c>
      <c r="B369" s="69"/>
      <c r="C369" s="42"/>
      <c r="D369" s="71"/>
      <c r="E369" s="72"/>
      <c r="F369" s="54"/>
      <c r="G369" s="73"/>
      <c r="O369" s="84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4.25" customHeight="1">
      <c r="A370" s="79"/>
      <c r="B370" s="19"/>
      <c r="C370" s="70"/>
      <c r="D370" s="57"/>
      <c r="E370" s="61"/>
      <c r="F370" s="37"/>
      <c r="G370" s="38"/>
      <c r="O370" s="84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2" customHeight="1">
      <c r="A371" s="65" t="s">
        <v>37</v>
      </c>
      <c r="B371"/>
      <c r="C371" s="42"/>
      <c r="D371" s="15"/>
      <c r="E371" s="15"/>
      <c r="F371" s="15"/>
      <c r="G371"/>
      <c r="O371" s="84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3" spans="1:16" ht="25.5">
      <c r="A373" s="87" t="s">
        <v>11</v>
      </c>
      <c r="B373" s="7" t="s">
        <v>12</v>
      </c>
      <c r="C373" s="5" t="s">
        <v>13</v>
      </c>
      <c r="D373" s="52" t="s">
        <v>126</v>
      </c>
      <c r="E373" s="59" t="s">
        <v>127</v>
      </c>
      <c r="F373" s="5" t="s">
        <v>2</v>
      </c>
      <c r="G373" s="51" t="s">
        <v>128</v>
      </c>
      <c r="P373" s="84"/>
    </row>
    <row r="374" spans="1:16" ht="25.5">
      <c r="A374" s="166" t="s">
        <v>35</v>
      </c>
      <c r="B374" s="170" t="s">
        <v>33</v>
      </c>
      <c r="C374" s="162" t="s">
        <v>325</v>
      </c>
      <c r="D374" s="200">
        <v>13000</v>
      </c>
      <c r="E374" s="198">
        <v>13000</v>
      </c>
      <c r="F374" s="502">
        <v>768</v>
      </c>
      <c r="G374" s="202">
        <f aca="true" t="shared" si="13" ref="G374:G381">F374/E374*100</f>
        <v>5.907692307692307</v>
      </c>
      <c r="P374" s="225"/>
    </row>
    <row r="375" spans="1:16" ht="25.5">
      <c r="A375" s="166" t="s">
        <v>35</v>
      </c>
      <c r="B375" s="170" t="s">
        <v>33</v>
      </c>
      <c r="C375" s="162" t="s">
        <v>152</v>
      </c>
      <c r="D375" s="200">
        <v>34900</v>
      </c>
      <c r="E375" s="198">
        <v>34400</v>
      </c>
      <c r="F375" s="502">
        <v>1122</v>
      </c>
      <c r="G375" s="202">
        <f t="shared" si="13"/>
        <v>3.261627906976744</v>
      </c>
      <c r="P375" s="172"/>
    </row>
    <row r="376" spans="1:18" ht="25.5">
      <c r="A376" s="166" t="s">
        <v>35</v>
      </c>
      <c r="B376" s="161" t="s">
        <v>33</v>
      </c>
      <c r="C376" s="150" t="s">
        <v>372</v>
      </c>
      <c r="D376" s="200">
        <v>14700</v>
      </c>
      <c r="E376" s="374">
        <v>13502</v>
      </c>
      <c r="F376" s="503">
        <v>1211</v>
      </c>
      <c r="G376" s="202">
        <f t="shared" si="13"/>
        <v>8.969041623463191</v>
      </c>
      <c r="P376" s="84"/>
      <c r="R376" s="210"/>
    </row>
    <row r="377" spans="1:18" ht="25.5">
      <c r="A377" s="166" t="s">
        <v>35</v>
      </c>
      <c r="B377" s="161" t="s">
        <v>33</v>
      </c>
      <c r="C377" s="150" t="s">
        <v>373</v>
      </c>
      <c r="D377" s="200">
        <v>1000</v>
      </c>
      <c r="E377" s="198">
        <v>1000</v>
      </c>
      <c r="F377" s="503">
        <v>25</v>
      </c>
      <c r="G377" s="202">
        <f t="shared" si="13"/>
        <v>2.5</v>
      </c>
      <c r="P377" s="84"/>
      <c r="R377" s="210"/>
    </row>
    <row r="378" spans="1:18" ht="25.5">
      <c r="A378" s="166" t="s">
        <v>35</v>
      </c>
      <c r="B378" s="161" t="s">
        <v>33</v>
      </c>
      <c r="C378" s="150" t="s">
        <v>153</v>
      </c>
      <c r="D378" s="200">
        <v>10520</v>
      </c>
      <c r="E378" s="374">
        <v>10520</v>
      </c>
      <c r="F378" s="503">
        <v>183</v>
      </c>
      <c r="G378" s="202">
        <f>F378/E378*100</f>
        <v>1.7395437262357414</v>
      </c>
      <c r="P378" s="84"/>
      <c r="R378" s="210"/>
    </row>
    <row r="379" spans="1:18" ht="16.5" customHeight="1">
      <c r="A379" s="166" t="s">
        <v>35</v>
      </c>
      <c r="B379" s="161" t="s">
        <v>33</v>
      </c>
      <c r="C379" s="150" t="s">
        <v>404</v>
      </c>
      <c r="D379" s="200">
        <v>0</v>
      </c>
      <c r="E379" s="374">
        <v>14034</v>
      </c>
      <c r="F379" s="503">
        <v>275</v>
      </c>
      <c r="G379" s="202">
        <f>F379/E379*100</f>
        <v>1.9595268633319083</v>
      </c>
      <c r="P379" s="84"/>
      <c r="R379" s="210"/>
    </row>
    <row r="380" spans="1:18" ht="16.5" customHeight="1">
      <c r="A380" s="166" t="s">
        <v>35</v>
      </c>
      <c r="B380" s="161">
        <v>3522</v>
      </c>
      <c r="C380" s="150" t="s">
        <v>428</v>
      </c>
      <c r="D380" s="200">
        <v>0</v>
      </c>
      <c r="E380" s="374">
        <v>562</v>
      </c>
      <c r="F380" s="503">
        <v>562</v>
      </c>
      <c r="G380" s="202">
        <f t="shared" si="13"/>
        <v>100</v>
      </c>
      <c r="P380" s="84"/>
      <c r="R380" s="210"/>
    </row>
    <row r="381" spans="1:256" s="29" customFormat="1" ht="13.5" customHeight="1">
      <c r="A381" s="230"/>
      <c r="B381" s="247"/>
      <c r="C381" s="246" t="s">
        <v>314</v>
      </c>
      <c r="D381" s="327">
        <f>SUM(D374:D380)</f>
        <v>74120</v>
      </c>
      <c r="E381" s="328">
        <f>SUM(E374:E380)</f>
        <v>87018</v>
      </c>
      <c r="F381" s="437">
        <f>SUM(F374:F380)</f>
        <v>4146</v>
      </c>
      <c r="G381" s="255">
        <f t="shared" si="13"/>
        <v>4.764531476246294</v>
      </c>
      <c r="O381" s="84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3.5" customHeight="1">
      <c r="A382" s="16"/>
      <c r="B382" s="69"/>
      <c r="C382" s="234"/>
      <c r="D382" s="330"/>
      <c r="E382" s="331"/>
      <c r="F382" s="332"/>
      <c r="G382" s="257"/>
      <c r="O382" s="84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9" customFormat="1" ht="12.75">
      <c r="A383" s="11" t="s">
        <v>38</v>
      </c>
      <c r="B383"/>
      <c r="C383"/>
      <c r="D383" s="15"/>
      <c r="E383" s="15"/>
      <c r="F383" s="15"/>
      <c r="G383"/>
      <c r="O383" s="84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9" customFormat="1" ht="12.75">
      <c r="A384" s="13"/>
      <c r="B384"/>
      <c r="C384"/>
      <c r="D384" s="15"/>
      <c r="E384" s="15"/>
      <c r="F384" s="15"/>
      <c r="G384"/>
      <c r="O384" s="84"/>
      <c r="P384" s="15"/>
      <c r="Q384" s="15"/>
      <c r="R384" s="213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9" customFormat="1" ht="25.5">
      <c r="A385" s="7" t="s">
        <v>11</v>
      </c>
      <c r="B385" s="86" t="s">
        <v>12</v>
      </c>
      <c r="C385" s="5" t="s">
        <v>13</v>
      </c>
      <c r="D385" s="52" t="s">
        <v>126</v>
      </c>
      <c r="E385" s="59" t="s">
        <v>127</v>
      </c>
      <c r="F385" s="5" t="s">
        <v>2</v>
      </c>
      <c r="G385" s="51" t="s">
        <v>128</v>
      </c>
      <c r="O385" s="84" t="s">
        <v>263</v>
      </c>
      <c r="P385" s="84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9" customFormat="1" ht="25.5">
      <c r="A386" s="146" t="s">
        <v>35</v>
      </c>
      <c r="B386" s="156" t="s">
        <v>33</v>
      </c>
      <c r="C386" s="162" t="s">
        <v>326</v>
      </c>
      <c r="D386" s="251">
        <v>9000</v>
      </c>
      <c r="E386" s="198">
        <v>13100</v>
      </c>
      <c r="F386" s="503">
        <v>1762</v>
      </c>
      <c r="G386" s="202">
        <f aca="true" t="shared" si="14" ref="G386:G395">F386/E386*100</f>
        <v>13.450381679389311</v>
      </c>
      <c r="O386" s="84" t="s">
        <v>265</v>
      </c>
      <c r="P386" s="84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9" customFormat="1" ht="25.5">
      <c r="A387" s="146" t="s">
        <v>35</v>
      </c>
      <c r="B387" s="147" t="s">
        <v>33</v>
      </c>
      <c r="C387" s="150" t="s">
        <v>152</v>
      </c>
      <c r="D387" s="251">
        <v>66800</v>
      </c>
      <c r="E387" s="198">
        <v>91732</v>
      </c>
      <c r="F387" s="503">
        <v>24441</v>
      </c>
      <c r="G387" s="202">
        <f t="shared" si="14"/>
        <v>26.643919243012252</v>
      </c>
      <c r="O387" s="84" t="s">
        <v>265</v>
      </c>
      <c r="P387" s="84"/>
      <c r="Q387" s="15"/>
      <c r="R387" s="212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9" customFormat="1" ht="25.5">
      <c r="A388" s="166" t="s">
        <v>35</v>
      </c>
      <c r="B388" s="161" t="s">
        <v>33</v>
      </c>
      <c r="C388" s="150" t="s">
        <v>372</v>
      </c>
      <c r="D388" s="251">
        <v>20300</v>
      </c>
      <c r="E388" s="374">
        <v>20798</v>
      </c>
      <c r="F388" s="503">
        <v>1355</v>
      </c>
      <c r="G388" s="202">
        <f t="shared" si="14"/>
        <v>6.515049523992691</v>
      </c>
      <c r="H388" s="29" t="s">
        <v>241</v>
      </c>
      <c r="O388" s="84" t="s">
        <v>267</v>
      </c>
      <c r="P388" s="84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9" customFormat="1" ht="25.5">
      <c r="A389" s="166" t="s">
        <v>35</v>
      </c>
      <c r="B389" s="161" t="s">
        <v>33</v>
      </c>
      <c r="C389" s="150" t="s">
        <v>373</v>
      </c>
      <c r="D389" s="200">
        <v>1500</v>
      </c>
      <c r="E389" s="198">
        <v>1500</v>
      </c>
      <c r="F389" s="503">
        <v>68</v>
      </c>
      <c r="G389" s="202">
        <f t="shared" si="14"/>
        <v>4.533333333333333</v>
      </c>
      <c r="O389" s="84"/>
      <c r="P389" s="84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9" customFormat="1" ht="25.5">
      <c r="A390" s="166" t="s">
        <v>35</v>
      </c>
      <c r="B390" s="161" t="s">
        <v>33</v>
      </c>
      <c r="C390" s="150" t="s">
        <v>153</v>
      </c>
      <c r="D390" s="251">
        <v>3480</v>
      </c>
      <c r="E390" s="198">
        <v>3480</v>
      </c>
      <c r="F390" s="503">
        <v>110</v>
      </c>
      <c r="G390" s="202">
        <f t="shared" si="14"/>
        <v>3.1609195402298855</v>
      </c>
      <c r="O390" s="84" t="s">
        <v>268</v>
      </c>
      <c r="P390" s="84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16" ht="12.75">
      <c r="A391" s="146" t="s">
        <v>35</v>
      </c>
      <c r="B391" s="147">
        <v>2212</v>
      </c>
      <c r="C391" s="150" t="s">
        <v>154</v>
      </c>
      <c r="D391" s="251">
        <v>372418</v>
      </c>
      <c r="E391" s="374">
        <v>456685</v>
      </c>
      <c r="F391" s="503">
        <v>92863</v>
      </c>
      <c r="G391" s="202">
        <f t="shared" si="14"/>
        <v>20.334147169274225</v>
      </c>
      <c r="P391" s="84"/>
    </row>
    <row r="392" spans="1:16" ht="12.75">
      <c r="A392" s="146" t="s">
        <v>35</v>
      </c>
      <c r="B392" s="147" t="s">
        <v>33</v>
      </c>
      <c r="C392" s="150" t="s">
        <v>155</v>
      </c>
      <c r="D392" s="251">
        <v>11000</v>
      </c>
      <c r="E392" s="198">
        <v>11000</v>
      </c>
      <c r="F392" s="503">
        <v>1576</v>
      </c>
      <c r="G392" s="202">
        <f t="shared" si="14"/>
        <v>14.327272727272728</v>
      </c>
      <c r="P392" s="84"/>
    </row>
    <row r="393" spans="1:17" ht="12.75">
      <c r="A393" s="146" t="s">
        <v>35</v>
      </c>
      <c r="B393" s="147" t="s">
        <v>33</v>
      </c>
      <c r="C393" s="150" t="s">
        <v>156</v>
      </c>
      <c r="D393" s="251">
        <v>40900</v>
      </c>
      <c r="E393" s="374">
        <v>40900</v>
      </c>
      <c r="F393" s="503">
        <v>289</v>
      </c>
      <c r="G393" s="202">
        <f t="shared" si="14"/>
        <v>0.706601466992665</v>
      </c>
      <c r="P393" s="84"/>
      <c r="Q393" s="172"/>
    </row>
    <row r="394" spans="1:17" ht="12.75">
      <c r="A394" s="146" t="s">
        <v>35</v>
      </c>
      <c r="B394" s="147">
        <v>3533</v>
      </c>
      <c r="C394" s="150" t="s">
        <v>389</v>
      </c>
      <c r="D394" s="251">
        <v>3000</v>
      </c>
      <c r="E394" s="198">
        <v>3000</v>
      </c>
      <c r="F394" s="503">
        <v>0</v>
      </c>
      <c r="G394" s="202">
        <f t="shared" si="14"/>
        <v>0</v>
      </c>
      <c r="P394" s="84"/>
      <c r="Q394" s="172"/>
    </row>
    <row r="395" spans="1:17" ht="12.75">
      <c r="A395" s="146" t="s">
        <v>35</v>
      </c>
      <c r="B395" s="147" t="s">
        <v>33</v>
      </c>
      <c r="C395" s="150" t="s">
        <v>366</v>
      </c>
      <c r="D395" s="251">
        <v>21100</v>
      </c>
      <c r="E395" s="198">
        <v>20700</v>
      </c>
      <c r="F395" s="503">
        <v>534</v>
      </c>
      <c r="G395" s="202">
        <f t="shared" si="14"/>
        <v>2.579710144927536</v>
      </c>
      <c r="P395" s="84"/>
      <c r="Q395" s="172"/>
    </row>
    <row r="396" spans="1:17" ht="12.75">
      <c r="A396" s="146" t="s">
        <v>35</v>
      </c>
      <c r="B396" s="147">
        <v>6172</v>
      </c>
      <c r="C396" s="150" t="s">
        <v>364</v>
      </c>
      <c r="D396" s="251">
        <v>25000</v>
      </c>
      <c r="E396" s="198">
        <v>54944</v>
      </c>
      <c r="F396" s="503">
        <v>0</v>
      </c>
      <c r="G396" s="202">
        <f>F396/E396*100</f>
        <v>0</v>
      </c>
      <c r="P396" s="84"/>
      <c r="Q396" s="172"/>
    </row>
    <row r="397" spans="1:17" ht="12.75">
      <c r="A397" s="146" t="s">
        <v>35</v>
      </c>
      <c r="B397" s="147">
        <v>3231</v>
      </c>
      <c r="C397" s="150" t="s">
        <v>429</v>
      </c>
      <c r="D397" s="251">
        <v>0</v>
      </c>
      <c r="E397" s="198">
        <v>450</v>
      </c>
      <c r="F397" s="503">
        <v>0</v>
      </c>
      <c r="G397" s="202">
        <f>F397/E397*100</f>
        <v>0</v>
      </c>
      <c r="P397" s="84"/>
      <c r="Q397" s="172"/>
    </row>
    <row r="398" spans="1:16" ht="12.75">
      <c r="A398" s="146" t="s">
        <v>35</v>
      </c>
      <c r="B398" s="147">
        <v>2219</v>
      </c>
      <c r="C398" s="150" t="s">
        <v>471</v>
      </c>
      <c r="D398" s="251">
        <v>0</v>
      </c>
      <c r="E398" s="198">
        <v>30</v>
      </c>
      <c r="F398" s="503">
        <v>0</v>
      </c>
      <c r="G398" s="202">
        <v>0</v>
      </c>
      <c r="P398" s="84"/>
    </row>
    <row r="399" spans="1:256" s="132" customFormat="1" ht="14.25" customHeight="1">
      <c r="A399" s="230"/>
      <c r="B399" s="247"/>
      <c r="C399" s="329" t="s">
        <v>315</v>
      </c>
      <c r="D399" s="327">
        <f>SUM(D386:D398)</f>
        <v>574498</v>
      </c>
      <c r="E399" s="328">
        <f>SUM(E386:E398)</f>
        <v>718319</v>
      </c>
      <c r="F399" s="437">
        <f>SUM(F386:F398)</f>
        <v>122998</v>
      </c>
      <c r="G399" s="255">
        <f>F399/E399*100</f>
        <v>17.123033081402554</v>
      </c>
      <c r="H399" s="138"/>
      <c r="I399" s="29"/>
      <c r="J399" s="29"/>
      <c r="K399" s="29"/>
      <c r="L399" s="29"/>
      <c r="M399" s="29"/>
      <c r="N399" s="29"/>
      <c r="O399" s="84"/>
      <c r="P399" s="84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132" customFormat="1" ht="14.25" customHeight="1">
      <c r="A400" s="230"/>
      <c r="B400" s="247"/>
      <c r="C400" s="364"/>
      <c r="D400" s="365"/>
      <c r="E400" s="366"/>
      <c r="F400" s="367"/>
      <c r="G400" s="368"/>
      <c r="H400" s="138"/>
      <c r="I400" s="29"/>
      <c r="J400" s="29"/>
      <c r="K400" s="29"/>
      <c r="L400" s="29"/>
      <c r="M400" s="29"/>
      <c r="N400" s="29"/>
      <c r="O400" s="84"/>
      <c r="P400" s="84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4.25" customHeight="1">
      <c r="A401" s="239"/>
      <c r="B401" s="249"/>
      <c r="C401" s="248" t="s">
        <v>316</v>
      </c>
      <c r="D401" s="242">
        <f>D381+D399</f>
        <v>648618</v>
      </c>
      <c r="E401" s="242">
        <f>E381+E399</f>
        <v>805337</v>
      </c>
      <c r="F401" s="242">
        <f>F381+F399</f>
        <v>127144</v>
      </c>
      <c r="G401" s="256">
        <f>F401/E401*100</f>
        <v>15.787676463393584</v>
      </c>
      <c r="H401" s="138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  <c r="BT401" s="84"/>
      <c r="BU401" s="84"/>
      <c r="BV401" s="84"/>
      <c r="BW401" s="84"/>
      <c r="BX401" s="84"/>
      <c r="BY401" s="84"/>
      <c r="BZ401" s="84"/>
      <c r="CA401" s="84"/>
      <c r="CB401" s="84"/>
      <c r="CC401" s="84"/>
      <c r="CD401" s="84"/>
      <c r="CE401" s="84"/>
      <c r="CF401" s="84"/>
      <c r="CG401" s="84"/>
      <c r="CH401" s="84"/>
      <c r="CI401" s="84"/>
      <c r="CJ401" s="84"/>
      <c r="CK401" s="84"/>
      <c r="CL401" s="84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  <c r="CX401" s="84"/>
      <c r="CY401" s="84"/>
      <c r="CZ401" s="84"/>
      <c r="DA401" s="84"/>
      <c r="DB401" s="84"/>
      <c r="DC401" s="84"/>
      <c r="DD401" s="84"/>
      <c r="DE401" s="84"/>
      <c r="DF401" s="84"/>
      <c r="DG401" s="84"/>
      <c r="DH401" s="84"/>
      <c r="DI401" s="84"/>
      <c r="DJ401" s="84"/>
      <c r="DK401" s="84"/>
      <c r="DL401" s="84"/>
      <c r="DM401" s="84"/>
      <c r="DN401" s="84"/>
      <c r="DO401" s="84"/>
      <c r="DP401" s="84"/>
      <c r="DQ401" s="84"/>
      <c r="DR401" s="84"/>
      <c r="DS401" s="84"/>
      <c r="DT401" s="84"/>
      <c r="DU401" s="84"/>
      <c r="DV401" s="84"/>
      <c r="DW401" s="84"/>
      <c r="DX401" s="84"/>
      <c r="DY401" s="84"/>
      <c r="DZ401" s="84"/>
      <c r="EA401" s="84"/>
      <c r="EB401" s="84"/>
      <c r="EC401" s="84"/>
      <c r="ED401" s="84"/>
      <c r="EE401" s="84"/>
      <c r="EF401" s="84"/>
      <c r="EG401" s="84"/>
      <c r="EH401" s="84"/>
      <c r="EI401" s="84"/>
      <c r="EJ401" s="84"/>
      <c r="EK401" s="84"/>
      <c r="EL401" s="84"/>
      <c r="EM401" s="84"/>
      <c r="EN401" s="84"/>
      <c r="EO401" s="84"/>
      <c r="EP401" s="84"/>
      <c r="EQ401" s="84"/>
      <c r="ER401" s="84"/>
      <c r="ES401" s="84"/>
      <c r="ET401" s="84"/>
      <c r="EU401" s="84"/>
      <c r="EV401" s="84"/>
      <c r="EW401" s="84"/>
      <c r="EX401" s="84"/>
      <c r="EY401" s="84"/>
      <c r="EZ401" s="84"/>
      <c r="FA401" s="84"/>
      <c r="FB401" s="84"/>
      <c r="FC401" s="84"/>
      <c r="FD401" s="84"/>
      <c r="FE401" s="84"/>
      <c r="FF401" s="84"/>
      <c r="FG401" s="84"/>
      <c r="FH401" s="84"/>
      <c r="FI401" s="84"/>
      <c r="FJ401" s="84"/>
      <c r="FK401" s="84"/>
      <c r="FL401" s="84"/>
      <c r="FM401" s="84"/>
      <c r="FN401" s="84"/>
      <c r="FO401" s="84"/>
      <c r="FP401" s="84"/>
      <c r="FQ401" s="84"/>
      <c r="FR401" s="84"/>
      <c r="FS401" s="84"/>
      <c r="FT401" s="84"/>
      <c r="FU401" s="84"/>
      <c r="FV401" s="84"/>
      <c r="FW401" s="84"/>
      <c r="FX401" s="84"/>
      <c r="FY401" s="84"/>
      <c r="FZ401" s="84"/>
      <c r="GA401" s="84"/>
      <c r="GB401" s="84"/>
      <c r="GC401" s="84"/>
      <c r="GD401" s="84"/>
      <c r="GE401" s="84"/>
      <c r="GF401" s="84"/>
      <c r="GG401" s="84"/>
      <c r="GH401" s="84"/>
      <c r="GI401" s="84"/>
      <c r="GJ401" s="84"/>
      <c r="GK401" s="84"/>
      <c r="GL401" s="84"/>
      <c r="GM401" s="84"/>
      <c r="GN401" s="84"/>
      <c r="GO401" s="84"/>
      <c r="GP401" s="84"/>
      <c r="GQ401" s="84"/>
      <c r="GR401" s="84"/>
      <c r="GS401" s="84"/>
      <c r="GT401" s="84"/>
      <c r="GU401" s="84"/>
      <c r="GV401" s="84"/>
      <c r="GW401" s="84"/>
      <c r="GX401" s="84"/>
      <c r="GY401" s="84"/>
      <c r="GZ401" s="84"/>
      <c r="HA401" s="84"/>
      <c r="HB401" s="84"/>
      <c r="HC401" s="84"/>
      <c r="HD401" s="84"/>
      <c r="HE401" s="84"/>
      <c r="HF401" s="84"/>
      <c r="HG401" s="84"/>
      <c r="HH401" s="84"/>
      <c r="HI401" s="84"/>
      <c r="HJ401" s="84"/>
      <c r="HK401" s="84"/>
      <c r="HL401" s="84"/>
      <c r="HM401" s="84"/>
      <c r="HN401" s="84"/>
      <c r="HO401" s="84"/>
      <c r="HP401" s="84"/>
      <c r="HQ401" s="84"/>
      <c r="HR401" s="84"/>
      <c r="HS401" s="84"/>
      <c r="HT401" s="84"/>
      <c r="HU401" s="84"/>
      <c r="HV401" s="84"/>
      <c r="HW401" s="84"/>
      <c r="HX401" s="84"/>
      <c r="HY401" s="84"/>
      <c r="HZ401" s="84"/>
      <c r="IA401" s="84"/>
      <c r="IB401" s="84"/>
      <c r="IC401" s="84"/>
      <c r="ID401" s="84"/>
      <c r="IE401" s="84"/>
      <c r="IF401" s="84"/>
      <c r="IG401" s="84"/>
      <c r="IH401" s="84"/>
      <c r="II401" s="84"/>
      <c r="IJ401" s="84"/>
      <c r="IK401" s="84"/>
      <c r="IL401" s="84"/>
      <c r="IM401" s="84"/>
      <c r="IN401" s="84"/>
      <c r="IO401" s="84"/>
      <c r="IP401" s="84"/>
      <c r="IQ401" s="84"/>
      <c r="IR401" s="84"/>
      <c r="IS401" s="84"/>
      <c r="IT401" s="84"/>
      <c r="IU401" s="84"/>
      <c r="IV401" s="84"/>
    </row>
    <row r="402" spans="1:256" s="29" customFormat="1" ht="16.5" customHeight="1">
      <c r="A402" s="16"/>
      <c r="B402" s="69"/>
      <c r="C402" s="234"/>
      <c r="D402" s="235"/>
      <c r="E402" s="236"/>
      <c r="F402" s="237"/>
      <c r="G402" s="31"/>
      <c r="O402" s="84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15.75">
      <c r="A403" s="74" t="s">
        <v>64</v>
      </c>
      <c r="D403" s="84"/>
      <c r="E403" s="84"/>
      <c r="F403" s="84"/>
      <c r="O403" s="84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2:256" s="29" customFormat="1" ht="12.75">
      <c r="B404"/>
      <c r="C404"/>
      <c r="D404" s="15"/>
      <c r="E404" s="15"/>
      <c r="F404" s="15"/>
      <c r="G404"/>
      <c r="O404" s="84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12.75">
      <c r="A405" s="65" t="s">
        <v>37</v>
      </c>
      <c r="B405"/>
      <c r="C405"/>
      <c r="D405" s="15"/>
      <c r="E405" s="15"/>
      <c r="F405" s="15"/>
      <c r="G405"/>
      <c r="O405" s="84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2:256" s="29" customFormat="1" ht="12.75">
      <c r="B406"/>
      <c r="C406"/>
      <c r="D406" s="15"/>
      <c r="E406" s="15"/>
      <c r="F406" s="15"/>
      <c r="G406"/>
      <c r="O406" s="84" t="s">
        <v>269</v>
      </c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5.5">
      <c r="A407" s="7" t="s">
        <v>11</v>
      </c>
      <c r="B407" s="7" t="s">
        <v>12</v>
      </c>
      <c r="C407" s="5" t="s">
        <v>13</v>
      </c>
      <c r="D407" s="52" t="s">
        <v>126</v>
      </c>
      <c r="E407" s="59" t="s">
        <v>127</v>
      </c>
      <c r="F407" s="5" t="s">
        <v>2</v>
      </c>
      <c r="G407" s="51" t="s">
        <v>128</v>
      </c>
      <c r="O407" s="84" t="s">
        <v>269</v>
      </c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15" ht="12.75">
      <c r="A408" s="146" t="s">
        <v>65</v>
      </c>
      <c r="B408" s="147">
        <v>2139</v>
      </c>
      <c r="C408" s="150" t="s">
        <v>100</v>
      </c>
      <c r="D408" s="192">
        <v>2950</v>
      </c>
      <c r="E408" s="187">
        <v>2950</v>
      </c>
      <c r="F408" s="439">
        <v>264</v>
      </c>
      <c r="G408" s="36">
        <f aca="true" t="shared" si="15" ref="G408:G414">F408/E408*100</f>
        <v>8.949152542372882</v>
      </c>
      <c r="H408" s="29"/>
      <c r="O408" s="172"/>
    </row>
    <row r="409" spans="1:18" ht="12.75">
      <c r="A409" s="146" t="s">
        <v>65</v>
      </c>
      <c r="B409" s="147">
        <v>2140</v>
      </c>
      <c r="C409" s="150" t="s">
        <v>67</v>
      </c>
      <c r="D409" s="192">
        <v>4620</v>
      </c>
      <c r="E409" s="187">
        <v>4620</v>
      </c>
      <c r="F409" s="439">
        <v>2421</v>
      </c>
      <c r="G409" s="36">
        <f t="shared" si="15"/>
        <v>52.40259740259741</v>
      </c>
      <c r="H409" s="29"/>
      <c r="R409" s="173"/>
    </row>
    <row r="410" spans="1:256" s="13" customFormat="1" ht="25.5">
      <c r="A410" s="166" t="s">
        <v>65</v>
      </c>
      <c r="B410" s="161">
        <v>2199</v>
      </c>
      <c r="C410" s="150" t="s">
        <v>66</v>
      </c>
      <c r="D410" s="200">
        <v>750</v>
      </c>
      <c r="E410" s="198">
        <v>750</v>
      </c>
      <c r="F410" s="374">
        <v>164</v>
      </c>
      <c r="G410" s="202">
        <f t="shared" si="15"/>
        <v>21.866666666666667</v>
      </c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13" customFormat="1" ht="25.5">
      <c r="A411" s="166" t="s">
        <v>65</v>
      </c>
      <c r="B411" s="161">
        <v>3699</v>
      </c>
      <c r="C411" s="150" t="s">
        <v>478</v>
      </c>
      <c r="D411" s="342">
        <v>72000</v>
      </c>
      <c r="E411" s="343">
        <v>47767</v>
      </c>
      <c r="F411" s="439">
        <v>0</v>
      </c>
      <c r="G411" s="202">
        <f t="shared" si="15"/>
        <v>0</v>
      </c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3" customFormat="1" ht="12.75">
      <c r="A412" s="166" t="s">
        <v>53</v>
      </c>
      <c r="B412" s="161">
        <v>3635</v>
      </c>
      <c r="C412" s="150" t="s">
        <v>402</v>
      </c>
      <c r="D412" s="200">
        <v>6000</v>
      </c>
      <c r="E412" s="374">
        <v>6000</v>
      </c>
      <c r="F412" s="374">
        <v>756</v>
      </c>
      <c r="G412" s="202">
        <f t="shared" si="15"/>
        <v>12.6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3" customFormat="1" ht="12.75">
      <c r="A413" s="146" t="s">
        <v>148</v>
      </c>
      <c r="B413" s="147">
        <v>5311</v>
      </c>
      <c r="C413" s="150" t="s">
        <v>403</v>
      </c>
      <c r="D413" s="192">
        <v>1514</v>
      </c>
      <c r="E413" s="187">
        <v>1543</v>
      </c>
      <c r="F413" s="439">
        <v>29</v>
      </c>
      <c r="G413" s="202">
        <f t="shared" si="15"/>
        <v>1.8794556059624108</v>
      </c>
      <c r="O413" s="84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7" ht="12.75">
      <c r="A414" s="230"/>
      <c r="B414" s="247"/>
      <c r="C414" s="246" t="s">
        <v>314</v>
      </c>
      <c r="D414" s="231">
        <f>SUM(D408:D413)</f>
        <v>87834</v>
      </c>
      <c r="E414" s="232">
        <f>SUM(E408:E413)</f>
        <v>63630</v>
      </c>
      <c r="F414" s="265">
        <f>SUM(F408:F413)</f>
        <v>3634</v>
      </c>
      <c r="G414" s="123">
        <f t="shared" si="15"/>
        <v>5.711142542825711</v>
      </c>
    </row>
    <row r="415" spans="1:7" ht="12.75">
      <c r="A415" s="16"/>
      <c r="B415" s="69"/>
      <c r="C415" s="234"/>
      <c r="D415" s="235"/>
      <c r="E415" s="236"/>
      <c r="F415" s="298"/>
      <c r="G415" s="126"/>
    </row>
    <row r="416" spans="1:2" ht="12.75">
      <c r="A416" s="43" t="s">
        <v>38</v>
      </c>
      <c r="B416" s="14"/>
    </row>
    <row r="417" spans="1:4" ht="12.75">
      <c r="A417" s="68"/>
      <c r="B417" s="14"/>
      <c r="D417" s="15" t="s">
        <v>319</v>
      </c>
    </row>
    <row r="418" spans="1:16" ht="25.5">
      <c r="A418" s="7" t="s">
        <v>11</v>
      </c>
      <c r="B418" s="7" t="s">
        <v>12</v>
      </c>
      <c r="C418" s="5" t="s">
        <v>13</v>
      </c>
      <c r="D418" s="52" t="s">
        <v>126</v>
      </c>
      <c r="E418" s="59" t="s">
        <v>127</v>
      </c>
      <c r="F418" s="5" t="s">
        <v>2</v>
      </c>
      <c r="G418" s="51" t="s">
        <v>128</v>
      </c>
      <c r="P418" s="172"/>
    </row>
    <row r="419" spans="1:16" ht="12.75">
      <c r="A419" s="146" t="s">
        <v>65</v>
      </c>
      <c r="B419" s="147">
        <v>3636</v>
      </c>
      <c r="C419" s="150" t="s">
        <v>393</v>
      </c>
      <c r="D419" s="192">
        <v>0</v>
      </c>
      <c r="E419" s="187">
        <v>5000</v>
      </c>
      <c r="F419" s="439">
        <v>0</v>
      </c>
      <c r="G419" s="36">
        <f>F419/E419*100</f>
        <v>0</v>
      </c>
      <c r="P419" s="172"/>
    </row>
    <row r="420" spans="1:16" ht="25.5">
      <c r="A420" s="509" t="s">
        <v>65</v>
      </c>
      <c r="B420" s="161">
        <v>3699</v>
      </c>
      <c r="C420" s="423" t="s">
        <v>478</v>
      </c>
      <c r="D420" s="342">
        <v>0</v>
      </c>
      <c r="E420" s="343">
        <v>24428</v>
      </c>
      <c r="F420" s="402">
        <v>0</v>
      </c>
      <c r="G420" s="36">
        <f>F420/E420*100</f>
        <v>0</v>
      </c>
      <c r="P420" s="172"/>
    </row>
    <row r="421" spans="1:7" ht="12.75">
      <c r="A421" s="230"/>
      <c r="B421" s="247"/>
      <c r="C421" s="246" t="s">
        <v>314</v>
      </c>
      <c r="D421" s="363">
        <f>SUM(D419:D419)</f>
        <v>0</v>
      </c>
      <c r="E421" s="363">
        <f>SUM(E419:E420)</f>
        <v>29428</v>
      </c>
      <c r="F421" s="504">
        <f>SUM(F419:F419)</f>
        <v>0</v>
      </c>
      <c r="G421" s="123">
        <f>F421/E421*100</f>
        <v>0</v>
      </c>
    </row>
    <row r="422" spans="1:7" ht="12.75">
      <c r="A422" s="230"/>
      <c r="B422" s="247"/>
      <c r="C422" s="397"/>
      <c r="D422" s="398"/>
      <c r="E422" s="398"/>
      <c r="F422" s="399"/>
      <c r="G422" s="400"/>
    </row>
    <row r="423" spans="1:7" ht="12.75">
      <c r="A423" s="239"/>
      <c r="B423" s="249"/>
      <c r="C423" s="248" t="s">
        <v>353</v>
      </c>
      <c r="D423" s="240">
        <f>D414</f>
        <v>87834</v>
      </c>
      <c r="E423" s="241">
        <f>E414+E421</f>
        <v>93058</v>
      </c>
      <c r="F423" s="242">
        <f>F414</f>
        <v>3634</v>
      </c>
      <c r="G423" s="27">
        <f>F423/E423*100</f>
        <v>3.9050914483440433</v>
      </c>
    </row>
    <row r="424" spans="1:7" ht="12.75">
      <c r="A424" s="16"/>
      <c r="B424" s="69"/>
      <c r="C424" s="234"/>
      <c r="G424" s="15"/>
    </row>
    <row r="425" spans="1:7" ht="15.75">
      <c r="A425" s="74" t="s">
        <v>385</v>
      </c>
      <c r="B425" s="29"/>
      <c r="C425" s="29"/>
      <c r="G425" s="15"/>
    </row>
    <row r="426" spans="1:7" ht="12.75">
      <c r="A426" s="16"/>
      <c r="B426" s="69"/>
      <c r="C426" s="234"/>
      <c r="G426" s="15"/>
    </row>
    <row r="427" spans="1:7" ht="12.75">
      <c r="A427" s="78" t="s">
        <v>37</v>
      </c>
      <c r="B427" s="14"/>
      <c r="G427" s="15"/>
    </row>
    <row r="428" spans="1:4" ht="12.75">
      <c r="A428" s="68"/>
      <c r="B428" s="14"/>
      <c r="D428" s="15" t="s">
        <v>319</v>
      </c>
    </row>
    <row r="429" spans="1:16" ht="25.5">
      <c r="A429" s="7" t="s">
        <v>11</v>
      </c>
      <c r="B429" s="7" t="s">
        <v>12</v>
      </c>
      <c r="C429" s="5" t="s">
        <v>13</v>
      </c>
      <c r="D429" s="52" t="s">
        <v>126</v>
      </c>
      <c r="E429" s="59" t="s">
        <v>127</v>
      </c>
      <c r="F429" s="5" t="s">
        <v>2</v>
      </c>
      <c r="G429" s="51" t="s">
        <v>128</v>
      </c>
      <c r="P429" s="172"/>
    </row>
    <row r="430" spans="1:16" ht="12.75">
      <c r="A430" s="146" t="s">
        <v>92</v>
      </c>
      <c r="B430" s="147">
        <v>3636</v>
      </c>
      <c r="C430" s="150" t="s">
        <v>165</v>
      </c>
      <c r="D430" s="192">
        <v>3420</v>
      </c>
      <c r="E430" s="187">
        <v>5230</v>
      </c>
      <c r="F430" s="439">
        <v>1475</v>
      </c>
      <c r="G430" s="36">
        <f>F430/E430*100</f>
        <v>28.20267686424474</v>
      </c>
      <c r="P430" s="172"/>
    </row>
    <row r="431" spans="1:16" ht="12.75">
      <c r="A431" s="146" t="s">
        <v>92</v>
      </c>
      <c r="B431" s="147">
        <v>6113</v>
      </c>
      <c r="C431" s="150" t="s">
        <v>86</v>
      </c>
      <c r="D431" s="192">
        <v>0</v>
      </c>
      <c r="E431" s="187">
        <v>210</v>
      </c>
      <c r="F431" s="439">
        <v>210</v>
      </c>
      <c r="G431" s="36">
        <f>F431/E431*100</f>
        <v>100</v>
      </c>
      <c r="P431" s="172"/>
    </row>
    <row r="432" spans="1:16" ht="12.75">
      <c r="A432" s="166" t="s">
        <v>92</v>
      </c>
      <c r="B432" s="159">
        <v>6172</v>
      </c>
      <c r="C432" s="150" t="s">
        <v>91</v>
      </c>
      <c r="D432" s="200">
        <v>12500</v>
      </c>
      <c r="E432" s="200">
        <v>12500</v>
      </c>
      <c r="F432" s="374">
        <v>3883</v>
      </c>
      <c r="G432" s="36">
        <f>F432/E432*100</f>
        <v>31.064000000000004</v>
      </c>
      <c r="P432" s="172"/>
    </row>
    <row r="433" spans="1:7" ht="12.75">
      <c r="A433" s="230"/>
      <c r="B433" s="247"/>
      <c r="C433" s="246" t="s">
        <v>314</v>
      </c>
      <c r="D433" s="363">
        <f>SUM(D430:D432)</f>
        <v>15920</v>
      </c>
      <c r="E433" s="363">
        <f>SUM(E430:E432)</f>
        <v>17940</v>
      </c>
      <c r="F433" s="504">
        <f>SUM(F430:F432)</f>
        <v>5568</v>
      </c>
      <c r="G433" s="123">
        <f>F433/E433*100</f>
        <v>31.036789297658864</v>
      </c>
    </row>
    <row r="434" spans="1:7" ht="12.75">
      <c r="A434" s="16"/>
      <c r="B434" s="69"/>
      <c r="C434" s="234"/>
      <c r="D434" s="235"/>
      <c r="E434" s="236"/>
      <c r="F434" s="298"/>
      <c r="G434" s="31"/>
    </row>
    <row r="435" spans="1:7" ht="12.75">
      <c r="A435" s="43" t="s">
        <v>38</v>
      </c>
      <c r="B435" s="19"/>
      <c r="C435" s="42"/>
      <c r="D435" s="57"/>
      <c r="E435" s="61"/>
      <c r="F435" s="54"/>
      <c r="G435" s="38"/>
    </row>
    <row r="436" spans="1:7" ht="12.75">
      <c r="A436" s="16"/>
      <c r="B436" s="19"/>
      <c r="C436" s="42"/>
      <c r="D436" s="57"/>
      <c r="E436" s="61"/>
      <c r="F436" s="54"/>
      <c r="G436" s="38"/>
    </row>
    <row r="437" spans="1:7" ht="25.5">
      <c r="A437" s="7" t="s">
        <v>11</v>
      </c>
      <c r="B437" s="7" t="s">
        <v>12</v>
      </c>
      <c r="C437" s="5" t="s">
        <v>13</v>
      </c>
      <c r="D437" s="52" t="s">
        <v>126</v>
      </c>
      <c r="E437" s="59" t="s">
        <v>127</v>
      </c>
      <c r="F437" s="5" t="s">
        <v>2</v>
      </c>
      <c r="G437" s="51" t="s">
        <v>128</v>
      </c>
    </row>
    <row r="438" spans="1:7" ht="12.75">
      <c r="A438" s="146" t="s">
        <v>92</v>
      </c>
      <c r="B438" s="147">
        <v>3636</v>
      </c>
      <c r="C438" s="150" t="s">
        <v>165</v>
      </c>
      <c r="D438" s="192">
        <v>1030</v>
      </c>
      <c r="E438" s="187">
        <v>1030</v>
      </c>
      <c r="F438" s="505">
        <v>125</v>
      </c>
      <c r="G438" s="36">
        <f>F438/E438*100</f>
        <v>12.135922330097088</v>
      </c>
    </row>
    <row r="439" spans="1:7" ht="12.75">
      <c r="A439" s="146" t="s">
        <v>92</v>
      </c>
      <c r="B439" s="147">
        <v>6172</v>
      </c>
      <c r="C439" s="150" t="s">
        <v>91</v>
      </c>
      <c r="D439" s="192">
        <v>6000</v>
      </c>
      <c r="E439" s="187">
        <v>6000</v>
      </c>
      <c r="F439" s="505">
        <v>1083</v>
      </c>
      <c r="G439" s="36">
        <f>F439/E439*100</f>
        <v>18.05</v>
      </c>
    </row>
    <row r="440" spans="1:7" ht="12.75">
      <c r="A440" s="230"/>
      <c r="B440" s="247"/>
      <c r="C440" s="329" t="s">
        <v>315</v>
      </c>
      <c r="D440" s="327">
        <f>SUM(D438:D439)</f>
        <v>7030</v>
      </c>
      <c r="E440" s="328">
        <f>SUM(E438:E439)</f>
        <v>7030</v>
      </c>
      <c r="F440" s="506">
        <f>SUM(F438:F439)</f>
        <v>1208</v>
      </c>
      <c r="G440" s="255">
        <f>F440/E440*100</f>
        <v>17.183499288762448</v>
      </c>
    </row>
    <row r="441" spans="1:7" ht="12.75">
      <c r="A441" s="16"/>
      <c r="B441" s="69"/>
      <c r="C441" s="234"/>
      <c r="D441" s="235"/>
      <c r="E441" s="236"/>
      <c r="F441" s="298"/>
      <c r="G441" s="126"/>
    </row>
    <row r="442" spans="1:256" s="13" customFormat="1" ht="12.75">
      <c r="A442" s="239"/>
      <c r="B442" s="249"/>
      <c r="C442" s="248" t="s">
        <v>316</v>
      </c>
      <c r="D442" s="240">
        <f>D433+D440</f>
        <v>22950</v>
      </c>
      <c r="E442" s="241">
        <f>E433+E440</f>
        <v>24970</v>
      </c>
      <c r="F442" s="242">
        <f>F433+F440</f>
        <v>6776</v>
      </c>
      <c r="G442" s="27">
        <f>F442/E442*100</f>
        <v>27.13656387665198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13" customFormat="1" ht="12.75">
      <c r="A443" s="299"/>
      <c r="B443" s="300"/>
      <c r="C443" s="301"/>
      <c r="D443" s="302"/>
      <c r="E443" s="303"/>
      <c r="F443" s="298"/>
      <c r="G443" s="357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13" customFormat="1" ht="15.75">
      <c r="A444" s="74" t="s">
        <v>483</v>
      </c>
      <c r="B444" s="29"/>
      <c r="C444" s="29"/>
      <c r="D444" s="302"/>
      <c r="E444" s="303"/>
      <c r="F444" s="298"/>
      <c r="G444" s="357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13" customFormat="1" ht="12.75">
      <c r="A445" s="299"/>
      <c r="B445" s="300"/>
      <c r="C445" s="301"/>
      <c r="D445" s="302"/>
      <c r="E445" s="303"/>
      <c r="F445" s="298"/>
      <c r="G445" s="357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" ht="12.75">
      <c r="A446" s="78" t="s">
        <v>37</v>
      </c>
      <c r="B446" s="14"/>
    </row>
    <row r="447" spans="1:4" ht="12.75">
      <c r="A447" s="68"/>
      <c r="B447" s="14"/>
      <c r="D447" s="15" t="s">
        <v>319</v>
      </c>
    </row>
    <row r="448" spans="1:16" ht="25.5">
      <c r="A448" s="7" t="s">
        <v>11</v>
      </c>
      <c r="B448" s="7" t="s">
        <v>12</v>
      </c>
      <c r="C448" s="5" t="s">
        <v>13</v>
      </c>
      <c r="D448" s="52" t="s">
        <v>126</v>
      </c>
      <c r="E448" s="59" t="s">
        <v>127</v>
      </c>
      <c r="F448" s="5" t="s">
        <v>2</v>
      </c>
      <c r="G448" s="51" t="s">
        <v>128</v>
      </c>
      <c r="P448" s="172"/>
    </row>
    <row r="449" spans="1:16" ht="12.75">
      <c r="A449" s="146" t="s">
        <v>362</v>
      </c>
      <c r="B449" s="147">
        <v>3636</v>
      </c>
      <c r="C449" s="150" t="s">
        <v>165</v>
      </c>
      <c r="D449" s="192">
        <v>161</v>
      </c>
      <c r="E449" s="187">
        <v>161</v>
      </c>
      <c r="F449" s="439">
        <v>1</v>
      </c>
      <c r="G449" s="36">
        <f>F449/E449*100</f>
        <v>0.6211180124223602</v>
      </c>
      <c r="P449" s="172"/>
    </row>
    <row r="450" spans="1:7" ht="12.75">
      <c r="A450" s="230"/>
      <c r="B450" s="247"/>
      <c r="C450" s="246" t="s">
        <v>314</v>
      </c>
      <c r="D450" s="363">
        <f>SUM(D449:D449)</f>
        <v>161</v>
      </c>
      <c r="E450" s="363">
        <f>SUM(E449:E449)</f>
        <v>161</v>
      </c>
      <c r="F450" s="504">
        <f>SUM(F449:F449)</f>
        <v>1</v>
      </c>
      <c r="G450" s="123">
        <f>F450/E450*100</f>
        <v>0.6211180124223602</v>
      </c>
    </row>
    <row r="451" spans="1:256" s="13" customFormat="1" ht="12.75">
      <c r="A451" s="299"/>
      <c r="B451" s="300"/>
      <c r="C451" s="301"/>
      <c r="D451" s="302"/>
      <c r="E451" s="303"/>
      <c r="F451" s="298"/>
      <c r="G451" s="357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13" customFormat="1" ht="12.75">
      <c r="A452" s="239"/>
      <c r="B452" s="249"/>
      <c r="C452" s="248" t="s">
        <v>316</v>
      </c>
      <c r="D452" s="240">
        <f>D443+D450</f>
        <v>161</v>
      </c>
      <c r="E452" s="241">
        <f>E443+E450</f>
        <v>161</v>
      </c>
      <c r="F452" s="242">
        <f>F443+F450</f>
        <v>1</v>
      </c>
      <c r="G452" s="27">
        <f>F452/E452*100</f>
        <v>0.6211180124223602</v>
      </c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13" customFormat="1" ht="12.75">
      <c r="A453" s="299"/>
      <c r="B453" s="300"/>
      <c r="C453" s="301"/>
      <c r="D453" s="302"/>
      <c r="E453" s="303"/>
      <c r="F453" s="298"/>
      <c r="G453" s="357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9" customFormat="1" ht="25.5" customHeight="1">
      <c r="A454" s="74" t="s">
        <v>93</v>
      </c>
      <c r="D454" s="84"/>
      <c r="E454" s="84"/>
      <c r="F454" s="84"/>
      <c r="O454" s="84"/>
      <c r="P454" s="15"/>
      <c r="Q454" s="15"/>
      <c r="R454" s="172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ht="12.75">
      <c r="R455" s="172"/>
    </row>
    <row r="456" spans="1:7" ht="25.5">
      <c r="A456" s="7" t="s">
        <v>11</v>
      </c>
      <c r="B456" s="7" t="s">
        <v>12</v>
      </c>
      <c r="C456" s="5" t="s">
        <v>13</v>
      </c>
      <c r="D456" s="52" t="s">
        <v>126</v>
      </c>
      <c r="E456" s="59" t="s">
        <v>127</v>
      </c>
      <c r="F456" s="5" t="s">
        <v>2</v>
      </c>
      <c r="G456" s="51" t="s">
        <v>128</v>
      </c>
    </row>
    <row r="457" spans="1:7" ht="25.5">
      <c r="A457" s="166" t="s">
        <v>87</v>
      </c>
      <c r="B457" s="161">
        <v>6409</v>
      </c>
      <c r="C457" s="162" t="s">
        <v>321</v>
      </c>
      <c r="D457" s="251">
        <v>89748</v>
      </c>
      <c r="E457" s="507">
        <v>61746</v>
      </c>
      <c r="F457" s="378" t="s">
        <v>313</v>
      </c>
      <c r="G457" s="36" t="s">
        <v>313</v>
      </c>
    </row>
    <row r="458" spans="1:7" ht="25.5">
      <c r="A458" s="166" t="s">
        <v>87</v>
      </c>
      <c r="B458" s="161">
        <v>6409</v>
      </c>
      <c r="C458" s="162" t="s">
        <v>322</v>
      </c>
      <c r="D458" s="251">
        <v>30000</v>
      </c>
      <c r="E458" s="507">
        <v>24762</v>
      </c>
      <c r="F458" s="378" t="s">
        <v>313</v>
      </c>
      <c r="G458" s="36" t="s">
        <v>313</v>
      </c>
    </row>
    <row r="459" spans="1:7" ht="25.5" customHeight="1">
      <c r="A459" s="166" t="s">
        <v>87</v>
      </c>
      <c r="B459" s="161">
        <v>6409</v>
      </c>
      <c r="C459" s="162" t="s">
        <v>479</v>
      </c>
      <c r="D459" s="251">
        <v>8000</v>
      </c>
      <c r="E459" s="507">
        <v>9353</v>
      </c>
      <c r="F459" s="378" t="s">
        <v>313</v>
      </c>
      <c r="G459" s="36" t="s">
        <v>313</v>
      </c>
    </row>
    <row r="460" spans="1:7" ht="12.75">
      <c r="A460" s="239"/>
      <c r="B460" s="249"/>
      <c r="C460" s="248" t="s">
        <v>316</v>
      </c>
      <c r="D460" s="240">
        <f>SUM(D457:D459)</f>
        <v>127748</v>
      </c>
      <c r="E460" s="241">
        <f>SUM(E457:E459)</f>
        <v>95861</v>
      </c>
      <c r="F460" s="242">
        <f>SUM(F457:F459)</f>
        <v>0</v>
      </c>
      <c r="G460" s="27">
        <f>F460/E460*100</f>
        <v>0</v>
      </c>
    </row>
    <row r="462" spans="1:3" ht="15.75">
      <c r="A462" s="74" t="s">
        <v>327</v>
      </c>
      <c r="B462" s="2"/>
      <c r="C462" s="2"/>
    </row>
    <row r="463" spans="1:19" ht="15.75">
      <c r="A463" s="74"/>
      <c r="B463" s="2"/>
      <c r="C463" s="2"/>
      <c r="S463" s="172"/>
    </row>
    <row r="464" spans="1:7" ht="25.5">
      <c r="A464" s="7" t="s">
        <v>11</v>
      </c>
      <c r="B464" s="7" t="s">
        <v>12</v>
      </c>
      <c r="C464" s="5" t="s">
        <v>13</v>
      </c>
      <c r="D464" s="52" t="s">
        <v>126</v>
      </c>
      <c r="E464" s="59" t="s">
        <v>127</v>
      </c>
      <c r="F464" s="5" t="s">
        <v>2</v>
      </c>
      <c r="G464" s="51" t="s">
        <v>128</v>
      </c>
    </row>
    <row r="465" spans="1:7" ht="12.75">
      <c r="A465" s="166" t="s">
        <v>87</v>
      </c>
      <c r="B465" s="161">
        <v>6402</v>
      </c>
      <c r="C465" s="162" t="s">
        <v>386</v>
      </c>
      <c r="D465" s="200">
        <v>0</v>
      </c>
      <c r="E465" s="198">
        <v>26163</v>
      </c>
      <c r="F465" s="402">
        <v>26511</v>
      </c>
      <c r="G465" s="36">
        <f>F465/E465*100</f>
        <v>101.3301226923518</v>
      </c>
    </row>
    <row r="467" spans="1:3" ht="12.75">
      <c r="A467" s="562"/>
      <c r="B467" s="562"/>
      <c r="C467" s="562"/>
    </row>
    <row r="468" spans="1:7" ht="12.75">
      <c r="A468" s="563" t="s">
        <v>341</v>
      </c>
      <c r="B468" s="564"/>
      <c r="C468" s="565"/>
      <c r="D468" s="241">
        <f>D26</f>
        <v>6780491</v>
      </c>
      <c r="E468" s="241">
        <f>E26</f>
        <v>7261276</v>
      </c>
      <c r="F468" s="241">
        <f>F26</f>
        <v>2615539</v>
      </c>
      <c r="G468" s="426">
        <f>G26</f>
        <v>36.02037713481763</v>
      </c>
    </row>
  </sheetData>
  <mergeCells count="57">
    <mergeCell ref="A114:A129"/>
    <mergeCell ref="A109:C109"/>
    <mergeCell ref="A331:D331"/>
    <mergeCell ref="A160:D160"/>
    <mergeCell ref="A161:D161"/>
    <mergeCell ref="A162:D162"/>
    <mergeCell ref="A159:D159"/>
    <mergeCell ref="A271:C271"/>
    <mergeCell ref="A166:C166"/>
    <mergeCell ref="A193:C193"/>
    <mergeCell ref="A24:C24"/>
    <mergeCell ref="A96:G96"/>
    <mergeCell ref="A42:C42"/>
    <mergeCell ref="A55:B55"/>
    <mergeCell ref="A17:C17"/>
    <mergeCell ref="A14:C14"/>
    <mergeCell ref="A313:C313"/>
    <mergeCell ref="A314:C314"/>
    <mergeCell ref="A16:C16"/>
    <mergeCell ref="A59:A71"/>
    <mergeCell ref="A98:A108"/>
    <mergeCell ref="A94:G95"/>
    <mergeCell ref="A163:D163"/>
    <mergeCell ref="A137:C137"/>
    <mergeCell ref="A10:C10"/>
    <mergeCell ref="A9:C9"/>
    <mergeCell ref="A11:C11"/>
    <mergeCell ref="A12:C12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8:C8"/>
    <mergeCell ref="H129:L129"/>
    <mergeCell ref="A130:C130"/>
    <mergeCell ref="A15:C15"/>
    <mergeCell ref="A31:B31"/>
    <mergeCell ref="A19:C19"/>
    <mergeCell ref="A25:C25"/>
    <mergeCell ref="A93:C93"/>
    <mergeCell ref="A76:A92"/>
    <mergeCell ref="A72:C72"/>
    <mergeCell ref="A467:C467"/>
    <mergeCell ref="A468:C468"/>
    <mergeCell ref="A362:C362"/>
    <mergeCell ref="A252:C252"/>
    <mergeCell ref="A272:C272"/>
    <mergeCell ref="A273:C273"/>
    <mergeCell ref="A332:D332"/>
    <mergeCell ref="A333:D333"/>
    <mergeCell ref="A322:E322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96" r:id="rId1"/>
  <headerFooter alignWithMargins="0">
    <oddFooter>&amp;C&amp;P</oddFooter>
  </headerFooter>
  <rowBreaks count="9" manualBreakCount="9">
    <brk id="51" max="6" man="1"/>
    <brk id="95" max="6" man="1"/>
    <brk id="144" max="6" man="1"/>
    <brk id="202" max="6" man="1"/>
    <brk id="256" max="6" man="1"/>
    <brk id="305" max="6" man="1"/>
    <brk id="360" max="6" man="1"/>
    <brk id="401" max="6" man="1"/>
    <brk id="45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I8" sqref="I8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0.875" style="109" customWidth="1"/>
    <col min="7" max="7" width="0" style="0" hidden="1" customWidth="1"/>
  </cols>
  <sheetData>
    <row r="1" spans="1:6" ht="18">
      <c r="A1" s="559" t="s">
        <v>501</v>
      </c>
      <c r="B1" s="559"/>
      <c r="C1" s="559"/>
      <c r="D1" s="559"/>
      <c r="E1" s="559"/>
      <c r="F1" s="559"/>
    </row>
    <row r="2" spans="1:6" ht="15.75">
      <c r="A2" s="74"/>
      <c r="B2" s="29"/>
      <c r="C2" s="29"/>
      <c r="D2" s="29"/>
      <c r="F2" s="127" t="s">
        <v>106</v>
      </c>
    </row>
    <row r="3" spans="1:7" ht="25.5" customHeight="1">
      <c r="A3" s="128" t="s">
        <v>172</v>
      </c>
      <c r="B3" s="128" t="s">
        <v>173</v>
      </c>
      <c r="C3" s="52" t="s">
        <v>126</v>
      </c>
      <c r="D3" s="6" t="s">
        <v>127</v>
      </c>
      <c r="E3" s="5" t="s">
        <v>2</v>
      </c>
      <c r="F3" s="51" t="s">
        <v>367</v>
      </c>
      <c r="G3" t="s">
        <v>270</v>
      </c>
    </row>
    <row r="4" spans="1:8" s="29" customFormat="1" ht="12.75">
      <c r="A4" s="34">
        <v>5011</v>
      </c>
      <c r="B4" s="34" t="s">
        <v>225</v>
      </c>
      <c r="C4" s="28">
        <v>110880</v>
      </c>
      <c r="D4" s="28">
        <v>110880</v>
      </c>
      <c r="E4" s="26">
        <v>42639</v>
      </c>
      <c r="F4" s="36">
        <f>E4/D4*100</f>
        <v>38.45508658008658</v>
      </c>
      <c r="G4" s="13"/>
      <c r="H4" s="226"/>
    </row>
    <row r="5" spans="1:8" s="29" customFormat="1" ht="12.75">
      <c r="A5" s="34">
        <v>5021</v>
      </c>
      <c r="B5" s="34" t="s">
        <v>226</v>
      </c>
      <c r="C5" s="28">
        <v>500</v>
      </c>
      <c r="D5" s="28">
        <v>650</v>
      </c>
      <c r="E5" s="26">
        <v>287</v>
      </c>
      <c r="F5" s="36">
        <f aca="true" t="shared" si="0" ref="F5:F54">E5/D5*100</f>
        <v>44.15384615384615</v>
      </c>
      <c r="G5" s="13"/>
      <c r="H5" s="226"/>
    </row>
    <row r="6" spans="1:8" s="29" customFormat="1" ht="12.75">
      <c r="A6" s="34">
        <v>5031</v>
      </c>
      <c r="B6" s="34" t="s">
        <v>227</v>
      </c>
      <c r="C6" s="28">
        <v>29375</v>
      </c>
      <c r="D6" s="28">
        <v>29375</v>
      </c>
      <c r="E6" s="26">
        <v>11314</v>
      </c>
      <c r="F6" s="36">
        <f t="shared" si="0"/>
        <v>38.515744680851064</v>
      </c>
      <c r="G6" s="13"/>
      <c r="H6" s="226"/>
    </row>
    <row r="7" spans="1:8" s="29" customFormat="1" ht="12.75">
      <c r="A7" s="34">
        <v>5032</v>
      </c>
      <c r="B7" s="34" t="s">
        <v>228</v>
      </c>
      <c r="C7" s="28">
        <v>10168</v>
      </c>
      <c r="D7" s="28">
        <v>10168</v>
      </c>
      <c r="E7" s="26">
        <v>3915</v>
      </c>
      <c r="F7" s="36">
        <f t="shared" si="0"/>
        <v>38.50314712824547</v>
      </c>
      <c r="G7" s="13"/>
      <c r="H7" s="25"/>
    </row>
    <row r="8" spans="1:8" s="29" customFormat="1" ht="12.75">
      <c r="A8" s="34">
        <v>5038</v>
      </c>
      <c r="B8" s="34" t="s">
        <v>229</v>
      </c>
      <c r="C8" s="28">
        <v>466</v>
      </c>
      <c r="D8" s="28">
        <v>466</v>
      </c>
      <c r="E8" s="26">
        <v>109</v>
      </c>
      <c r="F8" s="36">
        <f t="shared" si="0"/>
        <v>23.390557939914164</v>
      </c>
      <c r="G8" s="13"/>
      <c r="H8" s="84"/>
    </row>
    <row r="9" spans="1:8" ht="12.75">
      <c r="A9" s="141" t="s">
        <v>179</v>
      </c>
      <c r="B9" s="141" t="s">
        <v>180</v>
      </c>
      <c r="C9" s="122">
        <f>SUM(C4:C8)</f>
        <v>151389</v>
      </c>
      <c r="D9" s="122">
        <f>SUM(D4:D8)</f>
        <v>151539</v>
      </c>
      <c r="E9" s="122">
        <f>SUM(E4:E8)</f>
        <v>58264</v>
      </c>
      <c r="F9" s="134">
        <f t="shared" si="0"/>
        <v>38.44818825516864</v>
      </c>
      <c r="G9" s="140"/>
      <c r="H9" s="133"/>
    </row>
    <row r="10" spans="1:7" s="29" customFormat="1" ht="12.75">
      <c r="A10" s="34">
        <v>5131</v>
      </c>
      <c r="B10" s="34" t="s">
        <v>240</v>
      </c>
      <c r="C10" s="28">
        <v>60</v>
      </c>
      <c r="D10" s="28">
        <v>60</v>
      </c>
      <c r="E10" s="28">
        <v>28</v>
      </c>
      <c r="F10" s="36">
        <f t="shared" si="0"/>
        <v>46.666666666666664</v>
      </c>
      <c r="G10" s="13"/>
    </row>
    <row r="11" spans="1:7" s="29" customFormat="1" ht="12.75">
      <c r="A11" s="23">
        <v>5132</v>
      </c>
      <c r="B11" s="23" t="s">
        <v>230</v>
      </c>
      <c r="C11" s="26">
        <v>130</v>
      </c>
      <c r="D11" s="26">
        <v>130</v>
      </c>
      <c r="E11" s="26">
        <v>26</v>
      </c>
      <c r="F11" s="36">
        <f t="shared" si="0"/>
        <v>20</v>
      </c>
      <c r="G11" s="13"/>
    </row>
    <row r="12" spans="1:7" s="29" customFormat="1" ht="12.75">
      <c r="A12" s="23">
        <v>5134</v>
      </c>
      <c r="B12" s="23" t="s">
        <v>231</v>
      </c>
      <c r="C12" s="26">
        <v>120</v>
      </c>
      <c r="D12" s="26">
        <v>120</v>
      </c>
      <c r="E12" s="26">
        <v>0</v>
      </c>
      <c r="F12" s="36">
        <f t="shared" si="0"/>
        <v>0</v>
      </c>
      <c r="G12" s="13"/>
    </row>
    <row r="13" spans="1:7" s="29" customFormat="1" ht="12.75">
      <c r="A13" s="23">
        <v>5136</v>
      </c>
      <c r="B13" s="23" t="s">
        <v>181</v>
      </c>
      <c r="C13" s="26">
        <v>500</v>
      </c>
      <c r="D13" s="26">
        <v>500</v>
      </c>
      <c r="E13" s="26">
        <v>126</v>
      </c>
      <c r="F13" s="36">
        <f t="shared" si="0"/>
        <v>25.2</v>
      </c>
      <c r="G13" s="13"/>
    </row>
    <row r="14" spans="1:7" s="29" customFormat="1" ht="12.75">
      <c r="A14" s="23">
        <v>5137</v>
      </c>
      <c r="B14" s="23" t="s">
        <v>232</v>
      </c>
      <c r="C14" s="26">
        <v>2000</v>
      </c>
      <c r="D14" s="26">
        <v>2000</v>
      </c>
      <c r="E14" s="26">
        <v>791</v>
      </c>
      <c r="F14" s="36">
        <f t="shared" si="0"/>
        <v>39.550000000000004</v>
      </c>
      <c r="G14" s="13"/>
    </row>
    <row r="15" spans="1:7" s="29" customFormat="1" ht="12.75">
      <c r="A15" s="23">
        <v>5139</v>
      </c>
      <c r="B15" s="23" t="s">
        <v>233</v>
      </c>
      <c r="C15" s="26">
        <v>3500</v>
      </c>
      <c r="D15" s="26">
        <v>3500</v>
      </c>
      <c r="E15" s="26">
        <v>1100</v>
      </c>
      <c r="F15" s="36">
        <f t="shared" si="0"/>
        <v>31.428571428571427</v>
      </c>
      <c r="G15" s="13"/>
    </row>
    <row r="16" spans="1:7" s="29" customFormat="1" ht="12.75">
      <c r="A16" s="23">
        <v>5142</v>
      </c>
      <c r="B16" s="23" t="s">
        <v>184</v>
      </c>
      <c r="C16" s="26">
        <v>40</v>
      </c>
      <c r="D16" s="26">
        <v>40</v>
      </c>
      <c r="E16" s="26">
        <v>17</v>
      </c>
      <c r="F16" s="36">
        <f t="shared" si="0"/>
        <v>42.5</v>
      </c>
      <c r="G16" s="13"/>
    </row>
    <row r="17" spans="1:7" s="29" customFormat="1" ht="12.75">
      <c r="A17" s="34">
        <v>5151</v>
      </c>
      <c r="B17" s="34" t="s">
        <v>234</v>
      </c>
      <c r="C17" s="26">
        <v>300</v>
      </c>
      <c r="D17" s="26">
        <v>300</v>
      </c>
      <c r="E17" s="26">
        <v>106</v>
      </c>
      <c r="F17" s="36">
        <f t="shared" si="0"/>
        <v>35.333333333333336</v>
      </c>
      <c r="G17" s="13"/>
    </row>
    <row r="18" spans="1:7" s="29" customFormat="1" ht="12.75">
      <c r="A18" s="34">
        <v>5152</v>
      </c>
      <c r="B18" s="34" t="s">
        <v>235</v>
      </c>
      <c r="C18" s="26">
        <v>200</v>
      </c>
      <c r="D18" s="26">
        <v>200</v>
      </c>
      <c r="E18" s="26">
        <v>32</v>
      </c>
      <c r="F18" s="36">
        <f t="shared" si="0"/>
        <v>16</v>
      </c>
      <c r="G18" s="13"/>
    </row>
    <row r="19" spans="1:7" s="29" customFormat="1" ht="12.75">
      <c r="A19" s="34">
        <v>5153</v>
      </c>
      <c r="B19" s="34" t="s">
        <v>185</v>
      </c>
      <c r="C19" s="26">
        <v>1400</v>
      </c>
      <c r="D19" s="26">
        <v>1400</v>
      </c>
      <c r="E19" s="26">
        <v>535</v>
      </c>
      <c r="F19" s="36">
        <f t="shared" si="0"/>
        <v>38.21428571428571</v>
      </c>
      <c r="G19" s="13"/>
    </row>
    <row r="20" spans="1:7" s="29" customFormat="1" ht="12.75">
      <c r="A20" s="34">
        <v>5154</v>
      </c>
      <c r="B20" s="34" t="s">
        <v>236</v>
      </c>
      <c r="C20" s="26">
        <v>3000</v>
      </c>
      <c r="D20" s="26">
        <v>3000</v>
      </c>
      <c r="E20" s="26">
        <v>844</v>
      </c>
      <c r="F20" s="36">
        <f t="shared" si="0"/>
        <v>28.133333333333333</v>
      </c>
      <c r="G20" s="13"/>
    </row>
    <row r="21" spans="1:7" s="29" customFormat="1" ht="12.75">
      <c r="A21" s="34">
        <v>5156</v>
      </c>
      <c r="B21" s="34" t="s">
        <v>186</v>
      </c>
      <c r="C21" s="26">
        <v>1600</v>
      </c>
      <c r="D21" s="26">
        <v>1600</v>
      </c>
      <c r="E21" s="26">
        <v>558</v>
      </c>
      <c r="F21" s="36">
        <f t="shared" si="0"/>
        <v>34.875</v>
      </c>
      <c r="G21" s="13"/>
    </row>
    <row r="22" spans="1:7" s="29" customFormat="1" ht="12.75">
      <c r="A22" s="34">
        <v>5159</v>
      </c>
      <c r="B22" s="34" t="s">
        <v>237</v>
      </c>
      <c r="C22" s="26">
        <v>20</v>
      </c>
      <c r="D22" s="26">
        <v>20</v>
      </c>
      <c r="E22" s="26">
        <v>0</v>
      </c>
      <c r="F22" s="36">
        <f t="shared" si="0"/>
        <v>0</v>
      </c>
      <c r="G22" s="13"/>
    </row>
    <row r="23" spans="1:7" s="29" customFormat="1" ht="12.75">
      <c r="A23" s="34">
        <v>5161</v>
      </c>
      <c r="B23" s="34" t="s">
        <v>187</v>
      </c>
      <c r="C23" s="26">
        <v>2800</v>
      </c>
      <c r="D23" s="26">
        <v>2800</v>
      </c>
      <c r="E23" s="26">
        <v>972</v>
      </c>
      <c r="F23" s="36">
        <f t="shared" si="0"/>
        <v>34.714285714285715</v>
      </c>
      <c r="G23" s="13"/>
    </row>
    <row r="24" spans="1:7" s="29" customFormat="1" ht="12.75">
      <c r="A24" s="34">
        <v>5162</v>
      </c>
      <c r="B24" s="34" t="s">
        <v>188</v>
      </c>
      <c r="C24" s="26">
        <v>3600</v>
      </c>
      <c r="D24" s="26">
        <v>3600</v>
      </c>
      <c r="E24" s="26">
        <v>1279</v>
      </c>
      <c r="F24" s="36">
        <f t="shared" si="0"/>
        <v>35.52777777777778</v>
      </c>
      <c r="G24" s="13"/>
    </row>
    <row r="25" spans="1:7" s="29" customFormat="1" ht="12.75">
      <c r="A25" s="23">
        <v>5163</v>
      </c>
      <c r="B25" s="23" t="s">
        <v>189</v>
      </c>
      <c r="C25" s="26">
        <v>2000</v>
      </c>
      <c r="D25" s="26">
        <v>2000</v>
      </c>
      <c r="E25" s="26">
        <v>934</v>
      </c>
      <c r="F25" s="36">
        <f t="shared" si="0"/>
        <v>46.7</v>
      </c>
      <c r="G25" s="13"/>
    </row>
    <row r="26" spans="1:8" s="29" customFormat="1" ht="12.75">
      <c r="A26" s="23">
        <v>5164</v>
      </c>
      <c r="B26" s="23" t="s">
        <v>190</v>
      </c>
      <c r="C26" s="26">
        <v>400</v>
      </c>
      <c r="D26" s="26">
        <v>400</v>
      </c>
      <c r="E26" s="26">
        <v>6</v>
      </c>
      <c r="F26" s="36">
        <f t="shared" si="0"/>
        <v>1.5</v>
      </c>
      <c r="G26" s="13"/>
      <c r="H26" s="226"/>
    </row>
    <row r="27" spans="1:7" s="29" customFormat="1" ht="12.75">
      <c r="A27" s="23">
        <v>5166</v>
      </c>
      <c r="B27" s="23" t="s">
        <v>191</v>
      </c>
      <c r="C27" s="26">
        <v>1800</v>
      </c>
      <c r="D27" s="26">
        <v>1800</v>
      </c>
      <c r="E27" s="26">
        <v>232</v>
      </c>
      <c r="F27" s="36">
        <f t="shared" si="0"/>
        <v>12.88888888888889</v>
      </c>
      <c r="G27" s="13"/>
    </row>
    <row r="28" spans="1:7" s="29" customFormat="1" ht="12.75">
      <c r="A28" s="23">
        <v>5167</v>
      </c>
      <c r="B28" s="23" t="s">
        <v>192</v>
      </c>
      <c r="C28" s="26">
        <v>6600</v>
      </c>
      <c r="D28" s="26">
        <v>6450</v>
      </c>
      <c r="E28" s="26">
        <v>721</v>
      </c>
      <c r="F28" s="36">
        <f t="shared" si="0"/>
        <v>11.17829457364341</v>
      </c>
      <c r="G28" s="13"/>
    </row>
    <row r="29" spans="1:8" s="29" customFormat="1" ht="12.75">
      <c r="A29" s="34">
        <v>5169</v>
      </c>
      <c r="B29" s="34" t="s">
        <v>193</v>
      </c>
      <c r="C29" s="26">
        <v>8000</v>
      </c>
      <c r="D29" s="26">
        <v>7950</v>
      </c>
      <c r="E29" s="26">
        <v>3388</v>
      </c>
      <c r="F29" s="36">
        <f t="shared" si="0"/>
        <v>42.61635220125786</v>
      </c>
      <c r="G29" s="13"/>
      <c r="H29" s="133"/>
    </row>
    <row r="30" spans="1:7" s="29" customFormat="1" ht="12.75">
      <c r="A30" s="34">
        <v>5171</v>
      </c>
      <c r="B30" s="34" t="s">
        <v>194</v>
      </c>
      <c r="C30" s="26">
        <v>1100</v>
      </c>
      <c r="D30" s="26">
        <v>1100</v>
      </c>
      <c r="E30" s="26">
        <v>259</v>
      </c>
      <c r="F30" s="36">
        <f t="shared" si="0"/>
        <v>23.545454545454543</v>
      </c>
      <c r="G30" s="13"/>
    </row>
    <row r="31" spans="1:7" s="29" customFormat="1" ht="12.75">
      <c r="A31" s="23">
        <v>5173</v>
      </c>
      <c r="B31" s="23" t="s">
        <v>304</v>
      </c>
      <c r="C31" s="26">
        <v>2600</v>
      </c>
      <c r="D31" s="26">
        <v>2600</v>
      </c>
      <c r="E31" s="26">
        <v>1479</v>
      </c>
      <c r="F31" s="36">
        <f t="shared" si="0"/>
        <v>56.88461538461539</v>
      </c>
      <c r="G31" s="13"/>
    </row>
    <row r="32" spans="1:7" s="29" customFormat="1" ht="12.75">
      <c r="A32" s="23">
        <v>5175</v>
      </c>
      <c r="B32" s="23" t="s">
        <v>196</v>
      </c>
      <c r="C32" s="26">
        <v>300</v>
      </c>
      <c r="D32" s="26">
        <v>300</v>
      </c>
      <c r="E32" s="26">
        <v>87</v>
      </c>
      <c r="F32" s="36">
        <f t="shared" si="0"/>
        <v>28.999999999999996</v>
      </c>
      <c r="G32" s="13"/>
    </row>
    <row r="33" spans="1:7" s="29" customFormat="1" ht="12.75">
      <c r="A33" s="23">
        <v>5176</v>
      </c>
      <c r="B33" s="23" t="s">
        <v>197</v>
      </c>
      <c r="C33" s="26">
        <v>80</v>
      </c>
      <c r="D33" s="26">
        <v>80</v>
      </c>
      <c r="E33" s="26">
        <v>59</v>
      </c>
      <c r="F33" s="36">
        <f t="shared" si="0"/>
        <v>73.75</v>
      </c>
      <c r="G33" s="13"/>
    </row>
    <row r="34" spans="1:10" s="29" customFormat="1" ht="12.75">
      <c r="A34" s="23">
        <v>5179</v>
      </c>
      <c r="B34" s="23" t="s">
        <v>199</v>
      </c>
      <c r="C34" s="26">
        <v>50</v>
      </c>
      <c r="D34" s="26">
        <v>50</v>
      </c>
      <c r="E34" s="26">
        <v>15</v>
      </c>
      <c r="F34" s="36">
        <f t="shared" si="0"/>
        <v>30</v>
      </c>
      <c r="G34" s="13"/>
      <c r="H34" s="73"/>
      <c r="J34" s="215"/>
    </row>
    <row r="35" spans="1:10" s="29" customFormat="1" ht="12.75">
      <c r="A35" s="23">
        <v>5181</v>
      </c>
      <c r="B35" s="23" t="s">
        <v>427</v>
      </c>
      <c r="C35" s="26">
        <v>0</v>
      </c>
      <c r="D35" s="26">
        <v>0</v>
      </c>
      <c r="E35" s="26">
        <v>10</v>
      </c>
      <c r="F35" s="36" t="s">
        <v>313</v>
      </c>
      <c r="G35" s="13"/>
      <c r="H35" s="73"/>
      <c r="J35" s="215"/>
    </row>
    <row r="36" spans="1:10" s="29" customFormat="1" ht="12.75">
      <c r="A36" s="23">
        <v>5192</v>
      </c>
      <c r="B36" s="23" t="s">
        <v>354</v>
      </c>
      <c r="C36" s="26">
        <v>300</v>
      </c>
      <c r="D36" s="26">
        <v>300</v>
      </c>
      <c r="E36" s="26">
        <v>95</v>
      </c>
      <c r="F36" s="36">
        <f t="shared" si="0"/>
        <v>31.666666666666664</v>
      </c>
      <c r="G36" s="13"/>
      <c r="H36" s="73"/>
      <c r="J36" s="215"/>
    </row>
    <row r="37" spans="1:7" s="29" customFormat="1" ht="12.75">
      <c r="A37" s="23">
        <v>5194</v>
      </c>
      <c r="B37" s="23" t="s">
        <v>200</v>
      </c>
      <c r="C37" s="26">
        <v>50</v>
      </c>
      <c r="D37" s="26">
        <v>50</v>
      </c>
      <c r="E37" s="26">
        <v>2</v>
      </c>
      <c r="F37" s="36">
        <f t="shared" si="0"/>
        <v>4</v>
      </c>
      <c r="G37" s="13"/>
    </row>
    <row r="38" spans="1:7" s="29" customFormat="1" ht="12.75">
      <c r="A38" s="23">
        <v>5195</v>
      </c>
      <c r="B38" s="23" t="s">
        <v>303</v>
      </c>
      <c r="C38" s="26">
        <v>200</v>
      </c>
      <c r="D38" s="26">
        <v>200</v>
      </c>
      <c r="E38" s="26">
        <v>0</v>
      </c>
      <c r="F38" s="36">
        <f t="shared" si="0"/>
        <v>0</v>
      </c>
      <c r="G38" s="13"/>
    </row>
    <row r="39" spans="1:7" ht="12.75">
      <c r="A39" s="121" t="s">
        <v>201</v>
      </c>
      <c r="B39" s="125" t="s">
        <v>202</v>
      </c>
      <c r="C39" s="122">
        <f>SUM(C10:C38)</f>
        <v>42750</v>
      </c>
      <c r="D39" s="122">
        <f>SUM(D10:D38)</f>
        <v>42550</v>
      </c>
      <c r="E39" s="122">
        <f>SUM(E10:E38)</f>
        <v>13701</v>
      </c>
      <c r="F39" s="123">
        <f t="shared" si="0"/>
        <v>32.19976498237368</v>
      </c>
      <c r="G39" s="13"/>
    </row>
    <row r="40" spans="1:7" s="29" customFormat="1" ht="12.75">
      <c r="A40" s="23">
        <v>5361</v>
      </c>
      <c r="B40" s="23" t="s">
        <v>206</v>
      </c>
      <c r="C40" s="26">
        <v>50</v>
      </c>
      <c r="D40" s="26">
        <v>50</v>
      </c>
      <c r="E40" s="28">
        <v>26</v>
      </c>
      <c r="F40" s="36">
        <f t="shared" si="0"/>
        <v>52</v>
      </c>
      <c r="G40" s="13"/>
    </row>
    <row r="41" spans="1:7" s="29" customFormat="1" ht="12.75">
      <c r="A41" s="23">
        <v>5362</v>
      </c>
      <c r="B41" s="23" t="s">
        <v>207</v>
      </c>
      <c r="C41" s="26">
        <v>30</v>
      </c>
      <c r="D41" s="26">
        <v>80</v>
      </c>
      <c r="E41" s="26">
        <v>57</v>
      </c>
      <c r="F41" s="36">
        <f>E41/D41*100</f>
        <v>71.25</v>
      </c>
      <c r="G41" s="13"/>
    </row>
    <row r="42" spans="1:7" s="29" customFormat="1" ht="12.75">
      <c r="A42" s="121" t="s">
        <v>208</v>
      </c>
      <c r="B42" s="121" t="s">
        <v>238</v>
      </c>
      <c r="C42" s="122">
        <f>SUM(C40:C41)</f>
        <v>80</v>
      </c>
      <c r="D42" s="122">
        <f>SUM(D40:D41)</f>
        <v>130</v>
      </c>
      <c r="E42" s="122">
        <f>SUM(E40:E41)</f>
        <v>83</v>
      </c>
      <c r="F42" s="123">
        <f t="shared" si="0"/>
        <v>63.84615384615384</v>
      </c>
      <c r="G42" s="13"/>
    </row>
    <row r="43" spans="1:7" s="29" customFormat="1" ht="12.75">
      <c r="A43" s="34">
        <v>5901</v>
      </c>
      <c r="B43" s="34" t="s">
        <v>210</v>
      </c>
      <c r="C43" s="345">
        <v>9240</v>
      </c>
      <c r="D43" s="345">
        <v>9240</v>
      </c>
      <c r="E43" s="62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482</v>
      </c>
      <c r="C44" s="345">
        <v>0</v>
      </c>
      <c r="D44" s="345">
        <v>0</v>
      </c>
      <c r="E44" s="62">
        <v>-123</v>
      </c>
      <c r="F44" s="36" t="s">
        <v>313</v>
      </c>
      <c r="G44" s="13"/>
    </row>
    <row r="45" spans="1:12" s="29" customFormat="1" ht="12.75">
      <c r="A45" s="121" t="s">
        <v>211</v>
      </c>
      <c r="B45" s="121" t="s">
        <v>212</v>
      </c>
      <c r="C45" s="64">
        <f>C43+C44</f>
        <v>9240</v>
      </c>
      <c r="D45" s="64">
        <f>D43+D44</f>
        <v>9240</v>
      </c>
      <c r="E45" s="64">
        <f>E43+E44</f>
        <v>-123</v>
      </c>
      <c r="F45" s="123" t="s">
        <v>313</v>
      </c>
      <c r="G45" s="13"/>
      <c r="L45" s="214"/>
    </row>
    <row r="46" spans="1:12" s="29" customFormat="1" ht="12.75">
      <c r="A46" s="322"/>
      <c r="B46" s="323"/>
      <c r="C46" s="64"/>
      <c r="D46" s="64"/>
      <c r="E46" s="64"/>
      <c r="F46" s="123"/>
      <c r="G46" s="13"/>
      <c r="L46" s="214"/>
    </row>
    <row r="47" spans="1:7" s="29" customFormat="1" ht="12.75">
      <c r="A47" s="542" t="s">
        <v>213</v>
      </c>
      <c r="B47" s="544"/>
      <c r="C47" s="122">
        <f>C39+C42+C45+C9</f>
        <v>203459</v>
      </c>
      <c r="D47" s="122">
        <f>D39+D42+D45+D9</f>
        <v>203459</v>
      </c>
      <c r="E47" s="122">
        <f>E39+E42+E45+E9</f>
        <v>71925</v>
      </c>
      <c r="F47" s="123">
        <f>E47/D47*100</f>
        <v>35.35110267916386</v>
      </c>
      <c r="G47" s="13"/>
    </row>
    <row r="48" spans="1:7" s="29" customFormat="1" ht="12.75">
      <c r="A48" s="320"/>
      <c r="B48" s="321"/>
      <c r="C48" s="122"/>
      <c r="D48" s="122"/>
      <c r="E48" s="122"/>
      <c r="F48" s="123"/>
      <c r="G48" s="13"/>
    </row>
    <row r="49" spans="1:7" s="29" customFormat="1" ht="12" customHeight="1">
      <c r="A49" s="23">
        <v>6121</v>
      </c>
      <c r="B49" s="23" t="s">
        <v>239</v>
      </c>
      <c r="C49" s="26">
        <v>0</v>
      </c>
      <c r="D49" s="26">
        <v>60</v>
      </c>
      <c r="E49" s="26">
        <v>13</v>
      </c>
      <c r="F49" s="36">
        <f>E49/D49*100</f>
        <v>21.666666666666668</v>
      </c>
      <c r="G49" s="13"/>
    </row>
    <row r="50" spans="1:7" s="29" customFormat="1" ht="12" customHeight="1">
      <c r="A50" s="23">
        <v>6122</v>
      </c>
      <c r="B50" s="23"/>
      <c r="C50" s="26">
        <v>0</v>
      </c>
      <c r="D50" s="26">
        <v>140</v>
      </c>
      <c r="E50" s="26">
        <v>140</v>
      </c>
      <c r="F50" s="36">
        <f>E50/D50*100</f>
        <v>100</v>
      </c>
      <c r="G50" s="13"/>
    </row>
    <row r="51" spans="1:7" s="29" customFormat="1" ht="12.75">
      <c r="A51" s="23">
        <v>6123</v>
      </c>
      <c r="B51" s="23" t="s">
        <v>214</v>
      </c>
      <c r="C51" s="26">
        <v>4000</v>
      </c>
      <c r="D51" s="26">
        <v>3800</v>
      </c>
      <c r="E51" s="26">
        <v>0</v>
      </c>
      <c r="F51" s="36">
        <f>E51/D51*100</f>
        <v>0</v>
      </c>
      <c r="G51" s="13"/>
    </row>
    <row r="52" spans="1:7" s="29" customFormat="1" ht="12.75">
      <c r="A52" s="121" t="s">
        <v>216</v>
      </c>
      <c r="B52" s="121" t="s">
        <v>217</v>
      </c>
      <c r="C52" s="122">
        <f>SUM(C49:C51)</f>
        <v>4000</v>
      </c>
      <c r="D52" s="122">
        <f>SUM(D49:D51)</f>
        <v>4000</v>
      </c>
      <c r="E52" s="122">
        <f>SUM(E49:E51)</f>
        <v>153</v>
      </c>
      <c r="F52" s="123">
        <f t="shared" si="0"/>
        <v>3.8249999999999997</v>
      </c>
      <c r="G52" s="13"/>
    </row>
    <row r="53" spans="1:7" s="29" customFormat="1" ht="12.75">
      <c r="A53" s="322"/>
      <c r="B53" s="323"/>
      <c r="C53" s="122"/>
      <c r="D53" s="122"/>
      <c r="E53" s="122"/>
      <c r="F53" s="123"/>
      <c r="G53" s="13"/>
    </row>
    <row r="54" spans="1:7" ht="12.75">
      <c r="A54" s="588" t="s">
        <v>218</v>
      </c>
      <c r="B54" s="589"/>
      <c r="C54" s="9">
        <f>C47+C52</f>
        <v>207459</v>
      </c>
      <c r="D54" s="9">
        <f>D47+D52</f>
        <v>207459</v>
      </c>
      <c r="E54" s="9">
        <f>E47+E52</f>
        <v>72078</v>
      </c>
      <c r="F54" s="27">
        <f t="shared" si="0"/>
        <v>34.74325047358755</v>
      </c>
      <c r="G54" s="13"/>
    </row>
    <row r="55" spans="1:8" ht="12.75">
      <c r="A55" s="129"/>
      <c r="B55" s="13"/>
      <c r="C55" s="25"/>
      <c r="D55" s="25"/>
      <c r="E55" s="25"/>
      <c r="F55" s="73"/>
      <c r="G55" s="13"/>
      <c r="H55" s="29"/>
    </row>
    <row r="56" spans="1:6" ht="30" customHeight="1">
      <c r="A56" s="545" t="s">
        <v>219</v>
      </c>
      <c r="B56" s="547"/>
      <c r="C56" s="6" t="s">
        <v>126</v>
      </c>
      <c r="D56" s="6" t="s">
        <v>127</v>
      </c>
      <c r="E56" s="5" t="s">
        <v>2</v>
      </c>
      <c r="F56" s="51" t="s">
        <v>367</v>
      </c>
    </row>
    <row r="57" spans="1:6" ht="12.75">
      <c r="A57" s="590" t="s">
        <v>220</v>
      </c>
      <c r="B57" s="590"/>
      <c r="C57" s="26">
        <f>SUM(C4:C8)</f>
        <v>151389</v>
      </c>
      <c r="D57" s="26">
        <f>SUM(D4:D8)</f>
        <v>151539</v>
      </c>
      <c r="E57" s="26">
        <f>SUM(E4:E8)</f>
        <v>58264</v>
      </c>
      <c r="F57" s="36">
        <f>E57/D57*100</f>
        <v>38.44818825516864</v>
      </c>
    </row>
    <row r="58" spans="1:6" ht="12.75">
      <c r="A58" s="571" t="s">
        <v>221</v>
      </c>
      <c r="B58" s="573"/>
      <c r="C58" s="26">
        <f>C39+C42+C45-C59</f>
        <v>27270</v>
      </c>
      <c r="D58" s="26">
        <f>D39+D42+D45-D59</f>
        <v>27320</v>
      </c>
      <c r="E58" s="26">
        <f>E39+E42+E45-E59</f>
        <v>6135</v>
      </c>
      <c r="F58" s="36">
        <f>E58/D58*100</f>
        <v>22.456076134699853</v>
      </c>
    </row>
    <row r="59" spans="1:6" ht="12.75">
      <c r="A59" s="571" t="s">
        <v>222</v>
      </c>
      <c r="B59" s="573"/>
      <c r="C59" s="26">
        <f>C23+C24+C25+C27+C28+C29</f>
        <v>24800</v>
      </c>
      <c r="D59" s="26">
        <f>D23+D24+D25+D27+D28+D29</f>
        <v>24600</v>
      </c>
      <c r="E59" s="26">
        <f>E23+E24+E25+E27+E28+E29</f>
        <v>7526</v>
      </c>
      <c r="F59" s="36">
        <f>E59/D59*100</f>
        <v>30.593495934959346</v>
      </c>
    </row>
    <row r="60" spans="1:6" ht="12.75">
      <c r="A60" s="571" t="s">
        <v>223</v>
      </c>
      <c r="B60" s="573"/>
      <c r="C60" s="26">
        <f>C52</f>
        <v>4000</v>
      </c>
      <c r="D60" s="26">
        <f>D52</f>
        <v>4000</v>
      </c>
      <c r="E60" s="26">
        <f>E52</f>
        <v>153</v>
      </c>
      <c r="F60" s="36">
        <f>E60/D60*100</f>
        <v>3.8249999999999997</v>
      </c>
    </row>
    <row r="61" spans="1:7" ht="12.75">
      <c r="A61" s="542" t="s">
        <v>224</v>
      </c>
      <c r="B61" s="544"/>
      <c r="C61" s="122">
        <f>SUM(C57:C60)</f>
        <v>207459</v>
      </c>
      <c r="D61" s="122">
        <f>SUM(D57:D60)</f>
        <v>207459</v>
      </c>
      <c r="E61" s="122">
        <f>SUM(E57:E60)</f>
        <v>72078</v>
      </c>
      <c r="F61" s="123">
        <f>E61/D61*100</f>
        <v>34.74325047358755</v>
      </c>
      <c r="G61" s="29"/>
    </row>
    <row r="62" spans="1:7" ht="12.75">
      <c r="A62" s="20"/>
      <c r="B62" s="20"/>
      <c r="C62" s="18"/>
      <c r="D62" s="18"/>
      <c r="E62" s="18"/>
      <c r="F62" s="126"/>
      <c r="G62" s="29"/>
    </row>
    <row r="63" spans="1:7" ht="12.75">
      <c r="A63" s="20"/>
      <c r="B63" s="20"/>
      <c r="C63" s="18"/>
      <c r="D63" s="18"/>
      <c r="E63" s="18"/>
      <c r="F63" s="126"/>
      <c r="G63" s="29"/>
    </row>
    <row r="64" spans="1:7" ht="12.75">
      <c r="A64" s="20"/>
      <c r="B64" s="20"/>
      <c r="C64" s="18"/>
      <c r="D64" s="18"/>
      <c r="E64" s="18"/>
      <c r="F64" s="126"/>
      <c r="G64" s="29"/>
    </row>
    <row r="65" spans="1:7" ht="12.75">
      <c r="A65" s="20"/>
      <c r="B65" s="20"/>
      <c r="C65" s="18"/>
      <c r="D65" s="18"/>
      <c r="E65" s="18"/>
      <c r="F65" s="126"/>
      <c r="G65" s="29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H10" sqref="H10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9" hidden="1" customWidth="1"/>
    <col min="8" max="8" width="15.375" style="110" customWidth="1"/>
    <col min="9" max="9" width="9.125" style="111" customWidth="1"/>
  </cols>
  <sheetData>
    <row r="1" spans="1:6" ht="18">
      <c r="A1" s="559" t="s">
        <v>502</v>
      </c>
      <c r="B1" s="559"/>
      <c r="C1" s="559"/>
      <c r="D1" s="559"/>
      <c r="E1" s="559"/>
      <c r="F1" s="559"/>
    </row>
    <row r="2" spans="1:6" ht="16.5">
      <c r="A2" s="112"/>
      <c r="F2" s="113" t="s">
        <v>106</v>
      </c>
    </row>
    <row r="3" spans="1:9" ht="26.25" customHeight="1">
      <c r="A3" s="114" t="s">
        <v>172</v>
      </c>
      <c r="B3" s="114" t="s">
        <v>173</v>
      </c>
      <c r="C3" s="115" t="s">
        <v>126</v>
      </c>
      <c r="D3" s="116" t="s">
        <v>127</v>
      </c>
      <c r="E3" s="81" t="s">
        <v>2</v>
      </c>
      <c r="F3" s="117" t="s">
        <v>128</v>
      </c>
      <c r="G3" s="118" t="s">
        <v>271</v>
      </c>
      <c r="H3" s="119"/>
      <c r="I3" s="110"/>
    </row>
    <row r="4" spans="1:11" s="29" customFormat="1" ht="12.75">
      <c r="A4" s="44">
        <v>5021</v>
      </c>
      <c r="B4" s="23" t="s">
        <v>174</v>
      </c>
      <c r="C4" s="28">
        <v>1895</v>
      </c>
      <c r="D4" s="28">
        <v>1895</v>
      </c>
      <c r="E4" s="26">
        <v>61</v>
      </c>
      <c r="F4" s="63">
        <f aca="true" t="shared" si="0" ref="F4:F50">E4/D4*100</f>
        <v>3.2189973614775726</v>
      </c>
      <c r="G4" s="142"/>
      <c r="H4" s="142"/>
      <c r="I4" s="143"/>
      <c r="K4" s="144"/>
    </row>
    <row r="5" spans="1:11" s="29" customFormat="1" ht="12.75">
      <c r="A5" s="44">
        <v>5023</v>
      </c>
      <c r="B5" s="23" t="s">
        <v>175</v>
      </c>
      <c r="C5" s="28">
        <v>8420</v>
      </c>
      <c r="D5" s="28">
        <v>8420</v>
      </c>
      <c r="E5" s="26">
        <v>3428</v>
      </c>
      <c r="F5" s="63">
        <f t="shared" si="0"/>
        <v>40.712589073634206</v>
      </c>
      <c r="G5" s="142"/>
      <c r="H5" s="142"/>
      <c r="I5" s="143"/>
      <c r="K5" s="144"/>
    </row>
    <row r="6" spans="1:11" s="29" customFormat="1" ht="12.75">
      <c r="A6" s="44">
        <v>5029</v>
      </c>
      <c r="B6" s="23" t="s">
        <v>176</v>
      </c>
      <c r="C6" s="28">
        <v>500</v>
      </c>
      <c r="D6" s="28">
        <v>500</v>
      </c>
      <c r="E6" s="26">
        <v>59</v>
      </c>
      <c r="F6" s="63">
        <f t="shared" si="0"/>
        <v>11.799999999999999</v>
      </c>
      <c r="G6" s="142"/>
      <c r="H6" s="142"/>
      <c r="I6" s="143"/>
      <c r="K6" s="144"/>
    </row>
    <row r="7" spans="1:11" s="29" customFormat="1" ht="12.75">
      <c r="A7" s="44">
        <v>5031</v>
      </c>
      <c r="B7" s="23" t="s">
        <v>177</v>
      </c>
      <c r="C7" s="28">
        <v>1645</v>
      </c>
      <c r="D7" s="28">
        <v>1645</v>
      </c>
      <c r="E7" s="26">
        <v>647</v>
      </c>
      <c r="F7" s="63">
        <f t="shared" si="0"/>
        <v>39.33130699088146</v>
      </c>
      <c r="G7" s="142"/>
      <c r="H7" s="142"/>
      <c r="I7" s="143"/>
      <c r="K7" s="144"/>
    </row>
    <row r="8" spans="1:11" s="29" customFormat="1" ht="12.75">
      <c r="A8" s="44">
        <v>5032</v>
      </c>
      <c r="B8" s="23" t="s">
        <v>178</v>
      </c>
      <c r="C8" s="28">
        <v>570</v>
      </c>
      <c r="D8" s="28">
        <v>570</v>
      </c>
      <c r="E8" s="26">
        <v>240</v>
      </c>
      <c r="F8" s="63">
        <f t="shared" si="0"/>
        <v>42.10526315789473</v>
      </c>
      <c r="G8" s="142"/>
      <c r="H8" s="142"/>
      <c r="I8" s="143"/>
      <c r="K8" s="144"/>
    </row>
    <row r="9" spans="1:11" s="29" customFormat="1" ht="12.75">
      <c r="A9" s="44">
        <v>5038</v>
      </c>
      <c r="B9" s="23" t="s">
        <v>305</v>
      </c>
      <c r="C9" s="28">
        <v>30</v>
      </c>
      <c r="D9" s="28">
        <v>30</v>
      </c>
      <c r="E9" s="26">
        <v>0</v>
      </c>
      <c r="F9" s="63">
        <f t="shared" si="0"/>
        <v>0</v>
      </c>
      <c r="G9" s="142"/>
      <c r="H9" s="142"/>
      <c r="I9" s="143"/>
      <c r="K9" s="144"/>
    </row>
    <row r="10" spans="1:11" s="29" customFormat="1" ht="12.75">
      <c r="A10" s="44">
        <v>5039</v>
      </c>
      <c r="B10" s="23" t="s">
        <v>335</v>
      </c>
      <c r="C10" s="28">
        <v>100</v>
      </c>
      <c r="D10" s="28">
        <v>100</v>
      </c>
      <c r="E10" s="26">
        <v>6</v>
      </c>
      <c r="F10" s="63">
        <f t="shared" si="0"/>
        <v>6</v>
      </c>
      <c r="G10" s="142"/>
      <c r="H10" s="142"/>
      <c r="I10" s="143"/>
      <c r="K10" s="144"/>
    </row>
    <row r="11" spans="1:11" s="29" customFormat="1" ht="12.75">
      <c r="A11" s="120" t="s">
        <v>179</v>
      </c>
      <c r="B11" s="121" t="s">
        <v>180</v>
      </c>
      <c r="C11" s="122">
        <f>SUM(C4:C10)</f>
        <v>13160</v>
      </c>
      <c r="D11" s="122">
        <f>SUM(D4:D10)</f>
        <v>13160</v>
      </c>
      <c r="E11" s="122">
        <f>SUM(E4:E10)</f>
        <v>4441</v>
      </c>
      <c r="F11" s="123">
        <f t="shared" si="0"/>
        <v>33.746200607902736</v>
      </c>
      <c r="G11" s="142"/>
      <c r="H11" s="142"/>
      <c r="I11" s="143"/>
      <c r="K11" s="144"/>
    </row>
    <row r="12" spans="1:11" s="29" customFormat="1" ht="12.75">
      <c r="A12" s="44">
        <v>5136</v>
      </c>
      <c r="B12" s="23" t="s">
        <v>181</v>
      </c>
      <c r="C12" s="28">
        <v>50</v>
      </c>
      <c r="D12" s="28">
        <v>50</v>
      </c>
      <c r="E12" s="26">
        <v>36</v>
      </c>
      <c r="F12" s="63">
        <f t="shared" si="0"/>
        <v>72</v>
      </c>
      <c r="G12" s="142"/>
      <c r="H12" s="145"/>
      <c r="I12" s="144"/>
      <c r="K12" s="144"/>
    </row>
    <row r="13" spans="1:11" s="29" customFormat="1" ht="12.75">
      <c r="A13" s="33">
        <v>5137</v>
      </c>
      <c r="B13" s="34" t="s">
        <v>182</v>
      </c>
      <c r="C13" s="28">
        <v>1350</v>
      </c>
      <c r="D13" s="28">
        <v>1350</v>
      </c>
      <c r="E13" s="28">
        <v>7</v>
      </c>
      <c r="F13" s="63">
        <f t="shared" si="0"/>
        <v>0.5185185185185185</v>
      </c>
      <c r="G13" s="142"/>
      <c r="H13" s="145"/>
      <c r="I13" s="144"/>
      <c r="K13" s="144"/>
    </row>
    <row r="14" spans="1:11" s="29" customFormat="1" ht="12.75">
      <c r="A14" s="44">
        <v>5139</v>
      </c>
      <c r="B14" s="23" t="s">
        <v>183</v>
      </c>
      <c r="C14" s="28">
        <v>1150</v>
      </c>
      <c r="D14" s="28">
        <v>1150</v>
      </c>
      <c r="E14" s="26">
        <v>303</v>
      </c>
      <c r="F14" s="63">
        <f t="shared" si="0"/>
        <v>26.347826086956523</v>
      </c>
      <c r="G14" s="142"/>
      <c r="H14" s="145"/>
      <c r="I14" s="144"/>
      <c r="K14" s="144"/>
    </row>
    <row r="15" spans="1:11" s="29" customFormat="1" ht="12.75">
      <c r="A15" s="44">
        <v>5142</v>
      </c>
      <c r="B15" s="23" t="s">
        <v>184</v>
      </c>
      <c r="C15" s="28">
        <v>5</v>
      </c>
      <c r="D15" s="28">
        <v>5</v>
      </c>
      <c r="E15" s="26">
        <v>0</v>
      </c>
      <c r="F15" s="63">
        <f t="shared" si="0"/>
        <v>0</v>
      </c>
      <c r="G15" s="142"/>
      <c r="H15" s="145"/>
      <c r="I15" s="144"/>
      <c r="K15" s="144"/>
    </row>
    <row r="16" spans="1:11" s="29" customFormat="1" ht="12.75">
      <c r="A16" s="44">
        <v>5153</v>
      </c>
      <c r="B16" s="23" t="s">
        <v>185</v>
      </c>
      <c r="C16" s="28">
        <v>5</v>
      </c>
      <c r="D16" s="28">
        <v>5</v>
      </c>
      <c r="E16" s="26">
        <v>0</v>
      </c>
      <c r="F16" s="63">
        <f t="shared" si="0"/>
        <v>0</v>
      </c>
      <c r="G16" s="142"/>
      <c r="H16" s="145"/>
      <c r="I16" s="144"/>
      <c r="K16" s="144"/>
    </row>
    <row r="17" spans="1:11" s="29" customFormat="1" ht="12.75">
      <c r="A17" s="44">
        <v>5156</v>
      </c>
      <c r="B17" s="23" t="s">
        <v>186</v>
      </c>
      <c r="C17" s="28">
        <v>700</v>
      </c>
      <c r="D17" s="28">
        <v>700</v>
      </c>
      <c r="E17" s="26">
        <v>171</v>
      </c>
      <c r="F17" s="63">
        <f t="shared" si="0"/>
        <v>24.428571428571427</v>
      </c>
      <c r="G17" s="142"/>
      <c r="H17" s="145"/>
      <c r="I17" s="144"/>
      <c r="K17" s="144"/>
    </row>
    <row r="18" spans="1:11" s="29" customFormat="1" ht="12.75">
      <c r="A18" s="44">
        <v>5161</v>
      </c>
      <c r="B18" s="23" t="s">
        <v>187</v>
      </c>
      <c r="C18" s="28">
        <v>300</v>
      </c>
      <c r="D18" s="28">
        <v>300</v>
      </c>
      <c r="E18" s="26">
        <v>28</v>
      </c>
      <c r="F18" s="63">
        <f t="shared" si="0"/>
        <v>9.333333333333334</v>
      </c>
      <c r="G18" s="142"/>
      <c r="H18" s="142"/>
      <c r="I18" s="144"/>
      <c r="K18" s="144"/>
    </row>
    <row r="19" spans="1:11" s="29" customFormat="1" ht="12.75">
      <c r="A19" s="44">
        <v>5162</v>
      </c>
      <c r="B19" s="23" t="s">
        <v>188</v>
      </c>
      <c r="C19" s="28">
        <v>550</v>
      </c>
      <c r="D19" s="28">
        <v>550</v>
      </c>
      <c r="E19" s="26">
        <v>157</v>
      </c>
      <c r="F19" s="63">
        <f t="shared" si="0"/>
        <v>28.545454545454547</v>
      </c>
      <c r="G19" s="142"/>
      <c r="H19" s="145"/>
      <c r="I19" s="144"/>
      <c r="K19" s="144"/>
    </row>
    <row r="20" spans="1:11" s="29" customFormat="1" ht="12.75">
      <c r="A20" s="44">
        <v>5163</v>
      </c>
      <c r="B20" s="23" t="s">
        <v>189</v>
      </c>
      <c r="C20" s="28">
        <v>50</v>
      </c>
      <c r="D20" s="28">
        <v>50</v>
      </c>
      <c r="E20" s="26">
        <v>13</v>
      </c>
      <c r="F20" s="63">
        <f t="shared" si="0"/>
        <v>26</v>
      </c>
      <c r="G20" s="142"/>
      <c r="H20" s="145"/>
      <c r="I20" s="144"/>
      <c r="K20" s="144"/>
    </row>
    <row r="21" spans="1:11" s="29" customFormat="1" ht="12.75">
      <c r="A21" s="44">
        <v>5164</v>
      </c>
      <c r="B21" s="23" t="s">
        <v>190</v>
      </c>
      <c r="C21" s="28">
        <v>100</v>
      </c>
      <c r="D21" s="28">
        <v>100</v>
      </c>
      <c r="E21" s="26">
        <v>1</v>
      </c>
      <c r="F21" s="63">
        <f t="shared" si="0"/>
        <v>1</v>
      </c>
      <c r="G21" s="142"/>
      <c r="H21" s="145"/>
      <c r="I21" s="144"/>
      <c r="K21" s="144"/>
    </row>
    <row r="22" spans="1:11" s="29" customFormat="1" ht="12.75">
      <c r="A22" s="44">
        <v>5166</v>
      </c>
      <c r="B22" s="23" t="s">
        <v>191</v>
      </c>
      <c r="C22" s="28">
        <v>1000</v>
      </c>
      <c r="D22" s="28">
        <v>1000</v>
      </c>
      <c r="E22" s="26">
        <v>2</v>
      </c>
      <c r="F22" s="63">
        <f t="shared" si="0"/>
        <v>0.2</v>
      </c>
      <c r="G22" s="142"/>
      <c r="H22" s="145"/>
      <c r="I22" s="144"/>
      <c r="K22" s="144"/>
    </row>
    <row r="23" spans="1:11" s="29" customFormat="1" ht="12.75">
      <c r="A23" s="44">
        <v>5167</v>
      </c>
      <c r="B23" s="23" t="s">
        <v>192</v>
      </c>
      <c r="C23" s="28">
        <v>100</v>
      </c>
      <c r="D23" s="28">
        <v>100</v>
      </c>
      <c r="E23" s="26">
        <v>27</v>
      </c>
      <c r="F23" s="63">
        <f t="shared" si="0"/>
        <v>27</v>
      </c>
      <c r="G23" s="142"/>
      <c r="H23" s="145"/>
      <c r="I23" s="144"/>
      <c r="K23" s="144"/>
    </row>
    <row r="24" spans="1:11" s="29" customFormat="1" ht="12.75">
      <c r="A24" s="44">
        <v>5169</v>
      </c>
      <c r="B24" s="23" t="s">
        <v>193</v>
      </c>
      <c r="C24" s="28">
        <v>7700</v>
      </c>
      <c r="D24" s="28">
        <v>7700</v>
      </c>
      <c r="E24" s="26">
        <v>2275</v>
      </c>
      <c r="F24" s="63">
        <f t="shared" si="0"/>
        <v>29.545454545454547</v>
      </c>
      <c r="G24" s="142"/>
      <c r="H24" s="145">
        <v>1</v>
      </c>
      <c r="I24" s="144"/>
      <c r="K24" s="144"/>
    </row>
    <row r="25" spans="1:11" s="29" customFormat="1" ht="12.75">
      <c r="A25" s="44">
        <v>5171</v>
      </c>
      <c r="B25" s="23" t="s">
        <v>194</v>
      </c>
      <c r="C25" s="28">
        <v>250</v>
      </c>
      <c r="D25" s="28">
        <v>250</v>
      </c>
      <c r="E25" s="26">
        <v>139</v>
      </c>
      <c r="F25" s="63">
        <f t="shared" si="0"/>
        <v>55.60000000000001</v>
      </c>
      <c r="G25" s="142"/>
      <c r="H25" s="145"/>
      <c r="I25" s="144"/>
      <c r="K25" s="144"/>
    </row>
    <row r="26" spans="1:11" s="29" customFormat="1" ht="12.75">
      <c r="A26" s="44">
        <v>5172</v>
      </c>
      <c r="B26" s="23" t="s">
        <v>195</v>
      </c>
      <c r="C26" s="28">
        <v>50</v>
      </c>
      <c r="D26" s="28">
        <v>50</v>
      </c>
      <c r="E26" s="26">
        <v>0</v>
      </c>
      <c r="F26" s="63">
        <f t="shared" si="0"/>
        <v>0</v>
      </c>
      <c r="G26" s="142"/>
      <c r="H26" s="145"/>
      <c r="I26" s="144"/>
      <c r="K26" s="144"/>
    </row>
    <row r="27" spans="1:11" s="29" customFormat="1" ht="12.75">
      <c r="A27" s="44">
        <v>5173</v>
      </c>
      <c r="B27" s="23" t="s">
        <v>306</v>
      </c>
      <c r="C27" s="28">
        <v>1000</v>
      </c>
      <c r="D27" s="28">
        <v>900</v>
      </c>
      <c r="E27" s="26">
        <v>251</v>
      </c>
      <c r="F27" s="63">
        <f t="shared" si="0"/>
        <v>27.88888888888889</v>
      </c>
      <c r="G27" s="142"/>
      <c r="H27" s="145"/>
      <c r="I27" s="144"/>
      <c r="K27" s="144"/>
    </row>
    <row r="28" spans="1:11" s="29" customFormat="1" ht="13.5" customHeight="1">
      <c r="A28" s="44">
        <v>5175</v>
      </c>
      <c r="B28" s="23" t="s">
        <v>196</v>
      </c>
      <c r="C28" s="28">
        <v>1100</v>
      </c>
      <c r="D28" s="28">
        <v>1100</v>
      </c>
      <c r="E28" s="26">
        <v>344</v>
      </c>
      <c r="F28" s="63">
        <f t="shared" si="0"/>
        <v>31.272727272727273</v>
      </c>
      <c r="G28" s="142"/>
      <c r="H28" s="145"/>
      <c r="I28" s="144"/>
      <c r="K28" s="144"/>
    </row>
    <row r="29" spans="1:11" s="29" customFormat="1" ht="13.5" customHeight="1">
      <c r="A29" s="44">
        <v>5176</v>
      </c>
      <c r="B29" s="23" t="s">
        <v>197</v>
      </c>
      <c r="C29" s="28">
        <v>20</v>
      </c>
      <c r="D29" s="28">
        <v>20</v>
      </c>
      <c r="E29" s="26">
        <v>8</v>
      </c>
      <c r="F29" s="63">
        <f t="shared" si="0"/>
        <v>40</v>
      </c>
      <c r="G29" s="142"/>
      <c r="H29" s="145"/>
      <c r="I29" s="144"/>
      <c r="K29" s="144"/>
    </row>
    <row r="30" spans="1:11" s="29" customFormat="1" ht="12.75">
      <c r="A30" s="44">
        <v>5178</v>
      </c>
      <c r="B30" s="23" t="s">
        <v>198</v>
      </c>
      <c r="C30" s="28">
        <v>400</v>
      </c>
      <c r="D30" s="28">
        <v>400</v>
      </c>
      <c r="E30" s="26">
        <v>11</v>
      </c>
      <c r="F30" s="63">
        <f t="shared" si="0"/>
        <v>2.75</v>
      </c>
      <c r="G30" s="142"/>
      <c r="H30" s="145"/>
      <c r="I30" s="144"/>
      <c r="K30" s="144"/>
    </row>
    <row r="31" spans="1:11" s="29" customFormat="1" ht="12.75">
      <c r="A31" s="44">
        <v>5179</v>
      </c>
      <c r="B31" s="23" t="s">
        <v>199</v>
      </c>
      <c r="C31" s="28">
        <v>10</v>
      </c>
      <c r="D31" s="28">
        <v>110</v>
      </c>
      <c r="E31" s="26">
        <v>37</v>
      </c>
      <c r="F31" s="63">
        <f t="shared" si="0"/>
        <v>33.63636363636363</v>
      </c>
      <c r="G31" s="142"/>
      <c r="H31" s="145"/>
      <c r="I31" s="144"/>
      <c r="K31" s="144"/>
    </row>
    <row r="32" spans="1:11" s="29" customFormat="1" ht="12.75">
      <c r="A32" s="44">
        <v>5181</v>
      </c>
      <c r="B32" s="23" t="s">
        <v>411</v>
      </c>
      <c r="C32" s="28">
        <v>0</v>
      </c>
      <c r="D32" s="28">
        <v>0</v>
      </c>
      <c r="E32" s="26">
        <v>2</v>
      </c>
      <c r="F32" s="63" t="s">
        <v>313</v>
      </c>
      <c r="G32" s="142"/>
      <c r="H32" s="145"/>
      <c r="I32" s="144"/>
      <c r="K32" s="144"/>
    </row>
    <row r="33" spans="1:11" s="29" customFormat="1" ht="12.75">
      <c r="A33" s="44">
        <v>5194</v>
      </c>
      <c r="B33" s="23" t="s">
        <v>200</v>
      </c>
      <c r="C33" s="28">
        <v>550</v>
      </c>
      <c r="D33" s="28">
        <v>550</v>
      </c>
      <c r="E33" s="26">
        <v>5</v>
      </c>
      <c r="F33" s="63">
        <f t="shared" si="0"/>
        <v>0.9090909090909091</v>
      </c>
      <c r="G33" s="142"/>
      <c r="H33" s="145"/>
      <c r="I33" s="144"/>
      <c r="K33" s="144"/>
    </row>
    <row r="34" spans="1:11" s="29" customFormat="1" ht="12.75">
      <c r="A34" s="120" t="s">
        <v>201</v>
      </c>
      <c r="B34" s="121" t="s">
        <v>202</v>
      </c>
      <c r="C34" s="122">
        <f>SUM(C12:C33)</f>
        <v>16440</v>
      </c>
      <c r="D34" s="122">
        <f>SUM(D12:D33)</f>
        <v>16440</v>
      </c>
      <c r="E34" s="122">
        <f>SUM(E12:E33)</f>
        <v>3817</v>
      </c>
      <c r="F34" s="123">
        <f t="shared" si="0"/>
        <v>23.217761557177617</v>
      </c>
      <c r="G34" s="142"/>
      <c r="H34" s="145"/>
      <c r="I34" s="144"/>
      <c r="K34" s="144"/>
    </row>
    <row r="35" spans="1:11" s="29" customFormat="1" ht="12.75">
      <c r="A35" s="44">
        <v>5229</v>
      </c>
      <c r="B35" s="23" t="s">
        <v>203</v>
      </c>
      <c r="C35" s="28">
        <v>2300</v>
      </c>
      <c r="D35" s="28">
        <v>2400</v>
      </c>
      <c r="E35" s="26">
        <v>400</v>
      </c>
      <c r="F35" s="63">
        <f t="shared" si="0"/>
        <v>16.666666666666664</v>
      </c>
      <c r="G35" s="142"/>
      <c r="H35" s="145"/>
      <c r="I35" s="144"/>
      <c r="K35" s="144"/>
    </row>
    <row r="36" spans="1:9" s="29" customFormat="1" ht="12.75">
      <c r="A36" s="120" t="s">
        <v>204</v>
      </c>
      <c r="B36" s="121" t="s">
        <v>205</v>
      </c>
      <c r="C36" s="122">
        <f>C35</f>
        <v>2300</v>
      </c>
      <c r="D36" s="122">
        <f>D35</f>
        <v>2400</v>
      </c>
      <c r="E36" s="122">
        <f>E35</f>
        <v>400</v>
      </c>
      <c r="F36" s="123">
        <f t="shared" si="0"/>
        <v>16.666666666666664</v>
      </c>
      <c r="G36" s="142"/>
      <c r="H36" s="145"/>
      <c r="I36" s="144"/>
    </row>
    <row r="37" spans="1:9" s="29" customFormat="1" ht="12.75">
      <c r="A37" s="44">
        <v>5361</v>
      </c>
      <c r="B37" s="23" t="s">
        <v>206</v>
      </c>
      <c r="C37" s="28">
        <v>10</v>
      </c>
      <c r="D37" s="28">
        <v>10</v>
      </c>
      <c r="E37" s="26">
        <v>0</v>
      </c>
      <c r="F37" s="63">
        <f t="shared" si="0"/>
        <v>0</v>
      </c>
      <c r="G37" s="142"/>
      <c r="H37" s="145"/>
      <c r="I37" s="144"/>
    </row>
    <row r="38" spans="1:9" s="29" customFormat="1" ht="12.75">
      <c r="A38" s="44">
        <v>5362</v>
      </c>
      <c r="B38" s="23" t="s">
        <v>207</v>
      </c>
      <c r="C38" s="28">
        <v>20</v>
      </c>
      <c r="D38" s="28">
        <v>20</v>
      </c>
      <c r="E38" s="28">
        <v>10</v>
      </c>
      <c r="F38" s="63">
        <f t="shared" si="0"/>
        <v>50</v>
      </c>
      <c r="G38" s="142"/>
      <c r="H38" s="145"/>
      <c r="I38" s="144"/>
    </row>
    <row r="39" spans="1:9" s="29" customFormat="1" ht="12.75">
      <c r="A39" s="44">
        <v>5492</v>
      </c>
      <c r="B39" s="23" t="s">
        <v>336</v>
      </c>
      <c r="C39" s="28">
        <v>20</v>
      </c>
      <c r="D39" s="28">
        <v>20</v>
      </c>
      <c r="E39" s="28">
        <v>13</v>
      </c>
      <c r="F39" s="63">
        <f t="shared" si="0"/>
        <v>65</v>
      </c>
      <c r="G39" s="142"/>
      <c r="H39" s="145"/>
      <c r="I39" s="144"/>
    </row>
    <row r="40" spans="1:9" s="29" customFormat="1" ht="12.75">
      <c r="A40" s="120" t="s">
        <v>208</v>
      </c>
      <c r="B40" s="121" t="s">
        <v>209</v>
      </c>
      <c r="C40" s="122">
        <f>SUM(C37:C39)</f>
        <v>50</v>
      </c>
      <c r="D40" s="122">
        <f>SUM(D37:D39)</f>
        <v>50</v>
      </c>
      <c r="E40" s="122">
        <f>SUM(E37:E39)</f>
        <v>23</v>
      </c>
      <c r="F40" s="123">
        <f t="shared" si="0"/>
        <v>46</v>
      </c>
      <c r="G40" s="142"/>
      <c r="H40" s="145"/>
      <c r="I40" s="144"/>
    </row>
    <row r="41" spans="1:9" s="29" customFormat="1" ht="12.75">
      <c r="A41" s="33">
        <v>5901</v>
      </c>
      <c r="B41" s="34" t="s">
        <v>210</v>
      </c>
      <c r="C41" s="345">
        <v>800</v>
      </c>
      <c r="D41" s="345">
        <v>800</v>
      </c>
      <c r="E41" s="345">
        <v>0</v>
      </c>
      <c r="F41" s="63">
        <f t="shared" si="0"/>
        <v>0</v>
      </c>
      <c r="G41" s="142"/>
      <c r="H41" s="145"/>
      <c r="I41" s="144"/>
    </row>
    <row r="42" spans="1:9" s="29" customFormat="1" ht="12.75">
      <c r="A42" s="120" t="s">
        <v>211</v>
      </c>
      <c r="B42" s="121" t="s">
        <v>212</v>
      </c>
      <c r="C42" s="64">
        <f>SUM(C41:C41)</f>
        <v>800</v>
      </c>
      <c r="D42" s="64">
        <f>SUM(D41:D41)</f>
        <v>800</v>
      </c>
      <c r="E42" s="64">
        <f>E41</f>
        <v>0</v>
      </c>
      <c r="F42" s="123">
        <f t="shared" si="0"/>
        <v>0</v>
      </c>
      <c r="G42" s="142"/>
      <c r="H42" s="145"/>
      <c r="I42" s="144"/>
    </row>
    <row r="43" spans="1:9" s="29" customFormat="1" ht="12.75">
      <c r="A43" s="120"/>
      <c r="B43" s="121"/>
      <c r="C43" s="122"/>
      <c r="D43" s="122"/>
      <c r="E43" s="26"/>
      <c r="F43" s="63"/>
      <c r="G43" s="142"/>
      <c r="H43" s="145"/>
      <c r="I43" s="144"/>
    </row>
    <row r="44" spans="1:9" s="29" customFormat="1" ht="12.75">
      <c r="A44" s="542" t="s">
        <v>213</v>
      </c>
      <c r="B44" s="544"/>
      <c r="C44" s="122">
        <f>C34+C36+C40+C42+C11</f>
        <v>32750</v>
      </c>
      <c r="D44" s="122">
        <f>D34+D36+D40+D42+D11</f>
        <v>32850</v>
      </c>
      <c r="E44" s="122">
        <f>E34+E36+E40+E11+E42</f>
        <v>8681</v>
      </c>
      <c r="F44" s="123">
        <f t="shared" si="0"/>
        <v>26.426179604261797</v>
      </c>
      <c r="G44" s="142"/>
      <c r="H44" s="145"/>
      <c r="I44" s="144"/>
    </row>
    <row r="45" spans="1:9" s="29" customFormat="1" ht="12.75">
      <c r="A45" s="44"/>
      <c r="B45" s="23"/>
      <c r="C45" s="28"/>
      <c r="D45" s="23"/>
      <c r="E45" s="26"/>
      <c r="F45" s="63"/>
      <c r="G45" s="142"/>
      <c r="H45" s="145"/>
      <c r="I45" s="144"/>
    </row>
    <row r="46" spans="1:9" s="29" customFormat="1" ht="12.75">
      <c r="A46" s="44">
        <v>6123</v>
      </c>
      <c r="B46" s="23" t="s">
        <v>214</v>
      </c>
      <c r="C46" s="28">
        <v>2000</v>
      </c>
      <c r="D46" s="23">
        <v>2000</v>
      </c>
      <c r="E46" s="26">
        <v>0</v>
      </c>
      <c r="F46" s="63">
        <f t="shared" si="0"/>
        <v>0</v>
      </c>
      <c r="G46" s="142"/>
      <c r="H46" s="145"/>
      <c r="I46" s="144"/>
    </row>
    <row r="47" spans="1:9" s="29" customFormat="1" ht="12.75">
      <c r="A47" s="44">
        <v>6127</v>
      </c>
      <c r="B47" s="23" t="s">
        <v>215</v>
      </c>
      <c r="C47" s="28">
        <v>250</v>
      </c>
      <c r="D47" s="28">
        <v>250</v>
      </c>
      <c r="E47" s="23">
        <v>250</v>
      </c>
      <c r="F47" s="63">
        <f t="shared" si="0"/>
        <v>100</v>
      </c>
      <c r="G47" s="142"/>
      <c r="H47" s="145"/>
      <c r="I47" s="144"/>
    </row>
    <row r="48" spans="1:9" s="29" customFormat="1" ht="12.75">
      <c r="A48" s="120" t="s">
        <v>216</v>
      </c>
      <c r="B48" s="121" t="s">
        <v>217</v>
      </c>
      <c r="C48" s="122">
        <f>SUM(C46:C47)</f>
        <v>2250</v>
      </c>
      <c r="D48" s="122">
        <f>SUM(D46:D47)</f>
        <v>2250</v>
      </c>
      <c r="E48" s="122">
        <f>SUM(E47:E47)</f>
        <v>250</v>
      </c>
      <c r="F48" s="123">
        <f t="shared" si="0"/>
        <v>11.11111111111111</v>
      </c>
      <c r="G48" s="142"/>
      <c r="H48" s="145"/>
      <c r="I48" s="144"/>
    </row>
    <row r="49" spans="1:9" s="29" customFormat="1" ht="12.75">
      <c r="A49" s="120"/>
      <c r="B49" s="121"/>
      <c r="C49" s="122"/>
      <c r="D49" s="122"/>
      <c r="E49" s="122"/>
      <c r="F49" s="123"/>
      <c r="G49" s="142"/>
      <c r="H49" s="145"/>
      <c r="I49" s="144"/>
    </row>
    <row r="50" spans="1:8" ht="12.75">
      <c r="A50" s="588" t="s">
        <v>218</v>
      </c>
      <c r="B50" s="589"/>
      <c r="C50" s="9">
        <f>C44+C48</f>
        <v>35000</v>
      </c>
      <c r="D50" s="9">
        <f>D44+D48</f>
        <v>35100</v>
      </c>
      <c r="E50" s="9">
        <f>E44+E48</f>
        <v>8931</v>
      </c>
      <c r="F50" s="27">
        <f t="shared" si="0"/>
        <v>25.444444444444443</v>
      </c>
      <c r="G50" s="119"/>
      <c r="H50" s="124"/>
    </row>
    <row r="51" spans="1:8" ht="12.75">
      <c r="A51" s="20"/>
      <c r="B51" s="20"/>
      <c r="C51" s="18"/>
      <c r="D51" s="18"/>
      <c r="E51" s="18"/>
      <c r="F51" s="126"/>
      <c r="G51" s="119"/>
      <c r="H51" s="124"/>
    </row>
    <row r="52" spans="1:8" ht="12.75">
      <c r="A52" s="20"/>
      <c r="B52" s="20"/>
      <c r="C52" s="18"/>
      <c r="D52" s="18"/>
      <c r="E52" s="18"/>
      <c r="F52" s="126"/>
      <c r="G52" s="119"/>
      <c r="H52" s="124"/>
    </row>
    <row r="54" spans="1:6" ht="25.5" customHeight="1">
      <c r="A54" s="545" t="s">
        <v>219</v>
      </c>
      <c r="B54" s="547"/>
      <c r="C54" s="52" t="s">
        <v>126</v>
      </c>
      <c r="D54" s="6" t="s">
        <v>127</v>
      </c>
      <c r="E54" s="5" t="s">
        <v>2</v>
      </c>
      <c r="F54" s="51" t="s">
        <v>128</v>
      </c>
    </row>
    <row r="55" spans="1:6" ht="12.75">
      <c r="A55" s="590" t="s">
        <v>220</v>
      </c>
      <c r="B55" s="590"/>
      <c r="C55" s="26">
        <f>C11</f>
        <v>13160</v>
      </c>
      <c r="D55" s="26">
        <f>D11</f>
        <v>13160</v>
      </c>
      <c r="E55" s="26">
        <f>E11</f>
        <v>4441</v>
      </c>
      <c r="F55" s="36">
        <f>E55/D55*100</f>
        <v>33.746200607902736</v>
      </c>
    </row>
    <row r="56" spans="1:6" ht="12.75">
      <c r="A56" s="571" t="s">
        <v>221</v>
      </c>
      <c r="B56" s="573"/>
      <c r="C56" s="26">
        <f>C34+C36+C40+C42-C57</f>
        <v>9890</v>
      </c>
      <c r="D56" s="26">
        <f>D34+D36+D40+D42-D57</f>
        <v>9990</v>
      </c>
      <c r="E56" s="26">
        <f>E34+E36+E40+E42-E57</f>
        <v>1738</v>
      </c>
      <c r="F56" s="36">
        <f>E56/D56*100</f>
        <v>17.397397397397395</v>
      </c>
    </row>
    <row r="57" spans="1:6" ht="12.75">
      <c r="A57" s="571" t="s">
        <v>222</v>
      </c>
      <c r="B57" s="573"/>
      <c r="C57" s="26">
        <f>C18+C19+C20+C22+C23+C24</f>
        <v>9700</v>
      </c>
      <c r="D57" s="26">
        <f>D18+D19+D20+D22+D23+D24</f>
        <v>9700</v>
      </c>
      <c r="E57" s="26">
        <f>E18+E19+E20+E22+E23+E24</f>
        <v>2502</v>
      </c>
      <c r="F57" s="36">
        <f>E57/D57*100</f>
        <v>25.79381443298969</v>
      </c>
    </row>
    <row r="58" spans="1:6" ht="12.75">
      <c r="A58" s="571" t="s">
        <v>223</v>
      </c>
      <c r="B58" s="573"/>
      <c r="C58" s="26">
        <f>C48</f>
        <v>2250</v>
      </c>
      <c r="D58" s="26">
        <f>D48</f>
        <v>2250</v>
      </c>
      <c r="E58" s="26">
        <f>E47</f>
        <v>250</v>
      </c>
      <c r="F58" s="36">
        <f>E58/D58*100</f>
        <v>11.11111111111111</v>
      </c>
    </row>
    <row r="59" spans="1:6" ht="12.75">
      <c r="A59" s="542" t="s">
        <v>224</v>
      </c>
      <c r="B59" s="544"/>
      <c r="C59" s="122">
        <f>SUM(C55:C58)</f>
        <v>35000</v>
      </c>
      <c r="D59" s="122">
        <f>SUM(D55:D58)</f>
        <v>35100</v>
      </c>
      <c r="E59" s="122">
        <f>SUM(E55:E58)</f>
        <v>8931</v>
      </c>
      <c r="F59" s="123">
        <f>E59/D59*100</f>
        <v>25.444444444444443</v>
      </c>
    </row>
  </sheetData>
  <mergeCells count="9">
    <mergeCell ref="A59:B59"/>
    <mergeCell ref="A55:B55"/>
    <mergeCell ref="A56:B56"/>
    <mergeCell ref="A57:B57"/>
    <mergeCell ref="A58:B58"/>
    <mergeCell ref="A1:F1"/>
    <mergeCell ref="A44:B44"/>
    <mergeCell ref="A50:B50"/>
    <mergeCell ref="A54:B54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G8" sqref="G8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4" t="s">
        <v>503</v>
      </c>
      <c r="B1" s="284"/>
      <c r="C1" s="284"/>
      <c r="D1" s="284"/>
      <c r="E1" s="284"/>
      <c r="F1" s="284"/>
      <c r="G1" s="284"/>
      <c r="H1" s="24"/>
      <c r="Q1" s="78"/>
      <c r="R1" s="78"/>
    </row>
    <row r="2" spans="1:18" ht="18">
      <c r="A2" s="284"/>
      <c r="B2" s="284"/>
      <c r="C2" s="284"/>
      <c r="D2" s="284"/>
      <c r="E2" s="284"/>
      <c r="F2" s="284"/>
      <c r="G2" s="284"/>
      <c r="H2" s="24"/>
      <c r="Q2" s="78"/>
      <c r="R2" s="78"/>
    </row>
    <row r="3" spans="1:2" ht="15.75">
      <c r="A3" s="1"/>
      <c r="B3" s="1"/>
    </row>
    <row r="4" spans="1:5" ht="15.75">
      <c r="A4" s="1" t="s">
        <v>381</v>
      </c>
      <c r="B4" s="1"/>
      <c r="D4" s="174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1"/>
      <c r="B7" s="52" t="s">
        <v>126</v>
      </c>
      <c r="C7" s="6" t="s">
        <v>127</v>
      </c>
      <c r="D7" s="5" t="s">
        <v>2</v>
      </c>
      <c r="E7" s="51" t="s">
        <v>128</v>
      </c>
      <c r="F7" t="s">
        <v>274</v>
      </c>
    </row>
    <row r="8" spans="1:5" ht="12.75">
      <c r="A8" s="34" t="s">
        <v>342</v>
      </c>
      <c r="B8" s="28">
        <v>3327000</v>
      </c>
      <c r="C8" s="28">
        <v>3327000</v>
      </c>
      <c r="D8" s="28">
        <v>1663500</v>
      </c>
      <c r="E8" s="36">
        <f>D8/C8*100</f>
        <v>50</v>
      </c>
    </row>
    <row r="9" spans="1:5" ht="12.75">
      <c r="A9" s="34" t="s">
        <v>343</v>
      </c>
      <c r="B9" s="28">
        <v>190000</v>
      </c>
      <c r="C9" s="28">
        <v>190000</v>
      </c>
      <c r="D9" s="28">
        <v>95000</v>
      </c>
      <c r="E9" s="36">
        <f>D9/C9*100</f>
        <v>50</v>
      </c>
    </row>
    <row r="10" spans="1:5" ht="12.75">
      <c r="A10" s="34" t="s">
        <v>339</v>
      </c>
      <c r="B10" s="28">
        <v>0</v>
      </c>
      <c r="C10" s="28">
        <v>0</v>
      </c>
      <c r="D10" s="28">
        <v>22785</v>
      </c>
      <c r="E10" s="36" t="s">
        <v>313</v>
      </c>
    </row>
    <row r="11" spans="1:5" ht="12.75">
      <c r="A11" s="3" t="s">
        <v>337</v>
      </c>
      <c r="B11" s="9">
        <f>B8+B9</f>
        <v>3517000</v>
      </c>
      <c r="C11" s="9">
        <f>C8+C9+C10</f>
        <v>3517000</v>
      </c>
      <c r="D11" s="9">
        <f>D8+D9+D10</f>
        <v>1781285</v>
      </c>
      <c r="E11" s="27">
        <f>D11/C11*100</f>
        <v>50.64785328404891</v>
      </c>
    </row>
    <row r="12" spans="1:5" s="279" customFormat="1" ht="12.75">
      <c r="A12" s="274"/>
      <c r="B12" s="275"/>
      <c r="C12" s="275"/>
      <c r="D12" s="351"/>
      <c r="E12" s="276"/>
    </row>
    <row r="13" spans="1:5" ht="12.75">
      <c r="A13" s="274"/>
      <c r="B13" s="275"/>
      <c r="C13" s="275"/>
      <c r="D13" s="351"/>
      <c r="E13" s="276"/>
    </row>
    <row r="14" spans="1:5" ht="12.75">
      <c r="A14" s="274"/>
      <c r="B14" s="275"/>
      <c r="C14" s="275"/>
      <c r="D14" s="351"/>
      <c r="E14" s="276"/>
    </row>
    <row r="15" ht="17.25" customHeight="1">
      <c r="D15" s="29"/>
    </row>
    <row r="16" spans="1:4" ht="15.75">
      <c r="A16" s="1" t="s">
        <v>96</v>
      </c>
      <c r="B16" s="1"/>
      <c r="D16" s="29"/>
    </row>
    <row r="17" spans="1:18" ht="25.5">
      <c r="A17" s="3"/>
      <c r="B17" s="52" t="s">
        <v>126</v>
      </c>
      <c r="C17" s="6" t="s">
        <v>127</v>
      </c>
      <c r="D17" s="277" t="s">
        <v>2</v>
      </c>
      <c r="E17" s="51" t="s">
        <v>128</v>
      </c>
      <c r="F17" s="11" t="s">
        <v>273</v>
      </c>
      <c r="G17" s="12"/>
      <c r="H17" s="12"/>
      <c r="Q17" s="11"/>
      <c r="R17" s="12"/>
    </row>
    <row r="18" spans="1:18" ht="12.75">
      <c r="A18" s="34" t="s">
        <v>97</v>
      </c>
      <c r="B18" s="28">
        <v>1300000</v>
      </c>
      <c r="C18" s="28">
        <v>1300000</v>
      </c>
      <c r="D18" s="26">
        <v>470100</v>
      </c>
      <c r="E18" s="278">
        <f>D18/C18*100</f>
        <v>36.16153846153846</v>
      </c>
      <c r="F18" s="25" t="s">
        <v>272</v>
      </c>
      <c r="G18" s="58"/>
      <c r="H18" s="58"/>
      <c r="Q18" s="25"/>
      <c r="R18" s="58"/>
    </row>
    <row r="19" spans="1:18" ht="12.75">
      <c r="A19" s="34" t="s">
        <v>98</v>
      </c>
      <c r="B19" s="28">
        <v>2100000</v>
      </c>
      <c r="C19" s="28">
        <v>2100000</v>
      </c>
      <c r="D19" s="26">
        <v>813570</v>
      </c>
      <c r="E19" s="203">
        <f>D19/C19*100</f>
        <v>38.74142857142857</v>
      </c>
      <c r="F19" s="25">
        <v>5179</v>
      </c>
      <c r="G19" s="58"/>
      <c r="H19" s="58"/>
      <c r="Q19" s="25"/>
      <c r="R19" s="58"/>
    </row>
    <row r="20" spans="1:18" ht="12.75">
      <c r="A20" s="34" t="s">
        <v>200</v>
      </c>
      <c r="B20" s="28">
        <v>60000</v>
      </c>
      <c r="C20" s="28">
        <v>60000</v>
      </c>
      <c r="D20" s="26">
        <v>9000</v>
      </c>
      <c r="E20" s="203">
        <f>D20/C20*100</f>
        <v>15</v>
      </c>
      <c r="F20" s="25">
        <v>5194</v>
      </c>
      <c r="G20" s="58"/>
      <c r="H20" s="58"/>
      <c r="Q20" s="25"/>
      <c r="R20" s="58"/>
    </row>
    <row r="21" spans="1:18" ht="12.75">
      <c r="A21" s="34" t="s">
        <v>382</v>
      </c>
      <c r="B21" s="28">
        <v>57000</v>
      </c>
      <c r="C21" s="28">
        <v>57000</v>
      </c>
      <c r="D21" s="26">
        <v>16800</v>
      </c>
      <c r="E21" s="203">
        <f>D21/C21*100</f>
        <v>29.47368421052631</v>
      </c>
      <c r="F21" s="25"/>
      <c r="G21" s="58"/>
      <c r="H21" s="58"/>
      <c r="Q21" s="25"/>
      <c r="R21" s="58"/>
    </row>
    <row r="22" spans="1:18" ht="13.5" customHeight="1">
      <c r="A22" s="34" t="s">
        <v>481</v>
      </c>
      <c r="B22" s="28">
        <v>0</v>
      </c>
      <c r="C22" s="28">
        <v>600940</v>
      </c>
      <c r="D22" s="26">
        <v>0</v>
      </c>
      <c r="E22" s="203">
        <v>0</v>
      </c>
      <c r="F22" s="25"/>
      <c r="G22" s="58"/>
      <c r="H22" s="58"/>
      <c r="Q22" s="25"/>
      <c r="R22" s="58"/>
    </row>
    <row r="23" spans="1:18" ht="12.75">
      <c r="A23" s="3" t="s">
        <v>338</v>
      </c>
      <c r="B23" s="9">
        <f>SUM(B18:B22)</f>
        <v>3517000</v>
      </c>
      <c r="C23" s="9">
        <f>SUM(C18:C22)</f>
        <v>4117940</v>
      </c>
      <c r="D23" s="9">
        <f>SUM(D18:D22)</f>
        <v>1309470</v>
      </c>
      <c r="E23" s="10">
        <f>D23/C23*100</f>
        <v>31.79915200318606</v>
      </c>
      <c r="F23" s="18"/>
      <c r="G23" s="31"/>
      <c r="H23" s="31"/>
      <c r="Q23" s="18"/>
      <c r="R23" s="31"/>
    </row>
    <row r="26" spans="1:7" ht="15.75">
      <c r="A26" s="1" t="s">
        <v>655</v>
      </c>
      <c r="B26" s="1"/>
      <c r="D26" s="438">
        <v>1072752.27</v>
      </c>
      <c r="E26" s="353" t="s">
        <v>94</v>
      </c>
      <c r="G26" t="s">
        <v>164</v>
      </c>
    </row>
    <row r="28" ht="18.75">
      <c r="A28" s="175"/>
    </row>
    <row r="29" ht="18.75">
      <c r="A29" s="175"/>
    </row>
    <row r="30" ht="18.75">
      <c r="A30" s="177"/>
    </row>
    <row r="31" ht="18.75">
      <c r="A31" s="177"/>
    </row>
    <row r="32" ht="15.75">
      <c r="A32" s="179"/>
    </row>
    <row r="33" ht="18.75">
      <c r="A33" s="177"/>
    </row>
    <row r="34" ht="18.75">
      <c r="A34" s="177"/>
    </row>
    <row r="35" ht="18.75">
      <c r="A35" s="177"/>
    </row>
    <row r="36" ht="18.75">
      <c r="A36" s="181"/>
    </row>
    <row r="37" ht="18.75">
      <c r="A37" s="181"/>
    </row>
    <row r="38" ht="18.75">
      <c r="A38" s="181"/>
    </row>
    <row r="39" ht="18.75">
      <c r="A39" s="177"/>
    </row>
    <row r="40" ht="18.75">
      <c r="A40" s="177"/>
    </row>
    <row r="41" ht="15.75">
      <c r="A41" s="180"/>
    </row>
    <row r="42" ht="18.75">
      <c r="A42" s="178"/>
    </row>
    <row r="43" ht="18.75">
      <c r="A43" s="178"/>
    </row>
    <row r="44" ht="18.75">
      <c r="A44" s="178"/>
    </row>
    <row r="45" ht="18.75">
      <c r="A45" s="176"/>
    </row>
    <row r="46" ht="18.75">
      <c r="A46" s="178"/>
    </row>
    <row r="47" ht="18.75">
      <c r="A47" s="178"/>
    </row>
    <row r="48" ht="18.75">
      <c r="A48" s="178"/>
    </row>
    <row r="49" ht="15.75">
      <c r="A49" s="179"/>
    </row>
    <row r="50" ht="18.75">
      <c r="A50" s="178"/>
    </row>
    <row r="51" ht="15.75">
      <c r="A51" s="180"/>
    </row>
    <row r="52" ht="18.75">
      <c r="A52" s="176"/>
    </row>
    <row r="53" ht="15.75">
      <c r="A53" s="179"/>
    </row>
    <row r="54" ht="15.75">
      <c r="A54" s="180"/>
    </row>
    <row r="55" ht="15.75">
      <c r="A55" s="180"/>
    </row>
    <row r="56" ht="18.75">
      <c r="A56" s="178"/>
    </row>
    <row r="57" spans="1:2" ht="18.75">
      <c r="A57" s="178"/>
      <c r="B57" s="176"/>
    </row>
    <row r="58" ht="18.75">
      <c r="A58" s="178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5">
      <selection activeCell="H17" sqref="H1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4" t="s">
        <v>504</v>
      </c>
      <c r="B2" s="284"/>
      <c r="C2" s="284"/>
      <c r="D2" s="284"/>
      <c r="E2" s="284"/>
    </row>
    <row r="3" spans="1:5" ht="17.25" customHeight="1">
      <c r="A3" s="284"/>
      <c r="B3" s="284"/>
      <c r="C3" s="284"/>
      <c r="D3" s="284"/>
      <c r="E3" s="284"/>
    </row>
    <row r="4" spans="1:2" ht="15.75">
      <c r="A4" s="1"/>
      <c r="B4" s="1"/>
    </row>
    <row r="5" spans="1:5" ht="15.75">
      <c r="A5" s="1" t="s">
        <v>381</v>
      </c>
      <c r="B5" s="1" t="s">
        <v>164</v>
      </c>
      <c r="D5" s="174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1"/>
      <c r="B8" s="52" t="s">
        <v>126</v>
      </c>
      <c r="C8" s="6" t="s">
        <v>127</v>
      </c>
      <c r="D8" s="5" t="s">
        <v>2</v>
      </c>
      <c r="E8" s="51" t="s">
        <v>128</v>
      </c>
    </row>
    <row r="9" spans="1:5" ht="12.75">
      <c r="A9" s="34" t="s">
        <v>443</v>
      </c>
      <c r="B9" s="28">
        <v>0</v>
      </c>
      <c r="C9" s="28">
        <v>2500000</v>
      </c>
      <c r="D9" s="439">
        <v>2500000</v>
      </c>
      <c r="E9" s="36">
        <f>D9/C9*100</f>
        <v>100</v>
      </c>
    </row>
    <row r="10" spans="1:5" ht="12.75">
      <c r="A10" s="34" t="s">
        <v>425</v>
      </c>
      <c r="B10" s="28">
        <v>0</v>
      </c>
      <c r="C10" s="28">
        <v>0</v>
      </c>
      <c r="D10" s="28">
        <v>343893</v>
      </c>
      <c r="E10" s="36" t="s">
        <v>313</v>
      </c>
    </row>
    <row r="11" spans="1:5" ht="12.75">
      <c r="A11" s="34" t="s">
        <v>378</v>
      </c>
      <c r="B11" s="28">
        <v>0</v>
      </c>
      <c r="C11" s="28">
        <v>0</v>
      </c>
      <c r="D11" s="439">
        <v>244074</v>
      </c>
      <c r="E11" s="36" t="s">
        <v>313</v>
      </c>
    </row>
    <row r="12" spans="1:5" ht="12.75">
      <c r="A12" s="34" t="s">
        <v>412</v>
      </c>
      <c r="B12" s="28">
        <v>0</v>
      </c>
      <c r="C12" s="28">
        <v>0</v>
      </c>
      <c r="D12" s="28">
        <v>60000000</v>
      </c>
      <c r="E12" s="278" t="s">
        <v>313</v>
      </c>
    </row>
    <row r="13" spans="1:5" ht="12.75">
      <c r="A13" s="3" t="s">
        <v>337</v>
      </c>
      <c r="B13" s="9">
        <f>SUM(B9:B12)</f>
        <v>0</v>
      </c>
      <c r="C13" s="9">
        <f>SUM(C9:C12)</f>
        <v>2500000</v>
      </c>
      <c r="D13" s="9">
        <f>SUM(D9:D12)</f>
        <v>63087967</v>
      </c>
      <c r="E13" s="319" t="s">
        <v>313</v>
      </c>
    </row>
    <row r="14" ht="12" customHeight="1">
      <c r="A14" s="385"/>
    </row>
    <row r="15" ht="12" customHeight="1">
      <c r="A15" s="17"/>
    </row>
    <row r="16" ht="12" customHeight="1"/>
    <row r="18" spans="1:2" ht="15.75">
      <c r="A18" s="1" t="s">
        <v>96</v>
      </c>
      <c r="B18" s="1"/>
    </row>
    <row r="19" spans="1:5" ht="26.25" customHeight="1">
      <c r="A19" s="3"/>
      <c r="B19" s="52" t="s">
        <v>126</v>
      </c>
      <c r="C19" s="6" t="s">
        <v>127</v>
      </c>
      <c r="D19" s="277" t="s">
        <v>2</v>
      </c>
      <c r="E19" s="51" t="s">
        <v>128</v>
      </c>
    </row>
    <row r="20" spans="1:5" ht="12.75">
      <c r="A20" s="34" t="s">
        <v>340</v>
      </c>
      <c r="B20" s="28">
        <v>0</v>
      </c>
      <c r="C20" s="28">
        <v>118898310</v>
      </c>
      <c r="D20" s="26">
        <v>26259155</v>
      </c>
      <c r="E20" s="36">
        <f>D20/C20*100</f>
        <v>22.085389607303924</v>
      </c>
    </row>
    <row r="21" spans="1:5" ht="12.75">
      <c r="A21" s="3" t="s">
        <v>338</v>
      </c>
      <c r="B21" s="9">
        <f>SUM(B20:B20)</f>
        <v>0</v>
      </c>
      <c r="C21" s="9">
        <f>SUM(C20)</f>
        <v>118898310</v>
      </c>
      <c r="D21" s="9">
        <f>SUM(D20:D20)</f>
        <v>26259155</v>
      </c>
      <c r="E21" s="477">
        <f>D21/C21*100</f>
        <v>22.085389607303924</v>
      </c>
    </row>
    <row r="22" ht="12.75">
      <c r="C22" s="15"/>
    </row>
    <row r="24" spans="1:5" ht="14.25">
      <c r="A24" t="s">
        <v>419</v>
      </c>
      <c r="D24" s="409">
        <v>40000000</v>
      </c>
      <c r="E24" t="s">
        <v>94</v>
      </c>
    </row>
    <row r="26" spans="1:5" ht="14.25">
      <c r="A26" t="s">
        <v>420</v>
      </c>
      <c r="D26" s="409">
        <v>-89574074</v>
      </c>
      <c r="E26" t="s">
        <v>94</v>
      </c>
    </row>
    <row r="28" spans="1:5" ht="15.75">
      <c r="A28" s="1" t="s">
        <v>656</v>
      </c>
      <c r="D28" s="352">
        <v>43653043.24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7"/>
  <sheetViews>
    <sheetView workbookViewId="0" topLeftCell="B1">
      <selection activeCell="O14" sqref="O14"/>
    </sheetView>
  </sheetViews>
  <sheetFormatPr defaultColWidth="9.125" defaultRowHeight="12.75"/>
  <cols>
    <col min="1" max="1" width="12.75390625" style="0" customWidth="1"/>
    <col min="6" max="6" width="11.375" style="0" customWidth="1"/>
    <col min="7" max="7" width="10.375" style="0" customWidth="1"/>
    <col min="8" max="9" width="10.25390625" style="0" customWidth="1"/>
    <col min="10" max="10" width="9.875" style="0" customWidth="1"/>
    <col min="11" max="11" width="11.75390625" style="0" customWidth="1"/>
  </cols>
  <sheetData>
    <row r="1" spans="1:12" ht="15.75">
      <c r="A1" s="615" t="s">
        <v>516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333"/>
    </row>
    <row r="2" spans="1:12" ht="39.75" customHeight="1">
      <c r="A2" s="445" t="s">
        <v>517</v>
      </c>
      <c r="B2" s="616" t="s">
        <v>518</v>
      </c>
      <c r="C2" s="617"/>
      <c r="D2" s="617"/>
      <c r="E2" s="617"/>
      <c r="F2" s="446" t="s">
        <v>519</v>
      </c>
      <c r="G2" s="447" t="s">
        <v>520</v>
      </c>
      <c r="H2" s="448" t="s">
        <v>521</v>
      </c>
      <c r="I2" s="448" t="s">
        <v>522</v>
      </c>
      <c r="J2" s="448" t="s">
        <v>523</v>
      </c>
      <c r="K2" s="445" t="s">
        <v>524</v>
      </c>
      <c r="L2" s="449"/>
    </row>
    <row r="3" spans="1:12" ht="12.75">
      <c r="A3" s="618" t="s">
        <v>525</v>
      </c>
      <c r="B3" s="619"/>
      <c r="C3" s="619"/>
      <c r="D3" s="619"/>
      <c r="E3" s="619"/>
      <c r="F3" s="619"/>
      <c r="G3" s="619"/>
      <c r="H3" s="619"/>
      <c r="I3" s="619"/>
      <c r="J3" s="619"/>
      <c r="K3" s="620"/>
      <c r="L3" s="450"/>
    </row>
    <row r="4" spans="1:12" ht="12.75">
      <c r="A4" s="451">
        <v>1</v>
      </c>
      <c r="B4" s="603" t="s">
        <v>526</v>
      </c>
      <c r="C4" s="604"/>
      <c r="D4" s="604"/>
      <c r="E4" s="604"/>
      <c r="F4" s="452">
        <v>4823611</v>
      </c>
      <c r="G4" s="452">
        <v>2698399</v>
      </c>
      <c r="H4" s="453">
        <v>1964233</v>
      </c>
      <c r="I4" s="171"/>
      <c r="J4" s="171"/>
      <c r="K4" s="453">
        <f>SUM(G4:H4)</f>
        <v>4662632</v>
      </c>
      <c r="L4" s="392"/>
    </row>
    <row r="5" spans="1:12" ht="12.75">
      <c r="A5" s="451">
        <v>2</v>
      </c>
      <c r="B5" s="603" t="s">
        <v>527</v>
      </c>
      <c r="C5" s="604"/>
      <c r="D5" s="604"/>
      <c r="E5" s="604"/>
      <c r="F5" s="452">
        <v>2999597</v>
      </c>
      <c r="G5" s="452">
        <v>2099719</v>
      </c>
      <c r="H5" s="453">
        <v>632221.6</v>
      </c>
      <c r="I5" s="453">
        <v>48000</v>
      </c>
      <c r="J5" s="453"/>
      <c r="K5" s="453">
        <f>SUM(G5:H5:I5)</f>
        <v>2779940.6</v>
      </c>
      <c r="L5" s="392"/>
    </row>
    <row r="6" spans="1:12" ht="12.75">
      <c r="A6" s="451">
        <v>3</v>
      </c>
      <c r="B6" s="603" t="s">
        <v>528</v>
      </c>
      <c r="C6" s="604"/>
      <c r="D6" s="604"/>
      <c r="E6" s="604"/>
      <c r="F6" s="452">
        <v>500000</v>
      </c>
      <c r="G6" s="452">
        <v>450000</v>
      </c>
      <c r="H6" s="453">
        <v>-11479</v>
      </c>
      <c r="I6" s="171"/>
      <c r="J6" s="171"/>
      <c r="K6" s="453">
        <f>G6+H6</f>
        <v>438521</v>
      </c>
      <c r="L6" s="392"/>
    </row>
    <row r="7" spans="1:12" ht="12.75">
      <c r="A7" s="451">
        <v>4</v>
      </c>
      <c r="B7" s="603" t="s">
        <v>529</v>
      </c>
      <c r="C7" s="604"/>
      <c r="D7" s="604"/>
      <c r="E7" s="604"/>
      <c r="F7" s="452">
        <v>3725000</v>
      </c>
      <c r="G7" s="452">
        <v>1877500</v>
      </c>
      <c r="H7" s="453">
        <v>1825567</v>
      </c>
      <c r="I7" s="171"/>
      <c r="J7" s="171"/>
      <c r="K7" s="453">
        <f>G7+H7</f>
        <v>3703067</v>
      </c>
      <c r="L7" s="392"/>
    </row>
    <row r="8" spans="1:12" ht="12.75">
      <c r="A8" s="451">
        <v>5</v>
      </c>
      <c r="B8" s="603" t="s">
        <v>530</v>
      </c>
      <c r="C8" s="604"/>
      <c r="D8" s="604"/>
      <c r="E8" s="604"/>
      <c r="F8" s="452">
        <v>1821700</v>
      </c>
      <c r="G8" s="452">
        <v>944134</v>
      </c>
      <c r="H8" s="453">
        <v>561102</v>
      </c>
      <c r="I8" s="453">
        <v>17858</v>
      </c>
      <c r="J8" s="453"/>
      <c r="K8" s="453">
        <f>G8+H8+I8</f>
        <v>1523094</v>
      </c>
      <c r="L8" s="392"/>
    </row>
    <row r="9" spans="1:12" ht="12.75">
      <c r="A9" s="451">
        <v>6</v>
      </c>
      <c r="B9" s="603" t="s">
        <v>531</v>
      </c>
      <c r="C9" s="604"/>
      <c r="D9" s="604"/>
      <c r="E9" s="604"/>
      <c r="F9" s="452">
        <v>4000000</v>
      </c>
      <c r="G9" s="452">
        <v>1502476.2</v>
      </c>
      <c r="H9" s="453">
        <v>2496973.8</v>
      </c>
      <c r="I9" s="171"/>
      <c r="J9" s="171"/>
      <c r="K9" s="453">
        <f>G9+H9</f>
        <v>3999450</v>
      </c>
      <c r="L9" s="392"/>
    </row>
    <row r="10" spans="1:12" ht="12.75">
      <c r="A10" s="451">
        <v>7</v>
      </c>
      <c r="B10" s="603" t="s">
        <v>532</v>
      </c>
      <c r="C10" s="604"/>
      <c r="D10" s="604"/>
      <c r="E10" s="604"/>
      <c r="F10" s="452">
        <v>1672600</v>
      </c>
      <c r="G10" s="452">
        <v>1672600</v>
      </c>
      <c r="H10" s="453">
        <v>-3032.5</v>
      </c>
      <c r="I10" s="453">
        <v>-24569</v>
      </c>
      <c r="J10" s="171"/>
      <c r="K10" s="453">
        <f>SUM(G10:H10:I10)</f>
        <v>1644998.5</v>
      </c>
      <c r="L10" s="392"/>
    </row>
    <row r="11" spans="1:12" ht="12.75">
      <c r="A11" s="451">
        <v>7</v>
      </c>
      <c r="B11" s="603" t="s">
        <v>533</v>
      </c>
      <c r="C11" s="604"/>
      <c r="D11" s="604"/>
      <c r="E11" s="604"/>
      <c r="F11" s="452">
        <v>293700</v>
      </c>
      <c r="G11" s="452">
        <v>293700</v>
      </c>
      <c r="H11" s="453"/>
      <c r="I11" s="171"/>
      <c r="J11" s="171"/>
      <c r="K11" s="453">
        <f>G11+H11</f>
        <v>293700</v>
      </c>
      <c r="L11" s="392"/>
    </row>
    <row r="12" spans="1:12" ht="12.75">
      <c r="A12" s="451">
        <v>8</v>
      </c>
      <c r="B12" s="603" t="s">
        <v>534</v>
      </c>
      <c r="C12" s="604"/>
      <c r="D12" s="604"/>
      <c r="E12" s="604"/>
      <c r="F12" s="452">
        <v>1517869</v>
      </c>
      <c r="G12" s="452">
        <v>1354013.7</v>
      </c>
      <c r="H12" s="453">
        <v>50778</v>
      </c>
      <c r="I12" s="171"/>
      <c r="J12" s="171"/>
      <c r="K12" s="453">
        <f>G12+H12</f>
        <v>1404791.7</v>
      </c>
      <c r="L12" s="392"/>
    </row>
    <row r="13" spans="1:12" ht="12.75">
      <c r="A13" s="451">
        <v>9</v>
      </c>
      <c r="B13" s="603" t="s">
        <v>535</v>
      </c>
      <c r="C13" s="604"/>
      <c r="D13" s="604"/>
      <c r="E13" s="604"/>
      <c r="F13" s="452">
        <v>1999900</v>
      </c>
      <c r="G13" s="452">
        <v>340000</v>
      </c>
      <c r="H13" s="453">
        <v>1163517</v>
      </c>
      <c r="I13" s="453">
        <v>23940</v>
      </c>
      <c r="J13" s="453"/>
      <c r="K13" s="453">
        <v>1527457</v>
      </c>
      <c r="L13" s="392"/>
    </row>
    <row r="14" spans="1:12" ht="12.75">
      <c r="A14" s="451">
        <v>10</v>
      </c>
      <c r="B14" s="603" t="s">
        <v>536</v>
      </c>
      <c r="C14" s="604"/>
      <c r="D14" s="604"/>
      <c r="E14" s="604"/>
      <c r="F14" s="452">
        <v>373000</v>
      </c>
      <c r="G14" s="452"/>
      <c r="H14" s="453">
        <v>373000</v>
      </c>
      <c r="I14" s="453"/>
      <c r="J14" s="453"/>
      <c r="K14" s="453">
        <f>G14+H14</f>
        <v>373000</v>
      </c>
      <c r="L14" s="392"/>
    </row>
    <row r="15" spans="1:12" ht="12.75">
      <c r="A15" s="451">
        <v>11</v>
      </c>
      <c r="B15" s="603" t="s">
        <v>537</v>
      </c>
      <c r="C15" s="604"/>
      <c r="D15" s="604"/>
      <c r="E15" s="604"/>
      <c r="F15" s="452">
        <v>2000000</v>
      </c>
      <c r="G15" s="452">
        <v>895260</v>
      </c>
      <c r="H15" s="453">
        <v>916500</v>
      </c>
      <c r="I15" s="453">
        <v>119856</v>
      </c>
      <c r="J15" s="453"/>
      <c r="K15" s="453">
        <f>G15+H15+I15</f>
        <v>1931616</v>
      </c>
      <c r="L15" s="392"/>
    </row>
    <row r="16" spans="1:12" ht="12.75">
      <c r="A16" s="451">
        <v>12</v>
      </c>
      <c r="B16" s="603" t="s">
        <v>538</v>
      </c>
      <c r="C16" s="604"/>
      <c r="D16" s="604"/>
      <c r="E16" s="604"/>
      <c r="F16" s="452">
        <v>799800</v>
      </c>
      <c r="G16" s="452">
        <v>774800</v>
      </c>
      <c r="H16" s="453">
        <v>-18681</v>
      </c>
      <c r="I16" s="453"/>
      <c r="J16" s="453"/>
      <c r="K16" s="453">
        <f>G16+H16</f>
        <v>756119</v>
      </c>
      <c r="L16" s="392"/>
    </row>
    <row r="17" spans="1:12" ht="12.75">
      <c r="A17" s="451">
        <v>13</v>
      </c>
      <c r="B17" s="603" t="s">
        <v>539</v>
      </c>
      <c r="C17" s="604"/>
      <c r="D17" s="604"/>
      <c r="E17" s="604"/>
      <c r="F17" s="452">
        <v>799850</v>
      </c>
      <c r="G17" s="452">
        <v>799850</v>
      </c>
      <c r="H17" s="453">
        <v>-5962</v>
      </c>
      <c r="I17" s="453"/>
      <c r="J17" s="453"/>
      <c r="K17" s="453">
        <f>G17+H17</f>
        <v>793888</v>
      </c>
      <c r="L17" s="392"/>
    </row>
    <row r="18" spans="1:12" ht="12.75">
      <c r="A18" s="451">
        <v>14</v>
      </c>
      <c r="B18" s="603" t="s">
        <v>540</v>
      </c>
      <c r="C18" s="604"/>
      <c r="D18" s="604"/>
      <c r="E18" s="604"/>
      <c r="F18" s="452">
        <v>2694000</v>
      </c>
      <c r="G18" s="452"/>
      <c r="H18" s="453">
        <v>2424600</v>
      </c>
      <c r="I18" s="453">
        <v>-137665</v>
      </c>
      <c r="J18" s="453">
        <v>220876</v>
      </c>
      <c r="K18" s="453">
        <f>SUM(H18:I18:J18)</f>
        <v>2507811</v>
      </c>
      <c r="L18" s="392"/>
    </row>
    <row r="19" spans="1:12" ht="12.75">
      <c r="A19" s="451">
        <v>15</v>
      </c>
      <c r="B19" s="614" t="s">
        <v>541</v>
      </c>
      <c r="C19" s="614"/>
      <c r="D19" s="614"/>
      <c r="E19" s="614"/>
      <c r="F19" s="454">
        <v>2399000</v>
      </c>
      <c r="G19" s="454">
        <v>2399000</v>
      </c>
      <c r="H19" s="453">
        <v>-152403</v>
      </c>
      <c r="I19" s="453"/>
      <c r="J19" s="453"/>
      <c r="K19" s="453">
        <f>G19+H19</f>
        <v>2246597</v>
      </c>
      <c r="L19" s="392"/>
    </row>
    <row r="20" spans="1:12" ht="12.75">
      <c r="A20" s="451">
        <v>16</v>
      </c>
      <c r="B20" s="614" t="s">
        <v>542</v>
      </c>
      <c r="C20" s="614"/>
      <c r="D20" s="614"/>
      <c r="E20" s="614"/>
      <c r="F20" s="454">
        <v>874496</v>
      </c>
      <c r="G20" s="454"/>
      <c r="H20" s="453">
        <v>827483</v>
      </c>
      <c r="I20" s="453"/>
      <c r="J20" s="453"/>
      <c r="K20" s="453">
        <f>SUM(G20:H20)</f>
        <v>827483</v>
      </c>
      <c r="L20" s="392"/>
    </row>
    <row r="21" spans="1:12" ht="12.75">
      <c r="A21" s="451">
        <v>17</v>
      </c>
      <c r="B21" s="603" t="s">
        <v>543</v>
      </c>
      <c r="C21" s="604"/>
      <c r="D21" s="604"/>
      <c r="E21" s="604"/>
      <c r="F21" s="452">
        <v>700000</v>
      </c>
      <c r="G21" s="452">
        <v>105167.25</v>
      </c>
      <c r="H21" s="453">
        <v>582382.3</v>
      </c>
      <c r="I21" s="453"/>
      <c r="J21" s="453"/>
      <c r="K21" s="453">
        <v>687549</v>
      </c>
      <c r="L21" s="392"/>
    </row>
    <row r="22" spans="1:12" ht="12.75">
      <c r="A22" s="451">
        <v>18</v>
      </c>
      <c r="B22" s="603" t="s">
        <v>544</v>
      </c>
      <c r="C22" s="604"/>
      <c r="D22" s="604"/>
      <c r="E22" s="604"/>
      <c r="F22" s="452">
        <v>737300</v>
      </c>
      <c r="G22" s="452">
        <v>186250</v>
      </c>
      <c r="H22" s="453">
        <v>456149</v>
      </c>
      <c r="I22" s="453"/>
      <c r="J22" s="453"/>
      <c r="K22" s="453">
        <f>G22+H22</f>
        <v>642399</v>
      </c>
      <c r="L22" s="392"/>
    </row>
    <row r="23" spans="1:12" ht="12.75">
      <c r="A23" s="451">
        <v>19</v>
      </c>
      <c r="B23" s="603" t="s">
        <v>545</v>
      </c>
      <c r="C23" s="604"/>
      <c r="D23" s="604"/>
      <c r="E23" s="604"/>
      <c r="F23" s="452">
        <v>269250</v>
      </c>
      <c r="G23" s="455"/>
      <c r="H23" s="453">
        <v>199956</v>
      </c>
      <c r="I23" s="453"/>
      <c r="J23" s="453"/>
      <c r="K23" s="456">
        <f>SUM(G23:H23)</f>
        <v>199956</v>
      </c>
      <c r="L23" s="393"/>
    </row>
    <row r="24" spans="1:12" ht="12.75">
      <c r="A24" s="457">
        <v>20</v>
      </c>
      <c r="B24" s="603" t="s">
        <v>546</v>
      </c>
      <c r="C24" s="604"/>
      <c r="D24" s="604"/>
      <c r="E24" s="607"/>
      <c r="F24" s="454">
        <v>1701875</v>
      </c>
      <c r="G24" s="459"/>
      <c r="H24" s="453">
        <v>1411874</v>
      </c>
      <c r="I24" s="453"/>
      <c r="J24" s="453"/>
      <c r="K24" s="453">
        <f>SUM(G24:H24)</f>
        <v>1411874</v>
      </c>
      <c r="L24" s="392"/>
    </row>
    <row r="25" spans="1:12" ht="12.75">
      <c r="A25" s="457">
        <v>21</v>
      </c>
      <c r="B25" s="603" t="s">
        <v>547</v>
      </c>
      <c r="C25" s="604"/>
      <c r="D25" s="604"/>
      <c r="E25" s="607"/>
      <c r="F25" s="454">
        <v>797650</v>
      </c>
      <c r="G25" s="459"/>
      <c r="H25" s="460">
        <v>765090.3</v>
      </c>
      <c r="I25" s="460"/>
      <c r="J25" s="460"/>
      <c r="K25" s="453">
        <f>SUM(G25:H25)</f>
        <v>765090.3</v>
      </c>
      <c r="L25" s="392"/>
    </row>
    <row r="26" spans="1:12" ht="12.75">
      <c r="A26" s="457">
        <v>22</v>
      </c>
      <c r="B26" s="603" t="s">
        <v>548</v>
      </c>
      <c r="C26" s="604"/>
      <c r="D26" s="604"/>
      <c r="E26" s="607"/>
      <c r="F26" s="454">
        <v>1611350</v>
      </c>
      <c r="G26" s="459"/>
      <c r="H26" s="453">
        <v>1450486</v>
      </c>
      <c r="I26" s="453">
        <v>116848</v>
      </c>
      <c r="J26" s="453"/>
      <c r="K26" s="453">
        <f>SUM(G26:H26:I26)</f>
        <v>1567334</v>
      </c>
      <c r="L26" s="392"/>
    </row>
    <row r="27" spans="1:12" ht="12.75" customHeight="1">
      <c r="A27" s="451">
        <v>23</v>
      </c>
      <c r="B27" s="603" t="s">
        <v>549</v>
      </c>
      <c r="C27" s="604"/>
      <c r="D27" s="604"/>
      <c r="E27" s="607"/>
      <c r="F27" s="454">
        <v>149625</v>
      </c>
      <c r="G27" s="459"/>
      <c r="H27" s="453">
        <v>149625</v>
      </c>
      <c r="I27" s="171"/>
      <c r="J27" s="171"/>
      <c r="K27" s="453">
        <f>SUM(H27)</f>
        <v>149625</v>
      </c>
      <c r="L27" s="392"/>
    </row>
    <row r="28" spans="1:12" ht="12.75">
      <c r="A28" s="451">
        <v>24</v>
      </c>
      <c r="B28" s="603" t="s">
        <v>550</v>
      </c>
      <c r="C28" s="604"/>
      <c r="D28" s="604"/>
      <c r="E28" s="607"/>
      <c r="F28" s="454">
        <v>2178000</v>
      </c>
      <c r="G28" s="459"/>
      <c r="H28" s="453">
        <v>1960200</v>
      </c>
      <c r="I28" s="171"/>
      <c r="J28" s="171"/>
      <c r="K28" s="453">
        <f>SUM(H28)</f>
        <v>1960200</v>
      </c>
      <c r="L28" s="392"/>
    </row>
    <row r="29" spans="1:12" ht="12.75">
      <c r="A29" s="451">
        <v>25</v>
      </c>
      <c r="B29" s="603" t="s">
        <v>551</v>
      </c>
      <c r="C29" s="604"/>
      <c r="D29" s="604"/>
      <c r="E29" s="607"/>
      <c r="F29" s="454">
        <v>70000</v>
      </c>
      <c r="G29" s="459"/>
      <c r="H29" s="453"/>
      <c r="I29" s="171">
        <v>70000</v>
      </c>
      <c r="J29" s="171"/>
      <c r="K29" s="171">
        <f>SUM(I29)</f>
        <v>70000</v>
      </c>
      <c r="L29" s="392"/>
    </row>
    <row r="30" spans="1:12" ht="12.75">
      <c r="A30" s="613" t="s">
        <v>552</v>
      </c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450"/>
    </row>
    <row r="31" spans="1:12" ht="12.75">
      <c r="A31" s="451">
        <v>26</v>
      </c>
      <c r="B31" s="603" t="s">
        <v>553</v>
      </c>
      <c r="C31" s="604"/>
      <c r="D31" s="604"/>
      <c r="E31" s="607"/>
      <c r="F31" s="452">
        <v>1998000</v>
      </c>
      <c r="G31" s="455"/>
      <c r="H31" s="453">
        <v>1978840</v>
      </c>
      <c r="I31" s="453">
        <v>-69503</v>
      </c>
      <c r="J31" s="453"/>
      <c r="K31" s="453">
        <f>SUM(H31:I31:J31)</f>
        <v>1909337</v>
      </c>
      <c r="L31" s="392"/>
    </row>
    <row r="32" spans="1:12" ht="12.75">
      <c r="A32" s="451">
        <v>27</v>
      </c>
      <c r="B32" s="603" t="s">
        <v>554</v>
      </c>
      <c r="C32" s="604"/>
      <c r="D32" s="604"/>
      <c r="E32" s="607"/>
      <c r="F32" s="452">
        <v>1999000</v>
      </c>
      <c r="G32" s="455"/>
      <c r="H32" s="453">
        <v>1999000</v>
      </c>
      <c r="I32" s="453">
        <v>-1710</v>
      </c>
      <c r="J32" s="453"/>
      <c r="K32" s="453">
        <f>SUM(H32:I32:J32)</f>
        <v>1997290</v>
      </c>
      <c r="L32" s="392"/>
    </row>
    <row r="33" spans="1:12" ht="12.75">
      <c r="A33" s="451">
        <v>28</v>
      </c>
      <c r="B33" s="603" t="s">
        <v>555</v>
      </c>
      <c r="C33" s="604"/>
      <c r="D33" s="604"/>
      <c r="E33" s="607"/>
      <c r="F33" s="452">
        <v>1299053</v>
      </c>
      <c r="G33" s="455"/>
      <c r="H33" s="453">
        <v>1188601.6</v>
      </c>
      <c r="I33" s="461"/>
      <c r="J33" s="461"/>
      <c r="K33" s="453">
        <f>SUM(H33:I33:J33)</f>
        <v>1188601.6</v>
      </c>
      <c r="L33" s="394"/>
    </row>
    <row r="34" spans="1:12" ht="12.75">
      <c r="A34" s="451">
        <v>29</v>
      </c>
      <c r="B34" s="603" t="s">
        <v>556</v>
      </c>
      <c r="C34" s="604"/>
      <c r="D34" s="604"/>
      <c r="E34" s="607"/>
      <c r="F34" s="452">
        <v>4990385</v>
      </c>
      <c r="G34" s="455"/>
      <c r="H34" s="453">
        <v>3263102</v>
      </c>
      <c r="I34" s="453">
        <v>1714954</v>
      </c>
      <c r="J34" s="453"/>
      <c r="K34" s="453">
        <f>SUM(H34:I34:J34)</f>
        <v>4978056</v>
      </c>
      <c r="L34" s="37"/>
    </row>
    <row r="35" spans="1:12" ht="12.75">
      <c r="A35" s="451">
        <v>30</v>
      </c>
      <c r="B35" s="603" t="s">
        <v>557</v>
      </c>
      <c r="C35" s="604"/>
      <c r="D35" s="604"/>
      <c r="E35" s="607"/>
      <c r="F35" s="452">
        <v>3000000</v>
      </c>
      <c r="G35" s="455"/>
      <c r="H35" s="453">
        <v>199497.5</v>
      </c>
      <c r="I35" s="453">
        <v>2141267</v>
      </c>
      <c r="J35" s="453"/>
      <c r="K35" s="453">
        <f>SUM(H35:I35:J35)</f>
        <v>2340764.5</v>
      </c>
      <c r="L35" s="392"/>
    </row>
    <row r="36" spans="1:12" ht="12.75">
      <c r="A36" s="451">
        <v>31</v>
      </c>
      <c r="B36" s="603" t="s">
        <v>558</v>
      </c>
      <c r="C36" s="604"/>
      <c r="D36" s="604"/>
      <c r="E36" s="607"/>
      <c r="F36" s="452">
        <v>2200000</v>
      </c>
      <c r="G36" s="455"/>
      <c r="H36" s="453">
        <v>428742</v>
      </c>
      <c r="I36" s="453">
        <v>1390168</v>
      </c>
      <c r="J36" s="453">
        <v>36675</v>
      </c>
      <c r="K36" s="453">
        <f>SUM(H36:I36:J36)</f>
        <v>1855585</v>
      </c>
      <c r="L36" s="392"/>
    </row>
    <row r="37" spans="1:12" ht="12.75">
      <c r="A37" s="451">
        <v>32</v>
      </c>
      <c r="B37" s="603" t="s">
        <v>559</v>
      </c>
      <c r="C37" s="604"/>
      <c r="D37" s="604"/>
      <c r="E37" s="607"/>
      <c r="F37" s="452">
        <v>1654114</v>
      </c>
      <c r="G37" s="455"/>
      <c r="H37" s="453">
        <v>486532</v>
      </c>
      <c r="I37" s="453">
        <v>1167582</v>
      </c>
      <c r="J37" s="453"/>
      <c r="K37" s="453">
        <f>SUM(H37:I37:J37)</f>
        <v>1654114</v>
      </c>
      <c r="L37" s="37"/>
    </row>
    <row r="38" spans="1:12" ht="12.75">
      <c r="A38" s="451">
        <v>33</v>
      </c>
      <c r="B38" s="603" t="s">
        <v>560</v>
      </c>
      <c r="C38" s="604"/>
      <c r="D38" s="604"/>
      <c r="E38" s="607"/>
      <c r="F38" s="452">
        <v>2173497</v>
      </c>
      <c r="G38" s="455"/>
      <c r="H38" s="453">
        <v>1433529</v>
      </c>
      <c r="I38" s="453">
        <v>559003</v>
      </c>
      <c r="J38" s="453"/>
      <c r="K38" s="453">
        <f>SUM(H38:I38:J38)</f>
        <v>1992532</v>
      </c>
      <c r="L38" s="392"/>
    </row>
    <row r="39" spans="1:12" ht="12.75">
      <c r="A39" s="451">
        <v>34</v>
      </c>
      <c r="B39" s="603" t="s">
        <v>561</v>
      </c>
      <c r="C39" s="604"/>
      <c r="D39" s="604"/>
      <c r="E39" s="607"/>
      <c r="F39" s="452">
        <v>1800000</v>
      </c>
      <c r="G39" s="455"/>
      <c r="H39" s="453">
        <v>1578000</v>
      </c>
      <c r="I39" s="453">
        <v>-23000</v>
      </c>
      <c r="J39" s="453"/>
      <c r="K39" s="453">
        <f>SUM(H39:I39:J39)</f>
        <v>1555000</v>
      </c>
      <c r="L39" s="37"/>
    </row>
    <row r="40" spans="1:12" ht="12.75">
      <c r="A40" s="451">
        <v>35</v>
      </c>
      <c r="B40" s="603" t="s">
        <v>562</v>
      </c>
      <c r="C40" s="604"/>
      <c r="D40" s="604"/>
      <c r="E40" s="607"/>
      <c r="F40" s="452">
        <v>3977620</v>
      </c>
      <c r="G40" s="455"/>
      <c r="H40" s="453">
        <v>2055726</v>
      </c>
      <c r="I40" s="453">
        <v>1164994</v>
      </c>
      <c r="J40" s="453">
        <v>191488</v>
      </c>
      <c r="K40" s="453">
        <f>SUM(H40:I40:J40)</f>
        <v>3412208</v>
      </c>
      <c r="L40" s="37"/>
    </row>
    <row r="41" spans="1:12" ht="12.75">
      <c r="A41" s="451">
        <v>36</v>
      </c>
      <c r="B41" s="603" t="s">
        <v>563</v>
      </c>
      <c r="C41" s="604"/>
      <c r="D41" s="604"/>
      <c r="E41" s="607"/>
      <c r="F41" s="452">
        <v>800000</v>
      </c>
      <c r="G41" s="455"/>
      <c r="H41" s="453">
        <v>239500</v>
      </c>
      <c r="I41" s="453">
        <v>301954</v>
      </c>
      <c r="J41" s="453">
        <v>158791</v>
      </c>
      <c r="K41" s="453">
        <f>SUM(H41:I41:J41)</f>
        <v>700245</v>
      </c>
      <c r="L41" s="37"/>
    </row>
    <row r="42" spans="1:12" ht="12.75">
      <c r="A42" s="451">
        <v>37</v>
      </c>
      <c r="B42" s="603" t="s">
        <v>564</v>
      </c>
      <c r="C42" s="604"/>
      <c r="D42" s="604"/>
      <c r="E42" s="607"/>
      <c r="F42" s="452">
        <v>2500000</v>
      </c>
      <c r="G42" s="455"/>
      <c r="H42" s="453">
        <v>344000</v>
      </c>
      <c r="I42" s="453">
        <v>1893600</v>
      </c>
      <c r="J42" s="453"/>
      <c r="K42" s="453">
        <f>SUM(H42:I42:J42)</f>
        <v>2237600</v>
      </c>
      <c r="L42" s="392"/>
    </row>
    <row r="43" spans="1:12" ht="12.75">
      <c r="A43" s="451">
        <v>38</v>
      </c>
      <c r="B43" s="600" t="s">
        <v>565</v>
      </c>
      <c r="C43" s="601"/>
      <c r="D43" s="601"/>
      <c r="E43" s="602"/>
      <c r="F43" s="452">
        <v>2000000</v>
      </c>
      <c r="G43" s="455"/>
      <c r="H43" s="453">
        <v>1971448</v>
      </c>
      <c r="I43" s="453">
        <v>-16685</v>
      </c>
      <c r="J43" s="453"/>
      <c r="K43" s="453">
        <f>SUM(H43:I43:J43)</f>
        <v>1954763</v>
      </c>
      <c r="L43" s="37"/>
    </row>
    <row r="44" spans="1:12" ht="12.75">
      <c r="A44" s="451">
        <v>39</v>
      </c>
      <c r="B44" s="603" t="s">
        <v>566</v>
      </c>
      <c r="C44" s="604"/>
      <c r="D44" s="604"/>
      <c r="E44" s="607"/>
      <c r="F44" s="452">
        <v>1599826</v>
      </c>
      <c r="G44" s="455"/>
      <c r="H44" s="453">
        <v>221250</v>
      </c>
      <c r="I44" s="453">
        <v>1351575</v>
      </c>
      <c r="J44" s="453"/>
      <c r="K44" s="453">
        <f>SUM(H44:I44:J44)</f>
        <v>1572825</v>
      </c>
      <c r="L44" s="37"/>
    </row>
    <row r="45" spans="1:12" ht="12.75">
      <c r="A45" s="451">
        <v>40</v>
      </c>
      <c r="B45" s="603" t="s">
        <v>567</v>
      </c>
      <c r="C45" s="604"/>
      <c r="D45" s="604"/>
      <c r="E45" s="607"/>
      <c r="F45" s="452">
        <v>1382512</v>
      </c>
      <c r="G45" s="455"/>
      <c r="H45" s="453">
        <v>320400</v>
      </c>
      <c r="I45" s="453">
        <v>950482</v>
      </c>
      <c r="J45" s="453"/>
      <c r="K45" s="453">
        <f>SUM(H45:I45:J45)</f>
        <v>1270882</v>
      </c>
      <c r="L45" s="37"/>
    </row>
    <row r="46" spans="1:12" ht="12.75">
      <c r="A46" s="451">
        <v>41</v>
      </c>
      <c r="B46" s="603" t="s">
        <v>568</v>
      </c>
      <c r="C46" s="601"/>
      <c r="D46" s="601"/>
      <c r="E46" s="602"/>
      <c r="F46" s="452">
        <v>539753</v>
      </c>
      <c r="G46" s="455"/>
      <c r="H46" s="453">
        <v>276463</v>
      </c>
      <c r="I46" s="453">
        <v>222180</v>
      </c>
      <c r="J46" s="453"/>
      <c r="K46" s="453">
        <f>SUM(H46:I46:J46)</f>
        <v>498643</v>
      </c>
      <c r="L46" s="37"/>
    </row>
    <row r="47" spans="1:12" ht="12.75">
      <c r="A47" s="451">
        <v>42</v>
      </c>
      <c r="B47" s="603" t="s">
        <v>569</v>
      </c>
      <c r="C47" s="601"/>
      <c r="D47" s="601"/>
      <c r="E47" s="602"/>
      <c r="F47" s="452">
        <v>492463</v>
      </c>
      <c r="G47" s="455"/>
      <c r="H47" s="453">
        <v>37950</v>
      </c>
      <c r="I47" s="453">
        <v>348104</v>
      </c>
      <c r="J47" s="453"/>
      <c r="K47" s="453">
        <f>SUM(H47:I47:J47)</f>
        <v>386054</v>
      </c>
      <c r="L47" s="37"/>
    </row>
    <row r="48" spans="1:12" ht="12.75">
      <c r="A48" s="451">
        <v>43</v>
      </c>
      <c r="B48" s="603" t="s">
        <v>570</v>
      </c>
      <c r="C48" s="601"/>
      <c r="D48" s="601"/>
      <c r="E48" s="602"/>
      <c r="F48" s="452">
        <v>484053</v>
      </c>
      <c r="G48" s="455"/>
      <c r="H48" s="453">
        <v>167187</v>
      </c>
      <c r="I48" s="453">
        <v>247475</v>
      </c>
      <c r="J48" s="453"/>
      <c r="K48" s="453">
        <f>SUM(H48:I48:J48)</f>
        <v>414662</v>
      </c>
      <c r="L48" s="37"/>
    </row>
    <row r="49" spans="1:12" ht="12.75">
      <c r="A49" s="451">
        <v>44</v>
      </c>
      <c r="B49" s="603" t="s">
        <v>571</v>
      </c>
      <c r="C49" s="604"/>
      <c r="D49" s="604"/>
      <c r="E49" s="607"/>
      <c r="F49" s="452">
        <v>2934699</v>
      </c>
      <c r="G49" s="455"/>
      <c r="H49" s="453">
        <v>717502</v>
      </c>
      <c r="I49" s="453">
        <v>978235</v>
      </c>
      <c r="J49" s="453">
        <v>522469</v>
      </c>
      <c r="K49" s="453">
        <f>SUM(H49:I49:J49)</f>
        <v>2218206</v>
      </c>
      <c r="L49" s="37"/>
    </row>
    <row r="50" spans="1:12" ht="12.75">
      <c r="A50" s="451">
        <v>45</v>
      </c>
      <c r="B50" s="603" t="s">
        <v>572</v>
      </c>
      <c r="C50" s="601"/>
      <c r="D50" s="601"/>
      <c r="E50" s="602"/>
      <c r="F50" s="452">
        <v>2151100</v>
      </c>
      <c r="G50" s="455"/>
      <c r="H50" s="453"/>
      <c r="I50" s="453">
        <v>1344975</v>
      </c>
      <c r="J50" s="453">
        <v>547573</v>
      </c>
      <c r="K50" s="453">
        <f>SUM(H50:I50:J50)</f>
        <v>1892548</v>
      </c>
      <c r="L50" s="37"/>
    </row>
    <row r="51" spans="1:12" ht="12.75">
      <c r="A51" s="451">
        <v>46</v>
      </c>
      <c r="B51" s="603" t="s">
        <v>573</v>
      </c>
      <c r="C51" s="601"/>
      <c r="D51" s="601"/>
      <c r="E51" s="602"/>
      <c r="F51" s="452">
        <v>4742000</v>
      </c>
      <c r="G51" s="455"/>
      <c r="H51" s="453">
        <v>330000</v>
      </c>
      <c r="I51" s="453">
        <v>3912000</v>
      </c>
      <c r="J51" s="453"/>
      <c r="K51" s="453">
        <f>SUM(H51:I51:J51)</f>
        <v>4242000</v>
      </c>
      <c r="L51" s="37"/>
    </row>
    <row r="52" spans="1:12" ht="12.75">
      <c r="A52" s="451">
        <v>47</v>
      </c>
      <c r="B52" s="603" t="s">
        <v>574</v>
      </c>
      <c r="C52" s="601"/>
      <c r="D52" s="601"/>
      <c r="E52" s="602"/>
      <c r="F52" s="452">
        <v>2526397</v>
      </c>
      <c r="G52" s="455"/>
      <c r="H52" s="453">
        <v>817331</v>
      </c>
      <c r="I52" s="453">
        <v>1472118</v>
      </c>
      <c r="J52" s="453"/>
      <c r="K52" s="453">
        <f>SUM(H52:I52:J52)</f>
        <v>2289449</v>
      </c>
      <c r="L52" s="37"/>
    </row>
    <row r="53" spans="1:12" ht="12.75">
      <c r="A53" s="451">
        <v>48</v>
      </c>
      <c r="B53" s="603" t="s">
        <v>575</v>
      </c>
      <c r="C53" s="601"/>
      <c r="D53" s="601"/>
      <c r="E53" s="602"/>
      <c r="F53" s="452">
        <v>1452200</v>
      </c>
      <c r="G53" s="455"/>
      <c r="H53" s="453">
        <v>538375</v>
      </c>
      <c r="I53" s="453">
        <v>264567</v>
      </c>
      <c r="J53" s="453">
        <v>237686</v>
      </c>
      <c r="K53" s="453">
        <f>SUM(H53:I53:J53)</f>
        <v>1040628</v>
      </c>
      <c r="L53" s="37"/>
    </row>
    <row r="54" spans="1:12" ht="12.75">
      <c r="A54" s="451">
        <v>49</v>
      </c>
      <c r="B54" s="603" t="s">
        <v>576</v>
      </c>
      <c r="C54" s="604"/>
      <c r="D54" s="604"/>
      <c r="E54" s="607"/>
      <c r="F54" s="452">
        <v>2000000</v>
      </c>
      <c r="G54" s="455"/>
      <c r="H54" s="88"/>
      <c r="I54" s="453">
        <v>1360038</v>
      </c>
      <c r="J54" s="453">
        <v>361542</v>
      </c>
      <c r="K54" s="453">
        <f>SUM(H54:I54:J54)</f>
        <v>1721580</v>
      </c>
      <c r="L54" s="395"/>
    </row>
    <row r="55" spans="1:12" ht="12.75">
      <c r="A55" s="451">
        <v>50</v>
      </c>
      <c r="B55" s="603" t="s">
        <v>577</v>
      </c>
      <c r="C55" s="604"/>
      <c r="D55" s="604"/>
      <c r="E55" s="607"/>
      <c r="F55" s="452">
        <v>980200</v>
      </c>
      <c r="G55" s="455"/>
      <c r="H55" s="88"/>
      <c r="I55" s="453">
        <v>882180</v>
      </c>
      <c r="J55" s="453">
        <v>88020</v>
      </c>
      <c r="K55" s="453">
        <f>SUM(H55:I55:J55)</f>
        <v>970200</v>
      </c>
      <c r="L55" s="395"/>
    </row>
    <row r="56" spans="1:12" ht="12.75">
      <c r="A56" s="451">
        <v>51</v>
      </c>
      <c r="B56" s="603" t="s">
        <v>578</v>
      </c>
      <c r="C56" s="604"/>
      <c r="D56" s="604"/>
      <c r="E56" s="607"/>
      <c r="F56" s="452">
        <v>1607720</v>
      </c>
      <c r="G56" s="455"/>
      <c r="H56" s="88"/>
      <c r="I56" s="453">
        <v>732157</v>
      </c>
      <c r="J56" s="453">
        <v>633893</v>
      </c>
      <c r="K56" s="453">
        <f>SUM(H56:I56:J56)</f>
        <v>1366050</v>
      </c>
      <c r="L56" s="395"/>
    </row>
    <row r="57" spans="1:12" ht="12.75">
      <c r="A57" s="451">
        <v>52</v>
      </c>
      <c r="B57" s="603" t="s">
        <v>579</v>
      </c>
      <c r="C57" s="604"/>
      <c r="D57" s="604"/>
      <c r="E57" s="607"/>
      <c r="F57" s="452">
        <v>2400000</v>
      </c>
      <c r="G57" s="455"/>
      <c r="H57" s="88"/>
      <c r="I57" s="453">
        <v>2400000</v>
      </c>
      <c r="J57" s="453"/>
      <c r="K57" s="453">
        <f>SUM(H57:I57:J57)</f>
        <v>2400000</v>
      </c>
      <c r="L57" s="395"/>
    </row>
    <row r="58" spans="1:12" ht="12.75">
      <c r="A58" s="451">
        <v>53</v>
      </c>
      <c r="B58" s="603" t="s">
        <v>580</v>
      </c>
      <c r="C58" s="604"/>
      <c r="D58" s="604"/>
      <c r="E58" s="607"/>
      <c r="F58" s="452">
        <v>2195045</v>
      </c>
      <c r="G58" s="455"/>
      <c r="H58" s="88"/>
      <c r="I58" s="453">
        <v>1359194</v>
      </c>
      <c r="J58" s="453">
        <v>354659</v>
      </c>
      <c r="K58" s="453">
        <f>SUM(H58:I58:J58)</f>
        <v>1713853</v>
      </c>
      <c r="L58" s="395"/>
    </row>
    <row r="59" spans="1:12" ht="12.75">
      <c r="A59" s="451">
        <v>54</v>
      </c>
      <c r="B59" s="603" t="s">
        <v>546</v>
      </c>
      <c r="C59" s="604"/>
      <c r="D59" s="604"/>
      <c r="E59" s="607"/>
      <c r="F59" s="452">
        <v>2130000</v>
      </c>
      <c r="G59" s="455"/>
      <c r="H59" s="88"/>
      <c r="I59" s="453">
        <v>261750</v>
      </c>
      <c r="J59" s="453">
        <v>1261470</v>
      </c>
      <c r="K59" s="453">
        <f>SUM(H59:I59:J59)</f>
        <v>1523220</v>
      </c>
      <c r="L59" s="395"/>
    </row>
    <row r="60" spans="1:12" ht="12.75">
      <c r="A60" s="451">
        <v>55</v>
      </c>
      <c r="B60" s="603" t="s">
        <v>581</v>
      </c>
      <c r="C60" s="604"/>
      <c r="D60" s="604"/>
      <c r="E60" s="607"/>
      <c r="F60" s="452">
        <v>1000000</v>
      </c>
      <c r="G60" s="455"/>
      <c r="H60" s="88"/>
      <c r="I60" s="453">
        <v>657964</v>
      </c>
      <c r="J60" s="453">
        <v>312039</v>
      </c>
      <c r="K60" s="453">
        <f>SUM(H60:I60:J60)</f>
        <v>970003</v>
      </c>
      <c r="L60" s="395"/>
    </row>
    <row r="61" spans="1:12" ht="12.75">
      <c r="A61" s="451">
        <v>56</v>
      </c>
      <c r="B61" s="603" t="s">
        <v>582</v>
      </c>
      <c r="C61" s="604"/>
      <c r="D61" s="604"/>
      <c r="E61" s="607"/>
      <c r="F61" s="452">
        <v>2818000</v>
      </c>
      <c r="G61" s="463"/>
      <c r="H61" s="88"/>
      <c r="I61" s="453">
        <v>2798000</v>
      </c>
      <c r="J61" s="453"/>
      <c r="K61" s="453">
        <f>SUM(H61:I61:J61)</f>
        <v>2798000</v>
      </c>
      <c r="L61" s="395"/>
    </row>
    <row r="62" spans="1:12" ht="12.75">
      <c r="A62" s="451">
        <v>57</v>
      </c>
      <c r="B62" s="603" t="s">
        <v>583</v>
      </c>
      <c r="C62" s="604"/>
      <c r="D62" s="604"/>
      <c r="E62" s="607"/>
      <c r="F62" s="452">
        <v>3000000</v>
      </c>
      <c r="G62" s="455"/>
      <c r="H62" s="88"/>
      <c r="I62" s="453">
        <v>3000000</v>
      </c>
      <c r="J62" s="453"/>
      <c r="K62" s="453">
        <f>SUM(H62:I62:J62)</f>
        <v>3000000</v>
      </c>
      <c r="L62" s="395"/>
    </row>
    <row r="63" spans="1:12" ht="12.75">
      <c r="A63" s="610" t="s">
        <v>584</v>
      </c>
      <c r="B63" s="611"/>
      <c r="C63" s="611"/>
      <c r="D63" s="611"/>
      <c r="E63" s="611"/>
      <c r="F63" s="611"/>
      <c r="G63" s="611"/>
      <c r="H63" s="611"/>
      <c r="I63" s="611"/>
      <c r="J63" s="611"/>
      <c r="K63" s="612"/>
      <c r="L63" s="395"/>
    </row>
    <row r="64" spans="1:12" ht="12.75">
      <c r="A64" s="451">
        <v>58</v>
      </c>
      <c r="B64" s="603" t="s">
        <v>585</v>
      </c>
      <c r="C64" s="604"/>
      <c r="D64" s="604"/>
      <c r="E64" s="607"/>
      <c r="F64" s="452">
        <v>1499769</v>
      </c>
      <c r="G64" s="455"/>
      <c r="H64" s="88"/>
      <c r="I64" s="453">
        <v>1202760</v>
      </c>
      <c r="J64" s="453">
        <v>139210</v>
      </c>
      <c r="K64" s="453">
        <f aca="true" t="shared" si="0" ref="K64:K103">SUM(I64:J64)</f>
        <v>1341970</v>
      </c>
      <c r="L64" s="395"/>
    </row>
    <row r="65" spans="1:12" ht="12.75" customHeight="1">
      <c r="A65" s="451">
        <v>59</v>
      </c>
      <c r="B65" s="603" t="s">
        <v>586</v>
      </c>
      <c r="C65" s="604"/>
      <c r="D65" s="604"/>
      <c r="E65" s="607"/>
      <c r="F65" s="452">
        <v>2000000</v>
      </c>
      <c r="G65" s="455"/>
      <c r="H65" s="88"/>
      <c r="I65" s="453">
        <v>975000</v>
      </c>
      <c r="J65" s="453">
        <v>280189</v>
      </c>
      <c r="K65" s="453">
        <f t="shared" si="0"/>
        <v>1255189</v>
      </c>
      <c r="L65" s="395"/>
    </row>
    <row r="66" spans="1:12" ht="12.75">
      <c r="A66" s="451">
        <v>60</v>
      </c>
      <c r="B66" s="603" t="s">
        <v>587</v>
      </c>
      <c r="C66" s="604"/>
      <c r="D66" s="604"/>
      <c r="E66" s="607"/>
      <c r="F66" s="452">
        <v>1500000</v>
      </c>
      <c r="G66" s="455"/>
      <c r="H66" s="88"/>
      <c r="I66" s="453">
        <v>255000</v>
      </c>
      <c r="J66" s="453">
        <v>886347</v>
      </c>
      <c r="K66" s="453">
        <f t="shared" si="0"/>
        <v>1141347</v>
      </c>
      <c r="L66" s="395"/>
    </row>
    <row r="67" spans="1:12" ht="12.75" customHeight="1">
      <c r="A67" s="451">
        <v>61</v>
      </c>
      <c r="B67" s="603" t="s">
        <v>588</v>
      </c>
      <c r="C67" s="604"/>
      <c r="D67" s="604"/>
      <c r="E67" s="607"/>
      <c r="F67" s="452">
        <v>2500000</v>
      </c>
      <c r="G67" s="455"/>
      <c r="H67" s="88"/>
      <c r="I67" s="453">
        <v>757029</v>
      </c>
      <c r="J67" s="453">
        <v>478856</v>
      </c>
      <c r="K67" s="453">
        <f t="shared" si="0"/>
        <v>1235885</v>
      </c>
      <c r="L67" s="395" t="s">
        <v>164</v>
      </c>
    </row>
    <row r="68" spans="1:12" ht="12.75">
      <c r="A68" s="451">
        <v>62</v>
      </c>
      <c r="B68" s="603" t="s">
        <v>589</v>
      </c>
      <c r="C68" s="604"/>
      <c r="D68" s="604"/>
      <c r="E68" s="607"/>
      <c r="F68" s="452">
        <v>245708</v>
      </c>
      <c r="G68" s="455"/>
      <c r="H68" s="88"/>
      <c r="I68" s="453">
        <v>206843</v>
      </c>
      <c r="J68" s="453">
        <v>13500</v>
      </c>
      <c r="K68" s="453">
        <f t="shared" si="0"/>
        <v>220343</v>
      </c>
      <c r="L68" s="395"/>
    </row>
    <row r="69" spans="1:12" ht="12.75">
      <c r="A69" s="451">
        <v>63</v>
      </c>
      <c r="B69" s="603" t="s">
        <v>590</v>
      </c>
      <c r="C69" s="604"/>
      <c r="D69" s="604"/>
      <c r="E69" s="607"/>
      <c r="F69" s="452">
        <v>168697</v>
      </c>
      <c r="G69" s="455"/>
      <c r="H69" s="88"/>
      <c r="I69" s="453">
        <v>158287</v>
      </c>
      <c r="J69" s="453"/>
      <c r="K69" s="453">
        <f t="shared" si="0"/>
        <v>158287</v>
      </c>
      <c r="L69" s="395"/>
    </row>
    <row r="70" spans="1:12" ht="12.75">
      <c r="A70" s="451">
        <v>64</v>
      </c>
      <c r="B70" s="603" t="s">
        <v>591</v>
      </c>
      <c r="C70" s="604"/>
      <c r="D70" s="604"/>
      <c r="E70" s="607"/>
      <c r="F70" s="452">
        <v>1449077</v>
      </c>
      <c r="G70" s="455"/>
      <c r="H70" s="88"/>
      <c r="I70" s="453">
        <v>883983</v>
      </c>
      <c r="J70" s="453">
        <v>411105</v>
      </c>
      <c r="K70" s="453">
        <f t="shared" si="0"/>
        <v>1295088</v>
      </c>
      <c r="L70" s="395"/>
    </row>
    <row r="71" spans="1:12" ht="12.75">
      <c r="A71" s="451">
        <v>65</v>
      </c>
      <c r="B71" s="603" t="s">
        <v>592</v>
      </c>
      <c r="C71" s="604"/>
      <c r="D71" s="604"/>
      <c r="E71" s="607"/>
      <c r="F71" s="452">
        <v>3000000</v>
      </c>
      <c r="G71" s="455"/>
      <c r="H71" s="88"/>
      <c r="I71" s="453">
        <v>737000</v>
      </c>
      <c r="J71" s="453">
        <v>1778707</v>
      </c>
      <c r="K71" s="453">
        <f t="shared" si="0"/>
        <v>2515707</v>
      </c>
      <c r="L71" s="395"/>
    </row>
    <row r="72" spans="1:12" ht="12.75">
      <c r="A72" s="451">
        <v>66</v>
      </c>
      <c r="B72" s="603" t="s">
        <v>593</v>
      </c>
      <c r="C72" s="604"/>
      <c r="D72" s="604"/>
      <c r="E72" s="607"/>
      <c r="F72" s="452">
        <v>1000000</v>
      </c>
      <c r="G72" s="455"/>
      <c r="H72" s="88"/>
      <c r="I72" s="453">
        <v>950000</v>
      </c>
      <c r="J72" s="453"/>
      <c r="K72" s="453">
        <f t="shared" si="0"/>
        <v>950000</v>
      </c>
      <c r="L72" s="395"/>
    </row>
    <row r="73" spans="1:12" ht="12.75">
      <c r="A73" s="451">
        <v>67</v>
      </c>
      <c r="B73" s="603" t="s">
        <v>594</v>
      </c>
      <c r="C73" s="604"/>
      <c r="D73" s="604"/>
      <c r="E73" s="607"/>
      <c r="F73" s="452">
        <v>956900</v>
      </c>
      <c r="G73" s="455"/>
      <c r="H73" s="88"/>
      <c r="I73" s="453">
        <v>451605</v>
      </c>
      <c r="J73" s="453"/>
      <c r="K73" s="453">
        <f t="shared" si="0"/>
        <v>451605</v>
      </c>
      <c r="L73" s="395"/>
    </row>
    <row r="74" spans="1:12" ht="12.75">
      <c r="A74" s="451">
        <v>68</v>
      </c>
      <c r="B74" s="603" t="s">
        <v>595</v>
      </c>
      <c r="C74" s="604"/>
      <c r="D74" s="604"/>
      <c r="E74" s="607"/>
      <c r="F74" s="452">
        <v>600000</v>
      </c>
      <c r="G74" s="455"/>
      <c r="H74" s="88"/>
      <c r="I74" s="453">
        <v>144288</v>
      </c>
      <c r="J74" s="453">
        <v>230093</v>
      </c>
      <c r="K74" s="453">
        <f t="shared" si="0"/>
        <v>374381</v>
      </c>
      <c r="L74" s="395"/>
    </row>
    <row r="75" spans="1:12" ht="12.75">
      <c r="A75" s="451">
        <v>69</v>
      </c>
      <c r="B75" s="603" t="s">
        <v>596</v>
      </c>
      <c r="C75" s="604"/>
      <c r="D75" s="604"/>
      <c r="E75" s="607"/>
      <c r="F75" s="452">
        <v>3500000</v>
      </c>
      <c r="G75" s="455"/>
      <c r="H75" s="88"/>
      <c r="I75" s="453">
        <v>2020846</v>
      </c>
      <c r="J75" s="453">
        <v>320000</v>
      </c>
      <c r="K75" s="453">
        <f t="shared" si="0"/>
        <v>2340846</v>
      </c>
      <c r="L75" s="395"/>
    </row>
    <row r="76" spans="1:12" ht="12.75">
      <c r="A76" s="451">
        <v>70</v>
      </c>
      <c r="B76" s="603" t="s">
        <v>597</v>
      </c>
      <c r="C76" s="604"/>
      <c r="D76" s="604"/>
      <c r="E76" s="607"/>
      <c r="F76" s="452">
        <v>1759794</v>
      </c>
      <c r="G76" s="455"/>
      <c r="H76" s="88"/>
      <c r="I76" s="453">
        <v>847447</v>
      </c>
      <c r="J76" s="453">
        <v>170747</v>
      </c>
      <c r="K76" s="453">
        <f t="shared" si="0"/>
        <v>1018194</v>
      </c>
      <c r="L76" s="395"/>
    </row>
    <row r="77" spans="1:12" ht="12.75" customHeight="1">
      <c r="A77" s="451">
        <v>71</v>
      </c>
      <c r="B77" s="603" t="s">
        <v>598</v>
      </c>
      <c r="C77" s="604"/>
      <c r="D77" s="604"/>
      <c r="E77" s="607"/>
      <c r="F77" s="452">
        <v>3800000</v>
      </c>
      <c r="G77" s="455"/>
      <c r="H77" s="88"/>
      <c r="I77" s="453"/>
      <c r="J77" s="453">
        <v>2012394</v>
      </c>
      <c r="K77" s="453">
        <f t="shared" si="0"/>
        <v>2012394</v>
      </c>
      <c r="L77" s="395"/>
    </row>
    <row r="78" spans="1:12" ht="12.75" customHeight="1">
      <c r="A78" s="451">
        <v>72</v>
      </c>
      <c r="B78" s="608" t="s">
        <v>599</v>
      </c>
      <c r="C78" s="609"/>
      <c r="D78" s="609"/>
      <c r="E78" s="458"/>
      <c r="F78" s="452"/>
      <c r="G78" s="455"/>
      <c r="H78" s="88"/>
      <c r="I78" s="453">
        <v>2366200</v>
      </c>
      <c r="J78" s="453"/>
      <c r="K78" s="453">
        <f t="shared" si="0"/>
        <v>2366200</v>
      </c>
      <c r="L78" s="395"/>
    </row>
    <row r="79" spans="1:12" ht="12.75">
      <c r="A79" s="451">
        <v>73</v>
      </c>
      <c r="B79" s="603" t="s">
        <v>600</v>
      </c>
      <c r="C79" s="604"/>
      <c r="D79" s="604"/>
      <c r="E79" s="607"/>
      <c r="F79" s="452">
        <v>808500</v>
      </c>
      <c r="G79" s="455"/>
      <c r="H79" s="88"/>
      <c r="I79" s="453">
        <v>404250</v>
      </c>
      <c r="J79" s="453">
        <v>79250</v>
      </c>
      <c r="K79" s="453">
        <f t="shared" si="0"/>
        <v>483500</v>
      </c>
      <c r="L79" s="395"/>
    </row>
    <row r="80" spans="1:12" ht="12.75">
      <c r="A80" s="451">
        <v>74</v>
      </c>
      <c r="B80" s="603" t="s">
        <v>601</v>
      </c>
      <c r="C80" s="604"/>
      <c r="D80" s="604"/>
      <c r="E80" s="607"/>
      <c r="F80" s="452">
        <v>3997000</v>
      </c>
      <c r="G80" s="455"/>
      <c r="H80" s="88"/>
      <c r="I80" s="453">
        <v>935000</v>
      </c>
      <c r="J80" s="453">
        <v>607151</v>
      </c>
      <c r="K80" s="453">
        <f t="shared" si="0"/>
        <v>1542151</v>
      </c>
      <c r="L80" s="395"/>
    </row>
    <row r="81" spans="1:12" ht="12.75">
      <c r="A81" s="451">
        <v>75</v>
      </c>
      <c r="B81" s="603" t="s">
        <v>602</v>
      </c>
      <c r="C81" s="604"/>
      <c r="D81" s="604"/>
      <c r="E81" s="607"/>
      <c r="F81" s="452">
        <v>536485</v>
      </c>
      <c r="G81" s="455"/>
      <c r="H81" s="88"/>
      <c r="I81" s="453">
        <v>175000</v>
      </c>
      <c r="J81" s="453">
        <v>37485</v>
      </c>
      <c r="K81" s="453">
        <f t="shared" si="0"/>
        <v>212485</v>
      </c>
      <c r="L81" s="395"/>
    </row>
    <row r="82" spans="1:12" ht="12.75">
      <c r="A82" s="451">
        <v>76</v>
      </c>
      <c r="B82" s="603" t="s">
        <v>603</v>
      </c>
      <c r="C82" s="604"/>
      <c r="D82" s="604"/>
      <c r="E82" s="607"/>
      <c r="F82" s="452">
        <v>1996314</v>
      </c>
      <c r="G82" s="455"/>
      <c r="H82" s="88"/>
      <c r="I82" s="453">
        <v>53846</v>
      </c>
      <c r="J82" s="453">
        <v>643429</v>
      </c>
      <c r="K82" s="453">
        <f t="shared" si="0"/>
        <v>697275</v>
      </c>
      <c r="L82" s="395"/>
    </row>
    <row r="83" spans="1:12" ht="12.75">
      <c r="A83" s="451">
        <v>77</v>
      </c>
      <c r="B83" s="603" t="s">
        <v>604</v>
      </c>
      <c r="C83" s="604"/>
      <c r="D83" s="604"/>
      <c r="E83" s="607"/>
      <c r="F83" s="452">
        <v>1604478</v>
      </c>
      <c r="G83" s="455"/>
      <c r="H83" s="88"/>
      <c r="I83" s="453">
        <v>134404</v>
      </c>
      <c r="J83" s="453">
        <v>573371</v>
      </c>
      <c r="K83" s="453">
        <f t="shared" si="0"/>
        <v>707775</v>
      </c>
      <c r="L83" s="395"/>
    </row>
    <row r="84" spans="1:12" ht="12.75">
      <c r="A84" s="451">
        <v>78</v>
      </c>
      <c r="B84" s="603" t="s">
        <v>605</v>
      </c>
      <c r="C84" s="604"/>
      <c r="D84" s="604"/>
      <c r="E84" s="607"/>
      <c r="F84" s="452">
        <v>380000</v>
      </c>
      <c r="G84" s="455"/>
      <c r="H84" s="88"/>
      <c r="I84" s="453"/>
      <c r="J84" s="453">
        <v>200000</v>
      </c>
      <c r="K84" s="453">
        <f t="shared" si="0"/>
        <v>200000</v>
      </c>
      <c r="L84" s="395"/>
    </row>
    <row r="85" spans="1:12" ht="12.75">
      <c r="A85" s="451">
        <v>79</v>
      </c>
      <c r="B85" s="603" t="s">
        <v>606</v>
      </c>
      <c r="C85" s="604"/>
      <c r="D85" s="604"/>
      <c r="E85" s="607"/>
      <c r="F85" s="452">
        <v>5438846</v>
      </c>
      <c r="G85" s="455"/>
      <c r="H85" s="88"/>
      <c r="I85" s="453">
        <v>5350542</v>
      </c>
      <c r="J85" s="453"/>
      <c r="K85" s="453">
        <f t="shared" si="0"/>
        <v>5350542</v>
      </c>
      <c r="L85" s="395"/>
    </row>
    <row r="86" spans="1:12" ht="12.75">
      <c r="A86" s="451">
        <v>80</v>
      </c>
      <c r="B86" s="603" t="s">
        <v>607</v>
      </c>
      <c r="C86" s="604"/>
      <c r="D86" s="604"/>
      <c r="E86" s="607"/>
      <c r="F86" s="452">
        <v>2957153</v>
      </c>
      <c r="G86" s="455"/>
      <c r="H86" s="88"/>
      <c r="I86" s="453">
        <v>471644</v>
      </c>
      <c r="J86" s="453">
        <v>1072183</v>
      </c>
      <c r="K86" s="453">
        <f t="shared" si="0"/>
        <v>1543827</v>
      </c>
      <c r="L86" s="395"/>
    </row>
    <row r="87" spans="1:12" ht="12.75">
      <c r="A87" s="451">
        <v>81</v>
      </c>
      <c r="B87" s="603" t="s">
        <v>608</v>
      </c>
      <c r="C87" s="604"/>
      <c r="D87" s="604"/>
      <c r="E87" s="607"/>
      <c r="F87" s="452">
        <v>2463550</v>
      </c>
      <c r="G87" s="455"/>
      <c r="H87" s="88"/>
      <c r="I87" s="453">
        <v>739065</v>
      </c>
      <c r="J87" s="453"/>
      <c r="K87" s="453">
        <f t="shared" si="0"/>
        <v>739065</v>
      </c>
      <c r="L87" s="395"/>
    </row>
    <row r="88" spans="1:12" ht="12.75">
      <c r="A88" s="451">
        <v>82</v>
      </c>
      <c r="B88" s="603" t="s">
        <v>609</v>
      </c>
      <c r="C88" s="604"/>
      <c r="D88" s="604"/>
      <c r="E88" s="607"/>
      <c r="F88" s="452">
        <v>3808160</v>
      </c>
      <c r="G88" s="455"/>
      <c r="H88" s="88"/>
      <c r="I88" s="453"/>
      <c r="J88" s="453">
        <v>2498000</v>
      </c>
      <c r="K88" s="453">
        <f t="shared" si="0"/>
        <v>2498000</v>
      </c>
      <c r="L88" s="395"/>
    </row>
    <row r="89" spans="1:12" ht="12.75">
      <c r="A89" s="451">
        <v>83</v>
      </c>
      <c r="B89" s="603" t="s">
        <v>610</v>
      </c>
      <c r="C89" s="604"/>
      <c r="D89" s="604"/>
      <c r="E89" s="607"/>
      <c r="F89" s="452">
        <v>589450</v>
      </c>
      <c r="G89" s="455"/>
      <c r="H89" s="88"/>
      <c r="I89" s="453"/>
      <c r="J89" s="453">
        <v>473724</v>
      </c>
      <c r="K89" s="453">
        <f t="shared" si="0"/>
        <v>473724</v>
      </c>
      <c r="L89" s="395"/>
    </row>
    <row r="90" spans="1:12" ht="12.75">
      <c r="A90" s="451">
        <v>84</v>
      </c>
      <c r="B90" s="603" t="s">
        <v>611</v>
      </c>
      <c r="C90" s="604"/>
      <c r="D90" s="604"/>
      <c r="E90" s="607"/>
      <c r="F90" s="452">
        <v>68600</v>
      </c>
      <c r="G90" s="455"/>
      <c r="H90" s="88"/>
      <c r="I90" s="453"/>
      <c r="J90" s="453"/>
      <c r="K90" s="453">
        <f t="shared" si="0"/>
        <v>0</v>
      </c>
      <c r="L90" s="395"/>
    </row>
    <row r="91" spans="1:12" ht="12.75">
      <c r="A91" s="451">
        <v>85</v>
      </c>
      <c r="B91" s="603" t="s">
        <v>612</v>
      </c>
      <c r="C91" s="604"/>
      <c r="D91" s="604"/>
      <c r="E91" s="607"/>
      <c r="F91" s="452">
        <v>3631191</v>
      </c>
      <c r="G91" s="455"/>
      <c r="H91" s="88"/>
      <c r="I91" s="453"/>
      <c r="J91" s="453">
        <v>468920</v>
      </c>
      <c r="K91" s="453">
        <f t="shared" si="0"/>
        <v>468920</v>
      </c>
      <c r="L91" s="395"/>
    </row>
    <row r="92" spans="1:12" ht="12.75">
      <c r="A92" s="451">
        <v>86</v>
      </c>
      <c r="B92" s="603" t="s">
        <v>613</v>
      </c>
      <c r="C92" s="604"/>
      <c r="D92" s="604"/>
      <c r="E92" s="607"/>
      <c r="F92" s="452">
        <v>328944</v>
      </c>
      <c r="G92" s="455"/>
      <c r="H92" s="88"/>
      <c r="I92" s="453"/>
      <c r="J92" s="453">
        <v>148944</v>
      </c>
      <c r="K92" s="453">
        <f t="shared" si="0"/>
        <v>148944</v>
      </c>
      <c r="L92" s="395"/>
    </row>
    <row r="93" spans="1:12" ht="12.75">
      <c r="A93" s="451">
        <v>87</v>
      </c>
      <c r="B93" s="603" t="s">
        <v>614</v>
      </c>
      <c r="C93" s="604"/>
      <c r="D93" s="604"/>
      <c r="E93" s="607"/>
      <c r="F93" s="452">
        <v>2113458</v>
      </c>
      <c r="G93" s="455"/>
      <c r="H93" s="88"/>
      <c r="I93" s="453"/>
      <c r="J93" s="453">
        <v>150000</v>
      </c>
      <c r="K93" s="453">
        <f t="shared" si="0"/>
        <v>150000</v>
      </c>
      <c r="L93" s="395"/>
    </row>
    <row r="94" spans="1:12" ht="12.75">
      <c r="A94" s="451">
        <v>88</v>
      </c>
      <c r="B94" s="603" t="s">
        <v>615</v>
      </c>
      <c r="C94" s="604"/>
      <c r="D94" s="604"/>
      <c r="E94" s="607"/>
      <c r="F94" s="452">
        <v>595590</v>
      </c>
      <c r="G94" s="455"/>
      <c r="H94" s="88"/>
      <c r="I94" s="453"/>
      <c r="J94" s="453"/>
      <c r="K94" s="453">
        <f t="shared" si="0"/>
        <v>0</v>
      </c>
      <c r="L94" s="395"/>
    </row>
    <row r="95" spans="1:12" ht="12.75">
      <c r="A95" s="451">
        <v>89</v>
      </c>
      <c r="B95" s="603" t="s">
        <v>616</v>
      </c>
      <c r="C95" s="604"/>
      <c r="D95" s="604"/>
      <c r="E95" s="607"/>
      <c r="F95" s="452">
        <v>1814119</v>
      </c>
      <c r="G95" s="455"/>
      <c r="H95" s="88"/>
      <c r="I95" s="453"/>
      <c r="J95" s="453">
        <v>55000</v>
      </c>
      <c r="K95" s="453">
        <f t="shared" si="0"/>
        <v>55000</v>
      </c>
      <c r="L95" s="395"/>
    </row>
    <row r="96" spans="1:12" ht="12.75">
      <c r="A96" s="451">
        <v>90</v>
      </c>
      <c r="B96" s="603" t="s">
        <v>617</v>
      </c>
      <c r="C96" s="604"/>
      <c r="D96" s="604"/>
      <c r="E96" s="607"/>
      <c r="F96" s="452">
        <v>2095250</v>
      </c>
      <c r="G96" s="455"/>
      <c r="H96" s="88"/>
      <c r="I96" s="453"/>
      <c r="J96" s="453"/>
      <c r="K96" s="453">
        <f t="shared" si="0"/>
        <v>0</v>
      </c>
      <c r="L96" s="395"/>
    </row>
    <row r="97" spans="1:12" ht="12.75">
      <c r="A97" s="451">
        <v>91</v>
      </c>
      <c r="B97" s="603" t="s">
        <v>618</v>
      </c>
      <c r="C97" s="604"/>
      <c r="D97" s="604"/>
      <c r="E97" s="607"/>
      <c r="F97" s="452">
        <v>2936533</v>
      </c>
      <c r="G97" s="455"/>
      <c r="H97" s="88"/>
      <c r="I97" s="453"/>
      <c r="J97" s="453">
        <v>1468267</v>
      </c>
      <c r="K97" s="453">
        <f t="shared" si="0"/>
        <v>1468267</v>
      </c>
      <c r="L97" s="395"/>
    </row>
    <row r="98" spans="1:12" ht="12.75">
      <c r="A98" s="451">
        <v>92</v>
      </c>
      <c r="B98" s="603" t="s">
        <v>619</v>
      </c>
      <c r="C98" s="604"/>
      <c r="D98" s="604"/>
      <c r="E98" s="607"/>
      <c r="F98" s="452">
        <v>1999980</v>
      </c>
      <c r="G98" s="455"/>
      <c r="H98" s="88"/>
      <c r="I98" s="453"/>
      <c r="J98" s="453"/>
      <c r="K98" s="453">
        <f t="shared" si="0"/>
        <v>0</v>
      </c>
      <c r="L98" s="395"/>
    </row>
    <row r="99" spans="1:12" ht="12.75">
      <c r="A99" s="451">
        <v>93</v>
      </c>
      <c r="B99" s="603" t="s">
        <v>620</v>
      </c>
      <c r="C99" s="604"/>
      <c r="D99" s="604"/>
      <c r="E99" s="607"/>
      <c r="F99" s="452">
        <v>5000000</v>
      </c>
      <c r="G99" s="455"/>
      <c r="H99" s="88"/>
      <c r="I99" s="453"/>
      <c r="J99" s="453"/>
      <c r="K99" s="453">
        <f t="shared" si="0"/>
        <v>0</v>
      </c>
      <c r="L99" s="395"/>
    </row>
    <row r="100" spans="1:12" ht="12.75">
      <c r="A100" s="451">
        <v>94</v>
      </c>
      <c r="B100" s="603" t="s">
        <v>621</v>
      </c>
      <c r="C100" s="604"/>
      <c r="D100" s="604"/>
      <c r="E100" s="607"/>
      <c r="F100" s="452">
        <v>3000000</v>
      </c>
      <c r="G100" s="455"/>
      <c r="H100" s="88"/>
      <c r="I100" s="453"/>
      <c r="J100" s="453">
        <v>3000000</v>
      </c>
      <c r="K100" s="453">
        <f t="shared" si="0"/>
        <v>3000000</v>
      </c>
      <c r="L100" s="395"/>
    </row>
    <row r="101" spans="1:12" ht="12.75">
      <c r="A101" s="451">
        <v>95</v>
      </c>
      <c r="B101" s="603" t="s">
        <v>622</v>
      </c>
      <c r="C101" s="604"/>
      <c r="D101" s="604"/>
      <c r="E101" s="607"/>
      <c r="F101" s="452">
        <v>1496871</v>
      </c>
      <c r="G101" s="455"/>
      <c r="H101" s="88"/>
      <c r="I101" s="453"/>
      <c r="J101" s="453">
        <v>135102</v>
      </c>
      <c r="K101" s="453">
        <f t="shared" si="0"/>
        <v>135102</v>
      </c>
      <c r="L101" s="395"/>
    </row>
    <row r="102" spans="1:12" ht="12.75" customHeight="1">
      <c r="A102" s="451">
        <v>96</v>
      </c>
      <c r="B102" s="603" t="s">
        <v>623</v>
      </c>
      <c r="C102" s="604"/>
      <c r="D102" s="604"/>
      <c r="E102" s="607"/>
      <c r="F102" s="452">
        <v>2500000</v>
      </c>
      <c r="G102" s="455"/>
      <c r="H102" s="88"/>
      <c r="I102" s="453"/>
      <c r="J102" s="453">
        <v>2500000</v>
      </c>
      <c r="K102" s="453">
        <f t="shared" si="0"/>
        <v>2500000</v>
      </c>
      <c r="L102" s="395"/>
    </row>
    <row r="103" spans="1:12" ht="12.75" customHeight="1">
      <c r="A103" s="451">
        <v>97</v>
      </c>
      <c r="B103" s="603" t="s">
        <v>624</v>
      </c>
      <c r="C103" s="604"/>
      <c r="D103" s="604"/>
      <c r="E103" s="607"/>
      <c r="F103" s="452">
        <v>1000000</v>
      </c>
      <c r="G103" s="455"/>
      <c r="H103" s="88"/>
      <c r="I103" s="453"/>
      <c r="J103" s="453">
        <v>500000</v>
      </c>
      <c r="K103" s="453">
        <f t="shared" si="0"/>
        <v>500000</v>
      </c>
      <c r="L103" s="395"/>
    </row>
    <row r="104" spans="1:12" ht="12.75">
      <c r="A104" s="603" t="s">
        <v>625</v>
      </c>
      <c r="B104" s="604"/>
      <c r="C104" s="604"/>
      <c r="D104" s="604"/>
      <c r="E104" s="604"/>
      <c r="F104" s="604"/>
      <c r="G104" s="604"/>
      <c r="H104" s="604"/>
      <c r="I104" s="604"/>
      <c r="J104" s="604"/>
      <c r="K104" s="607"/>
      <c r="L104" s="395"/>
    </row>
    <row r="105" spans="1:12" ht="12.75">
      <c r="A105" s="451">
        <v>98</v>
      </c>
      <c r="B105" s="603" t="s">
        <v>626</v>
      </c>
      <c r="C105" s="604"/>
      <c r="D105" s="604"/>
      <c r="E105" s="458"/>
      <c r="F105" s="452"/>
      <c r="G105" s="455"/>
      <c r="H105" s="88"/>
      <c r="I105" s="453"/>
      <c r="J105" s="453"/>
      <c r="K105" s="88"/>
      <c r="L105" s="395"/>
    </row>
    <row r="106" spans="1:12" ht="12.75">
      <c r="A106" s="451">
        <v>99</v>
      </c>
      <c r="B106" s="603" t="s">
        <v>627</v>
      </c>
      <c r="C106" s="604"/>
      <c r="D106" s="604"/>
      <c r="E106" s="458"/>
      <c r="F106" s="452"/>
      <c r="G106" s="455"/>
      <c r="H106" s="88"/>
      <c r="I106" s="453"/>
      <c r="J106" s="453"/>
      <c r="K106" s="88"/>
      <c r="L106" s="395"/>
    </row>
    <row r="107" spans="1:12" ht="12.75">
      <c r="A107" s="451">
        <v>100</v>
      </c>
      <c r="B107" s="603" t="s">
        <v>628</v>
      </c>
      <c r="C107" s="604"/>
      <c r="D107" s="604"/>
      <c r="E107" s="458"/>
      <c r="F107" s="452">
        <v>988200</v>
      </c>
      <c r="G107" s="455"/>
      <c r="H107" s="88"/>
      <c r="I107" s="453"/>
      <c r="J107" s="453"/>
      <c r="K107" s="88"/>
      <c r="L107" s="395"/>
    </row>
    <row r="108" spans="1:12" ht="12.75">
      <c r="A108" s="451">
        <v>101</v>
      </c>
      <c r="B108" s="603" t="s">
        <v>629</v>
      </c>
      <c r="C108" s="604"/>
      <c r="D108" s="604"/>
      <c r="E108" s="458"/>
      <c r="F108" s="452"/>
      <c r="G108" s="455"/>
      <c r="H108" s="88"/>
      <c r="I108" s="453"/>
      <c r="J108" s="453"/>
      <c r="K108" s="88"/>
      <c r="L108" s="395"/>
    </row>
    <row r="109" spans="1:12" ht="12.75">
      <c r="A109" s="451">
        <v>102</v>
      </c>
      <c r="B109" s="603" t="s">
        <v>630</v>
      </c>
      <c r="C109" s="604"/>
      <c r="D109" s="604"/>
      <c r="E109" s="458"/>
      <c r="F109" s="452"/>
      <c r="G109" s="455"/>
      <c r="H109" s="88"/>
      <c r="I109" s="453"/>
      <c r="J109" s="453"/>
      <c r="K109" s="88"/>
      <c r="L109" s="395"/>
    </row>
    <row r="110" spans="1:12" ht="12.75">
      <c r="A110" s="451">
        <v>103</v>
      </c>
      <c r="B110" s="603" t="s">
        <v>631</v>
      </c>
      <c r="C110" s="604"/>
      <c r="D110" s="604"/>
      <c r="E110" s="458"/>
      <c r="F110" s="452"/>
      <c r="G110" s="455"/>
      <c r="H110" s="88"/>
      <c r="I110" s="453"/>
      <c r="J110" s="453"/>
      <c r="K110" s="88"/>
      <c r="L110" s="395"/>
    </row>
    <row r="111" spans="1:12" ht="12.75">
      <c r="A111" s="451">
        <v>104</v>
      </c>
      <c r="B111" s="603" t="s">
        <v>632</v>
      </c>
      <c r="C111" s="604"/>
      <c r="D111" s="604"/>
      <c r="E111" s="458"/>
      <c r="F111" s="452"/>
      <c r="G111" s="455"/>
      <c r="H111" s="88"/>
      <c r="I111" s="453"/>
      <c r="J111" s="453"/>
      <c r="K111" s="88"/>
      <c r="L111" s="395"/>
    </row>
    <row r="112" spans="1:12" ht="12.75">
      <c r="A112" s="451">
        <v>105</v>
      </c>
      <c r="B112" s="603" t="s">
        <v>633</v>
      </c>
      <c r="C112" s="604"/>
      <c r="D112" s="604"/>
      <c r="E112" s="458"/>
      <c r="F112" s="452"/>
      <c r="G112" s="455"/>
      <c r="H112" s="88"/>
      <c r="I112" s="453"/>
      <c r="J112" s="453"/>
      <c r="K112" s="88"/>
      <c r="L112" s="395"/>
    </row>
    <row r="113" spans="1:12" ht="12.75">
      <c r="A113" s="451">
        <v>106</v>
      </c>
      <c r="B113" s="603" t="s">
        <v>634</v>
      </c>
      <c r="C113" s="604"/>
      <c r="D113" s="604"/>
      <c r="E113" s="458"/>
      <c r="F113" s="452"/>
      <c r="G113" s="455"/>
      <c r="H113" s="88"/>
      <c r="I113" s="453"/>
      <c r="J113" s="453"/>
      <c r="K113" s="88"/>
      <c r="L113" s="395"/>
    </row>
    <row r="114" spans="1:12" ht="12.75">
      <c r="A114" s="451">
        <v>107</v>
      </c>
      <c r="B114" s="603" t="s">
        <v>635</v>
      </c>
      <c r="C114" s="604"/>
      <c r="D114" s="604"/>
      <c r="E114" s="458"/>
      <c r="F114" s="452"/>
      <c r="G114" s="455"/>
      <c r="H114" s="88"/>
      <c r="I114" s="453"/>
      <c r="J114" s="453"/>
      <c r="K114" s="88"/>
      <c r="L114" s="395"/>
    </row>
    <row r="115" spans="1:12" ht="12.75">
      <c r="A115" s="451">
        <v>108</v>
      </c>
      <c r="B115" s="603" t="s">
        <v>636</v>
      </c>
      <c r="C115" s="604"/>
      <c r="D115" s="604"/>
      <c r="E115" s="458"/>
      <c r="F115" s="452"/>
      <c r="G115" s="455"/>
      <c r="H115" s="88"/>
      <c r="I115" s="453"/>
      <c r="J115" s="453"/>
      <c r="K115" s="88"/>
      <c r="L115" s="395"/>
    </row>
    <row r="116" spans="1:12" ht="12.75">
      <c r="A116" s="451">
        <v>109</v>
      </c>
      <c r="B116" s="603" t="s">
        <v>637</v>
      </c>
      <c r="C116" s="604"/>
      <c r="D116" s="604"/>
      <c r="E116" s="458"/>
      <c r="F116" s="452"/>
      <c r="G116" s="455"/>
      <c r="H116" s="88"/>
      <c r="I116" s="453"/>
      <c r="J116" s="453"/>
      <c r="K116" s="88"/>
      <c r="L116" s="395"/>
    </row>
    <row r="117" spans="1:12" ht="12.75">
      <c r="A117" s="451">
        <v>110</v>
      </c>
      <c r="B117" s="603" t="s">
        <v>638</v>
      </c>
      <c r="C117" s="604"/>
      <c r="D117" s="604"/>
      <c r="E117" s="458"/>
      <c r="F117" s="452"/>
      <c r="G117" s="455"/>
      <c r="H117" s="88"/>
      <c r="I117" s="453"/>
      <c r="J117" s="453"/>
      <c r="K117" s="88"/>
      <c r="L117" s="395"/>
    </row>
    <row r="118" spans="1:12" ht="12.75">
      <c r="A118" s="451">
        <v>111</v>
      </c>
      <c r="B118" s="603" t="s">
        <v>639</v>
      </c>
      <c r="C118" s="604"/>
      <c r="D118" s="604"/>
      <c r="E118" s="458"/>
      <c r="F118" s="452"/>
      <c r="G118" s="455"/>
      <c r="H118" s="88"/>
      <c r="I118" s="453"/>
      <c r="J118" s="453"/>
      <c r="K118" s="88"/>
      <c r="L118" s="395"/>
    </row>
    <row r="119" spans="1:12" ht="12.75">
      <c r="A119" s="451">
        <v>112</v>
      </c>
      <c r="B119" s="603" t="s">
        <v>640</v>
      </c>
      <c r="C119" s="604"/>
      <c r="D119" s="604"/>
      <c r="E119" s="458"/>
      <c r="F119" s="452"/>
      <c r="G119" s="455"/>
      <c r="H119" s="88"/>
      <c r="I119" s="453"/>
      <c r="J119" s="453"/>
      <c r="K119" s="88"/>
      <c r="L119" s="395"/>
    </row>
    <row r="120" spans="1:12" ht="12.75">
      <c r="A120" s="451">
        <v>113</v>
      </c>
      <c r="B120" s="603" t="s">
        <v>641</v>
      </c>
      <c r="C120" s="604"/>
      <c r="D120" s="604"/>
      <c r="E120" s="458"/>
      <c r="F120" s="452"/>
      <c r="G120" s="455"/>
      <c r="H120" s="88"/>
      <c r="I120" s="453"/>
      <c r="J120" s="453"/>
      <c r="K120" s="88"/>
      <c r="L120" s="395"/>
    </row>
    <row r="121" spans="1:12" ht="12.75">
      <c r="A121" s="451">
        <v>114</v>
      </c>
      <c r="B121" s="603" t="s">
        <v>642</v>
      </c>
      <c r="C121" s="604"/>
      <c r="D121" s="604"/>
      <c r="E121" s="458"/>
      <c r="F121" s="452"/>
      <c r="G121" s="455"/>
      <c r="H121" s="88"/>
      <c r="I121" s="453"/>
      <c r="J121" s="453"/>
      <c r="K121" s="88"/>
      <c r="L121" s="395"/>
    </row>
    <row r="122" spans="1:12" ht="12.75">
      <c r="A122" s="605" t="s">
        <v>643</v>
      </c>
      <c r="B122" s="605"/>
      <c r="C122" s="605"/>
      <c r="D122" s="605"/>
      <c r="E122" s="605"/>
      <c r="F122" s="123">
        <f>SUM(F4:F121)</f>
        <v>186465427</v>
      </c>
      <c r="G122" s="123">
        <f>SUM(G4:G121)</f>
        <v>18392869.15</v>
      </c>
      <c r="H122" s="64">
        <f>SUM(H4:H121)</f>
        <v>40613156.6</v>
      </c>
      <c r="I122" s="64">
        <f>SUM(I4:I121)</f>
        <v>55219925</v>
      </c>
      <c r="J122" s="64">
        <f>SUM(J4:J121)</f>
        <v>26259155</v>
      </c>
      <c r="K122" s="123">
        <f>SUM(G122:H122:I122:J122)</f>
        <v>140485105.75</v>
      </c>
      <c r="L122" s="396"/>
    </row>
    <row r="123" ht="24.75" customHeight="1"/>
    <row r="124" spans="1:11" ht="12.75">
      <c r="A124" s="595" t="s">
        <v>644</v>
      </c>
      <c r="B124" s="595"/>
      <c r="C124" s="595"/>
      <c r="D124" s="595"/>
      <c r="E124" s="595"/>
      <c r="F124" s="595"/>
      <c r="G124" s="595"/>
      <c r="H124" s="595"/>
      <c r="I124" s="595"/>
      <c r="J124" s="595"/>
      <c r="K124" s="595"/>
    </row>
    <row r="125" spans="1:11" ht="39.75" customHeight="1">
      <c r="A125" s="464" t="s">
        <v>645</v>
      </c>
      <c r="B125" s="606" t="s">
        <v>518</v>
      </c>
      <c r="C125" s="606"/>
      <c r="D125" s="606"/>
      <c r="E125" s="606"/>
      <c r="F125" s="4"/>
      <c r="G125" s="4"/>
      <c r="H125" s="4"/>
      <c r="I125" s="464"/>
      <c r="J125" s="464" t="s">
        <v>646</v>
      </c>
      <c r="K125" s="465" t="s">
        <v>524</v>
      </c>
    </row>
    <row r="126" spans="1:11" ht="12.75">
      <c r="A126" s="466">
        <v>33</v>
      </c>
      <c r="B126" s="599" t="s">
        <v>560</v>
      </c>
      <c r="C126" s="599"/>
      <c r="D126" s="599"/>
      <c r="E126" s="599"/>
      <c r="F126" s="4"/>
      <c r="G126" s="4"/>
      <c r="H126" s="4"/>
      <c r="I126" s="456"/>
      <c r="J126" s="456">
        <v>8104</v>
      </c>
      <c r="K126" s="456">
        <v>8104</v>
      </c>
    </row>
    <row r="127" spans="1:11" ht="12.75">
      <c r="A127" s="466">
        <v>38</v>
      </c>
      <c r="B127" s="600" t="s">
        <v>565</v>
      </c>
      <c r="C127" s="601"/>
      <c r="D127" s="601"/>
      <c r="E127" s="462"/>
      <c r="F127" s="4"/>
      <c r="G127" s="4"/>
      <c r="H127" s="4"/>
      <c r="I127" s="456"/>
      <c r="J127" s="456">
        <v>29538</v>
      </c>
      <c r="K127" s="456">
        <v>29538</v>
      </c>
    </row>
    <row r="128" spans="1:11" ht="12.75">
      <c r="A128" s="466">
        <v>44</v>
      </c>
      <c r="B128" s="600" t="s">
        <v>647</v>
      </c>
      <c r="C128" s="601"/>
      <c r="D128" s="601"/>
      <c r="E128" s="602"/>
      <c r="F128" s="4"/>
      <c r="G128" s="4"/>
      <c r="H128" s="4"/>
      <c r="I128" s="456"/>
      <c r="J128" s="456">
        <v>160000</v>
      </c>
      <c r="K128" s="456">
        <f aca="true" t="shared" si="1" ref="K128:K133">SUM(J128)</f>
        <v>160000</v>
      </c>
    </row>
    <row r="129" spans="1:11" ht="12.75">
      <c r="A129" s="466">
        <v>52</v>
      </c>
      <c r="B129" s="599" t="s">
        <v>579</v>
      </c>
      <c r="C129" s="599"/>
      <c r="D129" s="599"/>
      <c r="E129" s="599"/>
      <c r="F129" s="4"/>
      <c r="G129" s="4"/>
      <c r="H129" s="4"/>
      <c r="I129" s="456"/>
      <c r="J129" s="456">
        <v>8451</v>
      </c>
      <c r="K129" s="456">
        <f t="shared" si="1"/>
        <v>8451</v>
      </c>
    </row>
    <row r="130" spans="1:11" ht="12.75">
      <c r="A130" s="466">
        <v>53</v>
      </c>
      <c r="B130" s="599" t="s">
        <v>580</v>
      </c>
      <c r="C130" s="599"/>
      <c r="D130" s="599"/>
      <c r="E130" s="599"/>
      <c r="F130" s="4"/>
      <c r="G130" s="4"/>
      <c r="H130" s="4"/>
      <c r="I130" s="456"/>
      <c r="J130" s="456">
        <v>4470</v>
      </c>
      <c r="K130" s="456">
        <f t="shared" si="1"/>
        <v>4470</v>
      </c>
    </row>
    <row r="131" spans="1:12" ht="12.75">
      <c r="A131" s="466">
        <v>56</v>
      </c>
      <c r="B131" s="600" t="s">
        <v>582</v>
      </c>
      <c r="C131" s="601"/>
      <c r="D131" s="601"/>
      <c r="E131" s="602"/>
      <c r="F131" s="4"/>
      <c r="G131" s="4"/>
      <c r="H131" s="4"/>
      <c r="I131" s="456"/>
      <c r="J131" s="456">
        <v>33476</v>
      </c>
      <c r="K131" s="456">
        <f t="shared" si="1"/>
        <v>33476</v>
      </c>
      <c r="L131" s="456"/>
    </row>
    <row r="132" spans="1:11" ht="12.75">
      <c r="A132" s="466">
        <v>79</v>
      </c>
      <c r="B132" s="599" t="s">
        <v>648</v>
      </c>
      <c r="C132" s="599"/>
      <c r="D132" s="599"/>
      <c r="E132" s="599"/>
      <c r="F132" s="4"/>
      <c r="G132" s="4"/>
      <c r="H132" s="4"/>
      <c r="I132" s="456"/>
      <c r="J132" s="456">
        <v>35</v>
      </c>
      <c r="K132" s="456">
        <f t="shared" si="1"/>
        <v>35</v>
      </c>
    </row>
    <row r="133" spans="1:11" ht="12.75" customHeight="1">
      <c r="A133" s="466"/>
      <c r="B133" s="600"/>
      <c r="C133" s="601"/>
      <c r="D133" s="601"/>
      <c r="E133" s="602"/>
      <c r="F133" s="4"/>
      <c r="G133" s="4"/>
      <c r="H133" s="4"/>
      <c r="I133" s="456"/>
      <c r="J133" s="456"/>
      <c r="K133" s="456">
        <f t="shared" si="1"/>
        <v>0</v>
      </c>
    </row>
    <row r="134" spans="1:11" ht="12.75">
      <c r="A134" s="595" t="s">
        <v>83</v>
      </c>
      <c r="B134" s="595"/>
      <c r="C134" s="595"/>
      <c r="D134" s="595"/>
      <c r="E134" s="595"/>
      <c r="F134" s="4"/>
      <c r="G134" s="4"/>
      <c r="H134" s="4"/>
      <c r="I134" s="467"/>
      <c r="J134" s="467">
        <f>SUM(J126:J133)</f>
        <v>244074</v>
      </c>
      <c r="K134" s="467">
        <f>SUM(K126:K133)</f>
        <v>244074</v>
      </c>
    </row>
    <row r="135" spans="1:11" ht="12.75">
      <c r="A135" s="596" t="s">
        <v>649</v>
      </c>
      <c r="B135" s="597"/>
      <c r="C135" s="597"/>
      <c r="D135" s="597"/>
      <c r="E135" s="598"/>
      <c r="F135" s="4"/>
      <c r="G135" s="4"/>
      <c r="H135" s="4"/>
      <c r="I135" s="467"/>
      <c r="J135" s="467"/>
      <c r="K135" s="467">
        <v>2500000</v>
      </c>
    </row>
    <row r="136" spans="1:11" ht="12.75">
      <c r="A136" s="596" t="s">
        <v>650</v>
      </c>
      <c r="B136" s="597"/>
      <c r="C136" s="597"/>
      <c r="D136" s="597"/>
      <c r="E136" s="468"/>
      <c r="F136" s="4"/>
      <c r="G136" s="4"/>
      <c r="H136" s="4"/>
      <c r="I136" s="467"/>
      <c r="J136" s="467"/>
      <c r="K136" s="467">
        <v>60000000</v>
      </c>
    </row>
    <row r="137" spans="1:11" ht="12.75">
      <c r="A137" s="596" t="s">
        <v>651</v>
      </c>
      <c r="B137" s="597"/>
      <c r="C137" s="597"/>
      <c r="D137" s="597"/>
      <c r="E137" s="598"/>
      <c r="F137" s="4"/>
      <c r="G137" s="4"/>
      <c r="H137" s="4"/>
      <c r="I137" s="467"/>
      <c r="J137" s="467"/>
      <c r="K137" s="467">
        <v>0</v>
      </c>
    </row>
    <row r="138" spans="1:11" ht="12.75">
      <c r="A138" s="595" t="s">
        <v>652</v>
      </c>
      <c r="B138" s="595"/>
      <c r="C138" s="595"/>
      <c r="D138" s="595"/>
      <c r="E138" s="595"/>
      <c r="F138" s="4"/>
      <c r="G138" s="4"/>
      <c r="H138" s="4"/>
      <c r="I138" s="4"/>
      <c r="J138" s="4"/>
      <c r="K138" s="467">
        <v>343893</v>
      </c>
    </row>
    <row r="139" spans="1:11" ht="12.75">
      <c r="A139" s="595" t="s">
        <v>653</v>
      </c>
      <c r="B139" s="595"/>
      <c r="C139" s="595"/>
      <c r="D139" s="595"/>
      <c r="E139" s="595"/>
      <c r="F139" s="4"/>
      <c r="G139" s="4"/>
      <c r="H139" s="4"/>
      <c r="I139" s="469"/>
      <c r="J139" s="470"/>
      <c r="K139" s="471">
        <f>SUM(K134:K138)</f>
        <v>63087967</v>
      </c>
    </row>
    <row r="140" ht="12.75">
      <c r="K140" s="15"/>
    </row>
    <row r="141" spans="1:11" ht="12.75" customHeight="1">
      <c r="A141" s="558"/>
      <c r="B141" s="558"/>
      <c r="C141" s="558"/>
      <c r="D141" s="558"/>
      <c r="E141" s="558"/>
      <c r="F141" s="558"/>
      <c r="J141" s="592"/>
      <c r="K141" s="593"/>
    </row>
    <row r="142" ht="12.75">
      <c r="K142" s="15"/>
    </row>
    <row r="143" spans="1:11" ht="12.75">
      <c r="A143" s="558"/>
      <c r="B143" s="591"/>
      <c r="C143" s="591"/>
      <c r="D143" s="591"/>
      <c r="E143" s="591"/>
      <c r="F143" s="591"/>
      <c r="J143" s="594"/>
      <c r="K143" s="593"/>
    </row>
    <row r="144" spans="1:6" ht="12.75">
      <c r="A144" s="14"/>
      <c r="B144" s="14"/>
      <c r="C144" s="14"/>
      <c r="D144" s="14"/>
      <c r="E144" s="14"/>
      <c r="F144" s="14"/>
    </row>
    <row r="145" spans="1:11" ht="12.75" customHeight="1">
      <c r="A145" s="558"/>
      <c r="B145" s="591"/>
      <c r="C145" s="591"/>
      <c r="D145" s="591"/>
      <c r="E145" s="591"/>
      <c r="F145" s="591"/>
      <c r="J145" s="594"/>
      <c r="K145" s="593"/>
    </row>
    <row r="146" spans="1:11" ht="12.75" customHeight="1">
      <c r="A146" s="441"/>
      <c r="B146" s="472"/>
      <c r="C146" s="472"/>
      <c r="D146" s="472"/>
      <c r="E146" s="472"/>
      <c r="F146" s="472"/>
      <c r="J146" s="473"/>
      <c r="K146" s="473"/>
    </row>
    <row r="147" spans="1:11" ht="12.75">
      <c r="A147" s="558"/>
      <c r="B147" s="591"/>
      <c r="C147" s="591"/>
      <c r="D147" s="591"/>
      <c r="E147" s="591"/>
      <c r="F147" s="591"/>
      <c r="J147" s="592"/>
      <c r="K147" s="593"/>
    </row>
  </sheetData>
  <mergeCells count="146">
    <mergeCell ref="A1:K1"/>
    <mergeCell ref="B2:E2"/>
    <mergeCell ref="A3:K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A30:K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A63:K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D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A104:K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A122:E122"/>
    <mergeCell ref="A124:K124"/>
    <mergeCell ref="B125:E125"/>
    <mergeCell ref="B126:E126"/>
    <mergeCell ref="B127:D127"/>
    <mergeCell ref="B128:E128"/>
    <mergeCell ref="B129:E129"/>
    <mergeCell ref="B130:E130"/>
    <mergeCell ref="B131:E131"/>
    <mergeCell ref="B132:E132"/>
    <mergeCell ref="B133:E133"/>
    <mergeCell ref="A134:E134"/>
    <mergeCell ref="A135:E135"/>
    <mergeCell ref="A136:D136"/>
    <mergeCell ref="A137:E137"/>
    <mergeCell ref="A138:E138"/>
    <mergeCell ref="A139:E139"/>
    <mergeCell ref="A141:F141"/>
    <mergeCell ref="J141:K141"/>
    <mergeCell ref="A147:F147"/>
    <mergeCell ref="J147:K147"/>
    <mergeCell ref="A143:F143"/>
    <mergeCell ref="J143:K143"/>
    <mergeCell ref="A145:F145"/>
    <mergeCell ref="J145:K145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76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2">
      <selection activeCell="F42" sqref="F42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27" t="s">
        <v>505</v>
      </c>
      <c r="B1" s="227"/>
      <c r="C1" s="227"/>
      <c r="D1" s="227"/>
      <c r="E1" s="227"/>
      <c r="H1" s="2"/>
    </row>
    <row r="2" spans="1:8" ht="18">
      <c r="A2" s="227"/>
      <c r="B2" s="227"/>
      <c r="C2" s="227"/>
      <c r="D2" s="227"/>
      <c r="E2" s="227"/>
      <c r="H2" s="2"/>
    </row>
    <row r="4" spans="1:7" ht="15.75">
      <c r="A4" s="1" t="s">
        <v>381</v>
      </c>
      <c r="D4" s="174">
        <v>164618451.52</v>
      </c>
      <c r="E4" s="2" t="s">
        <v>94</v>
      </c>
      <c r="G4" s="174"/>
    </row>
    <row r="5" spans="1:7" ht="15.75">
      <c r="A5" s="1"/>
      <c r="D5" s="174"/>
      <c r="G5" s="174"/>
    </row>
    <row r="6" spans="1:6" ht="15.75">
      <c r="A6" s="1" t="s">
        <v>95</v>
      </c>
      <c r="B6" s="1"/>
      <c r="F6" s="442"/>
    </row>
    <row r="7" spans="1:5" ht="25.5">
      <c r="A7" s="81"/>
      <c r="B7" s="52" t="s">
        <v>126</v>
      </c>
      <c r="C7" s="6" t="s">
        <v>127</v>
      </c>
      <c r="D7" s="5" t="s">
        <v>2</v>
      </c>
      <c r="E7" s="51" t="s">
        <v>128</v>
      </c>
    </row>
    <row r="8" spans="1:5" ht="25.5">
      <c r="A8" s="443" t="s">
        <v>669</v>
      </c>
      <c r="B8" s="444">
        <v>0</v>
      </c>
      <c r="C8" s="444">
        <v>0</v>
      </c>
      <c r="D8" s="444">
        <v>3450</v>
      </c>
      <c r="E8" s="202" t="s">
        <v>313</v>
      </c>
    </row>
    <row r="9" spans="1:5" ht="12.75">
      <c r="A9" s="388" t="s">
        <v>377</v>
      </c>
      <c r="B9" s="28">
        <v>0</v>
      </c>
      <c r="C9" s="28">
        <v>0</v>
      </c>
      <c r="D9" s="28">
        <v>9167000</v>
      </c>
      <c r="E9" s="36" t="s">
        <v>313</v>
      </c>
    </row>
    <row r="10" spans="1:5" ht="12.75">
      <c r="A10" s="3" t="s">
        <v>337</v>
      </c>
      <c r="B10" s="9">
        <v>0</v>
      </c>
      <c r="C10" s="9">
        <v>0</v>
      </c>
      <c r="D10" s="9">
        <f>SUM(D8:D9)</f>
        <v>9170450</v>
      </c>
      <c r="E10" s="27" t="s">
        <v>313</v>
      </c>
    </row>
    <row r="11" spans="1:5" ht="12.75">
      <c r="A11" s="295"/>
      <c r="B11" s="296"/>
      <c r="C11" s="296"/>
      <c r="D11" s="296"/>
      <c r="E11" s="357"/>
    </row>
    <row r="12" spans="1:5" ht="12.75">
      <c r="A12" s="295"/>
      <c r="B12" s="296"/>
      <c r="C12" s="296"/>
      <c r="D12" s="296"/>
      <c r="E12" s="357"/>
    </row>
    <row r="15" ht="15.75">
      <c r="A15" s="1" t="s">
        <v>439</v>
      </c>
    </row>
    <row r="16" spans="1:5" ht="24" customHeight="1">
      <c r="A16" s="3"/>
      <c r="B16" s="52" t="s">
        <v>126</v>
      </c>
      <c r="C16" s="6" t="s">
        <v>127</v>
      </c>
      <c r="D16" s="277" t="s">
        <v>2</v>
      </c>
      <c r="E16" s="51" t="s">
        <v>128</v>
      </c>
    </row>
    <row r="17" spans="1:5" ht="26.25" customHeight="1">
      <c r="A17" s="388" t="s">
        <v>422</v>
      </c>
      <c r="B17" s="343">
        <v>0</v>
      </c>
      <c r="C17" s="343">
        <v>0</v>
      </c>
      <c r="D17" s="343">
        <v>105726720</v>
      </c>
      <c r="E17" s="389" t="s">
        <v>313</v>
      </c>
    </row>
    <row r="18" spans="1:5" ht="12.75">
      <c r="A18" s="3" t="s">
        <v>338</v>
      </c>
      <c r="B18" s="9">
        <v>0</v>
      </c>
      <c r="C18" s="334">
        <v>0</v>
      </c>
      <c r="D18" s="9">
        <f>SUM(D17:D17)</f>
        <v>105726720</v>
      </c>
      <c r="E18" s="10" t="s">
        <v>313</v>
      </c>
    </row>
    <row r="19" ht="12.75">
      <c r="A19" s="385"/>
    </row>
    <row r="21" spans="1:5" ht="13.5" customHeight="1">
      <c r="A21" t="s">
        <v>421</v>
      </c>
      <c r="D21" s="355">
        <v>120000000</v>
      </c>
      <c r="E21" t="s">
        <v>94</v>
      </c>
    </row>
    <row r="23" spans="1:5" ht="15.75">
      <c r="A23" s="1" t="s">
        <v>657</v>
      </c>
      <c r="D23" s="352">
        <v>188062181.52</v>
      </c>
      <c r="E23" s="353" t="s">
        <v>94</v>
      </c>
    </row>
    <row r="25" ht="12.75">
      <c r="A25" s="2" t="s">
        <v>440</v>
      </c>
    </row>
    <row r="27" spans="1:5" ht="14.25">
      <c r="A27" s="407" t="s">
        <v>441</v>
      </c>
      <c r="B27" s="407"/>
      <c r="C27" s="407"/>
      <c r="D27" s="409">
        <v>-998000</v>
      </c>
      <c r="E27" t="s">
        <v>94</v>
      </c>
    </row>
    <row r="28" spans="1:4" ht="14.25">
      <c r="A28" s="407"/>
      <c r="B28" s="407"/>
      <c r="C28" s="407"/>
      <c r="D28" s="409"/>
    </row>
    <row r="29" spans="1:5" ht="15">
      <c r="A29" s="407" t="s">
        <v>442</v>
      </c>
      <c r="B29" s="408"/>
      <c r="C29" s="408"/>
      <c r="D29" s="409">
        <v>-243000000</v>
      </c>
      <c r="E29" t="s">
        <v>94</v>
      </c>
    </row>
    <row r="30" spans="1:4" ht="15">
      <c r="A30" s="407"/>
      <c r="B30" s="408"/>
      <c r="C30" s="408"/>
      <c r="D30" s="409"/>
    </row>
    <row r="31" spans="1:4" ht="15">
      <c r="A31" s="407" t="s">
        <v>491</v>
      </c>
      <c r="B31" s="408"/>
      <c r="C31" s="408"/>
      <c r="D31" s="409"/>
    </row>
    <row r="32" spans="1:5" ht="15">
      <c r="A32" s="407" t="s">
        <v>492</v>
      </c>
      <c r="B32" s="408"/>
      <c r="C32" s="408"/>
      <c r="D32" s="409">
        <v>-13000000</v>
      </c>
      <c r="E32" t="s">
        <v>94</v>
      </c>
    </row>
    <row r="34" ht="14.25">
      <c r="A34" s="407" t="s">
        <v>493</v>
      </c>
    </row>
    <row r="35" spans="1:5" ht="14.25">
      <c r="A35" s="407" t="s">
        <v>494</v>
      </c>
      <c r="D35" s="15">
        <v>-40000000</v>
      </c>
      <c r="E35" t="s">
        <v>94</v>
      </c>
    </row>
    <row r="36" spans="1:4" ht="14.25">
      <c r="A36" s="407"/>
      <c r="D36" s="15"/>
    </row>
    <row r="37" spans="1:5" ht="14.25">
      <c r="A37" s="407" t="s">
        <v>495</v>
      </c>
      <c r="D37" s="15">
        <v>-600000</v>
      </c>
      <c r="E37" t="s">
        <v>94</v>
      </c>
    </row>
    <row r="38" spans="1:4" ht="14.25">
      <c r="A38" s="407"/>
      <c r="D38" s="15"/>
    </row>
    <row r="39" ht="14.25">
      <c r="A39" s="407"/>
    </row>
    <row r="40" spans="1:5" ht="14.25">
      <c r="A40" s="407" t="s">
        <v>467</v>
      </c>
      <c r="D40" s="533" t="s">
        <v>700</v>
      </c>
      <c r="E40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2005-06-22T05:55:36Z</cp:lastPrinted>
  <dcterms:created xsi:type="dcterms:W3CDTF">1997-01-24T11:07:25Z</dcterms:created>
  <dcterms:modified xsi:type="dcterms:W3CDTF">2005-07-13T08:37:48Z</dcterms:modified>
  <cp:category/>
  <cp:version/>
  <cp:contentType/>
  <cp:contentStatus/>
</cp:coreProperties>
</file>