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9420" windowHeight="8385" tabRatio="938" activeTab="0"/>
  </bookViews>
  <sheets>
    <sheet name="ZK-03-2005-06, př. 1 PLNĚNÍ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OČINY - DLE GP" sheetId="8" r:id="rId8"/>
    <sheet name="Fond strateg.rez." sheetId="9" r:id="rId9"/>
    <sheet name="FTA" sheetId="10" r:id="rId10"/>
    <sheet name="EU 1" sheetId="11" r:id="rId11"/>
    <sheet name="EU 2" sheetId="12" r:id="rId12"/>
    <sheet name="Cash-flow" sheetId="13" r:id="rId13"/>
    <sheet name="UŽITÍ" sheetId="14" r:id="rId14"/>
    <sheet name="KB" sheetId="15" r:id="rId15"/>
    <sheet name="ČS" sheetId="16" r:id="rId16"/>
  </sheets>
  <externalReferences>
    <externalReference r:id="rId19"/>
    <externalReference r:id="rId20"/>
    <externalReference r:id="rId21"/>
  </externalReferences>
  <definedNames>
    <definedName name="_xlnm.Print_Area" localSheetId="3">'čerpání KÚ'!$A$1:$F$88</definedName>
    <definedName name="_xlnm.Print_Area" localSheetId="4">'čerpání zastupitelstva'!$A$1:$F$87</definedName>
    <definedName name="_xlnm.Print_Area" localSheetId="6">'FOND VYSOČINY'!$A$1:$E$31</definedName>
    <definedName name="_xlnm.Print_Area" localSheetId="7">'FOND VYSOČINY - DLE GP'!$A$1:$K$133</definedName>
    <definedName name="_xlnm.Print_Area" localSheetId="9">'FTA'!$A$1:$F$25</definedName>
    <definedName name="_xlnm.Print_Area" localSheetId="5">'SOCIÁLNÍ FOND'!$A$1:$E$47</definedName>
    <definedName name="_xlnm.Print_Area" localSheetId="13">'UŽITÍ'!$A$1:$E$37</definedName>
    <definedName name="_xlnm.Print_Area" localSheetId="2">'VÝDAJE - kapitoly'!$A$1:$G$461</definedName>
    <definedName name="_xlnm.Print_Area" localSheetId="0">'ZK-03-2005-06, př. 1 PLNĚNÍ'!$A$1:$G$91</definedName>
  </definedNames>
  <calcPr fullCalcOnLoad="1"/>
</workbook>
</file>

<file path=xl/sharedStrings.xml><?xml version="1.0" encoding="utf-8"?>
<sst xmlns="http://schemas.openxmlformats.org/spreadsheetml/2006/main" count="1554" uniqueCount="665">
  <si>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</si>
  <si>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</si>
  <si>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</si>
  <si>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</si>
  <si>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</si>
  <si>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</si>
  <si>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</si>
  <si>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</si>
  <si>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</si>
  <si>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daň z příjmů PO</t>
  </si>
  <si>
    <t>DPH</t>
  </si>
  <si>
    <t>Orj</t>
  </si>
  <si>
    <t>Paragraf</t>
  </si>
  <si>
    <t>Název</t>
  </si>
  <si>
    <t>20</t>
  </si>
  <si>
    <t>Záležitosti vodního hospodářství j.n.</t>
  </si>
  <si>
    <t>KAPITOLA ŠKOLSTVÍ</t>
  </si>
  <si>
    <t>30</t>
  </si>
  <si>
    <t>Speciální předškolní zařízení</t>
  </si>
  <si>
    <t>Speciální základní školy</t>
  </si>
  <si>
    <t>Internátní speciální základní školy</t>
  </si>
  <si>
    <t>Gymnázia</t>
  </si>
  <si>
    <t>Střední odborné školy</t>
  </si>
  <si>
    <t>Střední odborná učiliště a učiliště</t>
  </si>
  <si>
    <t>Speciální střední odborná učiliště a učiliště</t>
  </si>
  <si>
    <t>Ubytovací zařízení středních škol a učilišť</t>
  </si>
  <si>
    <t>Zařízení vých.poradenství a preventivní vých.péče</t>
  </si>
  <si>
    <t>Školní statky, školní hospodářství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</si>
  <si>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</si>
  <si>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</si>
  <si>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</si>
  <si>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</si>
  <si>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</si>
  <si>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</si>
  <si>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Záležitosti vzdělávání</t>
  </si>
  <si>
    <t>80</t>
  </si>
  <si>
    <t>Pořízení movitého investičního majetku</t>
  </si>
  <si>
    <t>Běžné výdaje</t>
  </si>
  <si>
    <t>Kapitálové výdaje</t>
  </si>
  <si>
    <t>KAPITOLA KULTURA</t>
  </si>
  <si>
    <t>40</t>
  </si>
  <si>
    <t>Činnost muzeí a galerií</t>
  </si>
  <si>
    <t>Činnosti knihovnické</t>
  </si>
  <si>
    <t>Zachování a obnova kulturních památek</t>
  </si>
  <si>
    <t>Záležitosti kultury j.n.</t>
  </si>
  <si>
    <t>50</t>
  </si>
  <si>
    <t>Ostatní správa ve zdravotnictví j.n.</t>
  </si>
  <si>
    <t>Ostatní činnost ve zdravotnictví</t>
  </si>
  <si>
    <t>Jiná zdravotnická zař. a služby pro zdravotnictví</t>
  </si>
  <si>
    <t>KAPITOLA ŽIVOTNÍ PROSTŘEDÍ</t>
  </si>
  <si>
    <t>60</t>
  </si>
  <si>
    <t>Ekologická výchova a osvěta</t>
  </si>
  <si>
    <t>Ekologické záležitosti a programy j.n.</t>
  </si>
  <si>
    <t>70</t>
  </si>
  <si>
    <t>Územní plánování</t>
  </si>
  <si>
    <t>10</t>
  </si>
  <si>
    <t>KAPITOLA SOCIÁLNÍ VĚCI</t>
  </si>
  <si>
    <t>Sociální ústavy pro zdravotně postiženou mládež včetně diagnostických ústavů</t>
  </si>
  <si>
    <t>Sociální péče a pomoc dětem a mládeži j.n.</t>
  </si>
  <si>
    <t>Záležitosti sociálních věcí a politiky zaměstnanosti j.n.</t>
  </si>
  <si>
    <t>KAPITOLA POŽÁRNÍ OCHRANA A IZS</t>
  </si>
  <si>
    <t>18</t>
  </si>
  <si>
    <t>Požární ochrana - dobrovolná část</t>
  </si>
  <si>
    <t>Požární ochrana - profesionální část</t>
  </si>
  <si>
    <t>KAPITOLA REGIONÁLNÍ ROZVOJ</t>
  </si>
  <si>
    <t>90</t>
  </si>
  <si>
    <t>Záležitosti průmyslu, stavebnictví, obchodu a služeb jn.</t>
  </si>
  <si>
    <t>Vnitřní obchod, služby a turismus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</si>
  <si>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</si>
  <si>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</si>
  <si>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</si>
  <si>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</si>
  <si>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</si>
  <si>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</si>
  <si>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</si>
  <si>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</si>
  <si>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</si>
  <si>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</si>
  <si>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</si>
  <si>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</si>
  <si>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</si>
  <si>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</si>
  <si>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</si>
  <si>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</si>
  <si>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</si>
  <si>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</si>
  <si>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Zastupitelstva krajů</t>
  </si>
  <si>
    <t>17</t>
  </si>
  <si>
    <t>Převod do sociálního fondu</t>
  </si>
  <si>
    <t>KAPITOLA KRAJSKÝ ÚŘAD</t>
  </si>
  <si>
    <t>19</t>
  </si>
  <si>
    <t>Činnost regionální správy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</si>
  <si>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</si>
  <si>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</si>
  <si>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</si>
  <si>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</si>
  <si>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</si>
  <si>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</si>
  <si>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</si>
  <si>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</si>
  <si>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Záležitosti zahraničního obchodu</t>
  </si>
  <si>
    <t>Předškolní zařízení</t>
  </si>
  <si>
    <t>Školní stravování při středním vzdělávání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</si>
  <si>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</si>
  <si>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</si>
  <si>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</si>
  <si>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</si>
  <si>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</si>
  <si>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</si>
  <si>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</si>
  <si>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</si>
  <si>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</si>
  <si>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</si>
  <si>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</si>
  <si>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</si>
  <si>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</si>
  <si>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</si>
  <si>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</si>
  <si>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</si>
  <si>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</si>
  <si>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</si>
  <si>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</si>
  <si>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</si>
  <si>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</si>
  <si>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</si>
  <si>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</si>
  <si>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</si>
  <si>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</si>
  <si>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</si>
  <si>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Výdaje na zeměd.a lesní hospodářství j.n.</t>
  </si>
  <si>
    <t>0</t>
  </si>
  <si>
    <t>Výstavní činnosti v kultuře</t>
  </si>
  <si>
    <t>Dotace soukromým školám (UZ 33155)</t>
  </si>
  <si>
    <t>Ostatní činnosti k ochraně ovzduší</t>
  </si>
  <si>
    <t>Domovy důchodců</t>
  </si>
  <si>
    <t>Rozpočet</t>
  </si>
  <si>
    <t>Příjmy z prodeje pozemků</t>
  </si>
  <si>
    <t>Příjmy z prodeje ostatních nemovitostí a jejich částí</t>
  </si>
  <si>
    <t>Divadelní činnost</t>
  </si>
  <si>
    <t>Ostatní nemocnice</t>
  </si>
  <si>
    <t>Ústavní péče j.n.</t>
  </si>
  <si>
    <t>Zdravotnická záchranná služba</t>
  </si>
  <si>
    <t>Sociální ústavy pro dospělé</t>
  </si>
  <si>
    <t>Ostatní nakládání s odpady j.n.</t>
  </si>
  <si>
    <t>Chráněné části přírody</t>
  </si>
  <si>
    <t>Ochrana druhů a stanovišť</t>
  </si>
  <si>
    <t>Ostatní činnosti k ochraně přírody a krajiny j.n.</t>
  </si>
  <si>
    <t>Dopravní obslužnost - železnice</t>
  </si>
  <si>
    <t>15</t>
  </si>
  <si>
    <t>Ostatní složky a činnosti integrovaného záchranného systému j.n.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</si>
  <si>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</si>
  <si>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</si>
  <si>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</si>
  <si>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</si>
  <si>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</si>
  <si>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</si>
  <si>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</si>
  <si>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</si>
  <si>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</si>
  <si>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</si>
  <si>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</si>
  <si>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</si>
  <si>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Strategické a koncepční materiály</t>
  </si>
  <si>
    <t>Nespecifikovaná rezerva</t>
  </si>
  <si>
    <t xml:space="preserve"> </t>
  </si>
  <si>
    <t>Územní rozvoj</t>
  </si>
  <si>
    <t xml:space="preserve">Zařízení výchovného poradenství </t>
  </si>
  <si>
    <t>Příspěvek z dotací mimo přímé náklady</t>
  </si>
  <si>
    <t>Celkem příspěvek z dotací</t>
  </si>
  <si>
    <t>Zařízení výchovného poradenství a preventivní výchovné péče</t>
  </si>
  <si>
    <t xml:space="preserve">Pečovatelská služba </t>
  </si>
  <si>
    <t>Soc. pomoc dětem a mládeži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</si>
  <si>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</si>
  <si>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</si>
  <si>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</si>
  <si>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</si>
  <si>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</si>
  <si>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</si>
  <si>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</si>
  <si>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</si>
  <si>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</si>
  <si>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</si>
  <si>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</si>
  <si>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</si>
  <si>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</si>
  <si>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</si>
  <si>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</si>
  <si>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</si>
  <si>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</si>
  <si>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</si>
  <si>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</si>
  <si>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</si>
  <si>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</si>
  <si>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</si>
  <si>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</si>
  <si>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</si>
  <si>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</si>
  <si>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</si>
  <si>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</si>
  <si>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</si>
  <si>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</si>
  <si>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</si>
  <si>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</si>
  <si>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</si>
  <si>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</si>
  <si>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</si>
  <si>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</si>
  <si>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</si>
  <si>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</si>
  <si>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</si>
  <si>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</si>
  <si>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</si>
  <si>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</si>
  <si>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</si>
  <si>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</si>
  <si>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</si>
  <si>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</si>
  <si>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</si>
  <si>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</si>
  <si>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</si>
  <si>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</si>
  <si>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</si>
  <si>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</si>
  <si>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</si>
  <si>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</si>
  <si>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</si>
  <si>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</si>
  <si>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</si>
  <si>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</si>
  <si>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</si>
  <si>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</si>
  <si>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</si>
  <si>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</si>
  <si>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</si>
  <si>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</si>
  <si>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</si>
  <si>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</si>
  <si>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Nákup paliv a energie j.n.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</si>
  <si>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</si>
  <si>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</si>
  <si>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</si>
  <si>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</si>
  <si>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</si>
  <si>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</si>
  <si>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</si>
  <si>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</si>
  <si>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</si>
  <si>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</si>
  <si>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</si>
  <si>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</si>
  <si>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</si>
  <si>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</si>
  <si>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</si>
  <si>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</si>
  <si>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</si>
  <si>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</si>
  <si>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§ 3299 pol 5000-5999 minus UZ jinde obsažené</t>
  </si>
  <si>
    <t>su 223- 232</t>
  </si>
  <si>
    <t>pol 5000-5999</t>
  </si>
  <si>
    <t>Speciální SOU a U</t>
  </si>
  <si>
    <t>org 1704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</si>
  <si>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</si>
  <si>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</si>
  <si>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</si>
  <si>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</si>
  <si>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</si>
  <si>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</si>
  <si>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</si>
  <si>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</si>
  <si>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</si>
  <si>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</si>
  <si>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</si>
  <si>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</si>
  <si>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</si>
  <si>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</si>
  <si>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</si>
  <si>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VÝDAJE CELKEM PO PŘEVODU DO FONDŮ</t>
  </si>
  <si>
    <t>Kapitálové  výdaje</t>
  </si>
  <si>
    <t>Činnosti památkových ústavů, hradů</t>
  </si>
  <si>
    <t>Ostatní speciální zdrav. programy</t>
  </si>
  <si>
    <t>Lékařská služba první pomoci</t>
  </si>
  <si>
    <t>Sběr a svoz nebezpečných odpadů</t>
  </si>
  <si>
    <t>Pozor na Herálec doplatky rok 2003</t>
  </si>
  <si>
    <t>Zvláštní zař.pro výkon pěstounské péče</t>
  </si>
  <si>
    <t>§ 6113 - ORJ 1700, pol. 5179 -17 tis. a pol. 5163 - 30 tis.</t>
  </si>
  <si>
    <t>§ 6330 - pol. 5342, ORJ 1700, ORG 1701   +  185 tis.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</si>
  <si>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</si>
  <si>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</si>
  <si>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</si>
  <si>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</si>
  <si>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</si>
  <si>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§ 2212 - ORJ 8000, ORG XXXX - 341.229 tis. kap.</t>
  </si>
  <si>
    <t>§ 4313 - 12.600 tis. 8000 běž. a 2.700 tis. 8000 kap.</t>
  </si>
  <si>
    <t>§ 4311 - 1.400 tis. 8000 bež. a 50.100 tis. 8000 kap.</t>
  </si>
  <si>
    <t>§ 4316 - 3.700 tis.  8000 běž. a 16.400 tis. 8000 kap.</t>
  </si>
  <si>
    <t>Hudební činnost</t>
  </si>
  <si>
    <t>Ostatní záležitosti kultury</t>
  </si>
  <si>
    <t xml:space="preserve">§ 3319 - ORJ 4000 - 390 tis. </t>
  </si>
  <si>
    <t xml:space="preserve">Film, tvorba, distribuce, kina a audio </t>
  </si>
  <si>
    <t>Ostatní tělovýchovná činnost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</si>
  <si>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</si>
  <si>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</si>
  <si>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</si>
  <si>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 xml:space="preserve">Příjmy z pronájmu ost. nemovitostí a jejich částí </t>
  </si>
  <si>
    <t>ROK 2004</t>
  </si>
  <si>
    <t>Odvody za nespl. povin. zam. zdrav. postiž.</t>
  </si>
  <si>
    <t xml:space="preserve">Cestovné  (tuzemské i zahraniční) </t>
  </si>
  <si>
    <t>Ostatní pov. poj. hrazené zaměstnavatelem</t>
  </si>
  <si>
    <t xml:space="preserve">Cestovné (tuzemské i zahraniční) </t>
  </si>
  <si>
    <t xml:space="preserve">SCHVÁLENÝ   ROZPOČET   ROK   2004    </t>
  </si>
  <si>
    <t>SCHVÁLENÝ   ROZPOČET   ROK   2004</t>
  </si>
  <si>
    <t xml:space="preserve">Záležitosti vzdělávání </t>
  </si>
  <si>
    <t>Odvádění a čištění odpadních vod</t>
  </si>
  <si>
    <t xml:space="preserve">Ostatní správa v zemědělství </t>
  </si>
  <si>
    <t>Ostatní zál. bydlení komunál. služeb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</si>
  <si>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</si>
  <si>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</si>
  <si>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</si>
  <si>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</si>
  <si>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</si>
  <si>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</si>
  <si>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</si>
  <si>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</si>
  <si>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>Silnice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</si>
  <si>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</si>
  <si>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</si>
  <si>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strategickém a koncepční materiály kraje  </t>
  </si>
  <si>
    <t xml:space="preserve">Ostatní činnosti j.n. </t>
  </si>
  <si>
    <t>Ostatní záležitosti kultury církví a sděl.p.</t>
  </si>
  <si>
    <t xml:space="preserve">Neinvestiční výdaje spojené s majetkem kraje - režijní výdaje </t>
  </si>
  <si>
    <t>Investiční výdaje spojené s majetkem kraje - výkupy</t>
  </si>
  <si>
    <t>OSTATNÍ FINANČNÍ OPERACE</t>
  </si>
  <si>
    <t>Ostatní finanční operace (fin. vypořádání se SR ze rok 2003)</t>
  </si>
  <si>
    <t>Celkem třída 1 - daňové příjmy</t>
  </si>
  <si>
    <t>Celkem třída 2 - nedaňové příjmy</t>
  </si>
  <si>
    <t>Celkem seskupení položek 41xx                                       -neinvestiční přijaté dotace</t>
  </si>
  <si>
    <t>Celkem třída 3 - kapitálové příjmy</t>
  </si>
  <si>
    <t>Ostatní neinvestiční dotace přijaté ze SR               (pol.4116)</t>
  </si>
  <si>
    <t>Přijaté sankční platby                                          (pol. 2210)</t>
  </si>
  <si>
    <t>,</t>
  </si>
  <si>
    <t>Ostatní pov. poj. placené zaměstnavatelem</t>
  </si>
  <si>
    <t>Dary obyvatelstvu</t>
  </si>
  <si>
    <t>CELKEM příjmy</t>
  </si>
  <si>
    <t>CELKEM výdaje</t>
  </si>
  <si>
    <t>Ostatní příjmy (provize,vratka  z depozit)</t>
  </si>
  <si>
    <t>Vyplacené grantové programy</t>
  </si>
  <si>
    <t xml:space="preserve"> VÝDAJE CELKEM</t>
  </si>
  <si>
    <t>Příjmy z fin. vypoř.  min. let mezi kr. a ob.             (pol. 2223)</t>
  </si>
  <si>
    <t>Krajský úřad - příděl</t>
  </si>
  <si>
    <t>Zastupitelé (uvolnění) - příděl</t>
  </si>
  <si>
    <t>Dopravní obslužnost  - silnice</t>
  </si>
  <si>
    <t>( tis. Kč)</t>
  </si>
  <si>
    <t>Celkem mimořádné příjmy</t>
  </si>
  <si>
    <t>Rozpis mimořádných (nerozpočtovaných) příjmů</t>
  </si>
  <si>
    <t>Ostatní nedaňové příjmy (nerozpočtované)</t>
  </si>
  <si>
    <t>Investiční dotace ze státních fondů                        (pol. 4213)</t>
  </si>
  <si>
    <t>Přímé náklady  (UZ 33353)</t>
  </si>
  <si>
    <t xml:space="preserve">KAPITOLA CELKEM </t>
  </si>
  <si>
    <t>SEKRETARIÁT HEJTMANA</t>
  </si>
  <si>
    <t>REGIONÁLNÍ ROZVOJ</t>
  </si>
  <si>
    <t>Poskytnuté neinvestiční příspěvky a náhrady</t>
  </si>
  <si>
    <t>KULTURNÍ, SPOLEČENSKÉ A SPORTOVNÍ AKCE A AUDIT DSO</t>
  </si>
  <si>
    <t>KrÚ - VNITŘNÍ SPRÁVA</t>
  </si>
  <si>
    <t>Celospolečenské funkce lesů</t>
  </si>
  <si>
    <t>Celkem seskupení položek 42xx                                         investiční přijaté dotace</t>
  </si>
  <si>
    <t>Neinvestiční přijaté dotace z kapitoly VPS SR        (pol.4111)</t>
  </si>
  <si>
    <t>Monitoring k zajišť.radioaktivního záření</t>
  </si>
  <si>
    <t xml:space="preserve">Prevence znečišťování vody                                  </t>
  </si>
  <si>
    <t xml:space="preserve">daň z příjmů PO </t>
  </si>
  <si>
    <t>daň placená krajem</t>
  </si>
  <si>
    <t>91</t>
  </si>
  <si>
    <t>Ubytovací zařízení středních škol</t>
  </si>
  <si>
    <t>Státní dotace na pořízení sídla kraje</t>
  </si>
  <si>
    <t>Kapitoly celkem</t>
  </si>
  <si>
    <t>Investice v sociálních věcech</t>
  </si>
  <si>
    <t>% z upr.rozpoč.</t>
  </si>
  <si>
    <t>Ost. soc. péče a pomoc rodině a manž.</t>
  </si>
  <si>
    <t>rozpočet na 4.čtvrtletí bude narozpočtován</t>
  </si>
  <si>
    <t>v prosinci !!</t>
  </si>
  <si>
    <t>Činnosti muzeí a galerií</t>
  </si>
  <si>
    <t xml:space="preserve">Technická zhodnocení a opravy v sociálních organizacích </t>
  </si>
  <si>
    <t>Technická zhodnocení a opravy ve zdravotnictví</t>
  </si>
  <si>
    <t>ZDROJE CELKEM</t>
  </si>
  <si>
    <t xml:space="preserve">VÝDAJE </t>
  </si>
  <si>
    <t xml:space="preserve">PŘÍJMY </t>
  </si>
  <si>
    <t>Splátky půjček nemocnice JI, HB, TR</t>
  </si>
  <si>
    <t>Vratky nevyčerpaných příspěvků z grant. pr.</t>
  </si>
  <si>
    <t>Přijaté dotace ze SR - souhrnný dotační vztah        (pol.4112)</t>
  </si>
  <si>
    <t>ROK 2005</t>
  </si>
  <si>
    <t>Zůstatek z roku 2004</t>
  </si>
  <si>
    <t>Ostatní čerpání dle statutu SF</t>
  </si>
  <si>
    <t>Kapitola informatika</t>
  </si>
  <si>
    <t>Kapitola Sekretariátu Regionální rady NUTS II</t>
  </si>
  <si>
    <t>KAPITOLA INFORMATIKA</t>
  </si>
  <si>
    <t>Finanční vypořádání za rok 2004</t>
  </si>
  <si>
    <t>KAPITOLA SEKRETARIÁTU REG. ROZVOJE RADY NUTS II</t>
  </si>
  <si>
    <t>Humanitární zahraniční pomoc</t>
  </si>
  <si>
    <t>51</t>
  </si>
  <si>
    <t>Investice ve zdravotnictví</t>
  </si>
  <si>
    <t>Převod z Fondu strategických rezerv</t>
  </si>
  <si>
    <t>9) FONDY  EVROPSKÉ UNIE</t>
  </si>
  <si>
    <t>Vratka DOL Počátky</t>
  </si>
  <si>
    <t>Rozvoj Třebíčská - INKUBÁTOR</t>
  </si>
  <si>
    <t>Humanitární pomoc postiženým oblastem v jihových. Asii</t>
  </si>
  <si>
    <t>Vratka návratné fin. výpomoci od DOL Počátky</t>
  </si>
  <si>
    <t>DOL Počátky - úhrada kumul. ztráty a přísp. na provoz</t>
  </si>
  <si>
    <t>ISŠ stavební a U JI - Truhl.  Pávov, vybudování přípojky NN</t>
  </si>
  <si>
    <t>Poskytnutí fin. darů obcím na dopravu žáků do škol</t>
  </si>
  <si>
    <t>Dotace Městu Třebíč na pořízení divadelní křesel</t>
  </si>
  <si>
    <t>Nemocnice Třebíč - rekonstrukce stravovacího provozu</t>
  </si>
  <si>
    <t>Divadelní činnost (dotace Městu TR)</t>
  </si>
  <si>
    <t>POV - Územní plánování</t>
  </si>
  <si>
    <t>POV - Bezpečnost a veřejný pořádek</t>
  </si>
  <si>
    <t>Neinvestiční akce v dopravě</t>
  </si>
  <si>
    <t>Příjmy z prodeje krátkod.drobného dlouhod.majetku(pol.2310)</t>
  </si>
  <si>
    <t>Příjmy z pronájmu movitých věcí                            (pol.2133)</t>
  </si>
  <si>
    <t xml:space="preserve">Ostatní nedaňové příjmy j.n.                                  (pol.2329)  </t>
  </si>
  <si>
    <t xml:space="preserve">Příjmy z prodeje ostatního dlouhod.mov.majetku    </t>
  </si>
  <si>
    <t>Prevence vzniku odpadu</t>
  </si>
  <si>
    <t>Další vzdělávání pracovníků ve zdrav.</t>
  </si>
  <si>
    <t>Ostatní záležitosti ochrany památek</t>
  </si>
  <si>
    <t>Správa v lesním hospodářství</t>
  </si>
  <si>
    <t>Poskytnutí zálohy vnitř. organ. jednotkám</t>
  </si>
  <si>
    <t xml:space="preserve">Převody z rozpočtu kraje </t>
  </si>
  <si>
    <t>Návrat zapomenutého syna - Otakar Štáfl, český malíř</t>
  </si>
  <si>
    <t xml:space="preserve">10) ČERPÁNÍ REZERVY, NEROZDĚLENÝCH POLOŽEK V OBDOBÍ </t>
  </si>
  <si>
    <r>
      <t xml:space="preserve">2a) SROVNÁNÍ VÝVOJE DAŃOVÝCH PŘÍJMŮ V ROCE 2004 A 2005   (bez daně placené krajem)           </t>
    </r>
    <r>
      <rPr>
        <b/>
        <sz val="10"/>
        <rFont val="Arial CE"/>
        <family val="2"/>
      </rPr>
      <t>(tis.Kč)</t>
    </r>
  </si>
  <si>
    <t>Ostatní ekologické záležitosti</t>
  </si>
  <si>
    <t xml:space="preserve">FINANCOVÁNÍ (+)* </t>
  </si>
  <si>
    <t>*převod z přebytku hosp. roku 2004 na financování stravovacího provozu Nemocnice Třebíč (38.425 tis. Kč), převod z FSR na zpracování</t>
  </si>
  <si>
    <t xml:space="preserve">projekt. dokumentace pro GS (3.000 tis. Kč), převod z FSR pro podnikatelský a výzkumný inkubátor MěstaTřebíč (5.000 tis. Kč), zapojení </t>
  </si>
  <si>
    <t>rizika ekologické zátěže Město Humpolec (519 tis. Kč)</t>
  </si>
  <si>
    <r>
      <t xml:space="preserve">Ostatní přijaté vratky transferů (vratky st. dotací od obcí)      </t>
    </r>
    <r>
      <rPr>
        <sz val="10"/>
        <rFont val="Arial CE"/>
        <family val="2"/>
      </rPr>
      <t xml:space="preserve"> (pol. 2229)</t>
    </r>
  </si>
  <si>
    <t>ZHODNOCENÍ KB</t>
  </si>
  <si>
    <t>Vázané prostředky na grantové programy</t>
  </si>
  <si>
    <t>ZHODNOCENÍ KB a ČS</t>
  </si>
  <si>
    <t>Převod do Fondu Vysočiny a EU, rozvoj Třebíčska a projekt. dokumentaci GS</t>
  </si>
  <si>
    <t>SALDO PŘÍJMŮ A VÝDAJŮ</t>
  </si>
  <si>
    <t>11 b) Zpráva o stavu portfolia v období 1 - 3/2005</t>
  </si>
  <si>
    <t xml:space="preserve">11 a) Zpráva o stavu portfolia v období 1 - 3/2005 </t>
  </si>
  <si>
    <t xml:space="preserve">      1 - 3/2005</t>
  </si>
  <si>
    <t xml:space="preserve">d) INTERREG III A - TECHNICKÁ ASISTENCE 1 - 3/2005 </t>
  </si>
  <si>
    <t xml:space="preserve">e) INTERREG III C - ICHNOS 1 - 3/2005    </t>
  </si>
  <si>
    <t xml:space="preserve">b) BUDOVÁNÍ PARTNERSTVÍ 1 - 3/2005 </t>
  </si>
  <si>
    <t xml:space="preserve">c) ROWANET 1 - 3/2005    </t>
  </si>
  <si>
    <t xml:space="preserve">a) TECHNICKÁ POMOC 1 - 3/2005    </t>
  </si>
  <si>
    <r>
      <t xml:space="preserve">8) FOND STRATEGICKÝCH REZERV V OBDOBÍ 1 - 3/2005   </t>
    </r>
    <r>
      <rPr>
        <b/>
        <sz val="10"/>
        <rFont val="Arial CE"/>
        <family val="2"/>
      </rPr>
      <t>(Kč)</t>
    </r>
  </si>
  <si>
    <r>
      <t xml:space="preserve">7 a) FOND VYSOČINY V OBDOBÍ 1 - 3/2005    </t>
    </r>
    <r>
      <rPr>
        <b/>
        <sz val="10"/>
        <rFont val="Arial CE"/>
        <family val="2"/>
      </rPr>
      <t>(Kč)</t>
    </r>
  </si>
  <si>
    <r>
      <t xml:space="preserve">6) SOCIÁLNÍ FOND V OBDOBÍ 1 - 3/2005    </t>
    </r>
    <r>
      <rPr>
        <b/>
        <sz val="10"/>
        <rFont val="Arial CE"/>
        <family val="2"/>
      </rPr>
      <t>(Kč)</t>
    </r>
  </si>
  <si>
    <t>5) ČERPÁNÍ VÝDAJŮ NA KAPITOLE ZASTUPITELSTVO V 1 - 3/2005</t>
  </si>
  <si>
    <t>4) ČERPÁNÍ VÝDAJŮ NA KAPITOLE KRAJSKÝ ÚŘAD V 1 - 3/2005</t>
  </si>
  <si>
    <t>3) ČERPÁNÍ VÝDAJŮ ROZPOČTU PODLE KAPITOL V OBDOBÍ 1 - 3/2005</t>
  </si>
  <si>
    <r>
      <t xml:space="preserve">2) VÝVOJ DAŇOVÝCH PŘÍJMŮ V OBDOBÍ 1 - 3/2005                                                              </t>
    </r>
    <r>
      <rPr>
        <b/>
        <sz val="12"/>
        <rFont val="Arial CE"/>
        <family val="2"/>
      </rPr>
      <t xml:space="preserve"> (tis.Kč</t>
    </r>
    <r>
      <rPr>
        <b/>
        <sz val="16"/>
        <rFont val="Arial CE"/>
        <family val="2"/>
      </rPr>
      <t>)</t>
    </r>
  </si>
  <si>
    <t>PLNĚNÍ PŘÍJMŮ A VÝDAJŮ ROZPOČTU KRAJE V OBDOBÍ 1 - 3/2005</t>
  </si>
  <si>
    <t xml:space="preserve">1) PLNĚNÍ PŘÍJMŮ ROZPOČTU V OBDOBÍ 1 - 3/2005 </t>
  </si>
  <si>
    <t>b) ČERPÁNÍ  FONDU VYSOČINY DLE GRANTOVÝCH PROGRAMŮ           (Kč)     1 - 3/2005</t>
  </si>
  <si>
    <t>ROK 2004 přepočítaný dle koeficientů roku 2005</t>
  </si>
  <si>
    <t>Úroky</t>
  </si>
  <si>
    <t>Převod z roku 2004</t>
  </si>
  <si>
    <t>Číslo prog.</t>
  </si>
  <si>
    <t>Název grantového programu</t>
  </si>
  <si>
    <t>Rozděl.výše podpor</t>
  </si>
  <si>
    <t>Vyčerpáno v roce 2002</t>
  </si>
  <si>
    <t>Vyčerpáno v roce 2003</t>
  </si>
  <si>
    <t>Vyčerpáno v roce 2004</t>
  </si>
  <si>
    <t>Vyčerpáno v roce 2005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</si>
  <si>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</si>
  <si>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</si>
  <si>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</si>
  <si>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</si>
  <si>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</si>
  <si>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</si>
  <si>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</si>
  <si>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</si>
  <si>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</si>
  <si>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</si>
  <si>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</si>
  <si>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</si>
  <si>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</si>
  <si>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</si>
  <si>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</si>
  <si>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</si>
  <si>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</si>
  <si>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</si>
  <si>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</si>
  <si>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</si>
  <si>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</si>
  <si>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</si>
  <si>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</si>
  <si>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</si>
  <si>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</si>
  <si>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</si>
  <si>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</si>
  <si>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</si>
  <si>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</si>
  <si>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</si>
  <si>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</si>
  <si>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</si>
  <si>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</si>
  <si>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</si>
  <si>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</si>
  <si>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</si>
  <si>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</si>
  <si>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</si>
  <si>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</si>
  <si>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Síťování firem na vysočině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</si>
  <si>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</si>
  <si>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</si>
  <si>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</si>
  <si>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</si>
  <si>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</si>
  <si>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</si>
  <si>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</si>
  <si>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Modernizace ubytovacích zaříz.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</si>
  <si>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</si>
  <si>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</si>
  <si>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</si>
  <si>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</si>
  <si>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</si>
  <si>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</si>
  <si>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</si>
  <si>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</si>
  <si>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</si>
  <si>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</si>
  <si>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</si>
  <si>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</si>
  <si>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</si>
  <si>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</si>
  <si>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</si>
  <si>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</si>
  <si>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</si>
  <si>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</si>
  <si>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</si>
  <si>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</si>
  <si>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</si>
  <si>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</si>
  <si>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</si>
  <si>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</si>
  <si>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</si>
  <si>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</si>
  <si>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</si>
  <si>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</si>
  <si>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</si>
  <si>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</si>
  <si>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</si>
  <si>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</si>
  <si>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</si>
  <si>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</si>
  <si>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</si>
  <si>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</si>
  <si>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</si>
  <si>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r>
      <t xml:space="preserve">Rozvoj malých podnikatelů </t>
    </r>
    <r>
      <rPr>
        <b/>
        <sz val="10"/>
        <rFont val="Arial CE"/>
        <family val="2"/>
      </rPr>
      <t xml:space="preserve"> </t>
    </r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</si>
  <si>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</si>
  <si>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</si>
  <si>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</si>
  <si>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</si>
  <si>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</si>
  <si>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</si>
  <si>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</si>
  <si>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</si>
  <si>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</si>
  <si>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</si>
  <si>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</si>
  <si>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</si>
  <si>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</si>
  <si>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</si>
  <si>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Ciz.jaz.-brána k nov.pozn.2004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</si>
  <si>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</si>
  <si>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</si>
  <si>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</si>
  <si>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</si>
  <si>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</si>
  <si>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</si>
  <si>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Mezinárodní projekty 2005</t>
  </si>
  <si>
    <t>Líbí se nám v knihovně</t>
  </si>
  <si>
    <t>Veřejná letiště 2005</t>
  </si>
  <si>
    <t xml:space="preserve">CELKEM   </t>
  </si>
  <si>
    <t>PŘJMY DLE GRANTOVÝCH PROGRAMŮ  A ÚROKY</t>
  </si>
  <si>
    <t>. Program čís.</t>
  </si>
  <si>
    <t>Příjmy v roce 2005 z let min.</t>
  </si>
  <si>
    <t>Modernizace ubytov.zařízení</t>
  </si>
  <si>
    <t>Syst.sběru a tříd.odpadu 2004</t>
  </si>
  <si>
    <t>Ostatní příjmy</t>
  </si>
  <si>
    <t>Příjem z Fondu strategických rezerv</t>
  </si>
  <si>
    <t>Příjmy z rozpočtu kraje</t>
  </si>
  <si>
    <t>ÚROKY</t>
  </si>
  <si>
    <t>CELKEM PŘÍJMY</t>
  </si>
  <si>
    <t>Nemocnice Jihlava - nevyužívaný majetek</t>
  </si>
  <si>
    <t>Záloha pokladně</t>
  </si>
  <si>
    <t xml:space="preserve">Rekonstrukce ZŠ Kubišova - Třebíč </t>
  </si>
  <si>
    <t>Neinv. příspěvek - Nemocnice Jihlava</t>
  </si>
  <si>
    <t>Základní umělecká škola - Žďár n./S.</t>
  </si>
  <si>
    <t>Povýšení kapitoly Kultura na dotace vlast. kult. pam.</t>
  </si>
  <si>
    <t>Dotace Obci Kostelec na výstavbu chodníku</t>
  </si>
  <si>
    <t>Oprava silnice Jihlava - Vápovice</t>
  </si>
  <si>
    <t>Oprava krytu silnice Jemnice - Lhotice</t>
  </si>
  <si>
    <t xml:space="preserve">Dotace Obci Brzkov - ochrana obecního majetku </t>
  </si>
  <si>
    <t>Dotace Obcím Onšov a Budišov - odstranění pov. škod</t>
  </si>
  <si>
    <t>Dotace Městu Žďár n./S. - úoravy budovy ZUŠ - ZR</t>
  </si>
  <si>
    <t>Výdaje § 3636</t>
  </si>
  <si>
    <t>Disponibilní zdroje FV k 31. 3. 2005</t>
  </si>
  <si>
    <t>Disponibilní zdroje FSR k 31. 3. 2005</t>
  </si>
  <si>
    <t>Oslavy 60. výročí Dne osvobození</t>
  </si>
  <si>
    <t xml:space="preserve">Přijaté nekapitálové příspěvky a náhrady                </t>
  </si>
  <si>
    <t>Česká spořitelna a.s.</t>
  </si>
  <si>
    <t>Aktuální hodnota portfolia</t>
  </si>
  <si>
    <t>Zhodnocení od počátku roku</t>
  </si>
  <si>
    <t>Zhodnocení za poslední měsíc</t>
  </si>
  <si>
    <t>Zhodnocení od počátku roku po odečtení odhadu celkové odměny</t>
  </si>
  <si>
    <t>Nástroj</t>
  </si>
  <si>
    <t>Tržní cena v Kč</t>
  </si>
  <si>
    <t>Zastoupení v portfoliu</t>
  </si>
  <si>
    <t>Celková hodnota portfolia</t>
  </si>
  <si>
    <t>Grafické znázornění struktury portfolia</t>
  </si>
  <si>
    <t xml:space="preserve">Odhad celkové odměny </t>
  </si>
  <si>
    <t xml:space="preserve">Ocenění portfolia ke dni </t>
  </si>
  <si>
    <t>Struktura portfolia ke dni</t>
  </si>
  <si>
    <t>Dluhopisové fondy</t>
  </si>
  <si>
    <t>Dluhopisy</t>
  </si>
  <si>
    <t>Fondy peněžního trhu</t>
  </si>
  <si>
    <t>Investiční běžný účet</t>
  </si>
  <si>
    <t>4,43 % p.a.</t>
  </si>
  <si>
    <t>4,77% p.a.</t>
  </si>
  <si>
    <t>Čerpání (Kč):</t>
  </si>
  <si>
    <t>z toho přislíbeno usnesením ZK</t>
  </si>
  <si>
    <t>INTEREG III A - mapování sitě jezdeckých stezek</t>
  </si>
  <si>
    <t>silnice II/405 Jihlava - Třebíč</t>
  </si>
  <si>
    <t>Systém sběru a třídění odpadu 2005</t>
  </si>
  <si>
    <t>Výdaje (Kč):</t>
  </si>
  <si>
    <t>Zdroje (Kč):</t>
  </si>
  <si>
    <t>Zpracováno dne 9. 4. 2005</t>
  </si>
  <si>
    <t xml:space="preserve">Projekt </t>
  </si>
  <si>
    <t>Kontroly a kontr. systémy v kraji Vysočina</t>
  </si>
  <si>
    <t xml:space="preserve">Info, publicita a odb.publikace v kraji Vysočina </t>
  </si>
  <si>
    <t>Řízení a implementace v kraji Vysočina</t>
  </si>
  <si>
    <t xml:space="preserve">Monitoring a hodnocení v kraji Vysočina </t>
  </si>
  <si>
    <t>Zhodnocení od 22. 1. 2004</t>
  </si>
  <si>
    <t>Disponibilní zůstatek k 31. 3. 2005</t>
  </si>
  <si>
    <t>tis. Kč</t>
  </si>
  <si>
    <t>Předpokládané celkové výdaje projektu</t>
  </si>
  <si>
    <t>Předpokládaný celkový příjem do rozpočtu</t>
  </si>
  <si>
    <t>Projekt</t>
  </si>
  <si>
    <t>Celkový rozpočet kraje Vysočina na projekt</t>
  </si>
  <si>
    <t>Podíl kraje (%)</t>
  </si>
  <si>
    <t>Podíl kraje (tis. Kč)</t>
  </si>
  <si>
    <t>další období</t>
  </si>
  <si>
    <t>Budování partnerství</t>
  </si>
  <si>
    <t>ROWANet</t>
  </si>
  <si>
    <t>ICHNOS</t>
  </si>
  <si>
    <t xml:space="preserve">Technická asistence INTERREG IIIA </t>
  </si>
  <si>
    <t>Technická asistence SROP:Řízení a implementace v kraji Vysočina - 2004</t>
  </si>
  <si>
    <t>Technická asistence SROP: Info,publicita a odborné publikace v kraji Vysočina-2004</t>
  </si>
  <si>
    <t>Technická asistence SROP: Kontroly a kontrolní systémy v kraji Vysočina - 2004</t>
  </si>
  <si>
    <t>Technická asistence SROP: Monitoring a hodnocení v kraji Vysočina - 2004</t>
  </si>
  <si>
    <t>Zůstatek k 31. 3. 2005</t>
  </si>
  <si>
    <t>3,11% p.a.</t>
  </si>
  <si>
    <t>Případné vratky půjček od nemocnic JI, HB, TR</t>
  </si>
  <si>
    <t>Přiděleno na zvláštní účet (tis. Kč)</t>
  </si>
  <si>
    <t xml:space="preserve">Ostatní zál.civilní připr.na krizové stavy </t>
  </si>
  <si>
    <t>f) Ekonomický plán projektů - rozpočet, cash-flow</t>
  </si>
  <si>
    <t>Výstavby chodníku - Obec Kostelec</t>
  </si>
  <si>
    <t xml:space="preserve">     +35 208 000</t>
  </si>
  <si>
    <t>počet stran: 31</t>
  </si>
  <si>
    <t xml:space="preserve">části přebytku hospodaření roku 2004 ze zvl. účtu vod - posílení rozpočtu na drobné vodohospodářské akce (4.000 tis. Kč), analýza </t>
  </si>
  <si>
    <t>ZK-03-2005-06, př. 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</si>
</sst>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10.75"/>
      <name val="Arial CE"/>
      <family val="2"/>
    </font>
    <font>
      <b/>
      <sz val="11.75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sz val="8.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9.25"/>
      <name val="Arial CE"/>
      <family val="0"/>
    </font>
    <font>
      <b/>
      <sz val="16"/>
      <name val="Arial CE"/>
      <family val="2"/>
    </font>
    <font>
      <sz val="10"/>
      <color indexed="8"/>
      <name val="Arial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4.25"/>
      <name val="Arial CE"/>
      <family val="0"/>
    </font>
    <font>
      <sz val="9.25"/>
      <name val="Arial"/>
      <family val="0"/>
    </font>
    <font>
      <sz val="11.75"/>
      <name val="Arial"/>
      <family val="0"/>
    </font>
    <font>
      <b/>
      <sz val="2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NumberFormat="1" applyFill="1" applyAlignment="1">
      <alignment vertical="center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/>
    </xf>
    <xf numFmtId="49" fontId="0" fillId="0" borderId="6" xfId="0" applyNumberFormat="1" applyFill="1" applyBorder="1" applyAlignment="1">
      <alignment horizontal="center" vertical="top"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5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4" fillId="4" borderId="0" xfId="0" applyNumberFormat="1" applyFont="1" applyFill="1" applyAlignment="1">
      <alignment/>
    </xf>
    <xf numFmtId="3" fontId="14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165" fontId="0" fillId="0" borderId="1" xfId="0" applyNumberFormat="1" applyBorder="1" applyAlignment="1">
      <alignment shrinkToFit="1"/>
    </xf>
    <xf numFmtId="3" fontId="26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10" xfId="0" applyNumberForma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6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top" wrapText="1"/>
    </xf>
    <xf numFmtId="3" fontId="13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3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6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3" fontId="36" fillId="4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4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2" fillId="4" borderId="12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3" fillId="4" borderId="9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6" fillId="4" borderId="0" xfId="0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4" fillId="4" borderId="0" xfId="0" applyFont="1" applyFill="1" applyAlignment="1">
      <alignment/>
    </xf>
    <xf numFmtId="3" fontId="0" fillId="4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1" fontId="0" fillId="2" borderId="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3" fontId="3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0" fontId="0" fillId="0" borderId="2" xfId="0" applyFill="1" applyBorder="1" applyAlignment="1">
      <alignment/>
    </xf>
    <xf numFmtId="3" fontId="32" fillId="0" borderId="1" xfId="0" applyNumberFormat="1" applyFont="1" applyFill="1" applyBorder="1" applyAlignment="1">
      <alignment vertical="top"/>
    </xf>
    <xf numFmtId="3" fontId="32" fillId="0" borderId="0" xfId="0" applyNumberFormat="1" applyFont="1" applyFill="1" applyAlignment="1">
      <alignment vertical="top"/>
    </xf>
    <xf numFmtId="3" fontId="32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3" fontId="3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" fontId="40" fillId="0" borderId="0" xfId="0" applyNumberFormat="1" applyFont="1" applyAlignment="1">
      <alignment/>
    </xf>
    <xf numFmtId="3" fontId="13" fillId="4" borderId="1" xfId="0" applyNumberFormat="1" applyFont="1" applyFill="1" applyBorder="1" applyAlignment="1">
      <alignment/>
    </xf>
    <xf numFmtId="3" fontId="35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5" fillId="0" borderId="8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5" fillId="0" borderId="8" xfId="0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3" fontId="5" fillId="4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4" fontId="35" fillId="0" borderId="0" xfId="0" applyNumberFormat="1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" fontId="0" fillId="4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/>
    </xf>
    <xf numFmtId="3" fontId="0" fillId="4" borderId="10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/>
    </xf>
    <xf numFmtId="165" fontId="35" fillId="0" borderId="1" xfId="0" applyNumberFormat="1" applyFont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3" fontId="0" fillId="4" borderId="5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Font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vertical="center" wrapText="1"/>
    </xf>
    <xf numFmtId="3" fontId="0" fillId="0" borderId="9" xfId="0" applyNumberFormat="1" applyBorder="1" applyAlignment="1">
      <alignment/>
    </xf>
    <xf numFmtId="0" fontId="0" fillId="4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right"/>
    </xf>
    <xf numFmtId="3" fontId="33" fillId="4" borderId="1" xfId="0" applyNumberFormat="1" applyFont="1" applyFill="1" applyBorder="1" applyAlignment="1">
      <alignment horizontal="right"/>
    </xf>
    <xf numFmtId="3" fontId="34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6" fillId="4" borderId="5" xfId="0" applyNumberFormat="1" applyFont="1" applyFill="1" applyBorder="1" applyAlignment="1">
      <alignment horizontal="right" vertical="top"/>
    </xf>
    <xf numFmtId="3" fontId="0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top"/>
    </xf>
    <xf numFmtId="3" fontId="0" fillId="4" borderId="4" xfId="0" applyNumberFormat="1" applyFont="1" applyFill="1" applyBorder="1" applyAlignment="1">
      <alignment/>
    </xf>
    <xf numFmtId="3" fontId="2" fillId="4" borderId="5" xfId="0" applyNumberFormat="1" applyFont="1" applyFill="1" applyBorder="1" applyAlignment="1">
      <alignment horizontal="right"/>
    </xf>
    <xf numFmtId="3" fontId="0" fillId="4" borderId="6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13" fillId="4" borderId="1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right"/>
    </xf>
    <xf numFmtId="3" fontId="13" fillId="4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Border="1" applyAlignment="1">
      <alignment/>
    </xf>
    <xf numFmtId="0" fontId="0" fillId="4" borderId="10" xfId="0" applyFont="1" applyFill="1" applyBorder="1" applyAlignment="1">
      <alignment vertical="top"/>
    </xf>
    <xf numFmtId="0" fontId="0" fillId="0" borderId="6" xfId="0" applyFont="1" applyBorder="1" applyAlignment="1">
      <alignment/>
    </xf>
    <xf numFmtId="166" fontId="38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3" xfId="0" applyFont="1" applyBorder="1" applyAlignment="1">
      <alignment/>
    </xf>
    <xf numFmtId="8" fontId="2" fillId="0" borderId="1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10" fontId="2" fillId="0" borderId="3" xfId="2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173" fontId="0" fillId="0" borderId="1" xfId="0" applyNumberFormat="1" applyBorder="1" applyAlignment="1">
      <alignment horizontal="right"/>
    </xf>
    <xf numFmtId="10" fontId="0" fillId="0" borderId="1" xfId="20" applyNumberFormat="1" applyBorder="1" applyAlignment="1">
      <alignment horizontal="center"/>
    </xf>
    <xf numFmtId="173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0" fontId="17" fillId="0" borderId="0" xfId="0" applyFont="1" applyAlignment="1">
      <alignment/>
    </xf>
    <xf numFmtId="0" fontId="45" fillId="0" borderId="0" xfId="0" applyFont="1" applyAlignment="1">
      <alignment/>
    </xf>
    <xf numFmtId="3" fontId="17" fillId="0" borderId="0" xfId="0" applyNumberFormat="1" applyFont="1" applyAlignment="1">
      <alignment/>
    </xf>
    <xf numFmtId="1" fontId="0" fillId="2" borderId="1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/>
    </xf>
    <xf numFmtId="1" fontId="0" fillId="4" borderId="1" xfId="0" applyNumberFormat="1" applyFill="1" applyBorder="1" applyAlignment="1">
      <alignment horizontal="center"/>
    </xf>
    <xf numFmtId="0" fontId="46" fillId="0" borderId="0" xfId="0" applyFont="1" applyAlignment="1">
      <alignment/>
    </xf>
    <xf numFmtId="0" fontId="0" fillId="7" borderId="1" xfId="0" applyFill="1" applyBorder="1" applyAlignment="1">
      <alignment/>
    </xf>
    <xf numFmtId="3" fontId="0" fillId="7" borderId="1" xfId="0" applyNumberFormat="1" applyFill="1" applyBorder="1" applyAlignment="1">
      <alignment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49" fontId="17" fillId="0" borderId="0" xfId="0" applyNumberFormat="1" applyFont="1" applyAlignment="1">
      <alignment/>
    </xf>
    <xf numFmtId="3" fontId="2" fillId="7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9" fontId="0" fillId="0" borderId="4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0" fontId="0" fillId="0" borderId="8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9" fontId="0" fillId="0" borderId="11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2" fillId="8" borderId="1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3" fontId="0" fillId="7" borderId="4" xfId="0" applyNumberFormat="1" applyFill="1" applyBorder="1" applyAlignment="1">
      <alignment vertical="center"/>
    </xf>
    <xf numFmtId="3" fontId="0" fillId="7" borderId="12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2004 (přepočítaném  na rok 2005) a roku 2005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7"/>
          <c:w val="0.8732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/>
            </c:numRef>
          </c:val>
        </c:ser>
        <c:axId val="37021933"/>
        <c:axId val="64761942"/>
      </c:barChart>
      <c:catAx>
        <c:axId val="3702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761942"/>
        <c:crosses val="autoZero"/>
        <c:auto val="1"/>
        <c:lblOffset val="100"/>
        <c:noMultiLvlLbl val="0"/>
      </c:catAx>
      <c:valAx>
        <c:axId val="64761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1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5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2004 (přepočítaného  na rok 2005)  a roku 2005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35"/>
          <c:w val="0.881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45986567"/>
        <c:axId val="11225920"/>
      </c:barChart>
      <c:catAx>
        <c:axId val="45986567"/>
        <c:scaling>
          <c:orientation val="minMax"/>
        </c:scaling>
        <c:axPos val="b"/>
        <c:delete val="1"/>
        <c:majorTickMark val="out"/>
        <c:minorTickMark val="none"/>
        <c:tickLblPos val="nextTo"/>
        <c:crossAx val="11225920"/>
        <c:crossesAt val="0"/>
        <c:auto val="1"/>
        <c:lblOffset val="100"/>
        <c:noMultiLvlLbl val="0"/>
      </c:catAx>
      <c:valAx>
        <c:axId val="1122592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86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'[3]DANĚ'!$A$4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'[3]DANĚ'!$B$3:$M$3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'[3]DANĚ'!$B$4:$M$4</c:f>
              <c:numCache>
                <c:ptCount val="12"/>
                <c:pt idx="0">
                  <c:v>57994</c:v>
                </c:pt>
                <c:pt idx="1">
                  <c:v>52422</c:v>
                </c:pt>
                <c:pt idx="2">
                  <c:v>42491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'[3]DANĚ'!$A$5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'[3]DANĚ'!$B$3:$M$3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'[3]DANĚ'!$B$5:$M$5</c:f>
              <c:numCache>
                <c:ptCount val="12"/>
                <c:pt idx="0">
                  <c:v>1265</c:v>
                </c:pt>
                <c:pt idx="1">
                  <c:v>2033</c:v>
                </c:pt>
                <c:pt idx="2">
                  <c:v>10419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'[3]DANĚ'!$A$6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'[3]DANĚ'!$B$3:$M$3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'[3]DANĚ'!$B$6:$M$6</c:f>
              <c:numCache>
                <c:ptCount val="12"/>
                <c:pt idx="0">
                  <c:v>2012</c:v>
                </c:pt>
                <c:pt idx="1">
                  <c:v>4073</c:v>
                </c:pt>
                <c:pt idx="2">
                  <c:v>2378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'[3]DANĚ'!$A$7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'[3]DANĚ'!$B$3:$M$3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'[3]DANĚ'!$B$7:$M$7</c:f>
              <c:numCache>
                <c:ptCount val="12"/>
                <c:pt idx="0">
                  <c:v>4096</c:v>
                </c:pt>
                <c:pt idx="1">
                  <c:v>7927</c:v>
                </c:pt>
                <c:pt idx="2">
                  <c:v>75994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'[3]DANĚ'!$A$8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'[3]DANĚ'!$B$3:$M$3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'[3]DANĚ'!$B$8:$M$8</c:f>
              <c:numCache>
                <c:ptCount val="12"/>
                <c:pt idx="0">
                  <c:v>42218</c:v>
                </c:pt>
                <c:pt idx="1">
                  <c:v>160581</c:v>
                </c:pt>
                <c:pt idx="2">
                  <c:v>21648</c:v>
                </c:pt>
              </c:numCache>
            </c:numRef>
          </c:val>
          <c:smooth val="0"/>
        </c:ser>
        <c:marker val="1"/>
        <c:axId val="33924417"/>
        <c:axId val="36884298"/>
      </c:lineChart>
      <c:catAx>
        <c:axId val="3392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884298"/>
        <c:crosses val="autoZero"/>
        <c:auto val="1"/>
        <c:lblOffset val="100"/>
        <c:noMultiLvlLbl val="0"/>
      </c:catAx>
      <c:valAx>
        <c:axId val="36884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92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KÚ'!$A$55:$A$58</c:f>
              <c:strCache/>
            </c:strRef>
          </c:cat>
          <c:val>
            <c:numRef>
              <c:f>'čerpání KÚ'!$E$55:$E$58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29525"/>
          <c:w val="0.61625"/>
          <c:h val="0.3595"/>
        </c:manualLayout>
      </c:layout>
      <c:pie3DChart>
        <c:varyColors val="1"/>
        <c:ser>
          <c:idx val="0"/>
          <c:order val="0"/>
          <c:tx>
            <c:strRef>
              <c:f>'[1]List1'!$B$18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'[1]List1'!$A$19:$A$22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'[1]List1'!$B$19:$B$22</c:f>
              <c:numCache>
                <c:ptCount val="4"/>
                <c:pt idx="0">
                  <c:v>22492758.04</c:v>
                </c:pt>
                <c:pt idx="1">
                  <c:v>3063025.48</c:v>
                </c:pt>
                <c:pt idx="2">
                  <c:v>14502056.64</c:v>
                </c:pt>
                <c:pt idx="3">
                  <c:v>416640.22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85725</xdr:rowOff>
    </xdr:from>
    <xdr:to>
      <xdr:col>6</xdr:col>
      <xdr:colOff>457200</xdr:colOff>
      <xdr:row>98</xdr:row>
      <xdr:rowOff>0</xdr:rowOff>
    </xdr:to>
    <xdr:graphicFrame>
      <xdr:nvGraphicFramePr>
        <xdr:cNvPr id="1" name="Chart 6"/>
        <xdr:cNvGraphicFramePr/>
      </xdr:nvGraphicFramePr>
      <xdr:xfrm>
        <a:off x="0" y="11249025"/>
        <a:ext cx="5419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68</xdr:row>
      <xdr:rowOff>85725</xdr:rowOff>
    </xdr:from>
    <xdr:to>
      <xdr:col>15</xdr:col>
      <xdr:colOff>390525</xdr:colOff>
      <xdr:row>98</xdr:row>
      <xdr:rowOff>0</xdr:rowOff>
    </xdr:to>
    <xdr:graphicFrame>
      <xdr:nvGraphicFramePr>
        <xdr:cNvPr id="2" name="Chart 7"/>
        <xdr:cNvGraphicFramePr/>
      </xdr:nvGraphicFramePr>
      <xdr:xfrm>
        <a:off x="5419725" y="11249025"/>
        <a:ext cx="53435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15</xdr:col>
      <xdr:colOff>590550</xdr:colOff>
      <xdr:row>36</xdr:row>
      <xdr:rowOff>152400</xdr:rowOff>
    </xdr:to>
    <xdr:graphicFrame>
      <xdr:nvGraphicFramePr>
        <xdr:cNvPr id="3" name="Chart 95"/>
        <xdr:cNvGraphicFramePr/>
      </xdr:nvGraphicFramePr>
      <xdr:xfrm>
        <a:off x="0" y="2181225"/>
        <a:ext cx="109632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6</xdr:col>
      <xdr:colOff>0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0" y="11001375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6972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190500</xdr:colOff>
      <xdr:row>131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9105900" cy="1213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2</xdr:col>
      <xdr:colOff>1657350</xdr:colOff>
      <xdr:row>47</xdr:row>
      <xdr:rowOff>57150</xdr:rowOff>
    </xdr:to>
    <xdr:graphicFrame>
      <xdr:nvGraphicFramePr>
        <xdr:cNvPr id="1" name="Chart 4"/>
        <xdr:cNvGraphicFramePr/>
      </xdr:nvGraphicFramePr>
      <xdr:xfrm>
        <a:off x="0" y="4495800"/>
        <a:ext cx="74485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nka\Local%20Settings\Temporary%20Internet%20Files\OLK5C\M&#283;s&#237;&#269;n&#237;%20report%20Kraj%20Vyso&#269;ina%20-%202005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AM\DIETZ_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nka\Local%20Settings\Temporary%20Internet%20Files\OLK5C\Ani&#269;ka-u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B18" t="str">
            <v>Tržní cena v Kč</v>
          </cell>
        </row>
        <row r="19">
          <cell r="A19" t="str">
            <v>Dluhopisové fondy</v>
          </cell>
          <cell r="B19">
            <v>22492758.04</v>
          </cell>
        </row>
        <row r="20">
          <cell r="A20" t="str">
            <v>Dluhopisy</v>
          </cell>
          <cell r="B20">
            <v>3063025.48</v>
          </cell>
        </row>
        <row r="21">
          <cell r="A21" t="str">
            <v>Fondy peněžního trhu</v>
          </cell>
          <cell r="B21">
            <v>14502056.64</v>
          </cell>
        </row>
        <row r="22">
          <cell r="A22" t="str">
            <v>Investiční běžný účet</v>
          </cell>
          <cell r="B22">
            <v>416640.22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bJet TD"/>
      <sheetName val="bJet VD"/>
      <sheetName val="Cíl"/>
      <sheetName val="Družba SBD"/>
      <sheetName val="Efektim "/>
      <sheetName val="KVL"/>
      <sheetName val="KrVys"/>
      <sheetName val="LS Planá"/>
      <sheetName val="NBO"/>
      <sheetName val="NCSCab"/>
      <sheetName val="NČS"/>
      <sheetName val="N BM"/>
      <sheetName val="NHas"/>
      <sheetName val="N Javor"/>
      <sheetName val="N Nadání"/>
      <sheetName val="NOB"/>
      <sheetName val="NRZ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Quattro"/>
      <sheetName val="Březno"/>
      <sheetName val="Povrly"/>
      <sheetName val="Vojkovice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</sheetNames>
    <sheetDataSet>
      <sheetData sheetId="10">
        <row r="15">
          <cell r="C15">
            <v>40449066.82</v>
          </cell>
        </row>
        <row r="16">
          <cell r="C16">
            <v>40474480.38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Ě"/>
    </sheetNames>
    <sheetDataSet>
      <sheetData sheetId="0">
        <row r="3">
          <cell r="B3" t="str">
            <v>Leden</v>
          </cell>
          <cell r="C3" t="str">
            <v>Únor</v>
          </cell>
          <cell r="D3" t="str">
            <v>Březen</v>
          </cell>
          <cell r="E3" t="str">
            <v>Duben</v>
          </cell>
          <cell r="F3" t="str">
            <v>Květen</v>
          </cell>
          <cell r="G3" t="str">
            <v>Červen</v>
          </cell>
          <cell r="H3" t="str">
            <v>Červenec</v>
          </cell>
          <cell r="I3" t="str">
            <v>Srpen</v>
          </cell>
          <cell r="J3" t="str">
            <v>Září</v>
          </cell>
          <cell r="K3" t="str">
            <v>Říjen</v>
          </cell>
          <cell r="L3" t="str">
            <v>Listopad</v>
          </cell>
          <cell r="M3" t="str">
            <v>Prosinec</v>
          </cell>
        </row>
        <row r="4">
          <cell r="A4" t="str">
            <v>daň z příjmů FO ze závislé činnosti</v>
          </cell>
          <cell r="B4">
            <v>57994</v>
          </cell>
          <cell r="C4">
            <v>52422</v>
          </cell>
          <cell r="D4">
            <v>42491</v>
          </cell>
        </row>
        <row r="5">
          <cell r="A5" t="str">
            <v>daň z příjmů FO ze SVČ</v>
          </cell>
          <cell r="B5">
            <v>1265</v>
          </cell>
          <cell r="C5">
            <v>2033</v>
          </cell>
          <cell r="D5">
            <v>10419</v>
          </cell>
        </row>
        <row r="6">
          <cell r="A6" t="str">
            <v>daň z příjmů FO zvláštní sazbou</v>
          </cell>
          <cell r="B6">
            <v>2012</v>
          </cell>
          <cell r="C6">
            <v>4073</v>
          </cell>
          <cell r="D6">
            <v>2378</v>
          </cell>
        </row>
        <row r="7">
          <cell r="A7" t="str">
            <v>daň z příjmů PO </v>
          </cell>
          <cell r="B7">
            <v>4096</v>
          </cell>
          <cell r="C7">
            <v>7927</v>
          </cell>
          <cell r="D7">
            <v>75994</v>
          </cell>
        </row>
        <row r="8">
          <cell r="A8" t="str">
            <v>DPH</v>
          </cell>
          <cell r="B8">
            <v>42218</v>
          </cell>
          <cell r="C8">
            <v>160581</v>
          </cell>
          <cell r="D8">
            <v>21648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51.12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2.25390625" style="0" customWidth="1"/>
    <col min="6" max="6" width="21.125" style="0" hidden="1" customWidth="1"/>
    <col min="8" max="9" width="0" style="0" hidden="1" customWidth="1"/>
  </cols>
  <sheetData>
    <row r="1" spans="4:6" ht="12.75">
      <c r="D1" s="2" t="s">
        <v>664</v>
      </c>
      <c r="E1" s="291"/>
      <c r="F1" s="2"/>
    </row>
    <row r="2" spans="4:6" ht="12.75">
      <c r="D2" s="2" t="s">
        <v>662</v>
      </c>
      <c r="E2" s="291"/>
      <c r="F2" s="2"/>
    </row>
    <row r="3" spans="4:5" ht="12.75">
      <c r="D3" s="525"/>
      <c r="E3" s="525"/>
    </row>
    <row r="4" spans="4:5" ht="12.75">
      <c r="D4" s="525"/>
      <c r="E4" s="525"/>
    </row>
    <row r="5" spans="1:9" ht="18">
      <c r="A5" s="526" t="s">
        <v>453</v>
      </c>
      <c r="B5" s="526"/>
      <c r="C5" s="526"/>
      <c r="D5" s="526"/>
      <c r="E5" s="526"/>
      <c r="I5" t="s">
        <v>164</v>
      </c>
    </row>
    <row r="7" ht="12.75">
      <c r="A7" s="65" t="s">
        <v>123</v>
      </c>
    </row>
    <row r="9" spans="1:5" ht="25.5" customHeight="1">
      <c r="A9" s="21"/>
      <c r="B9" s="50" t="s">
        <v>126</v>
      </c>
      <c r="C9" s="59" t="s">
        <v>127</v>
      </c>
      <c r="D9" s="5" t="s">
        <v>2</v>
      </c>
      <c r="E9" s="51" t="s">
        <v>128</v>
      </c>
    </row>
    <row r="10" spans="1:9" ht="12.75">
      <c r="A10" s="23" t="s">
        <v>384</v>
      </c>
      <c r="B10" s="251">
        <v>6739066</v>
      </c>
      <c r="C10" s="251">
        <f>C74</f>
        <v>6785042</v>
      </c>
      <c r="D10" s="251">
        <f>D74</f>
        <v>1491388</v>
      </c>
      <c r="E10" s="32">
        <f aca="true" t="shared" si="0" ref="E10:E15">+D10/C10*100</f>
        <v>21.980527165491385</v>
      </c>
      <c r="I10" s="15"/>
    </row>
    <row r="11" spans="1:7" ht="12.75">
      <c r="A11" s="23" t="s">
        <v>428</v>
      </c>
      <c r="B11" s="251">
        <v>41425</v>
      </c>
      <c r="C11" s="251">
        <v>50944</v>
      </c>
      <c r="D11" s="251">
        <v>41054</v>
      </c>
      <c r="E11" s="32">
        <f t="shared" si="0"/>
        <v>80.58652638190955</v>
      </c>
      <c r="G11" s="287"/>
    </row>
    <row r="12" spans="1:7" s="2" customFormat="1" ht="12.75">
      <c r="A12" s="121" t="s">
        <v>382</v>
      </c>
      <c r="B12" s="274">
        <f>SUM(B10:B11)</f>
        <v>6780491</v>
      </c>
      <c r="C12" s="274">
        <f>C10+C11</f>
        <v>6835986</v>
      </c>
      <c r="D12" s="274">
        <f>D10+D11</f>
        <v>1532442</v>
      </c>
      <c r="E12" s="271">
        <f t="shared" si="0"/>
        <v>22.41727820975643</v>
      </c>
      <c r="G12" s="364"/>
    </row>
    <row r="13" spans="1:5" ht="12.75">
      <c r="A13" s="23" t="s">
        <v>383</v>
      </c>
      <c r="B13" s="251">
        <v>6780491</v>
      </c>
      <c r="C13" s="251">
        <v>6835986</v>
      </c>
      <c r="D13" s="251">
        <f>'VÝDAJE - kapitoly'!F26</f>
        <v>1503985</v>
      </c>
      <c r="E13" s="32">
        <f t="shared" si="0"/>
        <v>22.000995906077044</v>
      </c>
    </row>
    <row r="14" spans="1:5" ht="12.75" hidden="1">
      <c r="A14" s="23" t="s">
        <v>276</v>
      </c>
      <c r="B14" s="26">
        <v>5366725</v>
      </c>
      <c r="C14" s="26">
        <v>6356922</v>
      </c>
      <c r="D14" s="122">
        <v>6115004</v>
      </c>
      <c r="E14" s="32">
        <f t="shared" si="0"/>
        <v>96.19441610263584</v>
      </c>
    </row>
    <row r="15" spans="1:5" ht="12.75">
      <c r="A15" s="121" t="s">
        <v>320</v>
      </c>
      <c r="B15" s="122">
        <f>B12</f>
        <v>6780491</v>
      </c>
      <c r="C15" s="122">
        <f>C13</f>
        <v>6835986</v>
      </c>
      <c r="D15" s="274">
        <f>D13</f>
        <v>1503985</v>
      </c>
      <c r="E15" s="271">
        <f t="shared" si="0"/>
        <v>22.000995906077044</v>
      </c>
    </row>
    <row r="16" spans="1:5" s="2" customFormat="1" ht="12.75">
      <c r="A16" s="34" t="s">
        <v>437</v>
      </c>
      <c r="B16" s="28">
        <f>B12-B13</f>
        <v>0</v>
      </c>
      <c r="C16" s="28">
        <f>C12-C13</f>
        <v>0</v>
      </c>
      <c r="D16" s="28">
        <f>D12-D15</f>
        <v>28457</v>
      </c>
      <c r="E16" s="406" t="s">
        <v>316</v>
      </c>
    </row>
    <row r="17" spans="1:5" ht="12.75">
      <c r="A17" s="368" t="s">
        <v>429</v>
      </c>
      <c r="B17" s="366"/>
      <c r="C17" s="358"/>
      <c r="D17" s="358"/>
      <c r="E17" s="261"/>
    </row>
    <row r="18" spans="1:5" ht="12.75">
      <c r="A18" s="145" t="s">
        <v>430</v>
      </c>
      <c r="B18" s="129"/>
      <c r="C18" s="25"/>
      <c r="D18" s="25"/>
      <c r="E18" s="261"/>
    </row>
    <row r="19" spans="1:10" ht="12.75">
      <c r="A19" s="145" t="s">
        <v>663</v>
      </c>
      <c r="B19" s="357"/>
      <c r="C19" s="142"/>
      <c r="D19" s="142"/>
      <c r="E19" s="367"/>
      <c r="G19" s="133"/>
      <c r="J19" s="2"/>
    </row>
    <row r="20" spans="1:5" ht="12.75">
      <c r="A20" s="145" t="s">
        <v>431</v>
      </c>
      <c r="B20" s="357"/>
      <c r="C20" s="142"/>
      <c r="D20" s="142"/>
      <c r="E20" s="367"/>
    </row>
    <row r="21" spans="2:4" ht="12.75">
      <c r="B21" s="29"/>
      <c r="C21" s="25"/>
      <c r="D21" s="25"/>
    </row>
    <row r="22" spans="1:5" ht="18">
      <c r="A22" s="66" t="s">
        <v>454</v>
      </c>
      <c r="B22" s="107"/>
      <c r="C22" s="108"/>
      <c r="D22" s="29"/>
      <c r="E22" s="102" t="s">
        <v>106</v>
      </c>
    </row>
    <row r="23" spans="2:4" ht="12.75">
      <c r="B23" s="29"/>
      <c r="C23" s="84"/>
      <c r="D23" s="29"/>
    </row>
    <row r="24" spans="1:4" ht="12.75">
      <c r="A24" s="65" t="s">
        <v>104</v>
      </c>
      <c r="B24" s="29"/>
      <c r="C24" s="84"/>
      <c r="D24" s="29"/>
    </row>
    <row r="25" spans="2:4" ht="12.75">
      <c r="B25" s="29"/>
      <c r="C25" s="84"/>
      <c r="D25" s="29"/>
    </row>
    <row r="26" spans="1:6" ht="26.25" customHeight="1">
      <c r="A26" s="5" t="s">
        <v>0</v>
      </c>
      <c r="B26" s="50" t="s">
        <v>126</v>
      </c>
      <c r="C26" s="59" t="s">
        <v>127</v>
      </c>
      <c r="D26" s="5" t="s">
        <v>2</v>
      </c>
      <c r="E26" s="51" t="s">
        <v>128</v>
      </c>
      <c r="F26" t="s">
        <v>252</v>
      </c>
    </row>
    <row r="27" spans="1:5" ht="12.75">
      <c r="A27" s="106" t="s">
        <v>99</v>
      </c>
      <c r="B27" s="187">
        <v>679084</v>
      </c>
      <c r="C27" s="187">
        <v>679084</v>
      </c>
      <c r="D27" s="370">
        <v>152907</v>
      </c>
      <c r="E27" s="32">
        <f aca="true" t="shared" si="1" ref="E27:E49">+D27/C27*100</f>
        <v>22.5166547879202</v>
      </c>
    </row>
    <row r="28" spans="1:5" ht="12.75">
      <c r="A28" s="105" t="s">
        <v>7</v>
      </c>
      <c r="B28" s="187">
        <v>113181</v>
      </c>
      <c r="C28" s="187">
        <v>113181</v>
      </c>
      <c r="D28" s="370">
        <v>13717</v>
      </c>
      <c r="E28" s="32">
        <f t="shared" si="1"/>
        <v>12.11952536203073</v>
      </c>
    </row>
    <row r="29" spans="1:5" ht="12.75">
      <c r="A29" s="105" t="s">
        <v>8</v>
      </c>
      <c r="B29" s="187">
        <v>47884</v>
      </c>
      <c r="C29" s="187">
        <v>47884</v>
      </c>
      <c r="D29" s="370">
        <v>8463</v>
      </c>
      <c r="E29" s="32">
        <f t="shared" si="1"/>
        <v>17.673962075014618</v>
      </c>
    </row>
    <row r="30" spans="1:5" ht="12.75">
      <c r="A30" s="105" t="s">
        <v>9</v>
      </c>
      <c r="B30" s="187">
        <v>719506</v>
      </c>
      <c r="C30" s="187">
        <v>719506</v>
      </c>
      <c r="D30" s="370">
        <v>88017</v>
      </c>
      <c r="E30" s="32">
        <f t="shared" si="1"/>
        <v>12.232976514441853</v>
      </c>
    </row>
    <row r="31" spans="1:5" ht="12.75">
      <c r="A31" s="105" t="s">
        <v>10</v>
      </c>
      <c r="B31" s="187">
        <v>1361279</v>
      </c>
      <c r="C31" s="187">
        <v>1361279</v>
      </c>
      <c r="D31" s="370">
        <v>224447</v>
      </c>
      <c r="E31" s="32">
        <f t="shared" si="1"/>
        <v>16.487949935318184</v>
      </c>
    </row>
    <row r="32" spans="1:6" ht="12.75">
      <c r="A32" s="272" t="s">
        <v>3</v>
      </c>
      <c r="B32" s="187">
        <v>1000</v>
      </c>
      <c r="C32" s="187">
        <v>1000</v>
      </c>
      <c r="D32" s="370">
        <v>330</v>
      </c>
      <c r="E32" s="273">
        <f t="shared" si="1"/>
        <v>33</v>
      </c>
      <c r="F32" t="s">
        <v>249</v>
      </c>
    </row>
    <row r="33" spans="1:5" ht="12.75">
      <c r="A33" s="121" t="s">
        <v>333</v>
      </c>
      <c r="B33" s="122">
        <f>SUM(B27:B32)</f>
        <v>2921934</v>
      </c>
      <c r="C33" s="122">
        <f>SUM(C27:C32)</f>
        <v>2921934</v>
      </c>
      <c r="D33" s="122">
        <f>SUM(D27:D32)</f>
        <v>487881</v>
      </c>
      <c r="E33" s="32">
        <f t="shared" si="1"/>
        <v>16.697194392481144</v>
      </c>
    </row>
    <row r="34" spans="1:5" ht="12.75">
      <c r="A34" s="121"/>
      <c r="B34" s="122"/>
      <c r="C34" s="122"/>
      <c r="D34" s="122"/>
      <c r="E34" s="32"/>
    </row>
    <row r="35" spans="1:7" ht="12.75">
      <c r="A35" s="34" t="s">
        <v>321</v>
      </c>
      <c r="B35" s="28">
        <v>500</v>
      </c>
      <c r="C35" s="359">
        <v>2850</v>
      </c>
      <c r="D35" s="359">
        <v>267</v>
      </c>
      <c r="E35" s="32">
        <f t="shared" si="1"/>
        <v>9.368421052631579</v>
      </c>
      <c r="G35" s="316"/>
    </row>
    <row r="36" spans="1:5" ht="12.75">
      <c r="A36" s="34" t="s">
        <v>315</v>
      </c>
      <c r="B36" s="28">
        <v>8000</v>
      </c>
      <c r="C36" s="359">
        <v>8000</v>
      </c>
      <c r="D36" s="359">
        <v>6252</v>
      </c>
      <c r="E36" s="32">
        <f t="shared" si="1"/>
        <v>78.14999999999999</v>
      </c>
    </row>
    <row r="37" spans="1:6" ht="12" customHeight="1">
      <c r="A37" s="23" t="s">
        <v>4</v>
      </c>
      <c r="B37" s="28">
        <v>49167</v>
      </c>
      <c r="C37" s="359">
        <v>53231</v>
      </c>
      <c r="D37" s="359">
        <v>4801</v>
      </c>
      <c r="E37" s="32">
        <f>+D37/C37*100</f>
        <v>9.019180552685466</v>
      </c>
      <c r="F37" t="s">
        <v>250</v>
      </c>
    </row>
    <row r="38" spans="1:7" ht="11.25" customHeight="1">
      <c r="A38" s="23" t="s">
        <v>303</v>
      </c>
      <c r="B38" s="28">
        <v>137155</v>
      </c>
      <c r="C38" s="28">
        <v>137155</v>
      </c>
      <c r="D38" s="359">
        <v>1726</v>
      </c>
      <c r="E38" s="32">
        <f t="shared" si="1"/>
        <v>1.258430243155554</v>
      </c>
      <c r="G38" s="316"/>
    </row>
    <row r="39" spans="1:9" ht="12.75">
      <c r="A39" s="23" t="s">
        <v>367</v>
      </c>
      <c r="B39" s="28">
        <v>12000</v>
      </c>
      <c r="C39" s="28">
        <v>12000</v>
      </c>
      <c r="D39" s="282">
        <v>4144</v>
      </c>
      <c r="E39" s="32">
        <f t="shared" si="1"/>
        <v>34.53333333333333</v>
      </c>
      <c r="H39">
        <v>2143</v>
      </c>
      <c r="I39">
        <v>2</v>
      </c>
    </row>
    <row r="40" spans="1:5" ht="12.75">
      <c r="A40" s="23" t="s">
        <v>401</v>
      </c>
      <c r="B40" s="28">
        <v>0</v>
      </c>
      <c r="C40" s="359">
        <v>2900</v>
      </c>
      <c r="D40" s="282">
        <v>2900</v>
      </c>
      <c r="E40" s="32">
        <f t="shared" si="1"/>
        <v>100</v>
      </c>
    </row>
    <row r="41" spans="1:5" ht="12.75">
      <c r="A41" s="23" t="s">
        <v>603</v>
      </c>
      <c r="B41" s="28">
        <v>0</v>
      </c>
      <c r="C41" s="28">
        <v>1810</v>
      </c>
      <c r="D41" s="282">
        <v>471</v>
      </c>
      <c r="E41" s="32">
        <f t="shared" si="1"/>
        <v>26.022099447513813</v>
      </c>
    </row>
    <row r="42" spans="1:9" ht="12.75">
      <c r="A42" s="23" t="s">
        <v>354</v>
      </c>
      <c r="B42" s="28">
        <v>0</v>
      </c>
      <c r="C42" s="28">
        <v>0</v>
      </c>
      <c r="D42" s="359">
        <v>2722</v>
      </c>
      <c r="E42" s="32" t="s">
        <v>316</v>
      </c>
      <c r="H42">
        <v>2329</v>
      </c>
      <c r="I42">
        <v>1022</v>
      </c>
    </row>
    <row r="43" spans="1:5" ht="12.75">
      <c r="A43" s="121" t="s">
        <v>334</v>
      </c>
      <c r="B43" s="122">
        <f>SUM(B35:B42)</f>
        <v>206822</v>
      </c>
      <c r="C43" s="122">
        <f>SUM(C35:C42)</f>
        <v>217946</v>
      </c>
      <c r="D43" s="122">
        <f>SUM(D35:D42)</f>
        <v>23283</v>
      </c>
      <c r="E43" s="32">
        <f t="shared" si="1"/>
        <v>10.682921457608765</v>
      </c>
    </row>
    <row r="44" spans="1:10" ht="12.75">
      <c r="A44" s="121"/>
      <c r="B44" s="122"/>
      <c r="C44" s="122"/>
      <c r="D44" s="122"/>
      <c r="E44" s="271"/>
      <c r="J44" s="133"/>
    </row>
    <row r="45" spans="1:10" ht="12.75">
      <c r="A45" s="23" t="s">
        <v>365</v>
      </c>
      <c r="B45" s="28">
        <v>0</v>
      </c>
      <c r="C45" s="28">
        <v>896</v>
      </c>
      <c r="D45" s="359">
        <v>2873</v>
      </c>
      <c r="E45" s="32">
        <f t="shared" si="1"/>
        <v>320.64732142857144</v>
      </c>
      <c r="J45" s="133"/>
    </row>
    <row r="46" spans="1:5" ht="12.75">
      <c r="A46" s="23" t="s">
        <v>387</v>
      </c>
      <c r="B46" s="28">
        <v>344686</v>
      </c>
      <c r="C46" s="28">
        <v>344686</v>
      </c>
      <c r="D46" s="363">
        <v>86172</v>
      </c>
      <c r="E46" s="32">
        <f t="shared" si="1"/>
        <v>25.000145059561458</v>
      </c>
    </row>
    <row r="47" spans="1:5" ht="12.75">
      <c r="A47" s="23" t="s">
        <v>337</v>
      </c>
      <c r="B47" s="28">
        <v>3260624</v>
      </c>
      <c r="C47" s="359">
        <v>3294580</v>
      </c>
      <c r="D47" s="359">
        <v>886182</v>
      </c>
      <c r="E47" s="32">
        <f t="shared" si="1"/>
        <v>26.898178219985553</v>
      </c>
    </row>
    <row r="48" spans="1:5" ht="25.5">
      <c r="A48" s="275" t="s">
        <v>335</v>
      </c>
      <c r="B48" s="274">
        <f>SUM(B45:B47)</f>
        <v>3605310</v>
      </c>
      <c r="C48" s="274">
        <f>SUM(C45:C47)</f>
        <v>3640162</v>
      </c>
      <c r="D48" s="274">
        <f>SUM(D45:D47)</f>
        <v>975227</v>
      </c>
      <c r="E48" s="32">
        <f t="shared" si="1"/>
        <v>26.79075821350808</v>
      </c>
    </row>
    <row r="49" spans="1:5" ht="12.75">
      <c r="A49" s="3" t="s">
        <v>5</v>
      </c>
      <c r="B49" s="9">
        <f>B33+B43+B48</f>
        <v>6734066</v>
      </c>
      <c r="C49" s="9">
        <f>C33+C43+C48</f>
        <v>6780042</v>
      </c>
      <c r="D49" s="9">
        <f>D33+D43+D48</f>
        <v>1486391</v>
      </c>
      <c r="E49" s="27">
        <f t="shared" si="1"/>
        <v>21.923035285032157</v>
      </c>
    </row>
    <row r="50" spans="1:5" s="29" customFormat="1" ht="14.25">
      <c r="A50" s="288"/>
      <c r="B50" s="289"/>
      <c r="C50" s="289"/>
      <c r="D50" s="289"/>
      <c r="E50" s="290"/>
    </row>
    <row r="51" spans="1:5" s="29" customFormat="1" ht="14.25">
      <c r="A51" s="288"/>
      <c r="B51" s="289"/>
      <c r="C51" s="289"/>
      <c r="D51" s="473"/>
      <c r="E51" s="290"/>
    </row>
    <row r="52" spans="1:5" s="29" customFormat="1" ht="12.75">
      <c r="A52" s="297" t="s">
        <v>353</v>
      </c>
      <c r="B52" s="18"/>
      <c r="C52" s="18"/>
      <c r="D52" s="18"/>
      <c r="E52" s="299"/>
    </row>
    <row r="53" spans="1:5" s="29" customFormat="1" ht="12.75">
      <c r="A53" s="297"/>
      <c r="B53" s="18"/>
      <c r="C53" s="18"/>
      <c r="D53" s="18"/>
      <c r="E53" s="299"/>
    </row>
    <row r="54" spans="1:5" s="29" customFormat="1" ht="12.75">
      <c r="A54" s="23" t="s">
        <v>338</v>
      </c>
      <c r="B54" s="28">
        <v>0</v>
      </c>
      <c r="C54" s="28">
        <v>0</v>
      </c>
      <c r="D54" s="282">
        <v>161</v>
      </c>
      <c r="E54" s="32" t="s">
        <v>316</v>
      </c>
    </row>
    <row r="55" spans="1:5" s="29" customFormat="1" ht="12.75">
      <c r="A55" s="23" t="s">
        <v>347</v>
      </c>
      <c r="B55" s="28">
        <v>0</v>
      </c>
      <c r="C55" s="28">
        <v>0</v>
      </c>
      <c r="D55" s="282">
        <v>351</v>
      </c>
      <c r="E55" s="32" t="s">
        <v>316</v>
      </c>
    </row>
    <row r="56" spans="1:5" s="29" customFormat="1" ht="12.75">
      <c r="A56" s="402" t="s">
        <v>432</v>
      </c>
      <c r="B56" s="28">
        <v>0</v>
      </c>
      <c r="C56" s="28">
        <v>0</v>
      </c>
      <c r="D56" s="282">
        <v>500</v>
      </c>
      <c r="E56" s="32" t="s">
        <v>316</v>
      </c>
    </row>
    <row r="57" spans="1:7" s="29" customFormat="1" ht="12.75">
      <c r="A57" s="23" t="s">
        <v>414</v>
      </c>
      <c r="B57" s="28">
        <v>0</v>
      </c>
      <c r="C57" s="28">
        <v>0</v>
      </c>
      <c r="D57" s="282">
        <v>159</v>
      </c>
      <c r="E57" s="32" t="s">
        <v>316</v>
      </c>
      <c r="G57" s="133"/>
    </row>
    <row r="58" spans="1:7" s="29" customFormat="1" ht="12.75">
      <c r="A58" s="23" t="s">
        <v>415</v>
      </c>
      <c r="B58" s="28">
        <v>0</v>
      </c>
      <c r="C58" s="28">
        <v>0</v>
      </c>
      <c r="D58" s="282">
        <v>1396</v>
      </c>
      <c r="E58" s="32" t="s">
        <v>316</v>
      </c>
      <c r="G58" s="133"/>
    </row>
    <row r="59" spans="1:7" s="29" customFormat="1" ht="12.75">
      <c r="A59" s="23" t="s">
        <v>416</v>
      </c>
      <c r="B59" s="28">
        <v>0</v>
      </c>
      <c r="C59" s="28">
        <v>0</v>
      </c>
      <c r="D59" s="282">
        <v>155</v>
      </c>
      <c r="E59" s="317" t="s">
        <v>316</v>
      </c>
      <c r="G59" s="133"/>
    </row>
    <row r="60" spans="1:5" s="29" customFormat="1" ht="12.75">
      <c r="A60" s="3" t="s">
        <v>352</v>
      </c>
      <c r="B60" s="9">
        <v>0</v>
      </c>
      <c r="C60" s="9">
        <f>SUM(C54:C59)</f>
        <v>0</v>
      </c>
      <c r="D60" s="9">
        <f>SUM(D54:D59)</f>
        <v>2722</v>
      </c>
      <c r="E60" s="10" t="s">
        <v>316</v>
      </c>
    </row>
    <row r="61" spans="1:5" s="29" customFormat="1" ht="12.75">
      <c r="A61" s="103"/>
      <c r="B61" s="18"/>
      <c r="C61" s="18"/>
      <c r="D61" s="18"/>
      <c r="E61" s="31"/>
    </row>
    <row r="62" spans="1:4" ht="12.75">
      <c r="A62" s="65" t="s">
        <v>105</v>
      </c>
      <c r="B62" s="29"/>
      <c r="C62" s="84"/>
      <c r="D62" s="29"/>
    </row>
    <row r="63" spans="2:4" ht="12.75">
      <c r="B63" s="29"/>
      <c r="C63" s="84"/>
      <c r="D63" s="29"/>
    </row>
    <row r="64" spans="1:5" ht="25.5" customHeight="1">
      <c r="A64" s="5" t="s">
        <v>0</v>
      </c>
      <c r="B64" s="50" t="s">
        <v>126</v>
      </c>
      <c r="C64" s="59" t="s">
        <v>127</v>
      </c>
      <c r="D64" s="5" t="s">
        <v>2</v>
      </c>
      <c r="E64" s="51" t="s">
        <v>128</v>
      </c>
    </row>
    <row r="65" spans="1:5" ht="12.75">
      <c r="A65" s="23" t="s">
        <v>136</v>
      </c>
      <c r="B65" s="251">
        <v>2000</v>
      </c>
      <c r="C65" s="26">
        <v>2000</v>
      </c>
      <c r="D65" s="282">
        <v>2480</v>
      </c>
      <c r="E65" s="32">
        <f>+D65/B65*100</f>
        <v>124</v>
      </c>
    </row>
    <row r="66" spans="1:6" ht="12.75">
      <c r="A66" s="23" t="s">
        <v>137</v>
      </c>
      <c r="B66" s="251">
        <v>3000</v>
      </c>
      <c r="C66" s="26">
        <v>3000</v>
      </c>
      <c r="D66" s="282">
        <v>852</v>
      </c>
      <c r="E66" s="32">
        <f>+D66/B66*100</f>
        <v>28.4</v>
      </c>
      <c r="F66" t="s">
        <v>251</v>
      </c>
    </row>
    <row r="67" spans="1:5" ht="12.75">
      <c r="A67" s="23" t="s">
        <v>417</v>
      </c>
      <c r="B67" s="29">
        <v>0</v>
      </c>
      <c r="C67" s="26">
        <v>0</v>
      </c>
      <c r="D67" s="363">
        <v>191</v>
      </c>
      <c r="E67" s="32" t="s">
        <v>316</v>
      </c>
    </row>
    <row r="68" spans="1:5" ht="12.75">
      <c r="A68" s="121" t="s">
        <v>336</v>
      </c>
      <c r="B68" s="274">
        <f>SUM(B65:B67)</f>
        <v>5000</v>
      </c>
      <c r="C68" s="274">
        <f>SUM(C65:C67)</f>
        <v>5000</v>
      </c>
      <c r="D68" s="274">
        <f>SUM(D65:D67)</f>
        <v>3523</v>
      </c>
      <c r="E68" s="32">
        <f>+D68/B68*100</f>
        <v>70.46</v>
      </c>
    </row>
    <row r="69" spans="1:5" ht="12.75">
      <c r="A69" s="121"/>
      <c r="B69" s="274"/>
      <c r="C69" s="122"/>
      <c r="D69" s="122"/>
      <c r="E69" s="271"/>
    </row>
    <row r="70" spans="1:5" ht="12.75">
      <c r="A70" s="23" t="s">
        <v>355</v>
      </c>
      <c r="B70" s="251">
        <v>0</v>
      </c>
      <c r="C70" s="26">
        <v>0</v>
      </c>
      <c r="D70" s="282">
        <v>1474</v>
      </c>
      <c r="E70" s="32" t="s">
        <v>316</v>
      </c>
    </row>
    <row r="71" spans="1:5" ht="25.5">
      <c r="A71" s="275" t="s">
        <v>364</v>
      </c>
      <c r="B71" s="274">
        <f>SUM(B70:B70)</f>
        <v>0</v>
      </c>
      <c r="C71" s="274">
        <f>SUM(C70:C70)</f>
        <v>0</v>
      </c>
      <c r="D71" s="274">
        <f>SUM(D70:D70)</f>
        <v>1474</v>
      </c>
      <c r="E71" s="271">
        <v>10</v>
      </c>
    </row>
    <row r="72" spans="1:5" ht="12.75">
      <c r="A72" s="3" t="s">
        <v>6</v>
      </c>
      <c r="B72" s="9">
        <f>B68+B71</f>
        <v>5000</v>
      </c>
      <c r="C72" s="9">
        <f>C68+C71</f>
        <v>5000</v>
      </c>
      <c r="D72" s="9">
        <f>D68+D71</f>
        <v>4997</v>
      </c>
      <c r="E72" s="10">
        <f>+D72/B72*100</f>
        <v>99.94</v>
      </c>
    </row>
    <row r="73" spans="1:5" ht="12.75">
      <c r="A73" s="297"/>
      <c r="B73" s="298"/>
      <c r="C73" s="298"/>
      <c r="D73" s="298"/>
      <c r="E73" s="299"/>
    </row>
    <row r="74" spans="1:5" ht="12.75">
      <c r="A74" s="3" t="s">
        <v>107</v>
      </c>
      <c r="B74" s="9">
        <f>B49+B72</f>
        <v>6739066</v>
      </c>
      <c r="C74" s="9">
        <f>C49+C72</f>
        <v>6785042</v>
      </c>
      <c r="D74" s="9">
        <f>D49+D72</f>
        <v>1491388</v>
      </c>
      <c r="E74" s="10">
        <f>+D74/C74*100</f>
        <v>21.980527165491385</v>
      </c>
    </row>
    <row r="75" ht="12.75">
      <c r="J75" t="s">
        <v>164</v>
      </c>
    </row>
    <row r="76" ht="12.75">
      <c r="A76" s="65"/>
    </row>
    <row r="86" spans="1:2" ht="12.75">
      <c r="A86" s="103"/>
      <c r="B86" s="103"/>
    </row>
    <row r="87" spans="1:2" ht="12.75">
      <c r="A87" s="103"/>
      <c r="B87" s="103"/>
    </row>
    <row r="88" spans="1:2" ht="12.75">
      <c r="A88" s="103"/>
      <c r="B88" s="103"/>
    </row>
    <row r="89" spans="1:2" ht="12.75">
      <c r="A89" s="103"/>
      <c r="B89" s="103"/>
    </row>
    <row r="90" spans="1:2" ht="12.75">
      <c r="A90" s="103"/>
      <c r="B90" s="103"/>
    </row>
    <row r="91" spans="1:5" ht="12.75">
      <c r="A91" s="527"/>
      <c r="B91" s="527"/>
      <c r="C91" s="527"/>
      <c r="D91" s="527"/>
      <c r="E91" s="527"/>
    </row>
    <row r="92" spans="1:5" ht="12.75">
      <c r="A92" s="103"/>
      <c r="B92" s="269"/>
      <c r="C92" s="270"/>
      <c r="D92" s="269"/>
      <c r="E92" s="269"/>
    </row>
    <row r="93" spans="1:5" ht="12.75">
      <c r="A93" s="103"/>
      <c r="B93" s="269"/>
      <c r="C93" s="270"/>
      <c r="D93" s="269"/>
      <c r="E93" s="269"/>
    </row>
  </sheetData>
  <mergeCells count="4">
    <mergeCell ref="D3:E3"/>
    <mergeCell ref="A5:E5"/>
    <mergeCell ref="D4:E4"/>
    <mergeCell ref="A91:E91"/>
  </mergeCells>
  <printOptions/>
  <pageMargins left="0.5905511811023623" right="0.3937007874015748" top="0.5905511811023623" bottom="0.5905511811023623" header="0.5118110236220472" footer="0.5118110236220472"/>
  <pageSetup firstPageNumber="1" useFirstPageNumber="1" horizontalDpi="600" verticalDpi="600" orientation="portrait" paperSize="9" scale="89" r:id="rId1"/>
  <headerFooter alignWithMargins="0">
    <oddFooter>&amp;C&amp;P</oddFooter>
  </headerFooter>
  <rowBreaks count="1" manualBreakCount="1">
    <brk id="6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C3">
      <selection activeCell="I22" sqref="I22"/>
    </sheetView>
  </sheetViews>
  <sheetFormatPr defaultColWidth="9.00390625" defaultRowHeight="12.75"/>
  <cols>
    <col min="1" max="1" width="32.37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6" t="s">
        <v>400</v>
      </c>
      <c r="B1" s="286"/>
      <c r="C1" s="286"/>
      <c r="D1" s="286"/>
      <c r="E1" s="286"/>
      <c r="F1" s="286"/>
      <c r="G1" s="286"/>
      <c r="H1" s="24"/>
      <c r="Q1" s="78"/>
      <c r="R1" s="78"/>
    </row>
    <row r="2" spans="1:18" ht="18">
      <c r="A2" s="286"/>
      <c r="B2" s="286"/>
      <c r="C2" s="286"/>
      <c r="D2" s="286"/>
      <c r="E2" s="286"/>
      <c r="F2" s="286"/>
      <c r="G2" s="286"/>
      <c r="H2" s="24"/>
      <c r="Q2" s="78"/>
      <c r="R2" s="78"/>
    </row>
    <row r="3" spans="1:18" ht="18">
      <c r="A3" s="286"/>
      <c r="B3" s="286"/>
      <c r="C3" s="286"/>
      <c r="D3" s="286"/>
      <c r="E3" s="286"/>
      <c r="F3" s="286"/>
      <c r="G3" s="286"/>
      <c r="H3" s="24"/>
      <c r="Q3" s="78"/>
      <c r="R3" s="78"/>
    </row>
    <row r="4" spans="1:18" ht="18">
      <c r="A4" s="286" t="s">
        <v>445</v>
      </c>
      <c r="B4" s="286"/>
      <c r="C4" s="286"/>
      <c r="D4" s="286"/>
      <c r="E4" s="286"/>
      <c r="F4" s="286"/>
      <c r="G4" s="286"/>
      <c r="H4" s="24"/>
      <c r="Q4" s="78"/>
      <c r="R4" s="78"/>
    </row>
    <row r="5" spans="1:2" ht="15.75">
      <c r="A5" s="1"/>
      <c r="B5" s="1"/>
    </row>
    <row r="6" spans="1:5" ht="15.75">
      <c r="A6" s="1" t="s">
        <v>389</v>
      </c>
      <c r="B6" s="1"/>
      <c r="D6" s="372">
        <v>1386438.73</v>
      </c>
      <c r="E6" s="2" t="s">
        <v>94</v>
      </c>
    </row>
    <row r="7" spans="1:2" ht="15.75">
      <c r="A7" s="1"/>
      <c r="B7" s="1"/>
    </row>
    <row r="8" spans="1:8" ht="15.75">
      <c r="A8" s="1" t="s">
        <v>95</v>
      </c>
      <c r="B8" s="1"/>
      <c r="H8" s="2"/>
    </row>
    <row r="9" spans="1:6" ht="24.75" customHeight="1">
      <c r="A9" s="81"/>
      <c r="B9" s="52" t="s">
        <v>126</v>
      </c>
      <c r="C9" s="6" t="s">
        <v>127</v>
      </c>
      <c r="D9" s="5" t="s">
        <v>2</v>
      </c>
      <c r="E9" s="51" t="s">
        <v>128</v>
      </c>
      <c r="F9" t="s">
        <v>274</v>
      </c>
    </row>
    <row r="10" spans="1:5" ht="12.75" customHeight="1">
      <c r="A10" s="386" t="s">
        <v>457</v>
      </c>
      <c r="B10" s="284">
        <v>0</v>
      </c>
      <c r="C10" s="384">
        <v>0</v>
      </c>
      <c r="D10" s="282">
        <v>3603</v>
      </c>
      <c r="E10" s="385" t="s">
        <v>316</v>
      </c>
    </row>
    <row r="11" spans="1:5" ht="12.75">
      <c r="A11" s="3" t="s">
        <v>342</v>
      </c>
      <c r="B11" s="9">
        <v>0</v>
      </c>
      <c r="C11" s="9">
        <v>0</v>
      </c>
      <c r="D11" s="9">
        <f>SUM(D10)</f>
        <v>3603</v>
      </c>
      <c r="E11" s="27" t="s">
        <v>316</v>
      </c>
    </row>
    <row r="12" spans="1:5" s="281" customFormat="1" ht="12.75">
      <c r="A12" s="276"/>
      <c r="B12" s="277"/>
      <c r="C12" s="277"/>
      <c r="D12" s="277"/>
      <c r="E12" s="278"/>
    </row>
    <row r="13" spans="1:5" ht="12.75">
      <c r="A13" s="276"/>
      <c r="B13" s="277"/>
      <c r="C13" s="277"/>
      <c r="D13" s="277"/>
      <c r="E13" s="278"/>
    </row>
    <row r="14" spans="1:5" ht="12.75">
      <c r="A14" s="276"/>
      <c r="B14" s="277"/>
      <c r="C14" s="277"/>
      <c r="D14" s="277"/>
      <c r="E14" s="278"/>
    </row>
    <row r="15" ht="17.25" customHeight="1"/>
    <row r="16" spans="1:2" ht="15.75">
      <c r="A16" s="1" t="s">
        <v>628</v>
      </c>
      <c r="B16" s="1"/>
    </row>
    <row r="17" spans="1:18" ht="25.5">
      <c r="A17" s="3" t="s">
        <v>631</v>
      </c>
      <c r="B17" s="52" t="s">
        <v>126</v>
      </c>
      <c r="C17" s="6" t="s">
        <v>127</v>
      </c>
      <c r="D17" s="279" t="s">
        <v>2</v>
      </c>
      <c r="E17" s="51" t="s">
        <v>128</v>
      </c>
      <c r="F17" s="11" t="s">
        <v>273</v>
      </c>
      <c r="G17" s="12"/>
      <c r="H17" s="12"/>
      <c r="Q17" s="11"/>
      <c r="R17" s="12"/>
    </row>
    <row r="18" spans="1:18" s="133" customFormat="1" ht="12.75">
      <c r="A18" s="493" t="s">
        <v>635</v>
      </c>
      <c r="B18" s="28">
        <v>0</v>
      </c>
      <c r="C18" s="394">
        <v>396620</v>
      </c>
      <c r="D18" s="392">
        <v>9000</v>
      </c>
      <c r="E18" s="494">
        <f>D18/C18*100</f>
        <v>2.2691745247340025</v>
      </c>
      <c r="F18" s="297"/>
      <c r="G18" s="492"/>
      <c r="H18" s="492"/>
      <c r="Q18" s="297"/>
      <c r="R18" s="492"/>
    </row>
    <row r="19" spans="1:18" s="133" customFormat="1" ht="12.75">
      <c r="A19" s="493" t="s">
        <v>632</v>
      </c>
      <c r="B19" s="28">
        <v>0</v>
      </c>
      <c r="C19" s="394">
        <v>104000</v>
      </c>
      <c r="D19" s="471">
        <v>0</v>
      </c>
      <c r="E19" s="494">
        <f>D19/C19*100</f>
        <v>0</v>
      </c>
      <c r="F19" s="297"/>
      <c r="G19" s="492"/>
      <c r="H19" s="492"/>
      <c r="Q19" s="297"/>
      <c r="R19" s="492"/>
    </row>
    <row r="20" spans="1:18" ht="12.75">
      <c r="A20" s="493" t="s">
        <v>633</v>
      </c>
      <c r="B20" s="28">
        <v>0</v>
      </c>
      <c r="C20" s="394">
        <v>413200</v>
      </c>
      <c r="D20" s="392">
        <v>25905</v>
      </c>
      <c r="E20" s="494">
        <f>D20/C20*100</f>
        <v>6.269361084220717</v>
      </c>
      <c r="F20" s="11"/>
      <c r="G20" s="12"/>
      <c r="H20" s="12"/>
      <c r="Q20" s="11"/>
      <c r="R20" s="12"/>
    </row>
    <row r="21" spans="1:18" ht="12.75">
      <c r="A21" s="402" t="s">
        <v>634</v>
      </c>
      <c r="B21" s="28">
        <v>0</v>
      </c>
      <c r="C21" s="28">
        <v>470040</v>
      </c>
      <c r="D21" s="282">
        <v>738</v>
      </c>
      <c r="E21" s="494">
        <f>D21/C21*100</f>
        <v>0.15700791422006638</v>
      </c>
      <c r="F21" s="25" t="s">
        <v>272</v>
      </c>
      <c r="G21" s="58"/>
      <c r="H21" s="58"/>
      <c r="Q21" s="25"/>
      <c r="R21" s="58"/>
    </row>
    <row r="22" spans="1:18" ht="12.75">
      <c r="A22" s="3" t="s">
        <v>343</v>
      </c>
      <c r="B22" s="9">
        <f>SUM(B21:B21)</f>
        <v>0</v>
      </c>
      <c r="C22" s="9">
        <f>SUM(C18:C21)</f>
        <v>1383860</v>
      </c>
      <c r="D22" s="9">
        <f>SUM(D18:D21)</f>
        <v>35643</v>
      </c>
      <c r="E22" s="491">
        <f>D22/C22*100</f>
        <v>2.575621811454916</v>
      </c>
      <c r="F22" s="18"/>
      <c r="G22" s="31"/>
      <c r="H22" s="31"/>
      <c r="Q22" s="18"/>
      <c r="R22" s="31"/>
    </row>
    <row r="25" spans="1:5" ht="15.75">
      <c r="A25" s="1" t="s">
        <v>654</v>
      </c>
      <c r="D25" s="360">
        <v>1354398.57</v>
      </c>
      <c r="E25" s="361" t="s">
        <v>94</v>
      </c>
    </row>
    <row r="26" ht="18.75">
      <c r="A26" s="175"/>
    </row>
    <row r="27" ht="18.75">
      <c r="A27" s="175"/>
    </row>
    <row r="28" ht="18.75">
      <c r="A28" s="177"/>
    </row>
    <row r="29" ht="18.75">
      <c r="A29" s="177"/>
    </row>
    <row r="30" ht="15.75">
      <c r="A30" s="179"/>
    </row>
    <row r="31" ht="18.75">
      <c r="A31" s="177"/>
    </row>
    <row r="32" ht="18.75">
      <c r="A32" s="177"/>
    </row>
    <row r="33" ht="18.75">
      <c r="A33" s="177"/>
    </row>
    <row r="34" ht="18.75">
      <c r="A34" s="181"/>
    </row>
    <row r="35" ht="18.75">
      <c r="A35" s="181"/>
    </row>
    <row r="36" ht="18.75">
      <c r="A36" s="181"/>
    </row>
    <row r="37" ht="18.75">
      <c r="A37" s="177"/>
    </row>
    <row r="38" ht="18.75">
      <c r="A38" s="177"/>
    </row>
    <row r="39" ht="15.75">
      <c r="A39" s="180"/>
    </row>
    <row r="40" ht="18.75">
      <c r="A40" s="178"/>
    </row>
    <row r="41" ht="18.75">
      <c r="A41" s="178"/>
    </row>
    <row r="42" ht="18.75">
      <c r="A42" s="178"/>
    </row>
    <row r="43" ht="18.75">
      <c r="A43" s="176"/>
    </row>
    <row r="44" ht="18.75">
      <c r="A44" s="178"/>
    </row>
    <row r="45" ht="18.75">
      <c r="A45" s="178"/>
    </row>
    <row r="46" ht="18.75">
      <c r="A46" s="178"/>
    </row>
    <row r="47" ht="15.75">
      <c r="A47" s="179"/>
    </row>
    <row r="48" ht="18.75">
      <c r="A48" s="178"/>
    </row>
    <row r="49" ht="15.75">
      <c r="A49" s="180"/>
    </row>
    <row r="50" ht="18.75">
      <c r="A50" s="176"/>
    </row>
    <row r="51" ht="15.75">
      <c r="A51" s="179"/>
    </row>
    <row r="52" ht="15.75">
      <c r="A52" s="180"/>
    </row>
    <row r="53" ht="15.75">
      <c r="A53" s="180"/>
    </row>
    <row r="54" ht="18.75">
      <c r="A54" s="178"/>
    </row>
    <row r="55" spans="1:2" ht="18.75">
      <c r="A55" s="178"/>
      <c r="B55" s="176"/>
    </row>
    <row r="56" ht="18.75">
      <c r="A56" s="178"/>
    </row>
  </sheetData>
  <printOptions/>
  <pageMargins left="0.75" right="0.75" top="1" bottom="1" header="0.4921259845" footer="0.4921259845"/>
  <pageSetup firstPageNumber="25" useFirstPageNumber="1" horizontalDpi="600" verticalDpi="600" orientation="portrait" paperSize="9" scale="9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I20" sqref="I20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6" t="s">
        <v>443</v>
      </c>
      <c r="B1" s="286"/>
      <c r="C1" s="286"/>
      <c r="D1" s="286"/>
      <c r="E1" s="286"/>
      <c r="F1" s="286"/>
      <c r="G1" s="286"/>
      <c r="H1" s="24"/>
      <c r="Q1" s="78"/>
      <c r="R1" s="78"/>
    </row>
    <row r="2" spans="1:18" ht="18">
      <c r="A2" s="286"/>
      <c r="B2" s="286"/>
      <c r="C2" s="286"/>
      <c r="D2" s="286"/>
      <c r="E2" s="286"/>
      <c r="F2" s="286"/>
      <c r="G2" s="286"/>
      <c r="H2" s="24"/>
      <c r="Q2" s="78"/>
      <c r="R2" s="78"/>
    </row>
    <row r="3" spans="1:2" ht="15.75">
      <c r="A3" s="1"/>
      <c r="B3" s="1"/>
    </row>
    <row r="4" spans="1:8" ht="15.75">
      <c r="A4" s="1" t="s">
        <v>629</v>
      </c>
      <c r="B4" s="1"/>
      <c r="H4" s="2"/>
    </row>
    <row r="5" spans="1:6" ht="26.25" customHeight="1">
      <c r="A5" s="81"/>
      <c r="B5" s="52" t="s">
        <v>126</v>
      </c>
      <c r="C5" s="6" t="s">
        <v>127</v>
      </c>
      <c r="D5" s="5" t="s">
        <v>2</v>
      </c>
      <c r="E5" s="51" t="s">
        <v>128</v>
      </c>
      <c r="F5" t="s">
        <v>274</v>
      </c>
    </row>
    <row r="6" spans="1:5" ht="12.75" customHeight="1">
      <c r="A6" s="386" t="s">
        <v>399</v>
      </c>
      <c r="B6" s="348">
        <v>0</v>
      </c>
      <c r="C6" s="348">
        <v>0</v>
      </c>
      <c r="D6" s="348">
        <v>7000000</v>
      </c>
      <c r="E6" s="407" t="s">
        <v>316</v>
      </c>
    </row>
    <row r="7" spans="1:5" ht="12.75" customHeight="1">
      <c r="A7" s="386" t="s">
        <v>457</v>
      </c>
      <c r="B7" s="348">
        <v>0</v>
      </c>
      <c r="C7" s="348">
        <v>0</v>
      </c>
      <c r="D7" s="348">
        <v>9849</v>
      </c>
      <c r="E7" s="407" t="s">
        <v>316</v>
      </c>
    </row>
    <row r="8" spans="1:5" ht="12.75">
      <c r="A8" s="3" t="s">
        <v>342</v>
      </c>
      <c r="B8" s="9">
        <v>0</v>
      </c>
      <c r="C8" s="9">
        <v>0</v>
      </c>
      <c r="D8" s="9">
        <f>SUM(D6:D7)</f>
        <v>7009849</v>
      </c>
      <c r="E8" s="27" t="s">
        <v>316</v>
      </c>
    </row>
    <row r="9" spans="1:5" s="281" customFormat="1" ht="12.75">
      <c r="A9" s="276"/>
      <c r="B9" s="277"/>
      <c r="C9" s="277"/>
      <c r="D9" s="277">
        <f>SUM(D6:D7)</f>
        <v>7009849</v>
      </c>
      <c r="E9" s="278"/>
    </row>
    <row r="10" spans="1:5" ht="12.75">
      <c r="A10" s="276"/>
      <c r="B10" s="277"/>
      <c r="C10" s="277"/>
      <c r="D10" s="277"/>
      <c r="E10" s="278"/>
    </row>
    <row r="11" spans="1:5" ht="12.75">
      <c r="A11" s="276"/>
      <c r="B11" s="277"/>
      <c r="C11" s="277"/>
      <c r="D11" s="277"/>
      <c r="E11" s="278"/>
    </row>
    <row r="12" ht="17.25" customHeight="1"/>
    <row r="13" spans="1:2" ht="15.75">
      <c r="A13" s="1" t="s">
        <v>628</v>
      </c>
      <c r="B13" s="1"/>
    </row>
    <row r="14" spans="1:18" ht="25.5">
      <c r="A14" s="3"/>
      <c r="B14" s="52" t="s">
        <v>126</v>
      </c>
      <c r="C14" s="6" t="s">
        <v>127</v>
      </c>
      <c r="D14" s="279" t="s">
        <v>2</v>
      </c>
      <c r="E14" s="51" t="s">
        <v>128</v>
      </c>
      <c r="F14" s="11" t="s">
        <v>273</v>
      </c>
      <c r="G14" s="12"/>
      <c r="H14" s="12"/>
      <c r="Q14" s="11"/>
      <c r="R14" s="12"/>
    </row>
    <row r="15" spans="1:18" ht="12.75">
      <c r="A15" s="391" t="s">
        <v>599</v>
      </c>
      <c r="B15" s="284">
        <v>0</v>
      </c>
      <c r="C15" s="348">
        <v>7000000</v>
      </c>
      <c r="D15" s="348">
        <v>295719</v>
      </c>
      <c r="E15" s="204">
        <f>D15/C15*100</f>
        <v>4.224557142857143</v>
      </c>
      <c r="F15" s="11"/>
      <c r="G15" s="12"/>
      <c r="H15" s="12"/>
      <c r="Q15" s="11"/>
      <c r="R15" s="12"/>
    </row>
    <row r="16" spans="1:18" ht="12.75">
      <c r="A16" s="3" t="s">
        <v>343</v>
      </c>
      <c r="B16" s="9">
        <v>0</v>
      </c>
      <c r="C16" s="9">
        <f>C15</f>
        <v>7000000</v>
      </c>
      <c r="D16" s="9">
        <f>D15</f>
        <v>295719</v>
      </c>
      <c r="E16" s="491">
        <f>D16/C16*100</f>
        <v>4.224557142857143</v>
      </c>
      <c r="F16" s="18"/>
      <c r="G16" s="31"/>
      <c r="H16" s="31"/>
      <c r="Q16" s="18"/>
      <c r="R16" s="31"/>
    </row>
    <row r="19" spans="1:9" ht="15.75">
      <c r="A19" s="1" t="s">
        <v>654</v>
      </c>
      <c r="D19" s="360">
        <v>6714130.57</v>
      </c>
      <c r="E19" s="361" t="s">
        <v>94</v>
      </c>
      <c r="I19" s="383"/>
    </row>
    <row r="20" ht="18.75">
      <c r="A20" s="175"/>
    </row>
    <row r="21" ht="18.75">
      <c r="A21" s="175"/>
    </row>
    <row r="22" ht="18.75">
      <c r="A22" s="177"/>
    </row>
    <row r="23" ht="18.75">
      <c r="A23" s="177"/>
    </row>
    <row r="24" spans="1:18" ht="18">
      <c r="A24" s="286" t="s">
        <v>444</v>
      </c>
      <c r="B24" s="286"/>
      <c r="C24" s="286"/>
      <c r="D24" s="286"/>
      <c r="E24" s="286"/>
      <c r="F24" s="286"/>
      <c r="G24" s="286"/>
      <c r="H24" s="24"/>
      <c r="Q24" s="78"/>
      <c r="R24" s="78"/>
    </row>
    <row r="25" spans="1:18" ht="18">
      <c r="A25" s="286"/>
      <c r="B25" s="286"/>
      <c r="C25" s="286"/>
      <c r="D25" s="286"/>
      <c r="E25" s="286"/>
      <c r="F25" s="286"/>
      <c r="G25" s="286"/>
      <c r="H25" s="24"/>
      <c r="Q25" s="78"/>
      <c r="R25" s="78"/>
    </row>
    <row r="26" spans="1:2" ht="15.75">
      <c r="A26" s="1"/>
      <c r="B26" s="1"/>
    </row>
    <row r="27" spans="1:8" ht="15.75">
      <c r="A27" s="1" t="s">
        <v>629</v>
      </c>
      <c r="B27" s="1"/>
      <c r="H27" s="2"/>
    </row>
    <row r="28" spans="1:6" ht="25.5" customHeight="1">
      <c r="A28" s="81"/>
      <c r="B28" s="52" t="s">
        <v>126</v>
      </c>
      <c r="C28" s="6" t="s">
        <v>127</v>
      </c>
      <c r="D28" s="5" t="s">
        <v>2</v>
      </c>
      <c r="E28" s="51" t="s">
        <v>128</v>
      </c>
      <c r="F28" t="s">
        <v>274</v>
      </c>
    </row>
    <row r="29" spans="1:5" ht="12.75" customHeight="1">
      <c r="A29" s="386" t="s">
        <v>399</v>
      </c>
      <c r="B29" s="348">
        <v>0</v>
      </c>
      <c r="C29" s="348">
        <v>0</v>
      </c>
      <c r="D29" s="348">
        <v>34637000</v>
      </c>
      <c r="E29" s="407" t="s">
        <v>316</v>
      </c>
    </row>
    <row r="30" spans="1:5" ht="12.75" customHeight="1">
      <c r="A30" s="386" t="s">
        <v>457</v>
      </c>
      <c r="B30" s="348">
        <v>0</v>
      </c>
      <c r="C30" s="348">
        <v>0</v>
      </c>
      <c r="D30" s="348">
        <v>63926</v>
      </c>
      <c r="E30" s="407" t="s">
        <v>316</v>
      </c>
    </row>
    <row r="31" spans="1:5" ht="12.75">
      <c r="A31" s="3" t="s">
        <v>342</v>
      </c>
      <c r="B31" s="9">
        <v>0</v>
      </c>
      <c r="C31" s="9">
        <v>0</v>
      </c>
      <c r="D31" s="9">
        <f>SUM(D29:D30)</f>
        <v>34700926</v>
      </c>
      <c r="E31" s="27" t="s">
        <v>316</v>
      </c>
    </row>
    <row r="32" spans="1:5" s="281" customFormat="1" ht="12.75">
      <c r="A32" s="276"/>
      <c r="B32" s="277"/>
      <c r="C32" s="277"/>
      <c r="D32" s="277"/>
      <c r="E32" s="278"/>
    </row>
    <row r="33" spans="1:5" ht="12.75">
      <c r="A33" s="276"/>
      <c r="B33" s="277"/>
      <c r="C33" s="277"/>
      <c r="D33" s="277"/>
      <c r="E33" s="278"/>
    </row>
    <row r="34" spans="1:5" ht="12.75">
      <c r="A34" s="276"/>
      <c r="B34" s="277"/>
      <c r="C34" s="277"/>
      <c r="D34" s="277"/>
      <c r="E34" s="278"/>
    </row>
    <row r="35" ht="17.25" customHeight="1"/>
    <row r="36" spans="1:2" ht="15.75">
      <c r="A36" s="1" t="s">
        <v>628</v>
      </c>
      <c r="B36" s="1"/>
    </row>
    <row r="37" spans="1:18" ht="25.5">
      <c r="A37" s="3"/>
      <c r="B37" s="52" t="s">
        <v>126</v>
      </c>
      <c r="C37" s="6" t="s">
        <v>127</v>
      </c>
      <c r="D37" s="279" t="s">
        <v>2</v>
      </c>
      <c r="E37" s="51" t="s">
        <v>128</v>
      </c>
      <c r="F37" s="11" t="s">
        <v>273</v>
      </c>
      <c r="G37" s="12"/>
      <c r="H37" s="12"/>
      <c r="Q37" s="11"/>
      <c r="R37" s="12"/>
    </row>
    <row r="38" spans="1:18" ht="12.75">
      <c r="A38" s="391" t="s">
        <v>599</v>
      </c>
      <c r="B38" s="284">
        <v>0</v>
      </c>
      <c r="C38" s="348">
        <v>34637000</v>
      </c>
      <c r="D38" s="471">
        <v>0</v>
      </c>
      <c r="E38" s="385">
        <v>0</v>
      </c>
      <c r="F38" s="11"/>
      <c r="G38" s="12"/>
      <c r="H38" s="12"/>
      <c r="Q38" s="11"/>
      <c r="R38" s="12"/>
    </row>
    <row r="39" spans="1:18" ht="12.75">
      <c r="A39" s="3" t="s">
        <v>343</v>
      </c>
      <c r="B39" s="9">
        <v>0</v>
      </c>
      <c r="C39" s="9">
        <f>C38</f>
        <v>34637000</v>
      </c>
      <c r="D39" s="9">
        <v>0</v>
      </c>
      <c r="E39" s="10">
        <v>0</v>
      </c>
      <c r="F39" s="18"/>
      <c r="G39" s="31"/>
      <c r="H39" s="31"/>
      <c r="Q39" s="18"/>
      <c r="R39" s="31"/>
    </row>
    <row r="42" spans="1:9" ht="15.75">
      <c r="A42" s="1" t="s">
        <v>654</v>
      </c>
      <c r="D42" s="360">
        <v>34700926.29</v>
      </c>
      <c r="E42" s="361" t="s">
        <v>94</v>
      </c>
      <c r="I42" s="383"/>
    </row>
    <row r="43" ht="15.75">
      <c r="A43" s="179"/>
    </row>
    <row r="44" ht="18.75">
      <c r="A44" s="178"/>
    </row>
    <row r="45" ht="15.75">
      <c r="A45" s="180"/>
    </row>
    <row r="46" ht="18.75">
      <c r="A46" s="176"/>
    </row>
    <row r="47" ht="15.75">
      <c r="A47" s="179"/>
    </row>
    <row r="48" ht="15.75">
      <c r="A48" s="180"/>
    </row>
    <row r="49" ht="15.75">
      <c r="A49" s="180"/>
    </row>
    <row r="50" ht="18.75">
      <c r="A50" s="178"/>
    </row>
    <row r="51" spans="1:2" ht="18.75">
      <c r="A51" s="178"/>
      <c r="B51" s="176"/>
    </row>
    <row r="52" ht="18.75">
      <c r="A52" s="178"/>
    </row>
  </sheetData>
  <printOptions/>
  <pageMargins left="0.75" right="0.75" top="1" bottom="1" header="0.4921259845" footer="0.4921259845"/>
  <pageSetup firstPageNumber="26" useFirstPageNumber="1" horizontalDpi="600" verticalDpi="600" orientation="portrait" paperSize="9" scale="9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G38" sqref="G38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6" t="s">
        <v>441</v>
      </c>
      <c r="B1" s="286"/>
      <c r="C1" s="286"/>
      <c r="D1" s="286"/>
      <c r="E1" s="286"/>
      <c r="F1" s="286"/>
      <c r="G1" s="286"/>
      <c r="H1" s="24"/>
      <c r="Q1" s="78"/>
      <c r="R1" s="78"/>
    </row>
    <row r="2" spans="1:18" ht="18">
      <c r="A2" s="286"/>
      <c r="B2" s="286"/>
      <c r="C2" s="286"/>
      <c r="D2" s="286"/>
      <c r="E2" s="286"/>
      <c r="F2" s="286"/>
      <c r="G2" s="286"/>
      <c r="H2" s="24"/>
      <c r="Q2" s="78"/>
      <c r="R2" s="78"/>
    </row>
    <row r="3" spans="1:2" ht="15.75">
      <c r="A3" s="1"/>
      <c r="B3" s="1"/>
    </row>
    <row r="4" spans="1:8" ht="15.75">
      <c r="A4" s="1" t="s">
        <v>629</v>
      </c>
      <c r="B4" s="1"/>
      <c r="H4" s="2"/>
    </row>
    <row r="5" spans="1:6" ht="25.5" customHeight="1">
      <c r="A5" s="81"/>
      <c r="B5" s="52" t="s">
        <v>126</v>
      </c>
      <c r="C5" s="6" t="s">
        <v>127</v>
      </c>
      <c r="D5" s="5" t="s">
        <v>2</v>
      </c>
      <c r="E5" s="51" t="s">
        <v>128</v>
      </c>
      <c r="F5" t="s">
        <v>274</v>
      </c>
    </row>
    <row r="6" spans="1:5" ht="12.75" customHeight="1">
      <c r="A6" s="386" t="s">
        <v>399</v>
      </c>
      <c r="B6" s="348">
        <v>0</v>
      </c>
      <c r="C6" s="348">
        <v>0</v>
      </c>
      <c r="D6" s="348">
        <v>189720</v>
      </c>
      <c r="E6" s="407" t="s">
        <v>316</v>
      </c>
    </row>
    <row r="7" spans="1:5" ht="12.75" customHeight="1">
      <c r="A7" s="386" t="s">
        <v>457</v>
      </c>
      <c r="B7" s="348">
        <v>0</v>
      </c>
      <c r="C7" s="348">
        <v>0</v>
      </c>
      <c r="D7" s="348">
        <v>118</v>
      </c>
      <c r="E7" s="407" t="s">
        <v>316</v>
      </c>
    </row>
    <row r="8" spans="1:5" ht="12.75">
      <c r="A8" s="3" t="s">
        <v>342</v>
      </c>
      <c r="B8" s="9">
        <v>0</v>
      </c>
      <c r="C8" s="9">
        <v>0</v>
      </c>
      <c r="D8" s="9">
        <f>SUM(D6:D7)</f>
        <v>189838</v>
      </c>
      <c r="E8" s="27" t="s">
        <v>316</v>
      </c>
    </row>
    <row r="9" spans="1:5" s="281" customFormat="1" ht="12.75">
      <c r="A9" s="276"/>
      <c r="B9" s="277"/>
      <c r="C9" s="277"/>
      <c r="D9" s="277"/>
      <c r="E9" s="278"/>
    </row>
    <row r="10" spans="1:5" ht="12.75">
      <c r="A10" s="276"/>
      <c r="B10" s="277"/>
      <c r="C10" s="277"/>
      <c r="D10" s="277"/>
      <c r="E10" s="278"/>
    </row>
    <row r="11" spans="1:5" ht="12.75">
      <c r="A11" s="276"/>
      <c r="B11" s="277"/>
      <c r="C11" s="277"/>
      <c r="D11" s="277"/>
      <c r="E11" s="278"/>
    </row>
    <row r="12" ht="17.25" customHeight="1"/>
    <row r="13" spans="1:2" ht="15.75">
      <c r="A13" s="1" t="s">
        <v>628</v>
      </c>
      <c r="B13" s="1"/>
    </row>
    <row r="14" spans="1:18" ht="25.5">
      <c r="A14" s="3"/>
      <c r="B14" s="52" t="s">
        <v>126</v>
      </c>
      <c r="C14" s="6" t="s">
        <v>127</v>
      </c>
      <c r="D14" s="279" t="s">
        <v>2</v>
      </c>
      <c r="E14" s="51" t="s">
        <v>128</v>
      </c>
      <c r="F14" s="11" t="s">
        <v>273</v>
      </c>
      <c r="G14" s="12"/>
      <c r="H14" s="12"/>
      <c r="Q14" s="11"/>
      <c r="R14" s="12"/>
    </row>
    <row r="15" spans="1:18" ht="12.75">
      <c r="A15" s="391" t="s">
        <v>599</v>
      </c>
      <c r="B15" s="284">
        <v>0</v>
      </c>
      <c r="C15" s="348">
        <v>189720</v>
      </c>
      <c r="D15" s="392">
        <v>6735</v>
      </c>
      <c r="E15" s="204">
        <f>D15/C15*100</f>
        <v>3.5499683744465527</v>
      </c>
      <c r="F15" s="11"/>
      <c r="G15" s="12"/>
      <c r="H15" s="12"/>
      <c r="Q15" s="11"/>
      <c r="R15" s="12"/>
    </row>
    <row r="16" spans="1:18" ht="12.75">
      <c r="A16" s="3" t="s">
        <v>343</v>
      </c>
      <c r="B16" s="9">
        <v>0</v>
      </c>
      <c r="C16" s="9">
        <f>C15</f>
        <v>189720</v>
      </c>
      <c r="D16" s="9">
        <f>D15</f>
        <v>6735</v>
      </c>
      <c r="E16" s="491">
        <f>D16/C16*100</f>
        <v>3.5499683744465527</v>
      </c>
      <c r="F16" s="18"/>
      <c r="G16" s="31"/>
      <c r="H16" s="31"/>
      <c r="Q16" s="18"/>
      <c r="R16" s="31"/>
    </row>
    <row r="19" spans="1:9" ht="15.75">
      <c r="A19" s="1" t="s">
        <v>654</v>
      </c>
      <c r="D19" s="360">
        <v>183102.64</v>
      </c>
      <c r="E19" s="361" t="s">
        <v>94</v>
      </c>
      <c r="I19" s="383"/>
    </row>
    <row r="20" ht="18.75">
      <c r="A20" s="175"/>
    </row>
    <row r="21" ht="18.75">
      <c r="A21" s="175"/>
    </row>
    <row r="22" ht="18.75">
      <c r="A22" s="177"/>
    </row>
    <row r="23" ht="18.75">
      <c r="A23" s="177"/>
    </row>
    <row r="24" spans="1:18" ht="18">
      <c r="A24" s="286" t="s">
        <v>442</v>
      </c>
      <c r="B24" s="286"/>
      <c r="C24" s="286"/>
      <c r="D24" s="286"/>
      <c r="E24" s="286"/>
      <c r="F24" s="286"/>
      <c r="G24" s="286"/>
      <c r="H24" s="24"/>
      <c r="Q24" s="78"/>
      <c r="R24" s="78"/>
    </row>
    <row r="25" spans="1:18" ht="18">
      <c r="A25" s="286"/>
      <c r="B25" s="286"/>
      <c r="C25" s="286"/>
      <c r="D25" s="286"/>
      <c r="E25" s="286"/>
      <c r="F25" s="286"/>
      <c r="G25" s="286"/>
      <c r="H25" s="24"/>
      <c r="Q25" s="78"/>
      <c r="R25" s="78"/>
    </row>
    <row r="26" spans="1:2" ht="15.75">
      <c r="A26" s="1"/>
      <c r="B26" s="1"/>
    </row>
    <row r="27" spans="1:8" ht="15.75">
      <c r="A27" s="1" t="s">
        <v>629</v>
      </c>
      <c r="B27" s="1"/>
      <c r="H27" s="2"/>
    </row>
    <row r="28" spans="1:6" ht="25.5" customHeight="1">
      <c r="A28" s="81"/>
      <c r="B28" s="52" t="s">
        <v>126</v>
      </c>
      <c r="C28" s="6" t="s">
        <v>127</v>
      </c>
      <c r="D28" s="5" t="s">
        <v>2</v>
      </c>
      <c r="E28" s="51" t="s">
        <v>128</v>
      </c>
      <c r="F28" t="s">
        <v>274</v>
      </c>
    </row>
    <row r="29" spans="1:5" ht="12.75" customHeight="1">
      <c r="A29" s="386" t="s">
        <v>399</v>
      </c>
      <c r="B29" s="348">
        <v>0</v>
      </c>
      <c r="C29" s="348">
        <v>0</v>
      </c>
      <c r="D29" s="348">
        <v>3900000</v>
      </c>
      <c r="E29" s="407" t="s">
        <v>316</v>
      </c>
    </row>
    <row r="30" spans="1:5" ht="12.75" customHeight="1">
      <c r="A30" s="386" t="s">
        <v>457</v>
      </c>
      <c r="B30" s="348">
        <v>0</v>
      </c>
      <c r="C30" s="348">
        <v>0</v>
      </c>
      <c r="D30" s="348">
        <v>5082</v>
      </c>
      <c r="E30" s="407" t="s">
        <v>316</v>
      </c>
    </row>
    <row r="31" spans="1:5" ht="12.75">
      <c r="A31" s="3" t="s">
        <v>342</v>
      </c>
      <c r="B31" s="9">
        <v>0</v>
      </c>
      <c r="C31" s="9">
        <v>0</v>
      </c>
      <c r="D31" s="9">
        <f>SUM(D29:D30)</f>
        <v>3905082</v>
      </c>
      <c r="E31" s="27" t="s">
        <v>316</v>
      </c>
    </row>
    <row r="32" spans="1:5" s="281" customFormat="1" ht="12.75">
      <c r="A32" s="276"/>
      <c r="B32" s="277"/>
      <c r="C32" s="277"/>
      <c r="D32" s="277"/>
      <c r="E32" s="278"/>
    </row>
    <row r="33" spans="1:5" ht="12.75">
      <c r="A33" s="276"/>
      <c r="B33" s="277"/>
      <c r="C33" s="277"/>
      <c r="D33" s="277"/>
      <c r="E33" s="278"/>
    </row>
    <row r="34" spans="1:5" ht="12.75">
      <c r="A34" s="276"/>
      <c r="B34" s="277"/>
      <c r="C34" s="277"/>
      <c r="D34" s="277"/>
      <c r="E34" s="278"/>
    </row>
    <row r="35" ht="17.25" customHeight="1"/>
    <row r="36" spans="1:2" ht="15.75">
      <c r="A36" s="1" t="s">
        <v>628</v>
      </c>
      <c r="B36" s="1"/>
    </row>
    <row r="37" spans="1:18" ht="25.5">
      <c r="A37" s="3"/>
      <c r="B37" s="52" t="s">
        <v>126</v>
      </c>
      <c r="C37" s="6" t="s">
        <v>127</v>
      </c>
      <c r="D37" s="279" t="s">
        <v>2</v>
      </c>
      <c r="E37" s="51" t="s">
        <v>128</v>
      </c>
      <c r="F37" s="11" t="s">
        <v>273</v>
      </c>
      <c r="G37" s="12"/>
      <c r="H37" s="12"/>
      <c r="Q37" s="11"/>
      <c r="R37" s="12"/>
    </row>
    <row r="38" spans="1:18" ht="12.75">
      <c r="A38" s="391" t="s">
        <v>599</v>
      </c>
      <c r="B38" s="284">
        <v>0</v>
      </c>
      <c r="C38" s="348">
        <v>3900000</v>
      </c>
      <c r="D38" s="348">
        <v>11275</v>
      </c>
      <c r="E38" s="204">
        <f>D38/C38*100</f>
        <v>0.28910256410256413</v>
      </c>
      <c r="F38" s="11"/>
      <c r="G38" s="12"/>
      <c r="H38" s="12"/>
      <c r="Q38" s="11"/>
      <c r="R38" s="12"/>
    </row>
    <row r="39" spans="1:18" ht="12.75">
      <c r="A39" s="3" t="s">
        <v>343</v>
      </c>
      <c r="B39" s="9">
        <v>0</v>
      </c>
      <c r="C39" s="9">
        <f>C38</f>
        <v>3900000</v>
      </c>
      <c r="D39" s="9">
        <f>D38</f>
        <v>11275</v>
      </c>
      <c r="E39" s="491">
        <f>D39/C39*100</f>
        <v>0.28910256410256413</v>
      </c>
      <c r="F39" s="18"/>
      <c r="G39" s="31"/>
      <c r="H39" s="31"/>
      <c r="Q39" s="18"/>
      <c r="R39" s="31"/>
    </row>
    <row r="42" spans="1:9" ht="15.75">
      <c r="A42" s="1" t="s">
        <v>654</v>
      </c>
      <c r="D42" s="360">
        <v>3893807.61</v>
      </c>
      <c r="E42" s="361" t="s">
        <v>94</v>
      </c>
      <c r="I42" s="383"/>
    </row>
    <row r="43" ht="15.75">
      <c r="A43" s="179"/>
    </row>
    <row r="44" ht="18.75">
      <c r="A44" s="178"/>
    </row>
    <row r="45" ht="15.75">
      <c r="A45" s="180"/>
    </row>
    <row r="46" ht="18.75">
      <c r="A46" s="176"/>
    </row>
    <row r="47" ht="15.75">
      <c r="A47" s="179"/>
    </row>
    <row r="48" ht="15.75">
      <c r="A48" s="180"/>
    </row>
    <row r="49" ht="15.75">
      <c r="A49" s="180"/>
    </row>
    <row r="50" ht="18.75">
      <c r="A50" s="178"/>
    </row>
    <row r="51" spans="1:2" ht="18.75">
      <c r="A51" s="178"/>
      <c r="B51" s="176"/>
    </row>
    <row r="52" ht="18.75">
      <c r="A52" s="178"/>
    </row>
  </sheetData>
  <printOptions/>
  <pageMargins left="0.75" right="0.75" top="1" bottom="1" header="0.4921259845" footer="0.4921259845"/>
  <pageSetup firstPageNumber="27" useFirstPageNumber="1" horizontalDpi="600" verticalDpi="60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P16"/>
  <sheetViews>
    <sheetView workbookViewId="0" topLeftCell="A1">
      <selection activeCell="F5" sqref="F5"/>
    </sheetView>
  </sheetViews>
  <sheetFormatPr defaultColWidth="9.00390625" defaultRowHeight="12.75"/>
  <cols>
    <col min="1" max="1" width="1.00390625" style="0" customWidth="1"/>
    <col min="2" max="2" width="30.625" style="0" customWidth="1"/>
    <col min="3" max="3" width="16.875" style="0" customWidth="1"/>
    <col min="4" max="4" width="10.375" style="0" customWidth="1"/>
    <col min="5" max="5" width="12.375" style="0" customWidth="1"/>
    <col min="6" max="6" width="14.875" style="0" customWidth="1"/>
    <col min="7" max="9" width="11.125" style="0" customWidth="1"/>
    <col min="10" max="10" width="12.125" style="0" customWidth="1"/>
    <col min="11" max="13" width="11.125" style="0" customWidth="1"/>
    <col min="14" max="14" width="11.75390625" style="0" customWidth="1"/>
  </cols>
  <sheetData>
    <row r="1" spans="2:5" ht="18.75">
      <c r="B1" s="495" t="s">
        <v>659</v>
      </c>
      <c r="C1" s="495"/>
      <c r="D1" s="495"/>
      <c r="E1" s="495"/>
    </row>
    <row r="2" ht="12.75" customHeight="1"/>
    <row r="3" ht="12.75" customHeight="1"/>
    <row r="5" ht="15.75">
      <c r="N5" s="1" t="s">
        <v>638</v>
      </c>
    </row>
    <row r="6" spans="7:14" ht="26.25" customHeight="1">
      <c r="G6" s="594" t="s">
        <v>639</v>
      </c>
      <c r="H6" s="594"/>
      <c r="I6" s="594"/>
      <c r="J6" s="594"/>
      <c r="K6" s="594" t="s">
        <v>640</v>
      </c>
      <c r="L6" s="594"/>
      <c r="M6" s="594"/>
      <c r="N6" s="594"/>
    </row>
    <row r="7" spans="2:14" ht="38.25">
      <c r="B7" s="3" t="s">
        <v>641</v>
      </c>
      <c r="C7" s="50" t="s">
        <v>642</v>
      </c>
      <c r="D7" s="50" t="s">
        <v>643</v>
      </c>
      <c r="E7" s="50" t="s">
        <v>644</v>
      </c>
      <c r="F7" s="50" t="s">
        <v>657</v>
      </c>
      <c r="G7" s="50">
        <v>2005</v>
      </c>
      <c r="H7" s="3">
        <v>2006</v>
      </c>
      <c r="I7" s="3">
        <v>2007</v>
      </c>
      <c r="J7" s="3" t="s">
        <v>645</v>
      </c>
      <c r="K7" s="3">
        <v>2005</v>
      </c>
      <c r="L7" s="3">
        <v>2006</v>
      </c>
      <c r="M7" s="3">
        <v>2007</v>
      </c>
      <c r="N7" s="3" t="s">
        <v>645</v>
      </c>
    </row>
    <row r="8" spans="2:16" ht="22.5" customHeight="1">
      <c r="B8" s="496" t="s">
        <v>646</v>
      </c>
      <c r="C8" s="502">
        <v>28230</v>
      </c>
      <c r="D8" s="496">
        <v>12.5</v>
      </c>
      <c r="E8" s="502">
        <v>3530</v>
      </c>
      <c r="F8" s="497">
        <v>7000</v>
      </c>
      <c r="G8" s="502">
        <v>7000</v>
      </c>
      <c r="H8" s="497">
        <v>15790</v>
      </c>
      <c r="I8" s="497">
        <v>5090</v>
      </c>
      <c r="J8" s="497">
        <v>350</v>
      </c>
      <c r="K8" s="502">
        <v>6640</v>
      </c>
      <c r="L8" s="497">
        <v>13120</v>
      </c>
      <c r="M8" s="497">
        <v>0</v>
      </c>
      <c r="N8" s="497">
        <v>4940</v>
      </c>
      <c r="O8" s="15"/>
      <c r="P8" s="15"/>
    </row>
    <row r="9" spans="2:16" ht="22.5" customHeight="1">
      <c r="B9" s="496" t="s">
        <v>647</v>
      </c>
      <c r="C9" s="502">
        <v>34640</v>
      </c>
      <c r="D9" s="496">
        <v>54</v>
      </c>
      <c r="E9" s="502">
        <v>18630</v>
      </c>
      <c r="F9" s="497">
        <v>34637</v>
      </c>
      <c r="G9" s="502">
        <v>34640</v>
      </c>
      <c r="H9" s="497"/>
      <c r="I9" s="497"/>
      <c r="J9" s="497"/>
      <c r="K9" s="502">
        <v>2910</v>
      </c>
      <c r="L9" s="497">
        <v>13100</v>
      </c>
      <c r="M9" s="497"/>
      <c r="N9" s="497"/>
      <c r="O9" s="15"/>
      <c r="P9" s="15"/>
    </row>
    <row r="10" spans="2:16" ht="22.5" customHeight="1">
      <c r="B10" s="496" t="s">
        <v>648</v>
      </c>
      <c r="C10" s="502">
        <v>7800</v>
      </c>
      <c r="D10" s="496">
        <v>12.5</v>
      </c>
      <c r="E10" s="502">
        <v>980</v>
      </c>
      <c r="F10" s="497">
        <v>3900</v>
      </c>
      <c r="G10" s="502">
        <v>3900</v>
      </c>
      <c r="H10" s="497">
        <v>3340</v>
      </c>
      <c r="I10" s="497">
        <v>560</v>
      </c>
      <c r="J10" s="497"/>
      <c r="K10" s="502">
        <v>2430</v>
      </c>
      <c r="L10" s="497">
        <v>2720</v>
      </c>
      <c r="M10" s="497">
        <v>1670</v>
      </c>
      <c r="N10" s="497"/>
      <c r="O10" s="15"/>
      <c r="P10" s="15"/>
    </row>
    <row r="11" spans="2:16" ht="30.75" customHeight="1">
      <c r="B11" s="498" t="s">
        <v>649</v>
      </c>
      <c r="C11" s="503">
        <v>190</v>
      </c>
      <c r="D11" s="498">
        <v>25</v>
      </c>
      <c r="E11" s="503">
        <v>50</v>
      </c>
      <c r="F11" s="497">
        <v>190</v>
      </c>
      <c r="G11" s="502">
        <v>100</v>
      </c>
      <c r="H11" s="497">
        <v>90</v>
      </c>
      <c r="I11" s="497"/>
      <c r="J11" s="497"/>
      <c r="K11" s="497"/>
      <c r="L11" s="497">
        <v>140</v>
      </c>
      <c r="M11" s="497"/>
      <c r="N11" s="497"/>
      <c r="O11" s="15"/>
      <c r="P11" s="15"/>
    </row>
    <row r="12" spans="2:16" ht="45" customHeight="1">
      <c r="B12" s="498" t="s">
        <v>650</v>
      </c>
      <c r="C12" s="503">
        <v>490</v>
      </c>
      <c r="D12" s="498">
        <v>0</v>
      </c>
      <c r="E12" s="503">
        <v>0</v>
      </c>
      <c r="F12" s="595">
        <v>1435</v>
      </c>
      <c r="G12" s="502">
        <v>490</v>
      </c>
      <c r="H12" s="497"/>
      <c r="I12" s="497"/>
      <c r="J12" s="497"/>
      <c r="K12" s="497"/>
      <c r="L12" s="497">
        <v>490</v>
      </c>
      <c r="M12" s="497"/>
      <c r="N12" s="497"/>
      <c r="O12" s="15"/>
      <c r="P12" s="15"/>
    </row>
    <row r="13" spans="2:16" ht="43.5" customHeight="1">
      <c r="B13" s="498" t="s">
        <v>651</v>
      </c>
      <c r="C13" s="503">
        <v>430</v>
      </c>
      <c r="D13" s="498">
        <v>0</v>
      </c>
      <c r="E13" s="503">
        <v>0</v>
      </c>
      <c r="F13" s="596">
        <v>0</v>
      </c>
      <c r="G13" s="502">
        <v>430</v>
      </c>
      <c r="H13" s="497"/>
      <c r="I13" s="497"/>
      <c r="J13" s="497"/>
      <c r="K13" s="497"/>
      <c r="L13" s="497">
        <v>430</v>
      </c>
      <c r="M13" s="497"/>
      <c r="N13" s="497"/>
      <c r="O13" s="15"/>
      <c r="P13" s="15"/>
    </row>
    <row r="14" spans="2:16" ht="43.5" customHeight="1">
      <c r="B14" s="498" t="s">
        <v>652</v>
      </c>
      <c r="C14" s="503">
        <v>100</v>
      </c>
      <c r="D14" s="498">
        <v>0</v>
      </c>
      <c r="E14" s="503">
        <v>0</v>
      </c>
      <c r="F14" s="596">
        <v>0</v>
      </c>
      <c r="G14" s="502">
        <v>100</v>
      </c>
      <c r="H14" s="497"/>
      <c r="I14" s="497"/>
      <c r="J14" s="497"/>
      <c r="K14" s="497"/>
      <c r="L14" s="497">
        <v>100</v>
      </c>
      <c r="M14" s="497"/>
      <c r="N14" s="497"/>
      <c r="O14" s="15"/>
      <c r="P14" s="15"/>
    </row>
    <row r="15" spans="2:16" ht="39.75" customHeight="1">
      <c r="B15" s="498" t="s">
        <v>653</v>
      </c>
      <c r="C15" s="503">
        <v>410</v>
      </c>
      <c r="D15" s="499">
        <v>0</v>
      </c>
      <c r="E15" s="503">
        <v>0</v>
      </c>
      <c r="F15" s="597">
        <v>0</v>
      </c>
      <c r="G15" s="502">
        <v>410</v>
      </c>
      <c r="H15" s="497"/>
      <c r="I15" s="497"/>
      <c r="J15" s="497"/>
      <c r="K15" s="497"/>
      <c r="L15" s="497">
        <v>410</v>
      </c>
      <c r="M15" s="497"/>
      <c r="N15" s="497"/>
      <c r="O15" s="15"/>
      <c r="P15" s="15"/>
    </row>
    <row r="16" spans="2:16" s="2" customFormat="1" ht="12.75">
      <c r="B16" s="50" t="s">
        <v>224</v>
      </c>
      <c r="C16" s="9">
        <f>SUM(C8:C15)</f>
        <v>72290</v>
      </c>
      <c r="D16" s="500" t="s">
        <v>316</v>
      </c>
      <c r="E16" s="9">
        <f>SUM(E8:E15)</f>
        <v>23190</v>
      </c>
      <c r="F16" s="9">
        <f aca="true" t="shared" si="0" ref="F16:N16">SUM(F8:F15)</f>
        <v>47162</v>
      </c>
      <c r="G16" s="9">
        <f t="shared" si="0"/>
        <v>47070</v>
      </c>
      <c r="H16" s="9">
        <f t="shared" si="0"/>
        <v>19220</v>
      </c>
      <c r="I16" s="9">
        <f t="shared" si="0"/>
        <v>5650</v>
      </c>
      <c r="J16" s="9">
        <f t="shared" si="0"/>
        <v>350</v>
      </c>
      <c r="K16" s="9">
        <f t="shared" si="0"/>
        <v>11980</v>
      </c>
      <c r="L16" s="9">
        <f t="shared" si="0"/>
        <v>30510</v>
      </c>
      <c r="M16" s="9">
        <f t="shared" si="0"/>
        <v>1670</v>
      </c>
      <c r="N16" s="9">
        <f t="shared" si="0"/>
        <v>4940</v>
      </c>
      <c r="O16" s="15"/>
      <c r="P16" s="15"/>
    </row>
  </sheetData>
  <mergeCells count="3">
    <mergeCell ref="G6:J6"/>
    <mergeCell ref="F12:F15"/>
    <mergeCell ref="K6:N6"/>
  </mergeCells>
  <printOptions/>
  <pageMargins left="0.75" right="0.75" top="1" bottom="1" header="0.4921259845" footer="0.4921259845"/>
  <pageSetup firstPageNumber="28" useFirstPageNumber="1" horizontalDpi="600" verticalDpi="600" orientation="landscape" paperSize="9" scale="74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W37"/>
  <sheetViews>
    <sheetView workbookViewId="0" topLeftCell="A1">
      <selection activeCell="I27" sqref="I27"/>
    </sheetView>
  </sheetViews>
  <sheetFormatPr defaultColWidth="9.00390625" defaultRowHeight="12.75"/>
  <cols>
    <col min="1" max="1" width="10.375" style="0" customWidth="1"/>
    <col min="2" max="2" width="48.625" style="0" customWidth="1"/>
    <col min="3" max="3" width="7.75390625" style="0" customWidth="1"/>
    <col min="4" max="4" width="11.125" style="0" customWidth="1"/>
  </cols>
  <sheetData>
    <row r="1" spans="1:49" s="132" customFormat="1" ht="18">
      <c r="A1" s="526" t="s">
        <v>425</v>
      </c>
      <c r="B1" s="526"/>
      <c r="C1" s="526"/>
      <c r="D1" s="526"/>
      <c r="E1" s="526"/>
      <c r="F1" s="598"/>
      <c r="G1" s="598"/>
      <c r="H1" s="29"/>
      <c r="I1" s="102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6.5" customHeight="1">
      <c r="A2" s="400" t="s">
        <v>440</v>
      </c>
      <c r="B2" s="29"/>
      <c r="C2" s="29"/>
      <c r="D2" s="29"/>
      <c r="E2" s="102"/>
      <c r="I2" s="24"/>
    </row>
    <row r="3" spans="1:9" ht="12.75" customHeight="1">
      <c r="A3" s="66"/>
      <c r="B3" s="29"/>
      <c r="C3" s="29"/>
      <c r="E3" s="102"/>
      <c r="I3" s="24"/>
    </row>
    <row r="4" s="29" customFormat="1" ht="12.75">
      <c r="A4" s="65" t="s">
        <v>69</v>
      </c>
    </row>
    <row r="5" ht="12.75">
      <c r="E5" s="65" t="s">
        <v>351</v>
      </c>
    </row>
    <row r="6" spans="1:5" ht="25.5">
      <c r="A6" s="94" t="s">
        <v>158</v>
      </c>
      <c r="B6" s="95" t="s">
        <v>159</v>
      </c>
      <c r="C6" s="95" t="s">
        <v>11</v>
      </c>
      <c r="D6" s="96" t="s">
        <v>160</v>
      </c>
      <c r="E6" s="97" t="s">
        <v>161</v>
      </c>
    </row>
    <row r="7" spans="1:5" ht="12.75">
      <c r="A7" s="94"/>
      <c r="B7" s="95" t="s">
        <v>309</v>
      </c>
      <c r="C7" s="95">
        <v>1700</v>
      </c>
      <c r="D7" s="328">
        <v>30000</v>
      </c>
      <c r="E7" s="100"/>
    </row>
    <row r="8" spans="1:5" ht="12.75">
      <c r="A8" s="98">
        <v>38359</v>
      </c>
      <c r="B8" s="4" t="s">
        <v>403</v>
      </c>
      <c r="C8" s="99"/>
      <c r="D8" s="4">
        <v>-200</v>
      </c>
      <c r="E8" s="182">
        <v>29800</v>
      </c>
    </row>
    <row r="9" spans="1:5" ht="12.75">
      <c r="A9" s="98">
        <v>38384</v>
      </c>
      <c r="B9" s="4" t="s">
        <v>407</v>
      </c>
      <c r="C9" s="99"/>
      <c r="D9" s="395">
        <v>-26.67</v>
      </c>
      <c r="E9" s="182">
        <v>29773.3</v>
      </c>
    </row>
    <row r="10" spans="1:5" ht="12.75">
      <c r="A10" s="98">
        <v>38391</v>
      </c>
      <c r="B10" s="4" t="s">
        <v>404</v>
      </c>
      <c r="C10" s="99"/>
      <c r="D10" s="4">
        <v>2900</v>
      </c>
      <c r="E10" s="182">
        <v>32673.3</v>
      </c>
    </row>
    <row r="11" spans="1:5" ht="12.75">
      <c r="A11" s="98">
        <v>38391</v>
      </c>
      <c r="B11" s="4" t="s">
        <v>405</v>
      </c>
      <c r="C11" s="99"/>
      <c r="D11" s="4">
        <v>-3400</v>
      </c>
      <c r="E11" s="182">
        <v>29273.3</v>
      </c>
    </row>
    <row r="12" spans="1:5" ht="12.75">
      <c r="A12" s="98">
        <v>38405</v>
      </c>
      <c r="B12" s="23" t="s">
        <v>406</v>
      </c>
      <c r="C12" s="99"/>
      <c r="D12" s="4">
        <v>-450</v>
      </c>
      <c r="E12" s="182">
        <v>28823.3</v>
      </c>
    </row>
    <row r="13" spans="1:5" ht="12.75">
      <c r="A13" s="268">
        <v>38405</v>
      </c>
      <c r="B13" s="4" t="s">
        <v>424</v>
      </c>
      <c r="C13" s="99"/>
      <c r="D13" s="4">
        <v>-31</v>
      </c>
      <c r="E13" s="171">
        <v>28792.3</v>
      </c>
    </row>
    <row r="14" spans="1:5" ht="12.75">
      <c r="A14" s="268">
        <v>38419</v>
      </c>
      <c r="B14" s="4" t="s">
        <v>587</v>
      </c>
      <c r="C14" s="99"/>
      <c r="D14" s="4">
        <v>-562</v>
      </c>
      <c r="E14" s="171">
        <v>28230.3</v>
      </c>
    </row>
    <row r="15" spans="1:5" ht="12.75">
      <c r="A15" s="268">
        <v>38433</v>
      </c>
      <c r="B15" s="472" t="s">
        <v>602</v>
      </c>
      <c r="C15" s="99"/>
      <c r="D15" s="4">
        <v>-130</v>
      </c>
      <c r="E15" s="369">
        <v>28100.3</v>
      </c>
    </row>
    <row r="16" spans="1:5" ht="12.75">
      <c r="A16" s="98"/>
      <c r="B16" s="4"/>
      <c r="C16" s="23"/>
      <c r="D16" s="104"/>
      <c r="E16" s="369"/>
    </row>
    <row r="17" spans="1:5" ht="12.75">
      <c r="A17" s="183"/>
      <c r="B17" s="184"/>
      <c r="C17" s="13"/>
      <c r="D17" s="25"/>
      <c r="E17" s="185"/>
    </row>
    <row r="18" s="29" customFormat="1" ht="12.75">
      <c r="A18" s="65" t="s">
        <v>162</v>
      </c>
    </row>
    <row r="19" ht="12.75">
      <c r="E19" s="65" t="s">
        <v>351</v>
      </c>
    </row>
    <row r="20" spans="1:5" ht="25.5">
      <c r="A20" s="94" t="s">
        <v>158</v>
      </c>
      <c r="B20" s="95" t="s">
        <v>159</v>
      </c>
      <c r="C20" s="95" t="s">
        <v>11</v>
      </c>
      <c r="D20" s="96" t="s">
        <v>160</v>
      </c>
      <c r="E20" s="97" t="s">
        <v>161</v>
      </c>
    </row>
    <row r="21" spans="1:8" ht="12.75">
      <c r="A21" s="94"/>
      <c r="B21" s="95" t="s">
        <v>310</v>
      </c>
      <c r="C21" s="95">
        <v>1700</v>
      </c>
      <c r="D21" s="328">
        <v>8000</v>
      </c>
      <c r="E21" s="403">
        <v>8000</v>
      </c>
      <c r="H21" s="2"/>
    </row>
    <row r="22" spans="1:5" ht="12.75">
      <c r="A22" s="101"/>
      <c r="B22" s="88"/>
      <c r="C22" s="88"/>
      <c r="D22" s="171"/>
      <c r="E22" s="171"/>
    </row>
    <row r="24" s="29" customFormat="1" ht="12.75">
      <c r="A24" s="65" t="s">
        <v>163</v>
      </c>
    </row>
    <row r="25" ht="12.75">
      <c r="E25" s="65" t="s">
        <v>351</v>
      </c>
    </row>
    <row r="26" spans="1:5" ht="25.5">
      <c r="A26" s="94" t="s">
        <v>158</v>
      </c>
      <c r="B26" s="95" t="s">
        <v>159</v>
      </c>
      <c r="C26" s="95" t="s">
        <v>11</v>
      </c>
      <c r="D26" s="96" t="s">
        <v>160</v>
      </c>
      <c r="E26" s="97" t="s">
        <v>161</v>
      </c>
    </row>
    <row r="27" spans="1:5" ht="12.75">
      <c r="A27" s="94"/>
      <c r="B27" s="95" t="s">
        <v>310</v>
      </c>
      <c r="C27" s="95">
        <v>1700</v>
      </c>
      <c r="D27" s="328">
        <v>89748</v>
      </c>
      <c r="E27" s="100"/>
    </row>
    <row r="28" spans="1:9" ht="12.75">
      <c r="A28" s="98">
        <v>38398</v>
      </c>
      <c r="B28" s="4" t="s">
        <v>408</v>
      </c>
      <c r="C28" s="4"/>
      <c r="D28" s="225">
        <v>-298</v>
      </c>
      <c r="E28" s="182">
        <v>89450</v>
      </c>
      <c r="I28" s="296"/>
    </row>
    <row r="29" spans="1:5" ht="12.75">
      <c r="A29" s="101">
        <v>38398</v>
      </c>
      <c r="B29" s="88" t="s">
        <v>409</v>
      </c>
      <c r="C29" s="88"/>
      <c r="D29" s="224">
        <v>-7743</v>
      </c>
      <c r="E29" s="470">
        <v>81707</v>
      </c>
    </row>
    <row r="30" spans="1:5" ht="12.75">
      <c r="A30" s="101">
        <v>38440</v>
      </c>
      <c r="B30" s="88" t="s">
        <v>598</v>
      </c>
      <c r="C30" s="88"/>
      <c r="D30" s="224">
        <v>-350</v>
      </c>
      <c r="E30" s="470">
        <v>81357</v>
      </c>
    </row>
    <row r="31" spans="1:5" ht="12.75">
      <c r="A31" s="101">
        <v>38440</v>
      </c>
      <c r="B31" s="88" t="s">
        <v>592</v>
      </c>
      <c r="C31" s="88"/>
      <c r="D31" s="224">
        <v>-5338</v>
      </c>
      <c r="E31" s="470">
        <v>76019</v>
      </c>
    </row>
    <row r="32" spans="1:5" ht="12.75">
      <c r="A32" s="101">
        <v>38440</v>
      </c>
      <c r="B32" s="88" t="s">
        <v>593</v>
      </c>
      <c r="C32" s="88"/>
      <c r="D32" s="224">
        <v>-30</v>
      </c>
      <c r="E32" s="470">
        <v>75989</v>
      </c>
    </row>
    <row r="33" spans="1:5" ht="12.75">
      <c r="A33" s="101">
        <v>38440</v>
      </c>
      <c r="B33" s="88" t="s">
        <v>594</v>
      </c>
      <c r="C33" s="88"/>
      <c r="D33" s="224">
        <v>-7166.2</v>
      </c>
      <c r="E33" s="470">
        <v>68822.8</v>
      </c>
    </row>
    <row r="34" spans="1:5" ht="12.75">
      <c r="A34" s="101">
        <v>38440</v>
      </c>
      <c r="B34" s="88" t="s">
        <v>595</v>
      </c>
      <c r="C34" s="88"/>
      <c r="D34" s="224">
        <v>-6703</v>
      </c>
      <c r="E34" s="470">
        <v>62119.8</v>
      </c>
    </row>
    <row r="35" spans="1:5" ht="12.75">
      <c r="A35" s="101">
        <v>38440</v>
      </c>
      <c r="B35" s="88" t="s">
        <v>596</v>
      </c>
      <c r="C35" s="88"/>
      <c r="D35" s="224">
        <v>-29</v>
      </c>
      <c r="E35" s="470">
        <v>62090.8</v>
      </c>
    </row>
    <row r="36" spans="1:5" ht="12.75">
      <c r="A36" s="101">
        <v>38440</v>
      </c>
      <c r="B36" s="88" t="s">
        <v>597</v>
      </c>
      <c r="C36" s="88"/>
      <c r="D36" s="224">
        <v>-245</v>
      </c>
      <c r="E36" s="396">
        <v>61845.8</v>
      </c>
    </row>
    <row r="37" spans="1:5" ht="12.75">
      <c r="A37" s="98"/>
      <c r="B37" s="4"/>
      <c r="C37" s="23"/>
      <c r="D37" s="104"/>
      <c r="E37" s="369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2"/>
  <sheetViews>
    <sheetView workbookViewId="0" topLeftCell="B1">
      <selection activeCell="O10" sqref="O10"/>
    </sheetView>
  </sheetViews>
  <sheetFormatPr defaultColWidth="9.00390625" defaultRowHeight="12.75"/>
  <sheetData>
    <row r="1" ht="18.75" customHeight="1">
      <c r="A1" s="228" t="s">
        <v>439</v>
      </c>
    </row>
    <row r="2" ht="12.75" customHeight="1" hidden="1">
      <c r="A2" s="228"/>
    </row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120" s="29" customFormat="1" ht="12.75"/>
    <row r="134" s="29" customFormat="1" ht="12.75"/>
    <row r="138" ht="12.75">
      <c r="D138" s="296"/>
    </row>
    <row r="140" ht="12.75">
      <c r="D140" s="300"/>
    </row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>
      <c r="B175" s="111"/>
    </row>
    <row r="178" ht="12.75" customHeight="1"/>
    <row r="179" ht="12.75" customHeight="1">
      <c r="B179" s="111"/>
    </row>
    <row r="180" ht="12.75" customHeight="1">
      <c r="B180" s="111"/>
    </row>
    <row r="181" ht="12.75" customHeight="1">
      <c r="B181" s="111"/>
    </row>
    <row r="182" ht="12.75" customHeight="1">
      <c r="B182" s="111"/>
    </row>
    <row r="183" ht="12.75" customHeight="1">
      <c r="B183" s="111"/>
    </row>
    <row r="184" ht="12.75" customHeight="1">
      <c r="B184" s="111"/>
    </row>
    <row r="185" ht="12.75" customHeight="1">
      <c r="B185" s="111"/>
    </row>
    <row r="186" ht="12.75" customHeight="1">
      <c r="B186" s="111"/>
    </row>
    <row r="187" ht="12.75" customHeight="1">
      <c r="B187" s="111"/>
    </row>
    <row r="188" ht="12.75" customHeight="1">
      <c r="B188" s="111"/>
    </row>
    <row r="189" ht="12.75" customHeight="1">
      <c r="B189" s="111"/>
    </row>
    <row r="190" ht="12.75" customHeight="1">
      <c r="B190" s="111"/>
    </row>
    <row r="191" ht="12.75" customHeight="1">
      <c r="B191" s="111"/>
    </row>
    <row r="192" ht="12.75" customHeight="1">
      <c r="B192" s="111"/>
    </row>
    <row r="193" ht="12.75" customHeight="1">
      <c r="B193" s="111"/>
    </row>
    <row r="194" ht="12.75" customHeight="1">
      <c r="B194" s="111"/>
    </row>
    <row r="195" ht="12.75" customHeight="1">
      <c r="B195" s="111"/>
    </row>
    <row r="196" ht="12.75" customHeight="1">
      <c r="B196" s="111"/>
    </row>
    <row r="197" ht="12.75" customHeight="1">
      <c r="B197" s="111"/>
    </row>
    <row r="198" ht="12.75" customHeight="1">
      <c r="B198" s="111"/>
    </row>
    <row r="199" ht="12.75" customHeight="1">
      <c r="B199" s="111"/>
    </row>
    <row r="200" ht="12.75" customHeight="1">
      <c r="B200" s="111"/>
    </row>
    <row r="201" ht="12.75" customHeight="1">
      <c r="B201" s="111"/>
    </row>
    <row r="202" ht="12.75" customHeight="1">
      <c r="B202" s="111"/>
    </row>
    <row r="203" ht="12.75" customHeight="1"/>
  </sheetData>
  <printOptions/>
  <pageMargins left="0.7874015748031497" right="0.7874015748031497" top="0.984251968503937" bottom="0.984251968503937" header="0.5118110236220472" footer="0.5118110236220472"/>
  <pageSetup firstPageNumber="30" useFirstPageNumber="1" horizontalDpi="600" verticalDpi="600" orientation="portrait" paperSize="9" scale="67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1"/>
  <sheetViews>
    <sheetView workbookViewId="0" topLeftCell="A1">
      <selection activeCell="D24" sqref="D24"/>
    </sheetView>
  </sheetViews>
  <sheetFormatPr defaultColWidth="9.00390625" defaultRowHeight="12.75"/>
  <cols>
    <col min="1" max="1" width="42.875" style="0" customWidth="1"/>
    <col min="2" max="2" width="33.125" style="0" customWidth="1"/>
    <col min="3" max="3" width="28.125" style="0" customWidth="1"/>
    <col min="4" max="4" width="34.375" style="0" customWidth="1"/>
    <col min="5" max="5" width="14.625" style="0" customWidth="1"/>
  </cols>
  <sheetData>
    <row r="1" spans="1:4" ht="18" customHeight="1">
      <c r="A1" s="228" t="s">
        <v>438</v>
      </c>
      <c r="D1" s="24"/>
    </row>
    <row r="3" ht="26.25">
      <c r="A3" s="474" t="s">
        <v>604</v>
      </c>
    </row>
    <row r="6" spans="1:3" ht="15.75">
      <c r="A6" s="475" t="s">
        <v>615</v>
      </c>
      <c r="B6" s="476">
        <v>38442</v>
      </c>
      <c r="C6" s="477"/>
    </row>
    <row r="7" spans="1:3" ht="12.75">
      <c r="A7" s="4" t="s">
        <v>605</v>
      </c>
      <c r="B7" s="478">
        <v>40474480.38</v>
      </c>
      <c r="C7" s="479"/>
    </row>
    <row r="8" spans="1:3" ht="12.75">
      <c r="A8" s="4" t="s">
        <v>606</v>
      </c>
      <c r="B8" s="478">
        <v>474480.3800000027</v>
      </c>
      <c r="C8" s="480" t="s">
        <v>622</v>
      </c>
    </row>
    <row r="9" spans="1:3" ht="12.75">
      <c r="A9" s="4" t="s">
        <v>636</v>
      </c>
      <c r="B9" s="478"/>
      <c r="C9" s="480" t="s">
        <v>655</v>
      </c>
    </row>
    <row r="10" spans="1:3" ht="12.75">
      <c r="A10" s="4" t="s">
        <v>607</v>
      </c>
      <c r="B10" s="478">
        <f>'[2]KrVys'!$C$16-'[2]KrVys'!$C$15</f>
        <v>25413.560000002384</v>
      </c>
      <c r="C10" s="481"/>
    </row>
    <row r="11" spans="1:3" ht="12.75">
      <c r="A11" s="4" t="s">
        <v>614</v>
      </c>
      <c r="B11" s="478">
        <v>33933.341703044185</v>
      </c>
      <c r="C11" s="479"/>
    </row>
    <row r="12" spans="1:3" ht="25.5">
      <c r="A12" s="482" t="s">
        <v>608</v>
      </c>
      <c r="B12" s="478">
        <f>B7-40000000-B11</f>
        <v>440547.0382969585</v>
      </c>
      <c r="C12" s="481" t="s">
        <v>621</v>
      </c>
    </row>
    <row r="15" spans="1:3" ht="15.75">
      <c r="A15" s="475" t="s">
        <v>616</v>
      </c>
      <c r="B15" s="476">
        <f>B6</f>
        <v>38442</v>
      </c>
      <c r="C15" s="477"/>
    </row>
    <row r="16" spans="1:3" ht="12.75">
      <c r="A16" s="21" t="s">
        <v>609</v>
      </c>
      <c r="B16" s="21" t="s">
        <v>610</v>
      </c>
      <c r="C16" s="21" t="s">
        <v>611</v>
      </c>
    </row>
    <row r="17" spans="1:3" ht="12.75">
      <c r="A17" s="4" t="s">
        <v>617</v>
      </c>
      <c r="B17" s="483">
        <v>22492758.04</v>
      </c>
      <c r="C17" s="484">
        <f>B17/$B$21</f>
        <v>0.5557269130776671</v>
      </c>
    </row>
    <row r="18" spans="1:3" ht="12.75">
      <c r="A18" s="4" t="s">
        <v>618</v>
      </c>
      <c r="B18" s="483">
        <v>3063025.48</v>
      </c>
      <c r="C18" s="484">
        <f>B18/$B$21</f>
        <v>0.07567794450336067</v>
      </c>
    </row>
    <row r="19" spans="1:3" ht="12.75">
      <c r="A19" s="4" t="s">
        <v>619</v>
      </c>
      <c r="B19" s="483">
        <v>14502056.64</v>
      </c>
      <c r="C19" s="484">
        <f>B19/$B$21</f>
        <v>0.3583012432487219</v>
      </c>
    </row>
    <row r="20" spans="1:3" ht="12.75">
      <c r="A20" s="4" t="s">
        <v>620</v>
      </c>
      <c r="B20" s="483">
        <v>416640.22</v>
      </c>
      <c r="C20" s="484">
        <f>B20/$B$21</f>
        <v>0.010293899170250448</v>
      </c>
    </row>
    <row r="21" spans="1:3" ht="12.75">
      <c r="A21" s="21" t="s">
        <v>612</v>
      </c>
      <c r="B21" s="485">
        <f>SUM(B17:B20)</f>
        <v>40474480.379999995</v>
      </c>
      <c r="C21" s="486">
        <f>SUM(C17:C20)</f>
        <v>1</v>
      </c>
    </row>
    <row r="24" spans="1:3" ht="15.75">
      <c r="A24" s="599" t="s">
        <v>613</v>
      </c>
      <c r="B24" s="600"/>
      <c r="C24" s="601"/>
    </row>
    <row r="50" spans="1:2" ht="12.75">
      <c r="A50" t="s">
        <v>630</v>
      </c>
      <c r="B50" s="487"/>
    </row>
    <row r="98" s="29" customFormat="1" ht="12.75"/>
    <row r="113" s="29" customFormat="1" ht="12.75"/>
    <row r="117" ht="12.75">
      <c r="D117" s="296"/>
    </row>
    <row r="119" ht="12.75">
      <c r="D119" s="300"/>
    </row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>
      <c r="B154" s="111"/>
    </row>
    <row r="157" ht="12.75" customHeight="1"/>
    <row r="158" ht="12.75" customHeight="1">
      <c r="B158" s="111"/>
    </row>
    <row r="159" ht="12.75" customHeight="1">
      <c r="B159" s="111"/>
    </row>
    <row r="160" ht="12.75" customHeight="1">
      <c r="B160" s="111"/>
    </row>
    <row r="161" ht="12.75" customHeight="1">
      <c r="B161" s="111"/>
    </row>
    <row r="162" ht="12.75" customHeight="1">
      <c r="B162" s="111"/>
    </row>
    <row r="163" ht="12.75" customHeight="1">
      <c r="B163" s="111"/>
    </row>
    <row r="164" ht="12.75" customHeight="1">
      <c r="B164" s="111"/>
    </row>
    <row r="165" ht="12.75" customHeight="1">
      <c r="B165" s="111"/>
    </row>
    <row r="166" ht="12.75" customHeight="1">
      <c r="B166" s="111"/>
    </row>
    <row r="167" ht="12.75" customHeight="1">
      <c r="B167" s="111"/>
    </row>
    <row r="168" ht="12.75" customHeight="1">
      <c r="B168" s="111"/>
    </row>
    <row r="169" ht="12.75" customHeight="1">
      <c r="B169" s="111"/>
    </row>
    <row r="170" ht="12.75" customHeight="1">
      <c r="B170" s="111"/>
    </row>
    <row r="171" ht="12.75" customHeight="1">
      <c r="B171" s="111"/>
    </row>
    <row r="172" ht="12.75" customHeight="1">
      <c r="B172" s="111"/>
    </row>
    <row r="173" ht="12.75" customHeight="1">
      <c r="B173" s="111"/>
    </row>
    <row r="174" ht="12.75" customHeight="1">
      <c r="B174" s="111"/>
    </row>
    <row r="175" ht="12.75" customHeight="1">
      <c r="B175" s="111"/>
    </row>
    <row r="176" ht="12.75" customHeight="1">
      <c r="B176" s="111"/>
    </row>
    <row r="177" ht="12.75" customHeight="1">
      <c r="B177" s="111"/>
    </row>
    <row r="178" ht="12.75" customHeight="1">
      <c r="B178" s="111"/>
    </row>
    <row r="179" ht="12.75" customHeight="1">
      <c r="B179" s="111"/>
    </row>
    <row r="180" ht="12.75" customHeight="1">
      <c r="B180" s="111"/>
    </row>
    <row r="181" ht="12.75" customHeight="1">
      <c r="B181" s="111"/>
    </row>
    <row r="182" ht="12.75" customHeight="1"/>
  </sheetData>
  <mergeCells count="1">
    <mergeCell ref="A24:C24"/>
  </mergeCells>
  <printOptions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scale="8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21">
      <selection activeCell="J8" sqref="J8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6" width="8.75390625" style="0" customWidth="1"/>
  </cols>
  <sheetData>
    <row r="1" spans="1:16" ht="19.5" customHeight="1">
      <c r="A1" s="528" t="s">
        <v>452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</row>
    <row r="3" spans="1:16" ht="12.75">
      <c r="A3" s="45" t="s">
        <v>0</v>
      </c>
      <c r="B3" s="45" t="s">
        <v>110</v>
      </c>
      <c r="C3" s="45" t="s">
        <v>111</v>
      </c>
      <c r="D3" s="45" t="s">
        <v>112</v>
      </c>
      <c r="E3" s="45" t="s">
        <v>113</v>
      </c>
      <c r="F3" s="45" t="s">
        <v>114</v>
      </c>
      <c r="G3" s="45" t="s">
        <v>115</v>
      </c>
      <c r="H3" s="45" t="s">
        <v>116</v>
      </c>
      <c r="I3" s="45" t="s">
        <v>117</v>
      </c>
      <c r="J3" s="45" t="s">
        <v>118</v>
      </c>
      <c r="K3" s="45" t="s">
        <v>119</v>
      </c>
      <c r="L3" s="45" t="s">
        <v>120</v>
      </c>
      <c r="M3" s="45" t="s">
        <v>121</v>
      </c>
      <c r="N3" s="45" t="s">
        <v>83</v>
      </c>
      <c r="O3" s="45" t="s">
        <v>135</v>
      </c>
      <c r="P3" s="46" t="s">
        <v>1</v>
      </c>
    </row>
    <row r="4" spans="1:16" ht="12.75">
      <c r="A4" s="80" t="s">
        <v>99</v>
      </c>
      <c r="B4" s="47">
        <v>57994</v>
      </c>
      <c r="C4" s="47">
        <v>52422</v>
      </c>
      <c r="D4" s="47">
        <v>42491</v>
      </c>
      <c r="E4" s="47"/>
      <c r="F4" s="47"/>
      <c r="G4" s="47"/>
      <c r="H4" s="47"/>
      <c r="I4" s="47"/>
      <c r="J4" s="47"/>
      <c r="K4" s="47"/>
      <c r="L4" s="47"/>
      <c r="M4" s="47"/>
      <c r="N4" s="292">
        <v>152907</v>
      </c>
      <c r="O4" s="47">
        <v>679084</v>
      </c>
      <c r="P4" s="30">
        <f aca="true" t="shared" si="0" ref="P4:P9">+N4/O4*100</f>
        <v>22.5166547879202</v>
      </c>
    </row>
    <row r="5" spans="1:16" ht="12.75">
      <c r="A5" s="82" t="s">
        <v>7</v>
      </c>
      <c r="B5" s="47">
        <v>1265</v>
      </c>
      <c r="C5" s="47">
        <v>2033</v>
      </c>
      <c r="D5" s="47">
        <v>10419</v>
      </c>
      <c r="E5" s="47"/>
      <c r="F5" s="47"/>
      <c r="G5" s="47"/>
      <c r="H5" s="47"/>
      <c r="I5" s="47"/>
      <c r="J5" s="47"/>
      <c r="K5" s="47"/>
      <c r="L5" s="47"/>
      <c r="M5" s="47"/>
      <c r="N5" s="292">
        <v>13717</v>
      </c>
      <c r="O5" s="47">
        <v>113181</v>
      </c>
      <c r="P5" s="30">
        <f t="shared" si="0"/>
        <v>12.11952536203073</v>
      </c>
    </row>
    <row r="6" spans="1:16" ht="12.75">
      <c r="A6" s="82" t="s">
        <v>8</v>
      </c>
      <c r="B6" s="47">
        <v>2012</v>
      </c>
      <c r="C6" s="47">
        <v>4073</v>
      </c>
      <c r="D6" s="47">
        <v>2378</v>
      </c>
      <c r="E6" s="47"/>
      <c r="F6" s="47"/>
      <c r="G6" s="47"/>
      <c r="H6" s="47"/>
      <c r="I6" s="47"/>
      <c r="J6" s="47"/>
      <c r="K6" s="47"/>
      <c r="L6" s="47"/>
      <c r="M6" s="47"/>
      <c r="N6" s="292">
        <v>8463</v>
      </c>
      <c r="O6" s="47">
        <v>47884</v>
      </c>
      <c r="P6" s="30">
        <f t="shared" si="0"/>
        <v>17.673962075014618</v>
      </c>
    </row>
    <row r="7" spans="1:16" ht="12.75">
      <c r="A7" s="82" t="s">
        <v>368</v>
      </c>
      <c r="B7" s="47">
        <v>4096</v>
      </c>
      <c r="C7" s="47">
        <v>7927</v>
      </c>
      <c r="D7" s="47">
        <v>75994</v>
      </c>
      <c r="E7" s="47"/>
      <c r="F7" s="47"/>
      <c r="G7" s="47"/>
      <c r="H7" s="47"/>
      <c r="I7" s="47"/>
      <c r="J7" s="47"/>
      <c r="K7" s="47"/>
      <c r="L7" s="47"/>
      <c r="M7" s="47"/>
      <c r="N7" s="292">
        <v>88017</v>
      </c>
      <c r="O7" s="47">
        <v>719506</v>
      </c>
      <c r="P7" s="30">
        <f t="shared" si="0"/>
        <v>12.232976514441853</v>
      </c>
    </row>
    <row r="8" spans="1:16" ht="12.75">
      <c r="A8" s="82" t="s">
        <v>10</v>
      </c>
      <c r="B8" s="47">
        <v>42218</v>
      </c>
      <c r="C8" s="47">
        <v>160581</v>
      </c>
      <c r="D8" s="47">
        <v>21648</v>
      </c>
      <c r="E8" s="47"/>
      <c r="F8" s="47"/>
      <c r="G8" s="47"/>
      <c r="H8" s="47"/>
      <c r="I8" s="47"/>
      <c r="J8" s="47"/>
      <c r="K8" s="47"/>
      <c r="L8" s="47"/>
      <c r="M8" s="47"/>
      <c r="N8" s="292">
        <v>224447</v>
      </c>
      <c r="O8" s="47">
        <v>1361279</v>
      </c>
      <c r="P8" s="30">
        <f t="shared" si="0"/>
        <v>16.487949935318184</v>
      </c>
    </row>
    <row r="9" spans="1:16" ht="12.75">
      <c r="A9" s="83" t="s">
        <v>122</v>
      </c>
      <c r="B9" s="48">
        <f>SUM(B4:B8)</f>
        <v>107585</v>
      </c>
      <c r="C9" s="48">
        <f>SUM(C4:C8)</f>
        <v>227036</v>
      </c>
      <c r="D9" s="48">
        <f>SUM(D4:D8)</f>
        <v>152930</v>
      </c>
      <c r="E9" s="48"/>
      <c r="F9" s="48"/>
      <c r="G9" s="48"/>
      <c r="H9" s="48"/>
      <c r="I9" s="48"/>
      <c r="J9" s="48"/>
      <c r="K9" s="48"/>
      <c r="L9" s="48"/>
      <c r="M9" s="48"/>
      <c r="N9" s="49">
        <f>SUM(N4:N8)</f>
        <v>487551</v>
      </c>
      <c r="O9" s="49">
        <f>SUM(O4:O8)</f>
        <v>2920934</v>
      </c>
      <c r="P9" s="35">
        <f t="shared" si="0"/>
        <v>16.691613025148804</v>
      </c>
    </row>
    <row r="10" spans="1:16" ht="12.75">
      <c r="A10" s="320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21"/>
      <c r="O10" s="321"/>
      <c r="P10" s="322"/>
    </row>
    <row r="11" spans="1:16" ht="12.75">
      <c r="A11" s="45" t="s">
        <v>0</v>
      </c>
      <c r="B11" s="45" t="s">
        <v>110</v>
      </c>
      <c r="C11" s="45" t="s">
        <v>111</v>
      </c>
      <c r="D11" s="45" t="s">
        <v>112</v>
      </c>
      <c r="E11" s="45" t="s">
        <v>113</v>
      </c>
      <c r="F11" s="45" t="s">
        <v>114</v>
      </c>
      <c r="G11" s="45" t="s">
        <v>115</v>
      </c>
      <c r="H11" s="45" t="s">
        <v>116</v>
      </c>
      <c r="I11" s="45" t="s">
        <v>117</v>
      </c>
      <c r="J11" s="45" t="s">
        <v>118</v>
      </c>
      <c r="K11" s="45" t="s">
        <v>119</v>
      </c>
      <c r="L11" s="45" t="s">
        <v>120</v>
      </c>
      <c r="M11" s="45" t="s">
        <v>121</v>
      </c>
      <c r="N11" s="45" t="s">
        <v>83</v>
      </c>
      <c r="O11" s="45" t="s">
        <v>135</v>
      </c>
      <c r="P11" s="46" t="s">
        <v>1</v>
      </c>
    </row>
    <row r="12" spans="1:16" ht="12.75">
      <c r="A12" s="80" t="s">
        <v>369</v>
      </c>
      <c r="B12" s="47" t="s">
        <v>164</v>
      </c>
      <c r="C12" s="47" t="s">
        <v>164</v>
      </c>
      <c r="D12" s="47" t="s">
        <v>164</v>
      </c>
      <c r="E12" s="47" t="s">
        <v>164</v>
      </c>
      <c r="F12" s="47" t="s">
        <v>164</v>
      </c>
      <c r="G12" s="47" t="s">
        <v>164</v>
      </c>
      <c r="H12" s="47"/>
      <c r="I12" s="47"/>
      <c r="J12" s="47"/>
      <c r="K12" s="47"/>
      <c r="L12" s="47"/>
      <c r="M12" s="47"/>
      <c r="N12" s="292"/>
      <c r="O12" s="47"/>
      <c r="P12" s="30"/>
    </row>
    <row r="39" spans="1:16" ht="18">
      <c r="A39" s="526" t="s">
        <v>426</v>
      </c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</row>
    <row r="41" ht="12.75">
      <c r="A41" s="2" t="s">
        <v>388</v>
      </c>
    </row>
    <row r="42" spans="1:16" ht="12.75">
      <c r="A42" s="45" t="s">
        <v>0</v>
      </c>
      <c r="B42" s="45" t="s">
        <v>110</v>
      </c>
      <c r="C42" s="45" t="s">
        <v>111</v>
      </c>
      <c r="D42" s="45" t="s">
        <v>112</v>
      </c>
      <c r="E42" s="45" t="s">
        <v>113</v>
      </c>
      <c r="F42" s="45" t="s">
        <v>114</v>
      </c>
      <c r="G42" s="45" t="s">
        <v>115</v>
      </c>
      <c r="H42" s="45" t="s">
        <v>116</v>
      </c>
      <c r="I42" s="45" t="s">
        <v>117</v>
      </c>
      <c r="J42" s="45" t="s">
        <v>118</v>
      </c>
      <c r="K42" s="45" t="s">
        <v>119</v>
      </c>
      <c r="L42" s="45" t="s">
        <v>120</v>
      </c>
      <c r="M42" s="45" t="s">
        <v>121</v>
      </c>
      <c r="N42" s="45" t="s">
        <v>83</v>
      </c>
      <c r="O42" s="45" t="s">
        <v>135</v>
      </c>
      <c r="P42" s="46" t="s">
        <v>1</v>
      </c>
    </row>
    <row r="43" spans="1:16" ht="12.75">
      <c r="A43" s="80" t="s">
        <v>99</v>
      </c>
      <c r="B43" s="47">
        <v>57994</v>
      </c>
      <c r="C43" s="47">
        <v>52422</v>
      </c>
      <c r="D43" s="47">
        <v>42491</v>
      </c>
      <c r="E43" s="47"/>
      <c r="F43" s="47"/>
      <c r="G43" s="47"/>
      <c r="H43" s="47"/>
      <c r="I43" s="47"/>
      <c r="J43" s="47"/>
      <c r="K43" s="47"/>
      <c r="L43" s="47"/>
      <c r="M43" s="47"/>
      <c r="N43" s="292">
        <v>152907</v>
      </c>
      <c r="O43" s="47">
        <v>679084</v>
      </c>
      <c r="P43" s="89">
        <f aca="true" t="shared" si="1" ref="P43:P48">N43/O43*100</f>
        <v>22.5166547879202</v>
      </c>
    </row>
    <row r="44" spans="1:16" ht="12.75">
      <c r="A44" s="82" t="s">
        <v>7</v>
      </c>
      <c r="B44" s="47">
        <v>1265</v>
      </c>
      <c r="C44" s="47">
        <v>2033</v>
      </c>
      <c r="D44" s="47">
        <v>10419</v>
      </c>
      <c r="E44" s="47"/>
      <c r="F44" s="47"/>
      <c r="G44" s="47"/>
      <c r="H44" s="47"/>
      <c r="I44" s="47"/>
      <c r="J44" s="47"/>
      <c r="K44" s="47"/>
      <c r="L44" s="47"/>
      <c r="M44" s="47"/>
      <c r="N44" s="292">
        <v>13717</v>
      </c>
      <c r="O44" s="47">
        <v>113181</v>
      </c>
      <c r="P44" s="89">
        <f t="shared" si="1"/>
        <v>12.11952536203073</v>
      </c>
    </row>
    <row r="45" spans="1:16" ht="12.75">
      <c r="A45" s="82" t="s">
        <v>8</v>
      </c>
      <c r="B45" s="47">
        <v>2012</v>
      </c>
      <c r="C45" s="47">
        <v>4073</v>
      </c>
      <c r="D45" s="47">
        <v>2378</v>
      </c>
      <c r="E45" s="47"/>
      <c r="F45" s="47"/>
      <c r="G45" s="47"/>
      <c r="H45" s="47"/>
      <c r="I45" s="47"/>
      <c r="J45" s="47"/>
      <c r="K45" s="47"/>
      <c r="L45" s="47"/>
      <c r="M45" s="47"/>
      <c r="N45" s="292">
        <v>8463</v>
      </c>
      <c r="O45" s="47">
        <v>47884</v>
      </c>
      <c r="P45" s="89">
        <f t="shared" si="1"/>
        <v>17.673962075014618</v>
      </c>
    </row>
    <row r="46" spans="1:16" ht="12.75">
      <c r="A46" s="82" t="s">
        <v>368</v>
      </c>
      <c r="B46" s="47">
        <v>4096</v>
      </c>
      <c r="C46" s="47">
        <v>7927</v>
      </c>
      <c r="D46" s="47">
        <v>75994</v>
      </c>
      <c r="E46" s="47"/>
      <c r="F46" s="47"/>
      <c r="G46" s="47"/>
      <c r="H46" s="47"/>
      <c r="I46" s="47"/>
      <c r="J46" s="47"/>
      <c r="K46" s="47"/>
      <c r="L46" s="47"/>
      <c r="M46" s="47"/>
      <c r="N46" s="292">
        <v>88017</v>
      </c>
      <c r="O46" s="47">
        <v>719506</v>
      </c>
      <c r="P46" s="89">
        <f t="shared" si="1"/>
        <v>12.232976514441853</v>
      </c>
    </row>
    <row r="47" spans="1:16" ht="12.75">
      <c r="A47" s="82" t="s">
        <v>10</v>
      </c>
      <c r="B47" s="47">
        <v>42218</v>
      </c>
      <c r="C47" s="47">
        <v>160581</v>
      </c>
      <c r="D47" s="47">
        <v>21648</v>
      </c>
      <c r="E47" s="47"/>
      <c r="F47" s="47"/>
      <c r="G47" s="47"/>
      <c r="H47" s="47"/>
      <c r="I47" s="47"/>
      <c r="J47" s="47"/>
      <c r="K47" s="47"/>
      <c r="L47" s="47"/>
      <c r="M47" s="47"/>
      <c r="N47" s="292">
        <v>224447</v>
      </c>
      <c r="O47" s="47">
        <v>1361279</v>
      </c>
      <c r="P47" s="89">
        <f>N47/O47*100</f>
        <v>16.487949935318184</v>
      </c>
    </row>
    <row r="48" spans="1:16" ht="12.75">
      <c r="A48" s="83" t="s">
        <v>122</v>
      </c>
      <c r="B48" s="48">
        <f>SUM(B43:B47)</f>
        <v>107585</v>
      </c>
      <c r="C48" s="48">
        <f>SUM(C43:C47)</f>
        <v>227036</v>
      </c>
      <c r="D48" s="48">
        <f>SUM(D43:D47)</f>
        <v>152930</v>
      </c>
      <c r="E48" s="48"/>
      <c r="F48" s="48"/>
      <c r="G48" s="48"/>
      <c r="H48" s="48"/>
      <c r="I48" s="48"/>
      <c r="J48" s="48"/>
      <c r="K48" s="48"/>
      <c r="L48" s="48"/>
      <c r="M48" s="48"/>
      <c r="N48" s="49">
        <f>SUM(N43:N47)</f>
        <v>487551</v>
      </c>
      <c r="O48" s="49">
        <f>SUM(O43:O47)</f>
        <v>2920934</v>
      </c>
      <c r="P48" s="90">
        <f t="shared" si="1"/>
        <v>16.691613025148804</v>
      </c>
    </row>
    <row r="49" spans="1:16" ht="12.75">
      <c r="A49" s="320"/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21"/>
      <c r="O49" s="321"/>
      <c r="P49" s="315"/>
    </row>
    <row r="50" spans="1:16" ht="12.75">
      <c r="A50" s="314" t="s">
        <v>456</v>
      </c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21"/>
      <c r="P50" s="315"/>
    </row>
    <row r="51" spans="1:16" ht="12.75">
      <c r="A51" s="92" t="s">
        <v>0</v>
      </c>
      <c r="B51" s="92" t="s">
        <v>110</v>
      </c>
      <c r="C51" s="92" t="s">
        <v>111</v>
      </c>
      <c r="D51" s="92" t="s">
        <v>112</v>
      </c>
      <c r="E51" s="92" t="s">
        <v>113</v>
      </c>
      <c r="F51" s="92" t="s">
        <v>114</v>
      </c>
      <c r="G51" s="92" t="s">
        <v>115</v>
      </c>
      <c r="H51" s="92" t="s">
        <v>116</v>
      </c>
      <c r="I51" s="92" t="s">
        <v>117</v>
      </c>
      <c r="J51" s="92" t="s">
        <v>118</v>
      </c>
      <c r="K51" s="92" t="s">
        <v>119</v>
      </c>
      <c r="L51" s="92" t="s">
        <v>120</v>
      </c>
      <c r="M51" s="92" t="s">
        <v>121</v>
      </c>
      <c r="N51" s="92" t="s">
        <v>83</v>
      </c>
      <c r="O51" s="45" t="s">
        <v>135</v>
      </c>
      <c r="P51" s="46" t="s">
        <v>1</v>
      </c>
    </row>
    <row r="52" spans="1:16" ht="12.75">
      <c r="A52" s="93" t="s">
        <v>99</v>
      </c>
      <c r="B52" s="47">
        <v>79462.28457637575</v>
      </c>
      <c r="C52" s="47">
        <v>46631.595208430124</v>
      </c>
      <c r="D52" s="47">
        <v>43981</v>
      </c>
      <c r="E52" s="47"/>
      <c r="F52" s="47"/>
      <c r="G52" s="47"/>
      <c r="H52" s="47"/>
      <c r="I52" s="47"/>
      <c r="J52" s="47"/>
      <c r="K52" s="47"/>
      <c r="L52" s="47"/>
      <c r="M52" s="47"/>
      <c r="N52" s="47">
        <f aca="true" t="shared" si="2" ref="N52:N57">SUM(B52:M52)</f>
        <v>170074.87978480587</v>
      </c>
      <c r="O52" s="47">
        <v>626225.0255114493</v>
      </c>
      <c r="P52" s="89">
        <f aca="true" t="shared" si="3" ref="P52:P57">N52/O52*100</f>
        <v>27.15874850991505</v>
      </c>
    </row>
    <row r="53" spans="1:16" ht="12.75">
      <c r="A53" s="93" t="s">
        <v>7</v>
      </c>
      <c r="B53" s="47">
        <v>6849.889256602537</v>
      </c>
      <c r="C53" s="47">
        <v>1716.1902305947299</v>
      </c>
      <c r="D53" s="47">
        <v>13319</v>
      </c>
      <c r="E53" s="47"/>
      <c r="F53" s="47"/>
      <c r="G53" s="47"/>
      <c r="H53" s="47"/>
      <c r="I53" s="47"/>
      <c r="J53" s="47"/>
      <c r="K53" s="47"/>
      <c r="L53" s="47"/>
      <c r="M53" s="47"/>
      <c r="N53" s="47">
        <f t="shared" si="2"/>
        <v>21885.07948719727</v>
      </c>
      <c r="O53" s="47">
        <v>95520.70928171535</v>
      </c>
      <c r="P53" s="89">
        <f t="shared" si="3"/>
        <v>22.91134524834033</v>
      </c>
    </row>
    <row r="54" spans="1:16" ht="12.75">
      <c r="A54" s="93" t="s">
        <v>8</v>
      </c>
      <c r="B54" s="47">
        <v>10216.834388375908</v>
      </c>
      <c r="C54" s="47">
        <v>8224.031174340429</v>
      </c>
      <c r="D54" s="47">
        <v>2576</v>
      </c>
      <c r="E54" s="47"/>
      <c r="F54" s="47"/>
      <c r="G54" s="47"/>
      <c r="H54" s="47"/>
      <c r="I54" s="47"/>
      <c r="J54" s="47"/>
      <c r="K54" s="47"/>
      <c r="L54" s="47"/>
      <c r="M54" s="47"/>
      <c r="N54" s="47">
        <f t="shared" si="2"/>
        <v>21016.86556271634</v>
      </c>
      <c r="O54" s="47">
        <v>36691.37380349496</v>
      </c>
      <c r="P54" s="89">
        <f t="shared" si="3"/>
        <v>57.28012713635275</v>
      </c>
    </row>
    <row r="55" spans="1:16" ht="12.75">
      <c r="A55" s="93" t="s">
        <v>368</v>
      </c>
      <c r="B55" s="47">
        <v>2358.646192134525</v>
      </c>
      <c r="C55" s="47">
        <v>8521.464489868114</v>
      </c>
      <c r="D55" s="47">
        <v>114411</v>
      </c>
      <c r="E55" s="47"/>
      <c r="F55" s="47"/>
      <c r="G55" s="47"/>
      <c r="H55" s="47"/>
      <c r="I55" s="47"/>
      <c r="J55" s="47"/>
      <c r="K55" s="47"/>
      <c r="L55" s="47"/>
      <c r="M55" s="47"/>
      <c r="N55" s="47">
        <f t="shared" si="2"/>
        <v>125291.11068200265</v>
      </c>
      <c r="O55" s="47">
        <v>689034.0187514302</v>
      </c>
      <c r="P55" s="89">
        <f t="shared" si="3"/>
        <v>18.183588512659714</v>
      </c>
    </row>
    <row r="56" spans="1:16" ht="12.75">
      <c r="A56" s="93" t="s">
        <v>10</v>
      </c>
      <c r="B56" s="47">
        <v>179153.0089417892</v>
      </c>
      <c r="C56" s="47">
        <v>117254.16164732313</v>
      </c>
      <c r="D56" s="47">
        <v>48532</v>
      </c>
      <c r="E56" s="47"/>
      <c r="F56" s="47"/>
      <c r="G56" s="47"/>
      <c r="H56" s="47"/>
      <c r="I56" s="47"/>
      <c r="J56" s="47"/>
      <c r="K56" s="47"/>
      <c r="L56" s="47"/>
      <c r="M56" s="47"/>
      <c r="N56" s="47">
        <f t="shared" si="2"/>
        <v>344939.1705891123</v>
      </c>
      <c r="O56" s="47">
        <v>1087032.5125921776</v>
      </c>
      <c r="P56" s="89">
        <f t="shared" si="3"/>
        <v>31.73218524683845</v>
      </c>
    </row>
    <row r="57" spans="1:16" ht="12.75">
      <c r="A57" s="48" t="s">
        <v>122</v>
      </c>
      <c r="B57" s="48">
        <f>SUM(B52:B56)</f>
        <v>278040.6633552779</v>
      </c>
      <c r="C57" s="48">
        <f>SUM(C52:C56)</f>
        <v>182347.4427505565</v>
      </c>
      <c r="D57" s="48">
        <f>SUM(D52:D56)</f>
        <v>222819</v>
      </c>
      <c r="E57" s="48"/>
      <c r="F57" s="48"/>
      <c r="G57" s="48"/>
      <c r="H57" s="48"/>
      <c r="I57" s="48"/>
      <c r="J57" s="48"/>
      <c r="K57" s="48"/>
      <c r="L57" s="48"/>
      <c r="M57" s="48"/>
      <c r="N57" s="48">
        <f t="shared" si="2"/>
        <v>683207.1061058345</v>
      </c>
      <c r="O57" s="49">
        <v>2534503.639940267</v>
      </c>
      <c r="P57" s="90">
        <f t="shared" si="3"/>
        <v>26.956248763641007</v>
      </c>
    </row>
    <row r="58" spans="1:16" ht="12.75">
      <c r="A58" s="320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21"/>
      <c r="O58" s="321"/>
      <c r="P58" s="315"/>
    </row>
    <row r="59" ht="12.75">
      <c r="A59" s="91" t="s">
        <v>304</v>
      </c>
    </row>
    <row r="60" spans="1:16" ht="12.75">
      <c r="A60" s="92" t="s">
        <v>0</v>
      </c>
      <c r="B60" s="92" t="s">
        <v>110</v>
      </c>
      <c r="C60" s="92" t="s">
        <v>111</v>
      </c>
      <c r="D60" s="92" t="s">
        <v>112</v>
      </c>
      <c r="E60" s="92" t="s">
        <v>113</v>
      </c>
      <c r="F60" s="92" t="s">
        <v>114</v>
      </c>
      <c r="G60" s="92" t="s">
        <v>115</v>
      </c>
      <c r="H60" s="92" t="s">
        <v>116</v>
      </c>
      <c r="I60" s="92" t="s">
        <v>117</v>
      </c>
      <c r="J60" s="92" t="s">
        <v>118</v>
      </c>
      <c r="K60" s="92" t="s">
        <v>119</v>
      </c>
      <c r="L60" s="92" t="s">
        <v>120</v>
      </c>
      <c r="M60" s="92" t="s">
        <v>121</v>
      </c>
      <c r="N60" s="92" t="s">
        <v>83</v>
      </c>
      <c r="O60" s="92" t="s">
        <v>135</v>
      </c>
      <c r="P60" s="92" t="s">
        <v>1</v>
      </c>
    </row>
    <row r="61" spans="1:16" ht="12.75">
      <c r="A61" s="93" t="s">
        <v>99</v>
      </c>
      <c r="B61" s="47">
        <v>26716</v>
      </c>
      <c r="C61" s="47">
        <v>15678</v>
      </c>
      <c r="D61" s="47">
        <v>14787</v>
      </c>
      <c r="E61" s="47"/>
      <c r="F61" s="47"/>
      <c r="G61" s="47"/>
      <c r="H61" s="47"/>
      <c r="I61" s="47"/>
      <c r="J61" s="47"/>
      <c r="K61" s="47"/>
      <c r="L61" s="47"/>
      <c r="M61" s="47"/>
      <c r="N61" s="47">
        <v>57181</v>
      </c>
      <c r="O61" s="47">
        <v>210543</v>
      </c>
      <c r="P61" s="89">
        <f aca="true" t="shared" si="4" ref="P61:P66">N61/O61*100</f>
        <v>27.158822663303933</v>
      </c>
    </row>
    <row r="62" spans="1:16" ht="12.75">
      <c r="A62" s="93" t="s">
        <v>7</v>
      </c>
      <c r="B62" s="47">
        <v>2303</v>
      </c>
      <c r="C62" s="47">
        <v>577</v>
      </c>
      <c r="D62" s="47">
        <v>4478</v>
      </c>
      <c r="E62" s="47"/>
      <c r="F62" s="47"/>
      <c r="G62" s="47"/>
      <c r="H62" s="47"/>
      <c r="I62" s="47"/>
      <c r="J62" s="47"/>
      <c r="K62" s="47"/>
      <c r="L62" s="47"/>
      <c r="M62" s="47"/>
      <c r="N62" s="47">
        <v>7358</v>
      </c>
      <c r="O62" s="47">
        <v>32115</v>
      </c>
      <c r="P62" s="89">
        <f t="shared" si="4"/>
        <v>22.911412112719912</v>
      </c>
    </row>
    <row r="63" spans="1:16" ht="12.75">
      <c r="A63" s="93" t="s">
        <v>8</v>
      </c>
      <c r="B63" s="47">
        <v>3435</v>
      </c>
      <c r="C63" s="47">
        <v>2765</v>
      </c>
      <c r="D63" s="47">
        <v>866</v>
      </c>
      <c r="E63" s="47"/>
      <c r="F63" s="47"/>
      <c r="G63" s="47"/>
      <c r="H63" s="47"/>
      <c r="I63" s="47"/>
      <c r="J63" s="47"/>
      <c r="K63" s="47"/>
      <c r="L63" s="47"/>
      <c r="M63" s="47"/>
      <c r="N63" s="47">
        <v>7066</v>
      </c>
      <c r="O63" s="47">
        <v>12336</v>
      </c>
      <c r="P63" s="89">
        <f t="shared" si="4"/>
        <v>57.27950713359273</v>
      </c>
    </row>
    <row r="64" spans="1:16" ht="12.75">
      <c r="A64" s="93" t="s">
        <v>9</v>
      </c>
      <c r="B64" s="47">
        <v>793</v>
      </c>
      <c r="C64" s="47">
        <v>2865</v>
      </c>
      <c r="D64" s="47">
        <v>38466</v>
      </c>
      <c r="E64" s="47"/>
      <c r="F64" s="47"/>
      <c r="G64" s="47"/>
      <c r="H64" s="47"/>
      <c r="I64" s="47"/>
      <c r="J64" s="47"/>
      <c r="K64" s="47"/>
      <c r="L64" s="47"/>
      <c r="M64" s="47"/>
      <c r="N64" s="47">
        <v>42124</v>
      </c>
      <c r="O64" s="47">
        <v>231660</v>
      </c>
      <c r="P64" s="89">
        <f t="shared" si="4"/>
        <v>18.183544850211515</v>
      </c>
    </row>
    <row r="65" spans="1:16" ht="12.75">
      <c r="A65" s="93" t="s">
        <v>10</v>
      </c>
      <c r="B65" s="47">
        <v>60233</v>
      </c>
      <c r="C65" s="47">
        <v>39422</v>
      </c>
      <c r="D65" s="47">
        <v>16317</v>
      </c>
      <c r="E65" s="47"/>
      <c r="F65" s="47"/>
      <c r="G65" s="47"/>
      <c r="H65" s="47"/>
      <c r="I65" s="47"/>
      <c r="J65" s="47"/>
      <c r="K65" s="47"/>
      <c r="L65" s="47"/>
      <c r="M65" s="47"/>
      <c r="N65" s="47">
        <v>115972</v>
      </c>
      <c r="O65" s="47">
        <v>365471</v>
      </c>
      <c r="P65" s="89">
        <f t="shared" si="4"/>
        <v>31.73220310229813</v>
      </c>
    </row>
    <row r="66" spans="1:16" ht="12.75">
      <c r="A66" s="48" t="s">
        <v>122</v>
      </c>
      <c r="B66" s="48">
        <f>SUM(B61:B65)</f>
        <v>93480</v>
      </c>
      <c r="C66" s="48">
        <f>SUM(C61:C65)</f>
        <v>61307</v>
      </c>
      <c r="D66" s="48">
        <f>SUM(D61:D65)</f>
        <v>74914</v>
      </c>
      <c r="E66" s="48"/>
      <c r="F66" s="48"/>
      <c r="G66" s="48"/>
      <c r="H66" s="48"/>
      <c r="I66" s="48"/>
      <c r="J66" s="48"/>
      <c r="K66" s="48"/>
      <c r="L66" s="48"/>
      <c r="M66" s="48"/>
      <c r="N66" s="48">
        <f>SUM(N61:N65)</f>
        <v>229701</v>
      </c>
      <c r="O66" s="48">
        <f>SUM(O61:O65)</f>
        <v>852125</v>
      </c>
      <c r="P66" s="90">
        <f t="shared" si="4"/>
        <v>26.956256417779084</v>
      </c>
    </row>
    <row r="67" spans="1:16" ht="12.75">
      <c r="A67" s="314"/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5"/>
    </row>
    <row r="68" spans="1:16" ht="12.75">
      <c r="A68" s="314"/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5"/>
    </row>
    <row r="69" ht="12.75">
      <c r="F69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6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1"/>
  <sheetViews>
    <sheetView workbookViewId="0" topLeftCell="A375">
      <selection activeCell="V398" sqref="V398"/>
    </sheetView>
  </sheetViews>
  <sheetFormatPr defaultColWidth="9.00390625" defaultRowHeight="12.75"/>
  <cols>
    <col min="1" max="1" width="4.625" style="29" customWidth="1"/>
    <col min="2" max="2" width="8.375" style="0" customWidth="1"/>
    <col min="3" max="3" width="35.125" style="0" customWidth="1"/>
    <col min="4" max="6" width="10.75390625" style="15" customWidth="1"/>
    <col min="7" max="7" width="13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16384" width="9.125" style="15" customWidth="1"/>
  </cols>
  <sheetData>
    <row r="1" spans="1:9" ht="18">
      <c r="A1" s="507" t="s">
        <v>451</v>
      </c>
      <c r="B1" s="507"/>
      <c r="C1" s="507"/>
      <c r="D1" s="507"/>
      <c r="E1" s="507"/>
      <c r="F1" s="507"/>
      <c r="G1" s="507"/>
      <c r="I1" s="8"/>
    </row>
    <row r="2" ht="12.75">
      <c r="G2" s="24" t="s">
        <v>106</v>
      </c>
    </row>
    <row r="3" ht="12.75">
      <c r="G3" s="24"/>
    </row>
    <row r="4" spans="1:7" ht="25.5" customHeight="1">
      <c r="A4" s="511" t="s">
        <v>84</v>
      </c>
      <c r="B4" s="512"/>
      <c r="C4" s="513"/>
      <c r="D4" s="52" t="s">
        <v>126</v>
      </c>
      <c r="E4" s="59" t="s">
        <v>127</v>
      </c>
      <c r="F4" s="5" t="s">
        <v>2</v>
      </c>
      <c r="G4" s="51" t="s">
        <v>128</v>
      </c>
    </row>
    <row r="5" spans="1:256" s="29" customFormat="1" ht="12.75">
      <c r="A5" s="546" t="s">
        <v>70</v>
      </c>
      <c r="B5" s="547"/>
      <c r="C5" s="548"/>
      <c r="D5" s="244">
        <v>111103</v>
      </c>
      <c r="E5" s="244">
        <f>E40+E48</f>
        <v>115622</v>
      </c>
      <c r="F5" s="450">
        <f>F50</f>
        <v>5</v>
      </c>
      <c r="G5" s="63">
        <f aca="true" t="shared" si="0" ref="G5:G26">F5/E5*100</f>
        <v>0.0043244365259206725</v>
      </c>
      <c r="O5" s="84"/>
      <c r="P5" s="222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543" t="s">
        <v>71</v>
      </c>
      <c r="B6" s="544"/>
      <c r="C6" s="545"/>
      <c r="D6" s="244">
        <f>D140</f>
        <v>3595130</v>
      </c>
      <c r="E6" s="244">
        <f>E140</f>
        <v>3628931</v>
      </c>
      <c r="F6" s="450">
        <f>F140</f>
        <v>947173</v>
      </c>
      <c r="G6" s="63">
        <f t="shared" si="0"/>
        <v>26.10060648714456</v>
      </c>
      <c r="O6" s="84"/>
      <c r="P6" s="172"/>
      <c r="Q6" s="15"/>
      <c r="R6" s="172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546" t="s">
        <v>72</v>
      </c>
      <c r="B7" s="547"/>
      <c r="C7" s="548"/>
      <c r="D7" s="244">
        <f>D170</f>
        <v>117094</v>
      </c>
      <c r="E7" s="244">
        <f>E170</f>
        <v>122730</v>
      </c>
      <c r="F7" s="450">
        <f>F170</f>
        <v>22737</v>
      </c>
      <c r="G7" s="63">
        <f t="shared" si="0"/>
        <v>18.52603275482767</v>
      </c>
      <c r="O7" s="84"/>
      <c r="P7" s="222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546" t="s">
        <v>73</v>
      </c>
      <c r="B8" s="547"/>
      <c r="C8" s="548"/>
      <c r="D8" s="244">
        <f>D197</f>
        <v>416548</v>
      </c>
      <c r="E8" s="244">
        <f>E197</f>
        <v>428295</v>
      </c>
      <c r="F8" s="450">
        <f>F197</f>
        <v>58977</v>
      </c>
      <c r="G8" s="63">
        <f t="shared" si="0"/>
        <v>13.770181767239869</v>
      </c>
      <c r="I8" s="84"/>
      <c r="O8" s="84"/>
      <c r="P8" s="222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546" t="s">
        <v>74</v>
      </c>
      <c r="B9" s="547"/>
      <c r="C9" s="548"/>
      <c r="D9" s="244">
        <f>D215</f>
        <v>5200</v>
      </c>
      <c r="E9" s="244">
        <f>E215</f>
        <v>7862</v>
      </c>
      <c r="F9" s="450">
        <f>F215</f>
        <v>292</v>
      </c>
      <c r="G9" s="63">
        <f t="shared" si="0"/>
        <v>3.7140676672602386</v>
      </c>
      <c r="O9" s="84"/>
      <c r="P9" s="223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546" t="s">
        <v>75</v>
      </c>
      <c r="B10" s="547"/>
      <c r="C10" s="548"/>
      <c r="D10" s="244">
        <f>D231</f>
        <v>1728</v>
      </c>
      <c r="E10" s="244">
        <f>E231</f>
        <v>1728</v>
      </c>
      <c r="F10" s="450">
        <f>F231</f>
        <v>0</v>
      </c>
      <c r="G10" s="63">
        <f t="shared" si="0"/>
        <v>0</v>
      </c>
      <c r="O10" s="84"/>
      <c r="P10" s="17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546" t="s">
        <v>76</v>
      </c>
      <c r="B11" s="547"/>
      <c r="C11" s="548"/>
      <c r="D11" s="244">
        <f>SUM(D238:D240)+D246</f>
        <v>1056303</v>
      </c>
      <c r="E11" s="244">
        <f>E250</f>
        <v>1056329</v>
      </c>
      <c r="F11" s="450">
        <f>SUM(F238:F240)+F246</f>
        <v>265721</v>
      </c>
      <c r="G11" s="63">
        <f t="shared" si="0"/>
        <v>25.155136325898464</v>
      </c>
      <c r="O11" s="84"/>
      <c r="P11" s="17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546" t="s">
        <v>77</v>
      </c>
      <c r="B12" s="547"/>
      <c r="C12" s="548"/>
      <c r="D12" s="244">
        <f>D279</f>
        <v>324588</v>
      </c>
      <c r="E12" s="244">
        <f>E279</f>
        <v>324588</v>
      </c>
      <c r="F12" s="450">
        <f>F279</f>
        <v>72928</v>
      </c>
      <c r="G12" s="63">
        <f t="shared" si="0"/>
        <v>22.467866957496888</v>
      </c>
      <c r="O12" s="84"/>
      <c r="P12" s="17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546" t="s">
        <v>78</v>
      </c>
      <c r="B13" s="547"/>
      <c r="C13" s="548"/>
      <c r="D13" s="244">
        <f>D298</f>
        <v>15510</v>
      </c>
      <c r="E13" s="244">
        <f>E298</f>
        <v>15755</v>
      </c>
      <c r="F13" s="450">
        <f>F298</f>
        <v>6</v>
      </c>
      <c r="G13" s="63">
        <f t="shared" si="0"/>
        <v>0.03808314820691844</v>
      </c>
      <c r="O13" s="84"/>
      <c r="P13" s="17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546" t="s">
        <v>79</v>
      </c>
      <c r="B14" s="547"/>
      <c r="C14" s="548"/>
      <c r="D14" s="244">
        <f>D338</f>
        <v>39190</v>
      </c>
      <c r="E14" s="244">
        <f>E338</f>
        <v>39551</v>
      </c>
      <c r="F14" s="450">
        <f>F338</f>
        <v>5841</v>
      </c>
      <c r="G14" s="63">
        <f t="shared" si="0"/>
        <v>14.768273874238325</v>
      </c>
      <c r="O14" s="84"/>
      <c r="P14" s="172"/>
      <c r="Q14" s="15"/>
      <c r="R14" s="15"/>
      <c r="S14" s="15"/>
      <c r="T14" s="15"/>
      <c r="U14" s="15"/>
      <c r="V14" s="172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546" t="s">
        <v>80</v>
      </c>
      <c r="B15" s="547"/>
      <c r="C15" s="548"/>
      <c r="D15" s="244">
        <f>D361</f>
        <v>210786</v>
      </c>
      <c r="E15" s="244">
        <f>E361</f>
        <v>210786</v>
      </c>
      <c r="F15" s="450">
        <f>F361</f>
        <v>41946</v>
      </c>
      <c r="G15" s="63">
        <f t="shared" si="0"/>
        <v>19.899803592268935</v>
      </c>
      <c r="O15" s="84"/>
      <c r="P15" s="172"/>
      <c r="Q15" s="15"/>
      <c r="R15" s="15"/>
      <c r="S15" s="15"/>
      <c r="T15" s="15"/>
      <c r="U15" s="15"/>
      <c r="V15" s="172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546" t="s">
        <v>81</v>
      </c>
      <c r="B16" s="547"/>
      <c r="C16" s="548"/>
      <c r="D16" s="244">
        <f>D417</f>
        <v>87834</v>
      </c>
      <c r="E16" s="244">
        <f>E417</f>
        <v>92863</v>
      </c>
      <c r="F16" s="450">
        <f>F417</f>
        <v>2517</v>
      </c>
      <c r="G16" s="63">
        <f t="shared" si="0"/>
        <v>2.7104444181213183</v>
      </c>
      <c r="O16" s="84"/>
      <c r="P16" s="172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543" t="s">
        <v>150</v>
      </c>
      <c r="B17" s="544"/>
      <c r="C17" s="545"/>
      <c r="D17" s="244">
        <f>D396</f>
        <v>648618</v>
      </c>
      <c r="E17" s="244">
        <f>E396</f>
        <v>668079</v>
      </c>
      <c r="F17" s="450">
        <f>F396</f>
        <v>55558</v>
      </c>
      <c r="G17" s="63">
        <f>F17/E17*100</f>
        <v>8.316082379479074</v>
      </c>
      <c r="O17" s="84"/>
      <c r="P17" s="172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73" t="s">
        <v>391</v>
      </c>
      <c r="B18" s="374"/>
      <c r="C18" s="375"/>
      <c r="D18" s="244">
        <f>D435</f>
        <v>22950</v>
      </c>
      <c r="E18" s="244">
        <f>E435</f>
        <v>24760</v>
      </c>
      <c r="F18" s="450">
        <f>F435</f>
        <v>3772</v>
      </c>
      <c r="G18" s="63">
        <f>F18/E18*100</f>
        <v>15.234248788368335</v>
      </c>
      <c r="O18" s="84"/>
      <c r="P18" s="172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543" t="s">
        <v>392</v>
      </c>
      <c r="B19" s="544"/>
      <c r="C19" s="545"/>
      <c r="D19" s="244">
        <f>D445</f>
        <v>161</v>
      </c>
      <c r="E19" s="244">
        <f>E445</f>
        <v>161</v>
      </c>
      <c r="F19" s="450">
        <f>F445</f>
        <v>1</v>
      </c>
      <c r="G19" s="63">
        <f>F19/E19*100</f>
        <v>0.6211180124223602</v>
      </c>
      <c r="O19" s="84"/>
      <c r="P19" s="15"/>
      <c r="Q19" s="172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324" t="s">
        <v>373</v>
      </c>
      <c r="B20" s="330"/>
      <c r="C20" s="325"/>
      <c r="D20" s="331">
        <f>SUM(D5:D19)</f>
        <v>6652743</v>
      </c>
      <c r="E20" s="331">
        <f>SUM(E5:E19)</f>
        <v>6738040</v>
      </c>
      <c r="F20" s="331">
        <f>SUM(F5:F19)</f>
        <v>1477474</v>
      </c>
      <c r="G20" s="123">
        <f t="shared" si="0"/>
        <v>21.927355729559338</v>
      </c>
      <c r="O20" s="84"/>
      <c r="P20" s="15"/>
      <c r="Q20" s="172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546" t="s">
        <v>82</v>
      </c>
      <c r="B21" s="547"/>
      <c r="C21" s="548"/>
      <c r="D21" s="244">
        <f>D450+D451+D452</f>
        <v>127748</v>
      </c>
      <c r="E21" s="450">
        <f>E450+E451+E452</f>
        <v>97946</v>
      </c>
      <c r="F21" s="244" t="s">
        <v>316</v>
      </c>
      <c r="G21" s="63" t="s">
        <v>316</v>
      </c>
      <c r="O21" s="84"/>
      <c r="P21" s="172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537" t="s">
        <v>300</v>
      </c>
      <c r="B22" s="538"/>
      <c r="C22" s="539"/>
      <c r="D22" s="245">
        <f>D450</f>
        <v>89748</v>
      </c>
      <c r="E22" s="451">
        <f>E450</f>
        <v>61846</v>
      </c>
      <c r="F22" s="245" t="str">
        <f>F450</f>
        <v>*****</v>
      </c>
      <c r="G22" s="63" t="s">
        <v>316</v>
      </c>
      <c r="O22" s="8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537" t="s">
        <v>301</v>
      </c>
      <c r="B23" s="538"/>
      <c r="C23" s="539"/>
      <c r="D23" s="245">
        <f aca="true" t="shared" si="1" ref="D23:F24">D451</f>
        <v>30000</v>
      </c>
      <c r="E23" s="451">
        <v>28100</v>
      </c>
      <c r="F23" s="245" t="str">
        <f t="shared" si="1"/>
        <v>*****</v>
      </c>
      <c r="G23" s="63" t="s">
        <v>316</v>
      </c>
      <c r="O23" s="8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537" t="s">
        <v>302</v>
      </c>
      <c r="B24" s="538"/>
      <c r="C24" s="539"/>
      <c r="D24" s="245">
        <f t="shared" si="1"/>
        <v>8000</v>
      </c>
      <c r="E24" s="451">
        <f>E452</f>
        <v>8000</v>
      </c>
      <c r="F24" s="245" t="str">
        <f t="shared" si="1"/>
        <v>*****</v>
      </c>
      <c r="G24" s="63" t="s">
        <v>316</v>
      </c>
      <c r="O24" s="84"/>
      <c r="P24" s="15"/>
      <c r="Q24" s="15"/>
      <c r="R24" s="172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504" t="s">
        <v>332</v>
      </c>
      <c r="B25" s="505"/>
      <c r="C25" s="506"/>
      <c r="D25" s="246">
        <v>0</v>
      </c>
      <c r="E25" s="246">
        <v>0</v>
      </c>
      <c r="F25" s="452">
        <f>F458</f>
        <v>26511</v>
      </c>
      <c r="G25" s="63" t="s">
        <v>316</v>
      </c>
      <c r="O25" s="8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9" customFormat="1" ht="12.75">
      <c r="A26" s="508" t="s">
        <v>83</v>
      </c>
      <c r="B26" s="509"/>
      <c r="C26" s="510"/>
      <c r="D26" s="122">
        <f>D20+D21</f>
        <v>6780491</v>
      </c>
      <c r="E26" s="122">
        <f>E20+E21</f>
        <v>6835986</v>
      </c>
      <c r="F26" s="122">
        <f>SUM(F5:F19)+F25</f>
        <v>1503985</v>
      </c>
      <c r="G26" s="123">
        <f t="shared" si="0"/>
        <v>22.000995906077044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2.75">
      <c r="G27" s="24"/>
    </row>
    <row r="28" ht="12.75">
      <c r="G28" s="24"/>
    </row>
    <row r="29" spans="1:256" s="29" customFormat="1" ht="15.75">
      <c r="A29" s="74" t="s">
        <v>245</v>
      </c>
      <c r="D29" s="84"/>
      <c r="E29" s="84"/>
      <c r="F29" s="8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ht="12.75" customHeight="1">
      <c r="A30" s="74"/>
    </row>
    <row r="31" spans="1:2" ht="12.75">
      <c r="A31" s="541" t="s">
        <v>37</v>
      </c>
      <c r="B31" s="541"/>
    </row>
    <row r="32" spans="1:2" ht="12.75">
      <c r="A32" s="75"/>
      <c r="B32" s="22"/>
    </row>
    <row r="33" spans="1:15" ht="25.5">
      <c r="A33" s="7" t="s">
        <v>11</v>
      </c>
      <c r="B33" s="7" t="s">
        <v>12</v>
      </c>
      <c r="C33" s="5" t="s">
        <v>13</v>
      </c>
      <c r="D33" s="52" t="s">
        <v>126</v>
      </c>
      <c r="E33" s="59" t="s">
        <v>127</v>
      </c>
      <c r="F33" s="5" t="s">
        <v>2</v>
      </c>
      <c r="G33" s="51" t="s">
        <v>128</v>
      </c>
      <c r="O33" s="84"/>
    </row>
    <row r="34" spans="1:256" s="29" customFormat="1" ht="12.75">
      <c r="A34" s="146" t="s">
        <v>14</v>
      </c>
      <c r="B34" s="147">
        <v>1036</v>
      </c>
      <c r="C34" s="148" t="s">
        <v>421</v>
      </c>
      <c r="D34" s="343">
        <v>19364</v>
      </c>
      <c r="E34" s="188">
        <v>19364</v>
      </c>
      <c r="F34" s="453">
        <v>0</v>
      </c>
      <c r="G34" s="189">
        <f aca="true" t="shared" si="2" ref="G34:G40">F34/E34*100</f>
        <v>0</v>
      </c>
      <c r="O34" s="84" t="s">
        <v>257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29" customFormat="1" ht="12.75">
      <c r="A35" s="146" t="s">
        <v>14</v>
      </c>
      <c r="B35" s="147">
        <v>1037</v>
      </c>
      <c r="C35" s="149" t="s">
        <v>363</v>
      </c>
      <c r="D35" s="343">
        <v>34299</v>
      </c>
      <c r="E35" s="188">
        <v>34299</v>
      </c>
      <c r="F35" s="453">
        <v>0</v>
      </c>
      <c r="G35" s="189">
        <f t="shared" si="2"/>
        <v>0</v>
      </c>
      <c r="O35" s="8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29" customFormat="1" ht="12.75">
      <c r="A36" s="146" t="s">
        <v>14</v>
      </c>
      <c r="B36" s="147">
        <v>1019</v>
      </c>
      <c r="C36" s="148" t="s">
        <v>313</v>
      </c>
      <c r="D36" s="344">
        <v>180</v>
      </c>
      <c r="E36" s="188">
        <v>180</v>
      </c>
      <c r="F36" s="453">
        <v>0</v>
      </c>
      <c r="G36" s="189">
        <f t="shared" si="2"/>
        <v>0</v>
      </c>
      <c r="O36" s="8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9" customFormat="1" ht="12.75">
      <c r="A37" s="146" t="s">
        <v>14</v>
      </c>
      <c r="B37" s="147">
        <v>1039</v>
      </c>
      <c r="C37" s="149" t="s">
        <v>129</v>
      </c>
      <c r="D37" s="345">
        <v>360</v>
      </c>
      <c r="E37" s="188">
        <v>360</v>
      </c>
      <c r="F37" s="453">
        <v>0</v>
      </c>
      <c r="G37" s="189">
        <f t="shared" si="2"/>
        <v>0</v>
      </c>
      <c r="O37" s="8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29" customFormat="1" ht="12.75">
      <c r="A38" s="146" t="s">
        <v>14</v>
      </c>
      <c r="B38" s="147">
        <v>2399</v>
      </c>
      <c r="C38" s="148" t="s">
        <v>15</v>
      </c>
      <c r="D38" s="345">
        <v>200</v>
      </c>
      <c r="E38" s="188">
        <v>200</v>
      </c>
      <c r="F38" s="453">
        <v>5</v>
      </c>
      <c r="G38" s="189">
        <f>F38/E38*100</f>
        <v>2.5</v>
      </c>
      <c r="O38" s="8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46" t="s">
        <v>14</v>
      </c>
      <c r="B39" s="147">
        <v>3799</v>
      </c>
      <c r="C39" s="148" t="s">
        <v>427</v>
      </c>
      <c r="D39" s="345">
        <v>0</v>
      </c>
      <c r="E39" s="387">
        <v>519</v>
      </c>
      <c r="F39" s="453">
        <v>0</v>
      </c>
      <c r="G39" s="189">
        <f t="shared" si="2"/>
        <v>0</v>
      </c>
      <c r="O39" s="8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231"/>
      <c r="B40" s="248"/>
      <c r="C40" s="247" t="s">
        <v>317</v>
      </c>
      <c r="D40" s="232">
        <f>SUM(D34:D39)</f>
        <v>54403</v>
      </c>
      <c r="E40" s="233">
        <f>SUM(E34:E39)</f>
        <v>54922</v>
      </c>
      <c r="F40" s="454">
        <f>SUM(F34:F39)</f>
        <v>5</v>
      </c>
      <c r="G40" s="189">
        <f t="shared" si="2"/>
        <v>0.009103819962856415</v>
      </c>
      <c r="O40" s="8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16"/>
      <c r="B41" s="69"/>
      <c r="C41" s="205"/>
      <c r="D41" s="206"/>
      <c r="E41" s="72"/>
      <c r="F41" s="207"/>
      <c r="G41" s="208"/>
      <c r="O41" s="8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541" t="s">
        <v>277</v>
      </c>
      <c r="B42" s="541"/>
      <c r="C42" s="541"/>
      <c r="D42" s="16"/>
      <c r="E42" s="69"/>
      <c r="F42" s="205"/>
      <c r="G42" s="206"/>
      <c r="H42" s="72"/>
      <c r="I42" s="207"/>
      <c r="J42" s="208"/>
      <c r="R42" s="8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16"/>
      <c r="B43" s="69"/>
      <c r="C43" s="205"/>
      <c r="D43" s="206"/>
      <c r="E43" s="72"/>
      <c r="F43" s="207"/>
      <c r="G43" s="208"/>
      <c r="O43" s="8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27" customHeight="1">
      <c r="A44" s="7" t="s">
        <v>11</v>
      </c>
      <c r="B44" s="7" t="s">
        <v>12</v>
      </c>
      <c r="C44" s="5" t="s">
        <v>13</v>
      </c>
      <c r="D44" s="52" t="s">
        <v>126</v>
      </c>
      <c r="E44" s="59" t="s">
        <v>127</v>
      </c>
      <c r="F44" s="5" t="s">
        <v>2</v>
      </c>
      <c r="G44" s="51" t="s">
        <v>128</v>
      </c>
      <c r="O44" s="8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20" customFormat="1" ht="12.75">
      <c r="A45" s="151">
        <v>20</v>
      </c>
      <c r="B45" s="151">
        <v>2321</v>
      </c>
      <c r="C45" s="152" t="s">
        <v>312</v>
      </c>
      <c r="D45" s="346">
        <v>46700</v>
      </c>
      <c r="E45" s="394">
        <v>50700</v>
      </c>
      <c r="F45" s="387">
        <v>0</v>
      </c>
      <c r="G45" s="189">
        <f>F45/E45*100</f>
        <v>0</v>
      </c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221"/>
      <c r="DX45" s="221"/>
      <c r="DY45" s="221"/>
      <c r="DZ45" s="221"/>
      <c r="EA45" s="221"/>
      <c r="EB45" s="221"/>
      <c r="EC45" s="221"/>
      <c r="ED45" s="221"/>
      <c r="EE45" s="221"/>
      <c r="EF45" s="221"/>
      <c r="EG45" s="221"/>
      <c r="EH45" s="221"/>
      <c r="EI45" s="221"/>
      <c r="EJ45" s="221"/>
      <c r="EK45" s="221"/>
      <c r="EL45" s="221"/>
      <c r="EM45" s="221"/>
      <c r="EN45" s="221"/>
      <c r="EO45" s="221"/>
      <c r="EP45" s="221"/>
      <c r="EQ45" s="221"/>
      <c r="ER45" s="221"/>
      <c r="ES45" s="221"/>
      <c r="ET45" s="221"/>
      <c r="EU45" s="221"/>
      <c r="EV45" s="221"/>
      <c r="EW45" s="221"/>
      <c r="EX45" s="221"/>
      <c r="EY45" s="221"/>
      <c r="EZ45" s="221"/>
      <c r="FA45" s="221"/>
      <c r="FB45" s="221"/>
      <c r="FC45" s="221"/>
      <c r="FD45" s="221"/>
      <c r="FE45" s="221"/>
      <c r="FF45" s="221"/>
      <c r="FG45" s="221"/>
      <c r="FH45" s="221"/>
      <c r="FI45" s="221"/>
      <c r="FJ45" s="221"/>
      <c r="FK45" s="221"/>
      <c r="FL45" s="221"/>
      <c r="FM45" s="221"/>
      <c r="FN45" s="221"/>
      <c r="FO45" s="221"/>
      <c r="FP45" s="221"/>
      <c r="FQ45" s="221"/>
      <c r="FR45" s="221"/>
      <c r="FS45" s="221"/>
      <c r="FT45" s="221"/>
      <c r="FU45" s="221"/>
      <c r="FV45" s="221"/>
      <c r="FW45" s="221"/>
      <c r="FX45" s="221"/>
      <c r="FY45" s="221"/>
      <c r="FZ45" s="221"/>
      <c r="GA45" s="221"/>
      <c r="GB45" s="221"/>
      <c r="GC45" s="221"/>
      <c r="GD45" s="221"/>
      <c r="GE45" s="221"/>
      <c r="GF45" s="221"/>
      <c r="GG45" s="221"/>
      <c r="GH45" s="221"/>
      <c r="GI45" s="221"/>
      <c r="GJ45" s="221"/>
      <c r="GK45" s="221"/>
      <c r="GL45" s="221"/>
      <c r="GM45" s="221"/>
      <c r="GN45" s="221"/>
      <c r="GO45" s="221"/>
      <c r="GP45" s="221"/>
      <c r="GQ45" s="221"/>
      <c r="GR45" s="221"/>
      <c r="GS45" s="221"/>
      <c r="GT45" s="221"/>
      <c r="GU45" s="221"/>
      <c r="GV45" s="221"/>
      <c r="GW45" s="221"/>
      <c r="GX45" s="221"/>
      <c r="GY45" s="221"/>
      <c r="GZ45" s="221"/>
      <c r="HA45" s="221"/>
      <c r="HB45" s="221"/>
      <c r="HC45" s="221"/>
      <c r="HD45" s="221"/>
      <c r="HE45" s="221"/>
      <c r="HF45" s="221"/>
      <c r="HG45" s="221"/>
      <c r="HH45" s="221"/>
      <c r="HI45" s="221"/>
      <c r="HJ45" s="221"/>
      <c r="HK45" s="221"/>
      <c r="HL45" s="221"/>
      <c r="HM45" s="221"/>
      <c r="HN45" s="221"/>
      <c r="HO45" s="221"/>
      <c r="HP45" s="221"/>
      <c r="HQ45" s="221"/>
      <c r="HR45" s="221"/>
      <c r="HS45" s="221"/>
      <c r="HT45" s="221"/>
      <c r="HU45" s="221"/>
      <c r="HV45" s="221"/>
      <c r="HW45" s="221"/>
      <c r="HX45" s="221"/>
      <c r="HY45" s="221"/>
      <c r="HZ45" s="221"/>
      <c r="IA45" s="221"/>
      <c r="IB45" s="221"/>
      <c r="IC45" s="221"/>
      <c r="ID45" s="221"/>
      <c r="IE45" s="221"/>
      <c r="IF45" s="221"/>
      <c r="IG45" s="221"/>
      <c r="IH45" s="221"/>
      <c r="II45" s="221"/>
      <c r="IJ45" s="221"/>
      <c r="IK45" s="221"/>
      <c r="IL45" s="221"/>
      <c r="IM45" s="221"/>
      <c r="IN45" s="221"/>
      <c r="IO45" s="221"/>
      <c r="IP45" s="221"/>
      <c r="IQ45" s="221"/>
      <c r="IR45" s="221"/>
      <c r="IS45" s="221"/>
      <c r="IT45" s="221"/>
      <c r="IU45" s="221"/>
      <c r="IV45" s="221"/>
    </row>
    <row r="46" spans="1:256" s="220" customFormat="1" ht="12.75">
      <c r="A46" s="146" t="s">
        <v>14</v>
      </c>
      <c r="B46" s="147">
        <v>2399</v>
      </c>
      <c r="C46" s="148" t="s">
        <v>15</v>
      </c>
      <c r="D46" s="343">
        <v>10000</v>
      </c>
      <c r="E46" s="188">
        <v>9364</v>
      </c>
      <c r="F46" s="387">
        <v>0</v>
      </c>
      <c r="G46" s="189">
        <f>F46/E46*100</f>
        <v>0</v>
      </c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  <c r="DI46" s="221"/>
      <c r="DJ46" s="221"/>
      <c r="DK46" s="221"/>
      <c r="DL46" s="221"/>
      <c r="DM46" s="221"/>
      <c r="DN46" s="221"/>
      <c r="DO46" s="221"/>
      <c r="DP46" s="221"/>
      <c r="DQ46" s="221"/>
      <c r="DR46" s="221"/>
      <c r="DS46" s="221"/>
      <c r="DT46" s="221"/>
      <c r="DU46" s="221"/>
      <c r="DV46" s="221"/>
      <c r="DW46" s="221"/>
      <c r="DX46" s="221"/>
      <c r="DY46" s="221"/>
      <c r="DZ46" s="221"/>
      <c r="EA46" s="221"/>
      <c r="EB46" s="221"/>
      <c r="EC46" s="221"/>
      <c r="ED46" s="221"/>
      <c r="EE46" s="221"/>
      <c r="EF46" s="221"/>
      <c r="EG46" s="221"/>
      <c r="EH46" s="221"/>
      <c r="EI46" s="221"/>
      <c r="EJ46" s="221"/>
      <c r="EK46" s="221"/>
      <c r="EL46" s="221"/>
      <c r="EM46" s="221"/>
      <c r="EN46" s="221"/>
      <c r="EO46" s="221"/>
      <c r="EP46" s="221"/>
      <c r="EQ46" s="221"/>
      <c r="ER46" s="221"/>
      <c r="ES46" s="221"/>
      <c r="ET46" s="221"/>
      <c r="EU46" s="221"/>
      <c r="EV46" s="221"/>
      <c r="EW46" s="221"/>
      <c r="EX46" s="221"/>
      <c r="EY46" s="221"/>
      <c r="EZ46" s="221"/>
      <c r="FA46" s="221"/>
      <c r="FB46" s="221"/>
      <c r="FC46" s="221"/>
      <c r="FD46" s="221"/>
      <c r="FE46" s="221"/>
      <c r="FF46" s="221"/>
      <c r="FG46" s="221"/>
      <c r="FH46" s="221"/>
      <c r="FI46" s="221"/>
      <c r="FJ46" s="221"/>
      <c r="FK46" s="221"/>
      <c r="FL46" s="221"/>
      <c r="FM46" s="221"/>
      <c r="FN46" s="221"/>
      <c r="FO46" s="221"/>
      <c r="FP46" s="221"/>
      <c r="FQ46" s="221"/>
      <c r="FR46" s="221"/>
      <c r="FS46" s="221"/>
      <c r="FT46" s="221"/>
      <c r="FU46" s="221"/>
      <c r="FV46" s="221"/>
      <c r="FW46" s="221"/>
      <c r="FX46" s="221"/>
      <c r="FY46" s="221"/>
      <c r="FZ46" s="221"/>
      <c r="GA46" s="221"/>
      <c r="GB46" s="221"/>
      <c r="GC46" s="221"/>
      <c r="GD46" s="221"/>
      <c r="GE46" s="221"/>
      <c r="GF46" s="221"/>
      <c r="GG46" s="221"/>
      <c r="GH46" s="221"/>
      <c r="GI46" s="221"/>
      <c r="GJ46" s="221"/>
      <c r="GK46" s="221"/>
      <c r="GL46" s="221"/>
      <c r="GM46" s="221"/>
      <c r="GN46" s="221"/>
      <c r="GO46" s="221"/>
      <c r="GP46" s="221"/>
      <c r="GQ46" s="221"/>
      <c r="GR46" s="221"/>
      <c r="GS46" s="221"/>
      <c r="GT46" s="221"/>
      <c r="GU46" s="221"/>
      <c r="GV46" s="221"/>
      <c r="GW46" s="221"/>
      <c r="GX46" s="221"/>
      <c r="GY46" s="221"/>
      <c r="GZ46" s="221"/>
      <c r="HA46" s="221"/>
      <c r="HB46" s="221"/>
      <c r="HC46" s="221"/>
      <c r="HD46" s="221"/>
      <c r="HE46" s="221"/>
      <c r="HF46" s="221"/>
      <c r="HG46" s="221"/>
      <c r="HH46" s="221"/>
      <c r="HI46" s="221"/>
      <c r="HJ46" s="221"/>
      <c r="HK46" s="221"/>
      <c r="HL46" s="221"/>
      <c r="HM46" s="221"/>
      <c r="HN46" s="221"/>
      <c r="HO46" s="221"/>
      <c r="HP46" s="221"/>
      <c r="HQ46" s="221"/>
      <c r="HR46" s="221"/>
      <c r="HS46" s="221"/>
      <c r="HT46" s="221"/>
      <c r="HU46" s="221"/>
      <c r="HV46" s="221"/>
      <c r="HW46" s="221"/>
      <c r="HX46" s="221"/>
      <c r="HY46" s="221"/>
      <c r="HZ46" s="221"/>
      <c r="IA46" s="221"/>
      <c r="IB46" s="221"/>
      <c r="IC46" s="221"/>
      <c r="ID46" s="221"/>
      <c r="IE46" s="221"/>
      <c r="IF46" s="221"/>
      <c r="IG46" s="221"/>
      <c r="IH46" s="221"/>
      <c r="II46" s="221"/>
      <c r="IJ46" s="221"/>
      <c r="IK46" s="221"/>
      <c r="IL46" s="221"/>
      <c r="IM46" s="221"/>
      <c r="IN46" s="221"/>
      <c r="IO46" s="221"/>
      <c r="IP46" s="221"/>
      <c r="IQ46" s="221"/>
      <c r="IR46" s="221"/>
      <c r="IS46" s="221"/>
      <c r="IT46" s="221"/>
      <c r="IU46" s="221"/>
      <c r="IV46" s="221"/>
    </row>
    <row r="47" spans="1:256" s="29" customFormat="1" ht="12.75">
      <c r="A47" s="146" t="s">
        <v>14</v>
      </c>
      <c r="B47" s="147">
        <v>3799</v>
      </c>
      <c r="C47" s="148" t="s">
        <v>427</v>
      </c>
      <c r="D47" s="343">
        <v>0</v>
      </c>
      <c r="E47" s="188">
        <v>636</v>
      </c>
      <c r="F47" s="387">
        <v>0</v>
      </c>
      <c r="G47" s="189">
        <f>F47/E47*100</f>
        <v>0</v>
      </c>
      <c r="O47" s="8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9" customFormat="1" ht="12.75">
      <c r="A48" s="231"/>
      <c r="B48" s="248"/>
      <c r="C48" s="247" t="s">
        <v>318</v>
      </c>
      <c r="D48" s="232">
        <f>SUM(D45:D47)</f>
        <v>56700</v>
      </c>
      <c r="E48" s="233">
        <f>SUM(E45:E47)</f>
        <v>60700</v>
      </c>
      <c r="F48" s="454">
        <f>SUM(F45:F47)</f>
        <v>0</v>
      </c>
      <c r="G48" s="189">
        <f>F48/E48*100</f>
        <v>0</v>
      </c>
      <c r="O48" s="8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16"/>
      <c r="B49" s="69"/>
      <c r="C49" s="235"/>
      <c r="D49" s="236"/>
      <c r="E49" s="237"/>
      <c r="F49" s="238"/>
      <c r="G49" s="239"/>
      <c r="O49" s="8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240"/>
      <c r="B50" s="250"/>
      <c r="C50" s="249" t="s">
        <v>319</v>
      </c>
      <c r="D50" s="241">
        <f>D40+D48</f>
        <v>111103</v>
      </c>
      <c r="E50" s="242">
        <f>E40+E48</f>
        <v>115622</v>
      </c>
      <c r="F50" s="243">
        <f>F40+F48</f>
        <v>5</v>
      </c>
      <c r="G50" s="329">
        <f>F50/E50*100</f>
        <v>0.0043244365259206725</v>
      </c>
      <c r="O50" s="8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16"/>
      <c r="B51" s="69"/>
      <c r="C51" s="235"/>
      <c r="D51" s="236"/>
      <c r="E51" s="237"/>
      <c r="F51" s="238"/>
      <c r="G51" s="239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</row>
    <row r="52" spans="1:7" ht="15.75">
      <c r="A52" s="74" t="s">
        <v>16</v>
      </c>
      <c r="B52" s="29"/>
      <c r="C52" s="29"/>
      <c r="D52" s="84"/>
      <c r="E52" s="84"/>
      <c r="F52" s="84"/>
      <c r="G52" s="29"/>
    </row>
    <row r="53" spans="1:256" s="132" customFormat="1" ht="15.75">
      <c r="A53" s="74"/>
      <c r="B53" s="29"/>
      <c r="C53" s="29"/>
      <c r="D53" s="84"/>
      <c r="E53" s="84"/>
      <c r="F53" s="84"/>
      <c r="G53" s="29"/>
      <c r="H53" s="29"/>
      <c r="I53" s="29"/>
      <c r="J53" s="29"/>
      <c r="K53" s="29"/>
      <c r="L53" s="29"/>
      <c r="M53" s="29"/>
      <c r="N53" s="29"/>
      <c r="O53" s="84" t="s">
        <v>253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132" customFormat="1" ht="12.75">
      <c r="A54" s="542" t="s">
        <v>37</v>
      </c>
      <c r="B54" s="542"/>
      <c r="C54" s="29"/>
      <c r="D54" s="84"/>
      <c r="E54" s="84"/>
      <c r="F54" s="84"/>
      <c r="G54" s="29"/>
      <c r="H54" s="29"/>
      <c r="I54" s="29"/>
      <c r="J54" s="29"/>
      <c r="K54" s="29"/>
      <c r="L54" s="29"/>
      <c r="M54" s="29"/>
      <c r="N54" s="29"/>
      <c r="O54" s="84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32" customFormat="1" ht="12.75">
      <c r="A55" s="76"/>
      <c r="B55" s="76"/>
      <c r="C55" s="29"/>
      <c r="D55" s="84"/>
      <c r="E55" s="84"/>
      <c r="F55" s="84"/>
      <c r="G55" s="29"/>
      <c r="H55" s="29"/>
      <c r="I55" s="29"/>
      <c r="J55" s="29"/>
      <c r="K55" s="29"/>
      <c r="L55" s="29"/>
      <c r="M55" s="29"/>
      <c r="N55" s="29"/>
      <c r="O55" s="84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32" customFormat="1" ht="12.75">
      <c r="A56" s="138" t="s">
        <v>124</v>
      </c>
      <c r="B56" s="29"/>
      <c r="C56" s="29"/>
      <c r="D56" s="84"/>
      <c r="E56" s="84"/>
      <c r="F56" s="84"/>
      <c r="G56" s="29"/>
      <c r="H56" s="29"/>
      <c r="I56" s="29"/>
      <c r="J56" s="29"/>
      <c r="K56" s="29"/>
      <c r="L56" s="29"/>
      <c r="M56" s="29"/>
      <c r="N56" s="29"/>
      <c r="O56" s="84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32" customFormat="1" ht="25.5">
      <c r="A57" s="7" t="s">
        <v>11</v>
      </c>
      <c r="B57" s="7" t="s">
        <v>12</v>
      </c>
      <c r="C57" s="5" t="s">
        <v>13</v>
      </c>
      <c r="D57" s="52" t="s">
        <v>126</v>
      </c>
      <c r="E57" s="59" t="s">
        <v>127</v>
      </c>
      <c r="F57" s="5" t="s">
        <v>2</v>
      </c>
      <c r="G57" s="51" t="s">
        <v>128</v>
      </c>
      <c r="H57" s="29"/>
      <c r="I57" s="29"/>
      <c r="J57" s="29"/>
      <c r="K57" s="29"/>
      <c r="L57" s="29"/>
      <c r="M57" s="29"/>
      <c r="N57" s="29"/>
      <c r="O57" s="8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32" customFormat="1" ht="12.75">
      <c r="A58" s="519" t="s">
        <v>17</v>
      </c>
      <c r="B58" s="44">
        <v>3114</v>
      </c>
      <c r="C58" s="34" t="s">
        <v>19</v>
      </c>
      <c r="D58" s="188">
        <v>11067</v>
      </c>
      <c r="E58" s="188">
        <v>11067</v>
      </c>
      <c r="F58" s="453">
        <v>2768</v>
      </c>
      <c r="G58" s="189">
        <f aca="true" t="shared" si="3" ref="G58:G70">F58/E58*100</f>
        <v>25.01129484051685</v>
      </c>
      <c r="H58" s="29"/>
      <c r="I58" s="29"/>
      <c r="J58" s="29"/>
      <c r="K58" s="29"/>
      <c r="L58" s="29"/>
      <c r="M58" s="29"/>
      <c r="N58" s="29"/>
      <c r="O58" s="84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32" customFormat="1" ht="12.75">
      <c r="A59" s="520"/>
      <c r="B59" s="44">
        <v>3116</v>
      </c>
      <c r="C59" s="34" t="s">
        <v>20</v>
      </c>
      <c r="D59" s="190">
        <v>3199</v>
      </c>
      <c r="E59" s="190">
        <v>3199</v>
      </c>
      <c r="F59" s="453">
        <v>800</v>
      </c>
      <c r="G59" s="189">
        <f t="shared" si="3"/>
        <v>25.007814942169425</v>
      </c>
      <c r="H59" s="29"/>
      <c r="I59" s="29"/>
      <c r="J59" s="29"/>
      <c r="K59" s="29"/>
      <c r="L59" s="29"/>
      <c r="M59" s="29"/>
      <c r="N59" s="29"/>
      <c r="O59" s="8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32" customFormat="1" ht="12.75">
      <c r="A60" s="520"/>
      <c r="B60" s="44">
        <v>3121</v>
      </c>
      <c r="C60" s="34" t="s">
        <v>21</v>
      </c>
      <c r="D60" s="190">
        <v>47201</v>
      </c>
      <c r="E60" s="190">
        <v>47201</v>
      </c>
      <c r="F60" s="453">
        <v>11802</v>
      </c>
      <c r="G60" s="189">
        <f t="shared" si="3"/>
        <v>25.003707548568887</v>
      </c>
      <c r="H60" s="29"/>
      <c r="I60" s="29"/>
      <c r="J60" s="29"/>
      <c r="K60" s="29"/>
      <c r="L60" s="29"/>
      <c r="M60" s="29"/>
      <c r="N60" s="29"/>
      <c r="O60" s="8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32" customFormat="1" ht="12.75">
      <c r="A61" s="520"/>
      <c r="B61" s="44">
        <v>3122</v>
      </c>
      <c r="C61" s="34" t="s">
        <v>22</v>
      </c>
      <c r="D61" s="190">
        <v>90859</v>
      </c>
      <c r="E61" s="190">
        <v>90859</v>
      </c>
      <c r="F61" s="453">
        <v>22722</v>
      </c>
      <c r="G61" s="189">
        <f t="shared" si="3"/>
        <v>25.00797939664755</v>
      </c>
      <c r="H61" s="29"/>
      <c r="I61" s="29"/>
      <c r="J61" s="29"/>
      <c r="K61" s="29"/>
      <c r="L61" s="29"/>
      <c r="M61" s="29"/>
      <c r="N61" s="29"/>
      <c r="O61" s="84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32" customFormat="1" ht="12.75">
      <c r="A62" s="520"/>
      <c r="B62" s="44">
        <v>3123</v>
      </c>
      <c r="C62" s="34" t="s">
        <v>23</v>
      </c>
      <c r="D62" s="188">
        <v>113971</v>
      </c>
      <c r="E62" s="188">
        <v>113971</v>
      </c>
      <c r="F62" s="453">
        <v>28495</v>
      </c>
      <c r="G62" s="189">
        <f t="shared" si="3"/>
        <v>25.001974186415843</v>
      </c>
      <c r="H62" s="29"/>
      <c r="I62" s="29"/>
      <c r="J62" s="29"/>
      <c r="K62" s="29"/>
      <c r="L62" s="29"/>
      <c r="M62" s="29"/>
      <c r="N62" s="29"/>
      <c r="O62" s="84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32" customFormat="1" ht="12.75">
      <c r="A63" s="520"/>
      <c r="B63" s="44">
        <v>3125</v>
      </c>
      <c r="C63" s="34" t="s">
        <v>24</v>
      </c>
      <c r="D63" s="190">
        <v>3223</v>
      </c>
      <c r="E63" s="190">
        <v>3223</v>
      </c>
      <c r="F63" s="453">
        <v>806</v>
      </c>
      <c r="G63" s="189">
        <f t="shared" si="3"/>
        <v>25.007756748371087</v>
      </c>
      <c r="H63" s="29"/>
      <c r="I63" s="29"/>
      <c r="J63" s="29"/>
      <c r="K63" s="29"/>
      <c r="L63" s="29"/>
      <c r="M63" s="29"/>
      <c r="N63" s="29"/>
      <c r="O63" s="8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32" customFormat="1" ht="12.75">
      <c r="A64" s="520"/>
      <c r="B64" s="44">
        <v>3145</v>
      </c>
      <c r="C64" s="34" t="s">
        <v>25</v>
      </c>
      <c r="D64" s="190">
        <v>3476</v>
      </c>
      <c r="E64" s="190">
        <v>3476</v>
      </c>
      <c r="F64" s="453">
        <v>870</v>
      </c>
      <c r="G64" s="189">
        <f t="shared" si="3"/>
        <v>25.028768699654773</v>
      </c>
      <c r="H64" s="29"/>
      <c r="I64" s="29"/>
      <c r="J64" s="29"/>
      <c r="K64" s="29"/>
      <c r="L64" s="29"/>
      <c r="M64" s="29"/>
      <c r="N64" s="29"/>
      <c r="O64" s="8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32" customFormat="1" ht="12.75">
      <c r="A65" s="520"/>
      <c r="B65" s="147">
        <v>3146</v>
      </c>
      <c r="C65" s="150" t="s">
        <v>166</v>
      </c>
      <c r="D65" s="190">
        <v>4185</v>
      </c>
      <c r="E65" s="190">
        <v>4185</v>
      </c>
      <c r="F65" s="455">
        <v>1047</v>
      </c>
      <c r="G65" s="191">
        <f t="shared" si="3"/>
        <v>25.017921146953405</v>
      </c>
      <c r="H65" s="29"/>
      <c r="I65" s="29"/>
      <c r="J65" s="29"/>
      <c r="K65" s="29"/>
      <c r="L65" s="29"/>
      <c r="M65" s="29"/>
      <c r="N65" s="29"/>
      <c r="O65" s="8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32" customFormat="1" ht="12.75">
      <c r="A66" s="520"/>
      <c r="B66" s="44">
        <v>3147</v>
      </c>
      <c r="C66" s="34" t="s">
        <v>27</v>
      </c>
      <c r="D66" s="190">
        <v>3000</v>
      </c>
      <c r="E66" s="190">
        <v>3000</v>
      </c>
      <c r="F66" s="455">
        <v>1500</v>
      </c>
      <c r="G66" s="191">
        <f t="shared" si="3"/>
        <v>50</v>
      </c>
      <c r="H66" s="29"/>
      <c r="I66" s="29"/>
      <c r="J66" s="29"/>
      <c r="K66" s="29"/>
      <c r="L66" s="29"/>
      <c r="M66" s="29"/>
      <c r="N66" s="29"/>
      <c r="O66" s="84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7" ht="12.75">
      <c r="A67" s="520"/>
      <c r="B67" s="44">
        <v>3150</v>
      </c>
      <c r="C67" s="34" t="s">
        <v>28</v>
      </c>
      <c r="D67" s="190">
        <v>3090</v>
      </c>
      <c r="E67" s="190">
        <v>3090</v>
      </c>
      <c r="F67" s="453">
        <v>774</v>
      </c>
      <c r="G67" s="189">
        <f t="shared" si="3"/>
        <v>25.04854368932039</v>
      </c>
    </row>
    <row r="68" spans="1:18" ht="12.75">
      <c r="A68" s="520"/>
      <c r="B68" s="44">
        <v>3421</v>
      </c>
      <c r="C68" s="34" t="s">
        <v>30</v>
      </c>
      <c r="D68" s="260">
        <v>5747</v>
      </c>
      <c r="E68" s="398">
        <v>5086</v>
      </c>
      <c r="F68" s="453">
        <v>1273</v>
      </c>
      <c r="G68" s="189">
        <f t="shared" si="3"/>
        <v>25.0294927251278</v>
      </c>
      <c r="R68" s="15" t="s">
        <v>164</v>
      </c>
    </row>
    <row r="69" spans="1:256" s="132" customFormat="1" ht="12.75">
      <c r="A69" s="521"/>
      <c r="B69" s="44">
        <v>4322</v>
      </c>
      <c r="C69" s="34" t="s">
        <v>31</v>
      </c>
      <c r="D69" s="260">
        <v>19788</v>
      </c>
      <c r="E69" s="190">
        <v>19788</v>
      </c>
      <c r="F69" s="453">
        <v>4948</v>
      </c>
      <c r="G69" s="189">
        <f t="shared" si="3"/>
        <v>25.00505356781888</v>
      </c>
      <c r="H69" s="29"/>
      <c r="I69" s="29"/>
      <c r="J69" s="29"/>
      <c r="K69" s="29"/>
      <c r="L69" s="29"/>
      <c r="M69" s="29"/>
      <c r="N69" s="29"/>
      <c r="O69" s="84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32" customFormat="1" ht="12.75">
      <c r="A70" s="516" t="s">
        <v>32</v>
      </c>
      <c r="B70" s="517"/>
      <c r="C70" s="518"/>
      <c r="D70" s="294">
        <f>SUM(D58:D69)</f>
        <v>308806</v>
      </c>
      <c r="E70" s="294">
        <f>SUM(E58:E69)</f>
        <v>308145</v>
      </c>
      <c r="F70" s="456">
        <f>SUM(F58:F69)</f>
        <v>77805</v>
      </c>
      <c r="G70" s="131">
        <f t="shared" si="3"/>
        <v>25.249476707394248</v>
      </c>
      <c r="H70" s="29"/>
      <c r="I70" s="29"/>
      <c r="J70" s="29"/>
      <c r="K70" s="29"/>
      <c r="L70" s="29"/>
      <c r="M70" s="29"/>
      <c r="N70" s="29"/>
      <c r="O70" s="84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32" customFormat="1" ht="12.75">
      <c r="A71" s="39"/>
      <c r="B71" s="39"/>
      <c r="C71" s="39"/>
      <c r="D71" s="53"/>
      <c r="E71" s="40"/>
      <c r="F71" s="40"/>
      <c r="G71" s="31"/>
      <c r="H71" s="29"/>
      <c r="I71" s="29"/>
      <c r="J71" s="29"/>
      <c r="K71" s="29"/>
      <c r="L71" s="29"/>
      <c r="M71" s="29"/>
      <c r="N71" s="29"/>
      <c r="O71" s="84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32" customFormat="1" ht="12.75">
      <c r="A72" s="137" t="s">
        <v>356</v>
      </c>
      <c r="B72" s="16"/>
      <c r="C72" s="17"/>
      <c r="D72" s="54"/>
      <c r="E72" s="18"/>
      <c r="F72" s="84"/>
      <c r="G72" s="29"/>
      <c r="H72" s="29"/>
      <c r="I72" s="29"/>
      <c r="J72" s="29"/>
      <c r="K72" s="29"/>
      <c r="L72" s="29"/>
      <c r="M72" s="29"/>
      <c r="N72" s="29"/>
      <c r="O72" s="84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32" customFormat="1" ht="25.5">
      <c r="A73" s="7" t="s">
        <v>11</v>
      </c>
      <c r="B73" s="7" t="s">
        <v>12</v>
      </c>
      <c r="C73" s="5" t="s">
        <v>13</v>
      </c>
      <c r="D73" s="52" t="s">
        <v>126</v>
      </c>
      <c r="E73" s="59" t="s">
        <v>127</v>
      </c>
      <c r="F73" s="5" t="s">
        <v>2</v>
      </c>
      <c r="G73" s="51" t="s">
        <v>128</v>
      </c>
      <c r="H73" s="29"/>
      <c r="I73" s="29"/>
      <c r="J73" s="29"/>
      <c r="K73" s="29"/>
      <c r="L73" s="29"/>
      <c r="M73" s="29"/>
      <c r="N73" s="29"/>
      <c r="O73" s="84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32" customFormat="1" ht="12.75">
      <c r="A74" s="519" t="s">
        <v>17</v>
      </c>
      <c r="B74" s="151">
        <v>3111</v>
      </c>
      <c r="C74" s="152" t="s">
        <v>101</v>
      </c>
      <c r="D74" s="192">
        <v>0</v>
      </c>
      <c r="E74" s="192">
        <v>0</v>
      </c>
      <c r="F74" s="387">
        <v>79676</v>
      </c>
      <c r="G74" s="189">
        <v>0</v>
      </c>
      <c r="H74" s="29"/>
      <c r="I74" s="29"/>
      <c r="J74" s="29"/>
      <c r="K74" s="29"/>
      <c r="L74" s="29"/>
      <c r="M74" s="29"/>
      <c r="N74" s="29"/>
      <c r="O74" s="84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32" customFormat="1" ht="12.75">
      <c r="A75" s="520"/>
      <c r="B75" s="44">
        <v>3112</v>
      </c>
      <c r="C75" s="34" t="s">
        <v>18</v>
      </c>
      <c r="D75" s="28">
        <v>0</v>
      </c>
      <c r="E75" s="192">
        <v>0</v>
      </c>
      <c r="F75" s="359">
        <v>1913</v>
      </c>
      <c r="G75" s="189">
        <v>0</v>
      </c>
      <c r="H75" s="29"/>
      <c r="I75" s="29"/>
      <c r="J75" s="29"/>
      <c r="K75" s="29"/>
      <c r="L75" s="29"/>
      <c r="M75" s="29"/>
      <c r="N75" s="29"/>
      <c r="O75" s="84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32" customFormat="1" ht="12.75">
      <c r="A76" s="520"/>
      <c r="B76" s="44">
        <v>3113</v>
      </c>
      <c r="C76" s="34" t="s">
        <v>125</v>
      </c>
      <c r="D76" s="28">
        <v>0</v>
      </c>
      <c r="E76" s="192">
        <v>0</v>
      </c>
      <c r="F76" s="359">
        <v>405970</v>
      </c>
      <c r="G76" s="189">
        <v>0</v>
      </c>
      <c r="H76" s="29"/>
      <c r="I76" s="29"/>
      <c r="J76" s="29"/>
      <c r="K76" s="29"/>
      <c r="L76" s="29"/>
      <c r="M76" s="29"/>
      <c r="N76" s="29"/>
      <c r="O76" s="84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32" customFormat="1" ht="12.75">
      <c r="A77" s="520"/>
      <c r="B77" s="44">
        <v>3114</v>
      </c>
      <c r="C77" s="34" t="s">
        <v>19</v>
      </c>
      <c r="D77" s="28">
        <v>0</v>
      </c>
      <c r="E77" s="192">
        <v>0</v>
      </c>
      <c r="F77" s="359">
        <v>18901</v>
      </c>
      <c r="G77" s="189">
        <v>0</v>
      </c>
      <c r="H77" s="29"/>
      <c r="I77" s="29"/>
      <c r="J77" s="29"/>
      <c r="K77" s="29"/>
      <c r="L77" s="29"/>
      <c r="M77" s="29"/>
      <c r="N77" s="29"/>
      <c r="O77" s="84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32" customFormat="1" ht="12.75">
      <c r="A78" s="520"/>
      <c r="B78" s="44">
        <v>3116</v>
      </c>
      <c r="C78" s="34" t="s">
        <v>20</v>
      </c>
      <c r="D78" s="28">
        <v>0</v>
      </c>
      <c r="E78" s="192">
        <v>0</v>
      </c>
      <c r="F78" s="359">
        <v>3356</v>
      </c>
      <c r="G78" s="189">
        <v>0</v>
      </c>
      <c r="H78" s="29"/>
      <c r="I78" s="29"/>
      <c r="J78" s="29"/>
      <c r="K78" s="29"/>
      <c r="L78" s="29"/>
      <c r="M78" s="29"/>
      <c r="N78" s="29"/>
      <c r="O78" s="84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32" customFormat="1" ht="12.75">
      <c r="A79" s="520"/>
      <c r="B79" s="44">
        <v>3121</v>
      </c>
      <c r="C79" s="34" t="s">
        <v>21</v>
      </c>
      <c r="D79" s="28">
        <v>0</v>
      </c>
      <c r="E79" s="192">
        <v>0</v>
      </c>
      <c r="F79" s="359">
        <v>52930</v>
      </c>
      <c r="G79" s="189">
        <v>0</v>
      </c>
      <c r="H79" s="29"/>
      <c r="I79" s="29"/>
      <c r="J79" s="29"/>
      <c r="K79" s="29"/>
      <c r="L79" s="29"/>
      <c r="M79" s="29"/>
      <c r="N79" s="29"/>
      <c r="O79" s="84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32" customFormat="1" ht="12.75">
      <c r="A80" s="520"/>
      <c r="B80" s="44">
        <v>3122</v>
      </c>
      <c r="C80" s="34" t="s">
        <v>22</v>
      </c>
      <c r="D80" s="28">
        <v>0</v>
      </c>
      <c r="E80" s="192">
        <v>0</v>
      </c>
      <c r="F80" s="359">
        <v>94389</v>
      </c>
      <c r="G80" s="189">
        <v>0</v>
      </c>
      <c r="H80" s="29"/>
      <c r="I80" s="29"/>
      <c r="J80" s="29"/>
      <c r="K80" s="29"/>
      <c r="L80" s="29"/>
      <c r="M80" s="29"/>
      <c r="N80" s="29"/>
      <c r="O80" s="84"/>
      <c r="P80" s="15"/>
      <c r="Q80" s="15"/>
      <c r="R80" s="15"/>
      <c r="S80" s="15"/>
      <c r="T80" s="15" t="s">
        <v>339</v>
      </c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32" customFormat="1" ht="12.75">
      <c r="A81" s="520"/>
      <c r="B81" s="44">
        <v>3123</v>
      </c>
      <c r="C81" s="34" t="s">
        <v>23</v>
      </c>
      <c r="D81" s="28">
        <v>0</v>
      </c>
      <c r="E81" s="192">
        <v>0</v>
      </c>
      <c r="F81" s="359">
        <v>102516</v>
      </c>
      <c r="G81" s="189">
        <v>0</v>
      </c>
      <c r="H81" s="29"/>
      <c r="I81" s="29"/>
      <c r="J81" s="29"/>
      <c r="K81" s="29"/>
      <c r="L81" s="29"/>
      <c r="M81" s="29"/>
      <c r="N81" s="29"/>
      <c r="O81" s="8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32" customFormat="1" ht="12.75">
      <c r="A82" s="520"/>
      <c r="B82" s="44">
        <v>3125</v>
      </c>
      <c r="C82" s="34" t="s">
        <v>24</v>
      </c>
      <c r="D82" s="28">
        <v>0</v>
      </c>
      <c r="E82" s="192">
        <v>0</v>
      </c>
      <c r="F82" s="359">
        <v>2805</v>
      </c>
      <c r="G82" s="189">
        <v>0</v>
      </c>
      <c r="H82" s="29"/>
      <c r="I82" s="29"/>
      <c r="J82" s="29"/>
      <c r="K82" s="29"/>
      <c r="L82" s="29"/>
      <c r="M82" s="29"/>
      <c r="N82" s="29"/>
      <c r="O82" s="84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32" customFormat="1" ht="12.75">
      <c r="A83" s="520"/>
      <c r="B83" s="44">
        <v>3141</v>
      </c>
      <c r="C83" s="34" t="s">
        <v>157</v>
      </c>
      <c r="D83" s="28">
        <v>0</v>
      </c>
      <c r="E83" s="192">
        <v>0</v>
      </c>
      <c r="F83" s="359">
        <v>2887</v>
      </c>
      <c r="G83" s="189">
        <v>0</v>
      </c>
      <c r="H83" s="29"/>
      <c r="I83" s="29"/>
      <c r="J83" s="29"/>
      <c r="K83" s="29"/>
      <c r="L83" s="29"/>
      <c r="M83" s="29"/>
      <c r="N83" s="29"/>
      <c r="O83" s="84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32" customFormat="1" ht="12.75">
      <c r="A84" s="520"/>
      <c r="B84" s="44">
        <v>3145</v>
      </c>
      <c r="C84" s="34" t="s">
        <v>25</v>
      </c>
      <c r="D84" s="28">
        <v>0</v>
      </c>
      <c r="E84" s="192">
        <v>0</v>
      </c>
      <c r="F84" s="359">
        <v>4441</v>
      </c>
      <c r="G84" s="189">
        <v>0</v>
      </c>
      <c r="H84" s="29"/>
      <c r="I84" s="29"/>
      <c r="J84" s="29"/>
      <c r="K84" s="29"/>
      <c r="L84" s="29"/>
      <c r="M84" s="29"/>
      <c r="N84" s="29"/>
      <c r="O84" s="84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32" customFormat="1" ht="25.5">
      <c r="A85" s="520"/>
      <c r="B85" s="161">
        <v>3146</v>
      </c>
      <c r="C85" s="150" t="s">
        <v>169</v>
      </c>
      <c r="D85" s="199">
        <v>0</v>
      </c>
      <c r="E85" s="347">
        <v>0</v>
      </c>
      <c r="F85" s="457">
        <v>3629</v>
      </c>
      <c r="G85" s="318">
        <v>0</v>
      </c>
      <c r="H85" s="29"/>
      <c r="I85" s="29"/>
      <c r="J85" s="29"/>
      <c r="K85" s="29"/>
      <c r="L85" s="29"/>
      <c r="M85" s="29"/>
      <c r="N85" s="29"/>
      <c r="O85" s="8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33" customFormat="1" ht="12.75">
      <c r="A86" s="520"/>
      <c r="B86" s="44">
        <v>3150</v>
      </c>
      <c r="C86" s="34" t="s">
        <v>28</v>
      </c>
      <c r="D86" s="28">
        <v>0</v>
      </c>
      <c r="E86" s="192">
        <v>0</v>
      </c>
      <c r="F86" s="359">
        <v>7631</v>
      </c>
      <c r="G86" s="189">
        <v>0</v>
      </c>
      <c r="O86" s="84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520"/>
      <c r="B87" s="44">
        <v>3231</v>
      </c>
      <c r="C87" s="34" t="s">
        <v>29</v>
      </c>
      <c r="D87" s="28">
        <v>0</v>
      </c>
      <c r="E87" s="192">
        <v>0</v>
      </c>
      <c r="F87" s="359">
        <v>30142</v>
      </c>
      <c r="G87" s="189">
        <v>0</v>
      </c>
    </row>
    <row r="88" spans="1:7" ht="12.75">
      <c r="A88" s="520"/>
      <c r="B88" s="44">
        <v>3299</v>
      </c>
      <c r="C88" s="34" t="s">
        <v>34</v>
      </c>
      <c r="D88" s="28">
        <v>3260624</v>
      </c>
      <c r="E88" s="349">
        <v>3260624</v>
      </c>
      <c r="F88" s="359">
        <v>0</v>
      </c>
      <c r="G88" s="189">
        <v>0</v>
      </c>
    </row>
    <row r="89" spans="1:7" ht="12.75">
      <c r="A89" s="520"/>
      <c r="B89" s="44">
        <v>3421</v>
      </c>
      <c r="C89" s="34" t="s">
        <v>30</v>
      </c>
      <c r="D89" s="28">
        <v>0</v>
      </c>
      <c r="E89" s="192">
        <v>0</v>
      </c>
      <c r="F89" s="359">
        <v>8417</v>
      </c>
      <c r="G89" s="189">
        <v>0</v>
      </c>
    </row>
    <row r="90" spans="1:20" ht="12.75">
      <c r="A90" s="521"/>
      <c r="B90" s="44">
        <v>4322</v>
      </c>
      <c r="C90" s="34" t="s">
        <v>31</v>
      </c>
      <c r="D90" s="28">
        <v>0</v>
      </c>
      <c r="E90" s="192">
        <v>0</v>
      </c>
      <c r="F90" s="359">
        <v>11869</v>
      </c>
      <c r="G90" s="189">
        <v>0</v>
      </c>
      <c r="T90" s="172"/>
    </row>
    <row r="91" spans="1:7" ht="12.75">
      <c r="A91" s="531" t="s">
        <v>108</v>
      </c>
      <c r="B91" s="532"/>
      <c r="C91" s="533"/>
      <c r="D91" s="295">
        <f>SUM(D74:D90)</f>
        <v>3260624</v>
      </c>
      <c r="E91" s="158">
        <f>SUM(E74:E90)</f>
        <v>3260624</v>
      </c>
      <c r="F91" s="458">
        <f>SUM(F74:F90)</f>
        <v>831472</v>
      </c>
      <c r="G91" s="131">
        <f>F91/E91*100</f>
        <v>25.500395016414036</v>
      </c>
    </row>
    <row r="92" spans="1:7" ht="12.75">
      <c r="A92" s="522"/>
      <c r="B92" s="522"/>
      <c r="C92" s="522"/>
      <c r="D92" s="522"/>
      <c r="E92" s="522"/>
      <c r="F92" s="522"/>
      <c r="G92" s="522"/>
    </row>
    <row r="93" spans="1:256" s="132" customFormat="1" ht="12.75">
      <c r="A93" s="523"/>
      <c r="B93" s="523"/>
      <c r="C93" s="523"/>
      <c r="D93" s="523"/>
      <c r="E93" s="523"/>
      <c r="F93" s="523"/>
      <c r="G93" s="523"/>
      <c r="H93" s="29"/>
      <c r="I93" s="29"/>
      <c r="J93" s="29"/>
      <c r="K93" s="29"/>
      <c r="L93" s="29"/>
      <c r="M93" s="29"/>
      <c r="N93" s="29"/>
      <c r="O93" s="84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32" customFormat="1" ht="12.75">
      <c r="A94" s="540" t="s">
        <v>132</v>
      </c>
      <c r="B94" s="540"/>
      <c r="C94" s="540"/>
      <c r="D94" s="540"/>
      <c r="E94" s="540"/>
      <c r="F94" s="540"/>
      <c r="G94" s="540"/>
      <c r="H94" s="29"/>
      <c r="I94" s="29"/>
      <c r="J94" s="29"/>
      <c r="K94" s="29"/>
      <c r="L94" s="29"/>
      <c r="M94" s="29"/>
      <c r="N94" s="29"/>
      <c r="O94" s="84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32" customFormat="1" ht="25.5">
      <c r="A95" s="7" t="s">
        <v>11</v>
      </c>
      <c r="B95" s="7" t="s">
        <v>12</v>
      </c>
      <c r="C95" s="5" t="s">
        <v>13</v>
      </c>
      <c r="D95" s="52" t="s">
        <v>126</v>
      </c>
      <c r="E95" s="59" t="s">
        <v>127</v>
      </c>
      <c r="F95" s="5" t="s">
        <v>2</v>
      </c>
      <c r="G95" s="51" t="s">
        <v>128</v>
      </c>
      <c r="H95" s="29"/>
      <c r="I95" s="29"/>
      <c r="J95" s="29"/>
      <c r="K95" s="29"/>
      <c r="L95" s="29"/>
      <c r="M95" s="29"/>
      <c r="N95" s="29"/>
      <c r="O95" s="84"/>
      <c r="P95" s="15"/>
      <c r="Q95" s="15"/>
      <c r="R95" s="15"/>
      <c r="S95" s="15"/>
      <c r="T95" s="15"/>
      <c r="U95" s="15"/>
      <c r="V95" s="15"/>
      <c r="W95" s="172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32" customFormat="1" ht="12.75">
      <c r="A96" s="519" t="s">
        <v>17</v>
      </c>
      <c r="B96" s="153">
        <v>3111</v>
      </c>
      <c r="C96" s="34" t="s">
        <v>101</v>
      </c>
      <c r="D96" s="28">
        <v>0</v>
      </c>
      <c r="E96" s="350">
        <v>137</v>
      </c>
      <c r="F96" s="359">
        <v>130</v>
      </c>
      <c r="G96" s="186">
        <v>0</v>
      </c>
      <c r="H96" s="29"/>
      <c r="I96" s="29"/>
      <c r="J96" s="29"/>
      <c r="K96" s="29"/>
      <c r="L96" s="29"/>
      <c r="M96" s="29"/>
      <c r="N96" s="29"/>
      <c r="O96" s="84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32" customFormat="1" ht="12.75">
      <c r="A97" s="520"/>
      <c r="B97" s="67">
        <v>3121</v>
      </c>
      <c r="C97" s="34" t="s">
        <v>21</v>
      </c>
      <c r="D97" s="28">
        <v>0</v>
      </c>
      <c r="E97" s="350">
        <v>1353</v>
      </c>
      <c r="F97" s="359">
        <v>1347</v>
      </c>
      <c r="G97" s="186">
        <v>0</v>
      </c>
      <c r="H97" s="29"/>
      <c r="I97" s="29"/>
      <c r="J97" s="29"/>
      <c r="K97" s="29"/>
      <c r="L97" s="29"/>
      <c r="M97" s="29"/>
      <c r="N97" s="29"/>
      <c r="O97" s="84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32" customFormat="1" ht="12.75">
      <c r="A98" s="520"/>
      <c r="B98" s="154">
        <v>3122</v>
      </c>
      <c r="C98" s="155" t="s">
        <v>22</v>
      </c>
      <c r="D98" s="28">
        <v>0</v>
      </c>
      <c r="E98" s="350">
        <v>14721</v>
      </c>
      <c r="F98" s="459">
        <v>14669</v>
      </c>
      <c r="G98" s="186">
        <v>0</v>
      </c>
      <c r="H98" s="29"/>
      <c r="I98" s="29"/>
      <c r="J98" s="29"/>
      <c r="K98" s="29"/>
      <c r="L98" s="29"/>
      <c r="M98" s="29"/>
      <c r="N98" s="29"/>
      <c r="O98" s="84"/>
      <c r="P98" s="15"/>
      <c r="Q98" s="319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32" customFormat="1" ht="12.75">
      <c r="A99" s="520"/>
      <c r="B99" s="44">
        <v>3123</v>
      </c>
      <c r="C99" s="34" t="s">
        <v>23</v>
      </c>
      <c r="D99" s="28">
        <v>0</v>
      </c>
      <c r="E99" s="350">
        <v>8703</v>
      </c>
      <c r="F99" s="459">
        <v>8669</v>
      </c>
      <c r="G99" s="186">
        <v>0</v>
      </c>
      <c r="H99" s="29"/>
      <c r="I99" s="29"/>
      <c r="J99" s="29"/>
      <c r="K99" s="29"/>
      <c r="L99" s="29"/>
      <c r="M99" s="29"/>
      <c r="N99" s="29"/>
      <c r="O99" s="84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32" customFormat="1" ht="25.5">
      <c r="A100" s="520"/>
      <c r="B100" s="170">
        <v>3141</v>
      </c>
      <c r="C100" s="157" t="s">
        <v>103</v>
      </c>
      <c r="D100" s="199">
        <v>0</v>
      </c>
      <c r="E100" s="347">
        <v>20</v>
      </c>
      <c r="F100" s="388">
        <v>14</v>
      </c>
      <c r="G100" s="202">
        <f>F100/E100*100</f>
        <v>70</v>
      </c>
      <c r="H100" s="29"/>
      <c r="I100" s="29"/>
      <c r="J100" s="29"/>
      <c r="K100" s="29"/>
      <c r="L100" s="29"/>
      <c r="M100" s="29"/>
      <c r="N100" s="29"/>
      <c r="O100" s="84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19" ht="12.75">
      <c r="A101" s="520"/>
      <c r="B101" s="67">
        <v>3142</v>
      </c>
      <c r="C101" s="34" t="s">
        <v>102</v>
      </c>
      <c r="D101" s="28">
        <v>0</v>
      </c>
      <c r="E101" s="350">
        <v>1197</v>
      </c>
      <c r="F101" s="359">
        <v>1095</v>
      </c>
      <c r="G101" s="186">
        <v>0</v>
      </c>
      <c r="H101" s="29"/>
      <c r="I101" s="29"/>
      <c r="J101" s="29"/>
      <c r="K101" s="29"/>
      <c r="L101" s="29"/>
      <c r="M101" s="29"/>
      <c r="N101" s="29"/>
      <c r="O101" s="84"/>
      <c r="P101" s="341" t="s">
        <v>377</v>
      </c>
      <c r="Q101" s="341"/>
      <c r="R101" s="341"/>
      <c r="S101" s="341"/>
    </row>
    <row r="102" spans="1:256" s="132" customFormat="1" ht="12.75">
      <c r="A102" s="520"/>
      <c r="B102" s="67">
        <v>3145</v>
      </c>
      <c r="C102" s="34" t="s">
        <v>25</v>
      </c>
      <c r="D102" s="28">
        <v>0</v>
      </c>
      <c r="E102" s="350">
        <v>1194</v>
      </c>
      <c r="F102" s="359">
        <v>1173</v>
      </c>
      <c r="G102" s="186">
        <v>0</v>
      </c>
      <c r="O102" s="84"/>
      <c r="P102" s="341" t="s">
        <v>378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7" ht="12.75">
      <c r="A103" s="520"/>
      <c r="B103" s="67">
        <v>3150</v>
      </c>
      <c r="C103" s="34" t="s">
        <v>28</v>
      </c>
      <c r="D103" s="28">
        <v>0</v>
      </c>
      <c r="E103" s="350">
        <v>1961</v>
      </c>
      <c r="F103" s="359">
        <v>1942</v>
      </c>
      <c r="G103" s="186">
        <v>0</v>
      </c>
    </row>
    <row r="104" spans="1:7" ht="12.75">
      <c r="A104" s="520"/>
      <c r="B104" s="67">
        <v>3231</v>
      </c>
      <c r="C104" s="34" t="s">
        <v>29</v>
      </c>
      <c r="D104" s="28">
        <v>0</v>
      </c>
      <c r="E104" s="350">
        <v>1090</v>
      </c>
      <c r="F104" s="359">
        <v>1084</v>
      </c>
      <c r="G104" s="186">
        <v>0</v>
      </c>
    </row>
    <row r="105" spans="1:7" ht="12.75">
      <c r="A105" s="520"/>
      <c r="B105" s="67">
        <v>3421</v>
      </c>
      <c r="C105" s="34" t="s">
        <v>30</v>
      </c>
      <c r="D105" s="28">
        <v>0</v>
      </c>
      <c r="E105" s="350">
        <v>655</v>
      </c>
      <c r="F105" s="359">
        <v>648</v>
      </c>
      <c r="G105" s="186">
        <v>0</v>
      </c>
    </row>
    <row r="106" spans="1:22" ht="12.75">
      <c r="A106" s="521"/>
      <c r="B106" s="67">
        <v>4322</v>
      </c>
      <c r="C106" s="34" t="s">
        <v>31</v>
      </c>
      <c r="D106" s="28">
        <v>0</v>
      </c>
      <c r="E106" s="350">
        <v>1499</v>
      </c>
      <c r="F106" s="359">
        <v>1493</v>
      </c>
      <c r="G106" s="186">
        <v>0</v>
      </c>
      <c r="V106" s="172"/>
    </row>
    <row r="107" spans="1:7" ht="12.75">
      <c r="A107" s="531" t="s">
        <v>109</v>
      </c>
      <c r="B107" s="532"/>
      <c r="C107" s="533"/>
      <c r="D107" s="158" t="s">
        <v>130</v>
      </c>
      <c r="E107" s="389">
        <v>32530</v>
      </c>
      <c r="F107" s="389">
        <f>SUM(F96:F106)</f>
        <v>32264</v>
      </c>
      <c r="G107" s="131">
        <f>F107/E107*100</f>
        <v>99.18229326775284</v>
      </c>
    </row>
    <row r="108" spans="1:7" ht="12.75">
      <c r="A108" s="77"/>
      <c r="B108" s="41"/>
      <c r="C108" s="41"/>
      <c r="D108" s="55"/>
      <c r="E108" s="60"/>
      <c r="F108" s="37"/>
      <c r="G108" s="38"/>
    </row>
    <row r="109" spans="1:256" s="132" customFormat="1" ht="12.75">
      <c r="A109" s="29" t="s">
        <v>167</v>
      </c>
      <c r="B109"/>
      <c r="C109"/>
      <c r="D109" s="15"/>
      <c r="E109" s="15"/>
      <c r="F109" s="15"/>
      <c r="G109"/>
      <c r="H109" s="29" t="s">
        <v>244</v>
      </c>
      <c r="I109" s="29"/>
      <c r="J109" s="29"/>
      <c r="K109" s="29"/>
      <c r="L109" s="29"/>
      <c r="M109" s="29"/>
      <c r="N109" s="29"/>
      <c r="O109" s="84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32" customFormat="1" ht="25.5">
      <c r="A110" s="7" t="s">
        <v>11</v>
      </c>
      <c r="B110" s="7" t="s">
        <v>12</v>
      </c>
      <c r="C110" s="5" t="s">
        <v>13</v>
      </c>
      <c r="D110" s="52" t="s">
        <v>126</v>
      </c>
      <c r="E110" s="59" t="s">
        <v>127</v>
      </c>
      <c r="F110" s="5" t="s">
        <v>2</v>
      </c>
      <c r="G110" s="51" t="s">
        <v>128</v>
      </c>
      <c r="H110" s="29" t="s">
        <v>244</v>
      </c>
      <c r="I110" s="29"/>
      <c r="J110" s="29"/>
      <c r="K110" s="29"/>
      <c r="L110" s="29"/>
      <c r="M110" s="29"/>
      <c r="N110" s="29"/>
      <c r="O110" s="84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32" customFormat="1" ht="12.75">
      <c r="A111" s="283"/>
      <c r="B111" s="285">
        <v>3112</v>
      </c>
      <c r="C111" s="34" t="s">
        <v>18</v>
      </c>
      <c r="D111" s="284">
        <v>0</v>
      </c>
      <c r="E111" s="193">
        <v>0</v>
      </c>
      <c r="F111" s="310">
        <v>0</v>
      </c>
      <c r="G111" s="186">
        <v>0</v>
      </c>
      <c r="H111" s="29"/>
      <c r="I111" s="29"/>
      <c r="J111" s="29"/>
      <c r="K111" s="29"/>
      <c r="L111" s="29"/>
      <c r="M111" s="29"/>
      <c r="N111" s="29"/>
      <c r="O111" s="84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32" customFormat="1" ht="12.75">
      <c r="A112" s="529">
        <v>30</v>
      </c>
      <c r="B112" s="33">
        <v>3113</v>
      </c>
      <c r="C112" s="34" t="s">
        <v>125</v>
      </c>
      <c r="D112" s="28">
        <v>0</v>
      </c>
      <c r="E112" s="193">
        <v>0</v>
      </c>
      <c r="F112" s="359">
        <v>1157</v>
      </c>
      <c r="G112" s="186">
        <v>0</v>
      </c>
      <c r="H112" s="29"/>
      <c r="I112" s="29"/>
      <c r="J112" s="29"/>
      <c r="K112" s="29"/>
      <c r="L112" s="29"/>
      <c r="M112" s="29"/>
      <c r="N112" s="29"/>
      <c r="O112" s="84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32" customFormat="1" ht="12.75">
      <c r="A113" s="529"/>
      <c r="B113" s="44">
        <v>3114</v>
      </c>
      <c r="C113" s="34" t="s">
        <v>19</v>
      </c>
      <c r="D113" s="28">
        <v>0</v>
      </c>
      <c r="E113" s="193">
        <v>0</v>
      </c>
      <c r="F113" s="359">
        <v>215</v>
      </c>
      <c r="G113" s="186">
        <v>0</v>
      </c>
      <c r="H113" s="29"/>
      <c r="I113" s="29"/>
      <c r="J113" s="29"/>
      <c r="K113" s="29"/>
      <c r="L113" s="29"/>
      <c r="M113" s="29"/>
      <c r="N113" s="29"/>
      <c r="O113" s="84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36" customFormat="1" ht="12.75">
      <c r="A114" s="529"/>
      <c r="B114" s="44">
        <v>3116</v>
      </c>
      <c r="C114" s="34" t="s">
        <v>20</v>
      </c>
      <c r="D114" s="195">
        <v>0</v>
      </c>
      <c r="E114" s="193">
        <v>0</v>
      </c>
      <c r="F114" s="359">
        <v>16</v>
      </c>
      <c r="G114" s="186">
        <v>0</v>
      </c>
      <c r="H114" s="197"/>
      <c r="I114" s="197"/>
      <c r="J114" s="197"/>
      <c r="K114" s="197"/>
      <c r="L114" s="197"/>
      <c r="M114" s="197"/>
      <c r="N114" s="197"/>
      <c r="O114" s="84"/>
      <c r="P114" s="15"/>
      <c r="Q114" s="15"/>
      <c r="R114" s="15"/>
      <c r="S114" s="172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32" customFormat="1" ht="12.75">
      <c r="A115" s="529"/>
      <c r="B115" s="44">
        <v>3121</v>
      </c>
      <c r="C115" s="34" t="s">
        <v>21</v>
      </c>
      <c r="D115" s="195">
        <v>0</v>
      </c>
      <c r="E115" s="394">
        <v>77</v>
      </c>
      <c r="F115" s="359">
        <v>87</v>
      </c>
      <c r="G115" s="186">
        <v>0</v>
      </c>
      <c r="H115" s="29" t="s">
        <v>244</v>
      </c>
      <c r="I115" s="29"/>
      <c r="J115" s="29"/>
      <c r="K115" s="29"/>
      <c r="L115" s="29"/>
      <c r="M115" s="29"/>
      <c r="N115" s="29"/>
      <c r="O115" s="84"/>
      <c r="P115" s="15"/>
      <c r="Q115" s="15"/>
      <c r="R115" s="15"/>
      <c r="S115" s="172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35" customFormat="1" ht="15.75" customHeight="1">
      <c r="A116" s="529"/>
      <c r="B116" s="44">
        <v>3122</v>
      </c>
      <c r="C116" s="34" t="s">
        <v>22</v>
      </c>
      <c r="D116" s="195">
        <v>0</v>
      </c>
      <c r="E116" s="193">
        <v>0</v>
      </c>
      <c r="F116" s="359">
        <v>53</v>
      </c>
      <c r="G116" s="186">
        <v>0</v>
      </c>
      <c r="H116" s="169"/>
      <c r="I116" s="169"/>
      <c r="J116" s="169"/>
      <c r="K116" s="169"/>
      <c r="L116" s="169"/>
      <c r="M116" s="169"/>
      <c r="N116" s="169"/>
      <c r="O116" s="84"/>
      <c r="P116" s="172"/>
      <c r="Q116" s="15"/>
      <c r="R116" s="15"/>
      <c r="S116" s="172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32" customFormat="1" ht="12.75">
      <c r="A117" s="529"/>
      <c r="B117" s="44">
        <v>3123</v>
      </c>
      <c r="C117" s="34" t="s">
        <v>23</v>
      </c>
      <c r="D117" s="195">
        <v>0</v>
      </c>
      <c r="E117" s="193">
        <v>0</v>
      </c>
      <c r="F117" s="359">
        <v>0</v>
      </c>
      <c r="G117" s="186">
        <v>0</v>
      </c>
      <c r="H117" s="29"/>
      <c r="I117" s="29"/>
      <c r="J117" s="29"/>
      <c r="K117" s="29"/>
      <c r="L117" s="29"/>
      <c r="M117" s="29"/>
      <c r="N117" s="29"/>
      <c r="O117" s="84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32" customFormat="1" ht="12.75">
      <c r="A118" s="529"/>
      <c r="B118" s="44">
        <v>3125</v>
      </c>
      <c r="C118" s="34" t="s">
        <v>259</v>
      </c>
      <c r="D118" s="195">
        <v>0</v>
      </c>
      <c r="E118" s="193">
        <v>0</v>
      </c>
      <c r="F118" s="359">
        <v>0</v>
      </c>
      <c r="G118" s="186">
        <v>0</v>
      </c>
      <c r="H118" s="29" t="s">
        <v>244</v>
      </c>
      <c r="I118" s="29"/>
      <c r="J118" s="29"/>
      <c r="K118" s="29"/>
      <c r="L118" s="29"/>
      <c r="M118" s="29"/>
      <c r="N118" s="29"/>
      <c r="O118" s="84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32" customFormat="1" ht="12.75">
      <c r="A119" s="529"/>
      <c r="B119" s="44">
        <v>3145</v>
      </c>
      <c r="C119" s="34" t="s">
        <v>371</v>
      </c>
      <c r="D119" s="195">
        <v>0</v>
      </c>
      <c r="E119" s="193">
        <v>0</v>
      </c>
      <c r="F119" s="359">
        <v>0</v>
      </c>
      <c r="G119" s="186">
        <v>0</v>
      </c>
      <c r="H119" s="29"/>
      <c r="I119" s="29"/>
      <c r="J119" s="29"/>
      <c r="K119" s="29"/>
      <c r="L119" s="29"/>
      <c r="M119" s="29"/>
      <c r="N119" s="29"/>
      <c r="O119" s="84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32" customFormat="1" ht="25.5">
      <c r="A120" s="529"/>
      <c r="B120" s="159">
        <v>3146</v>
      </c>
      <c r="C120" s="160" t="s">
        <v>26</v>
      </c>
      <c r="D120" s="196">
        <v>0</v>
      </c>
      <c r="E120" s="196">
        <v>0</v>
      </c>
      <c r="F120" s="390">
        <v>0</v>
      </c>
      <c r="G120" s="399">
        <v>0</v>
      </c>
      <c r="H120" s="29" t="s">
        <v>244</v>
      </c>
      <c r="I120" s="29"/>
      <c r="J120" s="29"/>
      <c r="K120" s="29"/>
      <c r="L120" s="29"/>
      <c r="M120" s="29"/>
      <c r="N120" s="29"/>
      <c r="O120" s="84"/>
      <c r="P120" s="217"/>
      <c r="Q120" s="172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29" customFormat="1" ht="12.75">
      <c r="A121" s="529"/>
      <c r="B121" s="44">
        <v>3147</v>
      </c>
      <c r="C121" s="34" t="s">
        <v>27</v>
      </c>
      <c r="D121" s="190">
        <v>0</v>
      </c>
      <c r="E121" s="193">
        <v>0</v>
      </c>
      <c r="F121" s="359">
        <v>0</v>
      </c>
      <c r="G121" s="186">
        <v>0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18" ht="12.75">
      <c r="A122" s="529"/>
      <c r="B122" s="161">
        <v>4322</v>
      </c>
      <c r="C122" s="162" t="s">
        <v>31</v>
      </c>
      <c r="D122" s="198">
        <v>0</v>
      </c>
      <c r="E122" s="193">
        <v>0</v>
      </c>
      <c r="F122" s="388">
        <v>0</v>
      </c>
      <c r="G122" s="186">
        <v>0</v>
      </c>
      <c r="R122" s="172"/>
    </row>
    <row r="123" spans="1:7" ht="12.75">
      <c r="A123" s="529"/>
      <c r="B123" s="147">
        <v>3150</v>
      </c>
      <c r="C123" s="150" t="s">
        <v>28</v>
      </c>
      <c r="D123" s="190">
        <v>0</v>
      </c>
      <c r="E123" s="193">
        <v>0</v>
      </c>
      <c r="F123" s="359">
        <v>0</v>
      </c>
      <c r="G123" s="186">
        <v>0</v>
      </c>
    </row>
    <row r="124" spans="1:7" ht="12.75">
      <c r="A124" s="529"/>
      <c r="B124" s="44">
        <v>3231</v>
      </c>
      <c r="C124" s="34" t="s">
        <v>29</v>
      </c>
      <c r="D124" s="195">
        <v>0</v>
      </c>
      <c r="E124" s="193">
        <v>0</v>
      </c>
      <c r="F124" s="359">
        <v>0</v>
      </c>
      <c r="G124" s="186">
        <v>0</v>
      </c>
    </row>
    <row r="125" spans="1:7" ht="12.75">
      <c r="A125" s="529"/>
      <c r="B125" s="44">
        <v>3299</v>
      </c>
      <c r="C125" s="34" t="s">
        <v>311</v>
      </c>
      <c r="D125" s="195">
        <v>0</v>
      </c>
      <c r="E125" s="193">
        <v>0</v>
      </c>
      <c r="F125" s="359">
        <v>0</v>
      </c>
      <c r="G125" s="186">
        <v>0</v>
      </c>
    </row>
    <row r="126" spans="1:7" ht="12.75">
      <c r="A126" s="529"/>
      <c r="B126" s="44">
        <v>3419</v>
      </c>
      <c r="C126" s="34" t="s">
        <v>299</v>
      </c>
      <c r="D126" s="195">
        <v>0</v>
      </c>
      <c r="E126" s="193">
        <v>0</v>
      </c>
      <c r="F126" s="359">
        <v>0</v>
      </c>
      <c r="G126" s="186">
        <v>0</v>
      </c>
    </row>
    <row r="127" spans="1:256" s="132" customFormat="1" ht="13.5" customHeight="1">
      <c r="A127" s="530"/>
      <c r="B127" s="44">
        <v>3421</v>
      </c>
      <c r="C127" s="34" t="s">
        <v>30</v>
      </c>
      <c r="D127" s="195">
        <v>0</v>
      </c>
      <c r="E127" s="193">
        <v>0</v>
      </c>
      <c r="F127" s="359">
        <v>45</v>
      </c>
      <c r="G127" s="186">
        <v>0</v>
      </c>
      <c r="H127" s="514" t="s">
        <v>68</v>
      </c>
      <c r="I127" s="515"/>
      <c r="J127" s="515"/>
      <c r="K127" s="515"/>
      <c r="L127" s="515"/>
      <c r="M127" s="29"/>
      <c r="N127" s="29"/>
      <c r="O127" s="84" t="s">
        <v>256</v>
      </c>
      <c r="P127" s="84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32" customFormat="1" ht="12.75">
      <c r="A128" s="516" t="s">
        <v>168</v>
      </c>
      <c r="B128" s="517"/>
      <c r="C128" s="518"/>
      <c r="D128" s="130">
        <f>SUM(D112:D127)</f>
        <v>0</v>
      </c>
      <c r="E128" s="130">
        <f>SUM(E111:E127)</f>
        <v>77</v>
      </c>
      <c r="F128" s="460">
        <f>SUM(F111:F127)</f>
        <v>1573</v>
      </c>
      <c r="G128" s="264">
        <f>F128/E128*100</f>
        <v>2042.8571428571427</v>
      </c>
      <c r="H128" s="138" t="s">
        <v>243</v>
      </c>
      <c r="I128" s="29"/>
      <c r="J128" s="29"/>
      <c r="K128" s="29"/>
      <c r="L128" s="29"/>
      <c r="M128" s="29"/>
      <c r="N128" s="29"/>
      <c r="O128" s="84" t="s">
        <v>254</v>
      </c>
      <c r="P128" s="84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7" ht="12.75">
      <c r="A129" s="77"/>
      <c r="B129" s="41"/>
      <c r="C129" s="41"/>
      <c r="D129" s="55"/>
      <c r="E129" s="351"/>
      <c r="F129" s="54"/>
      <c r="G129" s="38"/>
    </row>
    <row r="130" spans="1:7" ht="25.5">
      <c r="A130" s="7" t="s">
        <v>11</v>
      </c>
      <c r="B130" s="7" t="s">
        <v>12</v>
      </c>
      <c r="C130" s="5" t="s">
        <v>13</v>
      </c>
      <c r="D130" s="52" t="s">
        <v>126</v>
      </c>
      <c r="E130" s="59" t="s">
        <v>127</v>
      </c>
      <c r="F130" s="5" t="s">
        <v>2</v>
      </c>
      <c r="G130" s="51" t="s">
        <v>128</v>
      </c>
    </row>
    <row r="131" spans="1:7" ht="12.75">
      <c r="A131" s="139" t="s">
        <v>17</v>
      </c>
      <c r="B131" s="163">
        <v>3299</v>
      </c>
      <c r="C131" s="164" t="s">
        <v>311</v>
      </c>
      <c r="D131" s="254">
        <v>16200</v>
      </c>
      <c r="E131" s="397">
        <v>18055</v>
      </c>
      <c r="F131" s="461">
        <v>4059</v>
      </c>
      <c r="G131" s="200">
        <f>F131/E131*100</f>
        <v>22.481307117142066</v>
      </c>
    </row>
    <row r="132" spans="1:256" s="132" customFormat="1" ht="12.75">
      <c r="A132" s="231"/>
      <c r="B132" s="248"/>
      <c r="C132" s="247" t="s">
        <v>317</v>
      </c>
      <c r="D132" s="267">
        <f>D70+D91+D107+D128+D131</f>
        <v>3585630</v>
      </c>
      <c r="E132" s="234">
        <f>E70+E91+E107+E128+E131</f>
        <v>3619431</v>
      </c>
      <c r="F132" s="389">
        <f>F70+F91+F107+F128+F131</f>
        <v>947173</v>
      </c>
      <c r="G132" s="264">
        <f>F132/E132*100</f>
        <v>26.169113321955855</v>
      </c>
      <c r="H132" s="138" t="s">
        <v>68</v>
      </c>
      <c r="I132" s="29"/>
      <c r="J132" s="29"/>
      <c r="K132" s="29"/>
      <c r="L132" s="29"/>
      <c r="M132" s="29"/>
      <c r="N132" s="29"/>
      <c r="O132" s="84" t="s">
        <v>255</v>
      </c>
      <c r="P132" s="84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32" customFormat="1" ht="12.75">
      <c r="A133" s="16"/>
      <c r="B133" s="69"/>
      <c r="C133" s="235"/>
      <c r="D133" s="236"/>
      <c r="E133" s="237"/>
      <c r="F133" s="238"/>
      <c r="G133" s="239"/>
      <c r="H133" s="138"/>
      <c r="I133" s="29"/>
      <c r="J133" s="29"/>
      <c r="K133" s="29"/>
      <c r="L133" s="29"/>
      <c r="M133" s="29"/>
      <c r="N133" s="29"/>
      <c r="O133" s="84"/>
      <c r="P133" s="84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6" ht="12.75">
      <c r="A134" s="536" t="s">
        <v>38</v>
      </c>
      <c r="B134" s="536"/>
      <c r="C134" s="536"/>
      <c r="D134" s="56"/>
      <c r="E134" s="18"/>
      <c r="F134" s="84"/>
    </row>
    <row r="135" spans="1:256" s="29" customFormat="1" ht="12.75">
      <c r="A135" s="20"/>
      <c r="B135" s="20"/>
      <c r="C135" s="20"/>
      <c r="D135" s="56"/>
      <c r="E135" s="18"/>
      <c r="F135" s="84"/>
      <c r="G13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7" ht="25.5">
      <c r="A136" s="7" t="s">
        <v>11</v>
      </c>
      <c r="B136" s="7" t="s">
        <v>12</v>
      </c>
      <c r="C136" s="5" t="s">
        <v>13</v>
      </c>
      <c r="D136" s="52" t="s">
        <v>126</v>
      </c>
      <c r="E136" s="59" t="s">
        <v>127</v>
      </c>
      <c r="F136" s="5" t="s">
        <v>2</v>
      </c>
      <c r="G136" s="51" t="s">
        <v>128</v>
      </c>
    </row>
    <row r="137" spans="1:7" ht="12.75">
      <c r="A137" s="146" t="s">
        <v>17</v>
      </c>
      <c r="B137" s="147" t="s">
        <v>33</v>
      </c>
      <c r="C137" s="150" t="s">
        <v>36</v>
      </c>
      <c r="D137" s="253">
        <v>9500</v>
      </c>
      <c r="E137" s="188">
        <v>9500</v>
      </c>
      <c r="F137" s="359">
        <v>0</v>
      </c>
      <c r="G137" s="186">
        <f>F137/E137*100</f>
        <v>0</v>
      </c>
    </row>
    <row r="138" spans="1:256" s="29" customFormat="1" ht="12.75">
      <c r="A138" s="231"/>
      <c r="B138" s="248"/>
      <c r="C138" s="247" t="s">
        <v>318</v>
      </c>
      <c r="D138" s="232">
        <f>D137</f>
        <v>9500</v>
      </c>
      <c r="E138" s="233">
        <f>E137</f>
        <v>9500</v>
      </c>
      <c r="F138" s="267">
        <f>F137</f>
        <v>0</v>
      </c>
      <c r="G138" s="186">
        <f>F138/E138*100</f>
        <v>0</v>
      </c>
      <c r="O138" s="84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29" customFormat="1" ht="12.75">
      <c r="A139" s="16"/>
      <c r="B139" s="69"/>
      <c r="C139" s="235"/>
      <c r="D139" s="236"/>
      <c r="E139" s="237"/>
      <c r="F139" s="238"/>
      <c r="G139" s="239"/>
      <c r="O139" s="84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29" customFormat="1" ht="12.75">
      <c r="A140" s="240"/>
      <c r="B140" s="250"/>
      <c r="C140" s="249" t="s">
        <v>319</v>
      </c>
      <c r="D140" s="241">
        <f>D132+D138</f>
        <v>3595130</v>
      </c>
      <c r="E140" s="242">
        <f>E132+E138</f>
        <v>3628931</v>
      </c>
      <c r="F140" s="242">
        <f>F132+F138</f>
        <v>947173</v>
      </c>
      <c r="G140" s="10">
        <f>F140/E140*100</f>
        <v>26.10060648714456</v>
      </c>
      <c r="O140" s="84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29" customFormat="1" ht="12.75">
      <c r="A141" s="16"/>
      <c r="B141" s="69"/>
      <c r="C141" s="235"/>
      <c r="D141" s="236"/>
      <c r="E141" s="237"/>
      <c r="F141" s="238"/>
      <c r="G141" s="239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  <c r="IU141" s="84"/>
      <c r="IV141" s="84"/>
    </row>
    <row r="142" spans="1:256" s="132" customFormat="1" ht="15.75">
      <c r="A142" s="74" t="s">
        <v>39</v>
      </c>
      <c r="B142" s="29"/>
      <c r="C142" s="29"/>
      <c r="D142" s="84"/>
      <c r="E142" s="84"/>
      <c r="F142" s="84"/>
      <c r="G142" s="29"/>
      <c r="H142" s="29"/>
      <c r="I142" s="29"/>
      <c r="J142" s="29"/>
      <c r="K142" s="29"/>
      <c r="L142" s="29"/>
      <c r="M142" s="29"/>
      <c r="N142" s="29"/>
      <c r="O142" s="84" t="s">
        <v>258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32" customFormat="1" ht="12.75">
      <c r="A143" s="29"/>
      <c r="B143"/>
      <c r="C143"/>
      <c r="D143" s="15"/>
      <c r="E143" s="15"/>
      <c r="F143" s="15"/>
      <c r="G143"/>
      <c r="H143" s="29"/>
      <c r="I143" s="29"/>
      <c r="J143" s="29"/>
      <c r="K143" s="29"/>
      <c r="L143" s="29"/>
      <c r="M143" s="29"/>
      <c r="N143" s="29"/>
      <c r="O143" s="84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32" customFormat="1" ht="12.75">
      <c r="A144" s="65" t="s">
        <v>37</v>
      </c>
      <c r="B144"/>
      <c r="C144"/>
      <c r="D144" s="15"/>
      <c r="E144" s="15"/>
      <c r="F144" s="15"/>
      <c r="G144"/>
      <c r="H144" s="29"/>
      <c r="I144" s="29"/>
      <c r="J144" s="29"/>
      <c r="K144" s="29"/>
      <c r="L144" s="29"/>
      <c r="M144" s="29"/>
      <c r="N144" s="29"/>
      <c r="O144" s="84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32" customFormat="1" ht="12.75">
      <c r="A145" s="29"/>
      <c r="B145"/>
      <c r="C145"/>
      <c r="D145" s="15"/>
      <c r="E145" s="15"/>
      <c r="F145" s="15"/>
      <c r="G145"/>
      <c r="H145" s="29"/>
      <c r="I145" s="29"/>
      <c r="J145" s="29"/>
      <c r="K145" s="29"/>
      <c r="L145" s="29"/>
      <c r="M145" s="29"/>
      <c r="N145" s="29"/>
      <c r="O145" s="84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32" customFormat="1" ht="25.5">
      <c r="A146" s="7" t="s">
        <v>11</v>
      </c>
      <c r="B146" s="7" t="s">
        <v>12</v>
      </c>
      <c r="C146" s="5" t="s">
        <v>13</v>
      </c>
      <c r="D146" s="52" t="s">
        <v>126</v>
      </c>
      <c r="E146" s="59" t="s">
        <v>127</v>
      </c>
      <c r="F146" s="5" t="s">
        <v>2</v>
      </c>
      <c r="G146" s="51" t="s">
        <v>128</v>
      </c>
      <c r="H146" s="29"/>
      <c r="I146" s="29"/>
      <c r="J146" s="29"/>
      <c r="K146" s="29"/>
      <c r="L146" s="29"/>
      <c r="M146" s="29"/>
      <c r="N146" s="29"/>
      <c r="O146" s="84"/>
      <c r="P146" s="15"/>
      <c r="Q146" s="15"/>
      <c r="R146" s="15"/>
      <c r="S146" s="172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35" customFormat="1" ht="12.75">
      <c r="A147" s="165" t="s">
        <v>40</v>
      </c>
      <c r="B147" s="147">
        <v>3311</v>
      </c>
      <c r="C147" s="150" t="s">
        <v>138</v>
      </c>
      <c r="D147" s="193">
        <v>27808</v>
      </c>
      <c r="E147" s="188">
        <v>27808</v>
      </c>
      <c r="F147" s="359">
        <v>6951</v>
      </c>
      <c r="G147" s="186">
        <f aca="true" t="shared" si="4" ref="G147:G154">F147/E147*100</f>
        <v>24.99640391254315</v>
      </c>
      <c r="H147" s="169"/>
      <c r="I147" s="169"/>
      <c r="J147" s="169"/>
      <c r="K147" s="169"/>
      <c r="L147" s="169"/>
      <c r="M147" s="169"/>
      <c r="N147" s="169"/>
      <c r="O147" s="84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32" customFormat="1" ht="12.75">
      <c r="A148" s="165" t="s">
        <v>40</v>
      </c>
      <c r="B148" s="147">
        <v>3314</v>
      </c>
      <c r="C148" s="150" t="s">
        <v>42</v>
      </c>
      <c r="D148" s="193">
        <v>20876</v>
      </c>
      <c r="E148" s="188">
        <v>20876</v>
      </c>
      <c r="F148" s="359">
        <v>3315</v>
      </c>
      <c r="G148" s="186">
        <f t="shared" si="4"/>
        <v>15.879478827361563</v>
      </c>
      <c r="H148" s="29"/>
      <c r="I148" s="29"/>
      <c r="J148" s="29"/>
      <c r="K148" s="29"/>
      <c r="L148" s="29"/>
      <c r="M148" s="29"/>
      <c r="N148" s="29"/>
      <c r="O148" s="84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32" customFormat="1" ht="12.75">
      <c r="A149" s="165" t="s">
        <v>40</v>
      </c>
      <c r="B149" s="147">
        <v>3315</v>
      </c>
      <c r="C149" s="150" t="s">
        <v>41</v>
      </c>
      <c r="D149" s="193">
        <v>48000</v>
      </c>
      <c r="E149" s="188">
        <v>48000</v>
      </c>
      <c r="F149" s="359">
        <v>11754</v>
      </c>
      <c r="G149" s="186">
        <f t="shared" si="4"/>
        <v>24.4875</v>
      </c>
      <c r="H149" s="29"/>
      <c r="I149" s="29"/>
      <c r="J149" s="29"/>
      <c r="K149" s="29"/>
      <c r="L149" s="29"/>
      <c r="M149" s="29"/>
      <c r="N149" s="29"/>
      <c r="O149" s="84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18" ht="12.75">
      <c r="A150" s="165" t="s">
        <v>40</v>
      </c>
      <c r="B150" s="147">
        <v>3317</v>
      </c>
      <c r="C150" s="150" t="s">
        <v>131</v>
      </c>
      <c r="D150" s="193">
        <v>300</v>
      </c>
      <c r="E150" s="188">
        <v>300</v>
      </c>
      <c r="F150" s="359">
        <v>0</v>
      </c>
      <c r="G150" s="186">
        <f t="shared" si="4"/>
        <v>0</v>
      </c>
      <c r="R150" s="211"/>
    </row>
    <row r="151" spans="1:19" ht="12.75">
      <c r="A151" s="165" t="s">
        <v>40</v>
      </c>
      <c r="B151" s="147">
        <v>3319</v>
      </c>
      <c r="C151" s="150" t="s">
        <v>44</v>
      </c>
      <c r="D151" s="193">
        <v>640</v>
      </c>
      <c r="E151" s="188">
        <v>640</v>
      </c>
      <c r="F151" s="359">
        <v>20</v>
      </c>
      <c r="G151" s="186">
        <f t="shared" si="4"/>
        <v>3.125</v>
      </c>
      <c r="S151" s="172"/>
    </row>
    <row r="152" spans="1:7" ht="12.75">
      <c r="A152" s="165" t="s">
        <v>40</v>
      </c>
      <c r="B152" s="147">
        <v>3321</v>
      </c>
      <c r="C152" s="150" t="s">
        <v>278</v>
      </c>
      <c r="D152" s="193">
        <v>1602</v>
      </c>
      <c r="E152" s="188">
        <v>1602</v>
      </c>
      <c r="F152" s="359">
        <v>399</v>
      </c>
      <c r="G152" s="186">
        <f t="shared" si="4"/>
        <v>24.9063670411985</v>
      </c>
    </row>
    <row r="153" spans="1:7" ht="12.75">
      <c r="A153" s="165" t="s">
        <v>40</v>
      </c>
      <c r="B153" s="147">
        <v>3322</v>
      </c>
      <c r="C153" s="150" t="s">
        <v>43</v>
      </c>
      <c r="D153" s="193">
        <v>16068</v>
      </c>
      <c r="E153" s="188">
        <v>21406</v>
      </c>
      <c r="F153" s="359">
        <v>0</v>
      </c>
      <c r="G153" s="186">
        <f t="shared" si="4"/>
        <v>0</v>
      </c>
    </row>
    <row r="154" spans="1:7" ht="12.75">
      <c r="A154" s="165" t="s">
        <v>40</v>
      </c>
      <c r="B154" s="147">
        <v>3329</v>
      </c>
      <c r="C154" s="150" t="s">
        <v>420</v>
      </c>
      <c r="D154" s="193">
        <v>800</v>
      </c>
      <c r="E154" s="188">
        <v>800</v>
      </c>
      <c r="F154" s="359">
        <v>0</v>
      </c>
      <c r="G154" s="186">
        <f t="shared" si="4"/>
        <v>0</v>
      </c>
    </row>
    <row r="155" spans="1:7" ht="12.75" hidden="1">
      <c r="A155" s="16"/>
      <c r="B155" s="69"/>
      <c r="C155" s="70" t="s">
        <v>282</v>
      </c>
      <c r="D155" s="71"/>
      <c r="E155" s="72"/>
      <c r="F155" s="462"/>
      <c r="G155" s="73"/>
    </row>
    <row r="156" spans="1:7" ht="12.75" customHeight="1" hidden="1">
      <c r="A156" s="535" t="s">
        <v>286</v>
      </c>
      <c r="B156" s="535"/>
      <c r="C156" s="535"/>
      <c r="D156" s="535"/>
      <c r="E156" s="72"/>
      <c r="F156" s="462"/>
      <c r="G156" s="73"/>
    </row>
    <row r="157" spans="1:7" ht="12.75" customHeight="1" hidden="1">
      <c r="A157" s="535" t="s">
        <v>287</v>
      </c>
      <c r="B157" s="535"/>
      <c r="C157" s="535"/>
      <c r="D157" s="535"/>
      <c r="E157" s="72"/>
      <c r="F157" s="462"/>
      <c r="G157" s="73"/>
    </row>
    <row r="158" spans="1:7" ht="12.75" customHeight="1" hidden="1">
      <c r="A158" s="535" t="s">
        <v>288</v>
      </c>
      <c r="B158" s="535"/>
      <c r="C158" s="535"/>
      <c r="D158" s="535"/>
      <c r="E158" s="72"/>
      <c r="F158" s="462"/>
      <c r="G158" s="73"/>
    </row>
    <row r="159" spans="1:7" ht="12.75" customHeight="1" hidden="1">
      <c r="A159" s="535" t="s">
        <v>289</v>
      </c>
      <c r="B159" s="535"/>
      <c r="C159" s="535"/>
      <c r="D159" s="535"/>
      <c r="E159" s="72"/>
      <c r="F159" s="462"/>
      <c r="G159" s="73"/>
    </row>
    <row r="160" spans="1:7" ht="12.75" customHeight="1" hidden="1">
      <c r="A160" s="524" t="s">
        <v>290</v>
      </c>
      <c r="B160" s="524"/>
      <c r="C160" s="524"/>
      <c r="D160" s="524"/>
      <c r="E160" s="72"/>
      <c r="F160" s="462"/>
      <c r="G160" s="73"/>
    </row>
    <row r="161" spans="1:256" s="132" customFormat="1" ht="12.75">
      <c r="A161" s="231"/>
      <c r="B161" s="248"/>
      <c r="C161" s="247" t="s">
        <v>317</v>
      </c>
      <c r="D161" s="293">
        <f>SUM(D147:D154)</f>
        <v>116094</v>
      </c>
      <c r="E161" s="233">
        <f>SUM(E147:E154)</f>
        <v>121432</v>
      </c>
      <c r="F161" s="267">
        <f>SUM(F147:F154)</f>
        <v>22439</v>
      </c>
      <c r="G161" s="131">
        <f>F161/E161*100</f>
        <v>18.47865472033731</v>
      </c>
      <c r="H161" s="138" t="s">
        <v>68</v>
      </c>
      <c r="I161" s="29"/>
      <c r="J161" s="29"/>
      <c r="K161" s="29"/>
      <c r="L161" s="29"/>
      <c r="M161" s="29"/>
      <c r="N161" s="29"/>
      <c r="O161" s="84" t="s">
        <v>255</v>
      </c>
      <c r="P161" s="84"/>
      <c r="Q161" s="15"/>
      <c r="R161" s="172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32" customFormat="1" ht="12.75">
      <c r="A162" s="16"/>
      <c r="B162" s="69"/>
      <c r="C162" s="235"/>
      <c r="D162" s="71"/>
      <c r="E162" s="237"/>
      <c r="F162" s="238"/>
      <c r="G162" s="31"/>
      <c r="H162" s="138"/>
      <c r="I162" s="29"/>
      <c r="J162" s="29"/>
      <c r="K162" s="29"/>
      <c r="L162" s="29"/>
      <c r="M162" s="29"/>
      <c r="N162" s="29"/>
      <c r="O162" s="84"/>
      <c r="P162" s="84"/>
      <c r="Q162" s="15"/>
      <c r="R162" s="172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32" customFormat="1" ht="12.75">
      <c r="A163" s="536" t="s">
        <v>38</v>
      </c>
      <c r="B163" s="536"/>
      <c r="C163" s="536"/>
      <c r="D163" s="71"/>
      <c r="E163" s="237"/>
      <c r="F163" s="238"/>
      <c r="G163" s="31"/>
      <c r="H163" s="138"/>
      <c r="I163" s="29"/>
      <c r="J163" s="29"/>
      <c r="K163" s="29"/>
      <c r="L163" s="29"/>
      <c r="M163" s="29"/>
      <c r="N163" s="29"/>
      <c r="O163" s="84"/>
      <c r="P163" s="84"/>
      <c r="Q163" s="15"/>
      <c r="R163" s="172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32" customFormat="1" ht="12.75">
      <c r="A164" s="16"/>
      <c r="B164" s="69"/>
      <c r="C164" s="235"/>
      <c r="D164" s="71"/>
      <c r="E164" s="237"/>
      <c r="F164" s="238"/>
      <c r="G164" s="31"/>
      <c r="H164" s="138"/>
      <c r="I164" s="29"/>
      <c r="J164" s="29"/>
      <c r="K164" s="29"/>
      <c r="L164" s="29"/>
      <c r="M164" s="29"/>
      <c r="N164" s="29"/>
      <c r="O164" s="84"/>
      <c r="P164" s="84"/>
      <c r="Q164" s="15"/>
      <c r="R164" s="172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32" customFormat="1" ht="25.5">
      <c r="A165" s="7" t="s">
        <v>11</v>
      </c>
      <c r="B165" s="7" t="s">
        <v>12</v>
      </c>
      <c r="C165" s="5" t="s">
        <v>13</v>
      </c>
      <c r="D165" s="52" t="s">
        <v>126</v>
      </c>
      <c r="E165" s="59" t="s">
        <v>127</v>
      </c>
      <c r="F165" s="5" t="s">
        <v>2</v>
      </c>
      <c r="G165" s="51" t="s">
        <v>128</v>
      </c>
      <c r="H165" s="138"/>
      <c r="I165" s="29"/>
      <c r="J165" s="29"/>
      <c r="K165" s="29"/>
      <c r="L165" s="29"/>
      <c r="M165" s="29"/>
      <c r="N165" s="29"/>
      <c r="O165" s="84"/>
      <c r="P165" s="84"/>
      <c r="Q165" s="15"/>
      <c r="R165" s="172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32" customFormat="1" ht="12.75">
      <c r="A166" s="285">
        <v>40</v>
      </c>
      <c r="B166" s="285">
        <v>3311</v>
      </c>
      <c r="C166" s="310" t="s">
        <v>410</v>
      </c>
      <c r="D166" s="284">
        <v>0</v>
      </c>
      <c r="E166" s="394">
        <v>298</v>
      </c>
      <c r="F166" s="310">
        <v>298</v>
      </c>
      <c r="G166" s="186">
        <f>F166/E166*100</f>
        <v>100</v>
      </c>
      <c r="H166" s="138"/>
      <c r="I166" s="29"/>
      <c r="J166" s="29"/>
      <c r="K166" s="29"/>
      <c r="L166" s="29"/>
      <c r="M166" s="29"/>
      <c r="N166" s="29"/>
      <c r="O166" s="84"/>
      <c r="P166" s="84"/>
      <c r="Q166" s="15"/>
      <c r="R166" s="172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32" customFormat="1" ht="12.75">
      <c r="A167" s="285">
        <v>40</v>
      </c>
      <c r="B167" s="285">
        <v>3315</v>
      </c>
      <c r="C167" s="310" t="s">
        <v>379</v>
      </c>
      <c r="D167" s="192">
        <v>1000</v>
      </c>
      <c r="E167" s="193">
        <v>1000</v>
      </c>
      <c r="F167" s="310">
        <v>0</v>
      </c>
      <c r="G167" s="186">
        <f>F167/E167*100</f>
        <v>0</v>
      </c>
      <c r="H167" s="138"/>
      <c r="I167" s="29"/>
      <c r="J167" s="29"/>
      <c r="K167" s="29"/>
      <c r="L167" s="29"/>
      <c r="M167" s="29"/>
      <c r="N167" s="29"/>
      <c r="O167" s="84"/>
      <c r="P167" s="84"/>
      <c r="Q167" s="15"/>
      <c r="R167" s="172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32" customFormat="1" ht="12.75">
      <c r="A168" s="231"/>
      <c r="B168" s="248"/>
      <c r="C168" s="247" t="s">
        <v>318</v>
      </c>
      <c r="D168" s="232">
        <f>D167</f>
        <v>1000</v>
      </c>
      <c r="E168" s="233">
        <f>SUM(E166:E167)</f>
        <v>1298</v>
      </c>
      <c r="F168" s="267">
        <f>SUM(F166:F167)</f>
        <v>298</v>
      </c>
      <c r="G168" s="131">
        <f>F168/E168*100</f>
        <v>22.95839753466872</v>
      </c>
      <c r="H168" s="138"/>
      <c r="I168" s="29"/>
      <c r="J168" s="29"/>
      <c r="K168" s="29"/>
      <c r="L168" s="29"/>
      <c r="M168" s="29"/>
      <c r="N168" s="29"/>
      <c r="O168" s="84"/>
      <c r="P168" s="84"/>
      <c r="Q168" s="15"/>
      <c r="R168" s="172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32" customFormat="1" ht="12.75">
      <c r="A169" s="16"/>
      <c r="B169" s="69"/>
      <c r="C169" s="235"/>
      <c r="D169" s="236"/>
      <c r="E169" s="237"/>
      <c r="F169" s="238"/>
      <c r="G169" s="239"/>
      <c r="H169" s="138"/>
      <c r="I169" s="29"/>
      <c r="J169" s="29"/>
      <c r="K169" s="29"/>
      <c r="L169" s="29"/>
      <c r="M169" s="29"/>
      <c r="N169" s="29"/>
      <c r="O169" s="84"/>
      <c r="P169" s="84"/>
      <c r="Q169" s="15"/>
      <c r="R169" s="172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32" customFormat="1" ht="12.75">
      <c r="A170" s="240"/>
      <c r="B170" s="250"/>
      <c r="C170" s="249" t="s">
        <v>319</v>
      </c>
      <c r="D170" s="241">
        <f>D161+D168</f>
        <v>117094</v>
      </c>
      <c r="E170" s="242">
        <f>E161+E168</f>
        <v>122730</v>
      </c>
      <c r="F170" s="243">
        <f>F161+F168</f>
        <v>22737</v>
      </c>
      <c r="G170" s="10">
        <f>F170/E170*100</f>
        <v>18.52603275482767</v>
      </c>
      <c r="H170" s="138"/>
      <c r="I170" s="29"/>
      <c r="J170" s="29"/>
      <c r="K170" s="29"/>
      <c r="L170" s="29"/>
      <c r="M170" s="29"/>
      <c r="N170" s="29"/>
      <c r="O170" s="84"/>
      <c r="P170" s="84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32" customFormat="1" ht="12.75">
      <c r="A171" s="16"/>
      <c r="B171" s="69"/>
      <c r="C171" s="235"/>
      <c r="D171" s="236"/>
      <c r="E171" s="237"/>
      <c r="F171" s="238"/>
      <c r="G171" s="239"/>
      <c r="H171" s="138"/>
      <c r="I171" s="29"/>
      <c r="J171" s="29"/>
      <c r="K171" s="29"/>
      <c r="L171" s="29"/>
      <c r="M171" s="29"/>
      <c r="N171" s="29"/>
      <c r="O171" s="84"/>
      <c r="P171" s="84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32" customFormat="1" ht="15.75">
      <c r="A172" s="74" t="s">
        <v>246</v>
      </c>
      <c r="B172" s="29"/>
      <c r="C172" s="29"/>
      <c r="D172" s="84"/>
      <c r="E172" s="84"/>
      <c r="F172" s="84"/>
      <c r="G172" s="29"/>
      <c r="H172" s="29"/>
      <c r="I172" s="29"/>
      <c r="J172" s="29"/>
      <c r="K172" s="29"/>
      <c r="L172" s="29"/>
      <c r="M172" s="29"/>
      <c r="N172" s="29"/>
      <c r="O172" s="84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32" customFormat="1" ht="12.75">
      <c r="A173" s="29"/>
      <c r="B173"/>
      <c r="C173"/>
      <c r="D173" s="15"/>
      <c r="E173" s="15"/>
      <c r="F173" s="15"/>
      <c r="G173"/>
      <c r="H173" s="29"/>
      <c r="I173" s="29"/>
      <c r="J173" s="29"/>
      <c r="K173" s="29"/>
      <c r="L173" s="29"/>
      <c r="M173" s="29"/>
      <c r="N173" s="29"/>
      <c r="O173" s="84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32" customFormat="1" ht="12.75">
      <c r="A174" s="65" t="s">
        <v>37</v>
      </c>
      <c r="B174"/>
      <c r="C174"/>
      <c r="D174" s="15"/>
      <c r="E174" s="15"/>
      <c r="F174" s="15"/>
      <c r="G174"/>
      <c r="H174" s="29"/>
      <c r="I174" s="29"/>
      <c r="J174" s="29"/>
      <c r="K174" s="29"/>
      <c r="L174" s="29"/>
      <c r="M174" s="29"/>
      <c r="N174" s="29"/>
      <c r="O174" s="84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32" customFormat="1" ht="12.75">
      <c r="A175" s="29"/>
      <c r="B175"/>
      <c r="C175"/>
      <c r="D175" s="15"/>
      <c r="E175" s="15"/>
      <c r="F175" s="15"/>
      <c r="G175"/>
      <c r="H175" s="29"/>
      <c r="I175" s="29"/>
      <c r="J175" s="29"/>
      <c r="K175" s="29"/>
      <c r="L175" s="29"/>
      <c r="M175" s="29"/>
      <c r="N175" s="29"/>
      <c r="O175" s="84"/>
      <c r="P175" s="15"/>
      <c r="Q175" s="15"/>
      <c r="R175" s="172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32" customFormat="1" ht="25.5">
      <c r="A176" s="7" t="s">
        <v>11</v>
      </c>
      <c r="B176" s="7" t="s">
        <v>12</v>
      </c>
      <c r="C176" s="5" t="s">
        <v>13</v>
      </c>
      <c r="D176" s="52" t="s">
        <v>126</v>
      </c>
      <c r="E176" s="59" t="s">
        <v>127</v>
      </c>
      <c r="F176" s="5" t="s">
        <v>2</v>
      </c>
      <c r="G176" s="51" t="s">
        <v>128</v>
      </c>
      <c r="H176" s="29"/>
      <c r="I176" s="29"/>
      <c r="J176" s="29"/>
      <c r="K176" s="29"/>
      <c r="L176" s="29"/>
      <c r="M176" s="29"/>
      <c r="N176" s="29"/>
      <c r="O176" s="84"/>
      <c r="P176" s="15"/>
      <c r="Q176" s="15"/>
      <c r="R176" s="172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32" customFormat="1" ht="12.75">
      <c r="A177" s="44">
        <v>50</v>
      </c>
      <c r="B177" s="44">
        <v>3522</v>
      </c>
      <c r="C177" s="23" t="s">
        <v>139</v>
      </c>
      <c r="D177" s="251">
        <v>145055</v>
      </c>
      <c r="E177" s="282">
        <v>162104</v>
      </c>
      <c r="F177" s="282">
        <v>6205</v>
      </c>
      <c r="G177" s="36">
        <f aca="true" t="shared" si="5" ref="G177:G184">F177/E177*100</f>
        <v>3.827789567191433</v>
      </c>
      <c r="H177" s="29"/>
      <c r="I177" s="29"/>
      <c r="J177" s="29"/>
      <c r="K177" s="29"/>
      <c r="L177" s="29"/>
      <c r="M177" s="29"/>
      <c r="N177" s="29"/>
      <c r="O177" s="84"/>
      <c r="P177" s="15"/>
      <c r="Q177" s="15"/>
      <c r="R177" s="222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15" ht="12.75" customHeight="1">
      <c r="A178" s="44">
        <v>50</v>
      </c>
      <c r="B178" s="44">
        <v>3529</v>
      </c>
      <c r="C178" s="23" t="s">
        <v>140</v>
      </c>
      <c r="D178" s="251">
        <v>20470</v>
      </c>
      <c r="E178" s="282">
        <v>23870</v>
      </c>
      <c r="F178" s="282">
        <v>8015</v>
      </c>
      <c r="G178" s="36">
        <f t="shared" si="5"/>
        <v>33.577712609970675</v>
      </c>
      <c r="H178" s="29"/>
      <c r="I178" s="29"/>
      <c r="J178" s="29"/>
      <c r="K178" s="29"/>
      <c r="L178" s="29"/>
      <c r="M178" s="29"/>
      <c r="N178" s="29"/>
      <c r="O178" s="84"/>
    </row>
    <row r="179" spans="1:15" ht="12.75" customHeight="1">
      <c r="A179" s="44">
        <v>50</v>
      </c>
      <c r="B179" s="44">
        <v>3533</v>
      </c>
      <c r="C179" s="23" t="s">
        <v>141</v>
      </c>
      <c r="D179" s="251">
        <v>99000</v>
      </c>
      <c r="E179" s="26">
        <v>99000</v>
      </c>
      <c r="F179" s="282">
        <v>24750</v>
      </c>
      <c r="G179" s="36">
        <f t="shared" si="5"/>
        <v>25</v>
      </c>
      <c r="H179" s="29"/>
      <c r="I179" s="29"/>
      <c r="J179" s="29"/>
      <c r="K179" s="29"/>
      <c r="L179" s="29"/>
      <c r="M179" s="29"/>
      <c r="N179" s="29"/>
      <c r="O179" s="84"/>
    </row>
    <row r="180" spans="1:15" ht="12.75" customHeight="1">
      <c r="A180" s="166" t="s">
        <v>45</v>
      </c>
      <c r="B180" s="161">
        <v>3539</v>
      </c>
      <c r="C180" s="162" t="s">
        <v>48</v>
      </c>
      <c r="D180" s="252">
        <v>2500</v>
      </c>
      <c r="E180" s="199">
        <v>2500</v>
      </c>
      <c r="F180" s="388">
        <v>790</v>
      </c>
      <c r="G180" s="203">
        <f t="shared" si="5"/>
        <v>31.6</v>
      </c>
      <c r="H180" s="29"/>
      <c r="I180" s="29"/>
      <c r="J180" s="29"/>
      <c r="K180" s="29"/>
      <c r="L180" s="29"/>
      <c r="M180" s="29"/>
      <c r="N180" s="29"/>
      <c r="O180" s="84"/>
    </row>
    <row r="181" spans="1:15" ht="12.75" customHeight="1">
      <c r="A181" s="166" t="s">
        <v>45</v>
      </c>
      <c r="B181" s="161">
        <v>3549</v>
      </c>
      <c r="C181" s="162" t="s">
        <v>279</v>
      </c>
      <c r="D181" s="252">
        <v>1300</v>
      </c>
      <c r="E181" s="199">
        <v>1904</v>
      </c>
      <c r="F181" s="388">
        <v>604</v>
      </c>
      <c r="G181" s="203">
        <f t="shared" si="5"/>
        <v>31.72268907563025</v>
      </c>
      <c r="H181" s="29"/>
      <c r="I181" s="29"/>
      <c r="J181" s="29"/>
      <c r="K181" s="29"/>
      <c r="L181" s="29"/>
      <c r="M181" s="29"/>
      <c r="N181" s="29"/>
      <c r="O181" s="84"/>
    </row>
    <row r="182" spans="1:17" ht="12.75" customHeight="1">
      <c r="A182" s="146" t="s">
        <v>45</v>
      </c>
      <c r="B182" s="147">
        <v>3569</v>
      </c>
      <c r="C182" s="150" t="s">
        <v>46</v>
      </c>
      <c r="D182" s="253">
        <v>100</v>
      </c>
      <c r="E182" s="188">
        <v>100</v>
      </c>
      <c r="F182" s="359">
        <v>35</v>
      </c>
      <c r="G182" s="36">
        <f t="shared" si="5"/>
        <v>35</v>
      </c>
      <c r="O182" s="84"/>
      <c r="Q182" s="172"/>
    </row>
    <row r="183" spans="1:17" ht="12.75" customHeight="1">
      <c r="A183" s="146" t="s">
        <v>45</v>
      </c>
      <c r="B183" s="147">
        <v>3592</v>
      </c>
      <c r="C183" s="150" t="s">
        <v>419</v>
      </c>
      <c r="D183" s="253">
        <v>500</v>
      </c>
      <c r="E183" s="188">
        <v>500</v>
      </c>
      <c r="F183" s="359">
        <v>0</v>
      </c>
      <c r="G183" s="36">
        <f t="shared" si="5"/>
        <v>0</v>
      </c>
      <c r="O183" s="84"/>
      <c r="Q183" s="172"/>
    </row>
    <row r="184" spans="1:16" ht="12.75" customHeight="1">
      <c r="A184" s="146" t="s">
        <v>45</v>
      </c>
      <c r="B184" s="147">
        <v>3599</v>
      </c>
      <c r="C184" s="150" t="s">
        <v>47</v>
      </c>
      <c r="D184" s="253">
        <v>2060</v>
      </c>
      <c r="E184" s="188">
        <v>2060</v>
      </c>
      <c r="F184" s="359">
        <v>104</v>
      </c>
      <c r="G184" s="36">
        <f t="shared" si="5"/>
        <v>5.048543689320388</v>
      </c>
      <c r="O184" s="84"/>
      <c r="P184" s="172"/>
    </row>
    <row r="185" spans="1:18" ht="12.75" customHeight="1">
      <c r="A185" s="146" t="s">
        <v>45</v>
      </c>
      <c r="B185" s="147">
        <v>3513</v>
      </c>
      <c r="C185" s="150" t="s">
        <v>280</v>
      </c>
      <c r="D185" s="253">
        <v>32728</v>
      </c>
      <c r="E185" s="188">
        <v>32728</v>
      </c>
      <c r="F185" s="359">
        <v>6480</v>
      </c>
      <c r="G185" s="36">
        <f>F185/E185*100</f>
        <v>19.79956000977756</v>
      </c>
      <c r="R185" s="172"/>
    </row>
    <row r="186" spans="1:7" ht="12.75">
      <c r="A186" s="146" t="s">
        <v>45</v>
      </c>
      <c r="B186" s="147">
        <v>3721</v>
      </c>
      <c r="C186" s="150" t="s">
        <v>281</v>
      </c>
      <c r="D186" s="253">
        <v>400</v>
      </c>
      <c r="E186" s="188">
        <v>400</v>
      </c>
      <c r="F186" s="359">
        <v>56</v>
      </c>
      <c r="G186" s="36">
        <f>F186/E186*100</f>
        <v>14.000000000000002</v>
      </c>
    </row>
    <row r="187" spans="1:256" s="132" customFormat="1" ht="12.75">
      <c r="A187" s="231"/>
      <c r="B187" s="248"/>
      <c r="C187" s="247" t="s">
        <v>317</v>
      </c>
      <c r="D187" s="232">
        <f>SUM(D177:D186)</f>
        <v>304113</v>
      </c>
      <c r="E187" s="233">
        <f>SUM(E177:E186)</f>
        <v>325166</v>
      </c>
      <c r="F187" s="267">
        <f>SUM(F177:F186)</f>
        <v>47039</v>
      </c>
      <c r="G187" s="123">
        <f>F187/E187*100</f>
        <v>14.466149597436386</v>
      </c>
      <c r="H187" s="138" t="s">
        <v>68</v>
      </c>
      <c r="I187" s="29"/>
      <c r="J187" s="29"/>
      <c r="K187" s="29"/>
      <c r="L187" s="29"/>
      <c r="M187" s="29"/>
      <c r="N187" s="29"/>
      <c r="O187" s="84" t="s">
        <v>255</v>
      </c>
      <c r="P187" s="84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32" customFormat="1" ht="12.75">
      <c r="A188" s="16"/>
      <c r="B188" s="69"/>
      <c r="C188" s="235"/>
      <c r="D188" s="236"/>
      <c r="E188" s="237"/>
      <c r="F188" s="238"/>
      <c r="G188" s="239"/>
      <c r="H188" s="138"/>
      <c r="I188" s="29"/>
      <c r="J188" s="29"/>
      <c r="K188" s="29"/>
      <c r="L188" s="29"/>
      <c r="M188" s="29"/>
      <c r="N188" s="29"/>
      <c r="O188" s="84"/>
      <c r="P188" s="84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5" ht="12.75">
      <c r="A189" s="536" t="s">
        <v>38</v>
      </c>
      <c r="B189" s="536"/>
      <c r="C189" s="536"/>
      <c r="D189" s="56"/>
      <c r="E189" s="18"/>
    </row>
    <row r="190" spans="1:256" s="29" customFormat="1" ht="12.75">
      <c r="A190" s="20"/>
      <c r="B190" s="20"/>
      <c r="C190" s="20"/>
      <c r="D190" s="56"/>
      <c r="E190" s="18"/>
      <c r="F190" s="15"/>
      <c r="G190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7" ht="25.5">
      <c r="A191" s="7" t="s">
        <v>11</v>
      </c>
      <c r="B191" s="7" t="s">
        <v>12</v>
      </c>
      <c r="C191" s="5" t="s">
        <v>13</v>
      </c>
      <c r="D191" s="52" t="s">
        <v>126</v>
      </c>
      <c r="E191" s="59" t="s">
        <v>127</v>
      </c>
      <c r="F191" s="5" t="s">
        <v>2</v>
      </c>
      <c r="G191" s="51" t="s">
        <v>128</v>
      </c>
    </row>
    <row r="192" spans="1:7" ht="12.75">
      <c r="A192" s="285">
        <v>50</v>
      </c>
      <c r="B192" s="285">
        <v>3533</v>
      </c>
      <c r="C192" s="34" t="s">
        <v>141</v>
      </c>
      <c r="D192" s="284">
        <v>0</v>
      </c>
      <c r="E192" s="394">
        <v>350</v>
      </c>
      <c r="F192" s="310">
        <v>0</v>
      </c>
      <c r="G192" s="36">
        <f>F192/E192*100</f>
        <v>0</v>
      </c>
    </row>
    <row r="193" spans="1:7" ht="12.75">
      <c r="A193" s="285">
        <v>50</v>
      </c>
      <c r="B193" s="285">
        <v>3529</v>
      </c>
      <c r="C193" s="34" t="s">
        <v>140</v>
      </c>
      <c r="D193" s="284">
        <v>0</v>
      </c>
      <c r="E193" s="394">
        <v>400</v>
      </c>
      <c r="F193" s="310">
        <v>0</v>
      </c>
      <c r="G193" s="36">
        <f>F193/E193*100</f>
        <v>0</v>
      </c>
    </row>
    <row r="194" spans="1:14" s="172" customFormat="1" ht="12.75">
      <c r="A194" s="146" t="s">
        <v>45</v>
      </c>
      <c r="B194" s="147">
        <v>3522</v>
      </c>
      <c r="C194" s="150" t="s">
        <v>139</v>
      </c>
      <c r="D194" s="253">
        <v>112435</v>
      </c>
      <c r="E194" s="387">
        <v>102379</v>
      </c>
      <c r="F194" s="359">
        <v>11938</v>
      </c>
      <c r="G194" s="36">
        <f>F194/E194*100</f>
        <v>11.6605944578478</v>
      </c>
      <c r="H194" s="133"/>
      <c r="I194" s="133"/>
      <c r="J194" s="133"/>
      <c r="K194" s="133"/>
      <c r="L194" s="133"/>
      <c r="M194" s="133"/>
      <c r="N194" s="133"/>
    </row>
    <row r="195" spans="1:256" s="29" customFormat="1" ht="12.75">
      <c r="A195" s="231"/>
      <c r="B195" s="248"/>
      <c r="C195" s="247" t="s">
        <v>318</v>
      </c>
      <c r="D195" s="232">
        <f>SUM(D194:D194)</f>
        <v>112435</v>
      </c>
      <c r="E195" s="233">
        <f>SUM(E192:E194)</f>
        <v>103129</v>
      </c>
      <c r="F195" s="267">
        <f>SUM(F194:F194)</f>
        <v>11938</v>
      </c>
      <c r="G195" s="36">
        <f>F195/E195*100</f>
        <v>11.575793423770229</v>
      </c>
      <c r="O195" s="84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29" customFormat="1" ht="12.75">
      <c r="A196" s="16"/>
      <c r="B196" s="69"/>
      <c r="C196" s="235"/>
      <c r="D196" s="236"/>
      <c r="E196" s="237"/>
      <c r="F196" s="238"/>
      <c r="G196" s="31"/>
      <c r="H196" s="138"/>
      <c r="O196" s="84"/>
      <c r="P196" s="84"/>
      <c r="Q196" s="84"/>
      <c r="R196" s="84"/>
      <c r="S196" s="84" t="s">
        <v>164</v>
      </c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4"/>
      <c r="IS196" s="84"/>
      <c r="IT196" s="84"/>
      <c r="IU196" s="84"/>
      <c r="IV196" s="84"/>
    </row>
    <row r="197" spans="1:256" s="132" customFormat="1" ht="12.75">
      <c r="A197" s="240"/>
      <c r="B197" s="250"/>
      <c r="C197" s="249" t="s">
        <v>319</v>
      </c>
      <c r="D197" s="241">
        <f>D195+D187</f>
        <v>416548</v>
      </c>
      <c r="E197" s="242">
        <f>E195+E187</f>
        <v>428295</v>
      </c>
      <c r="F197" s="243">
        <f>F195+F187</f>
        <v>58977</v>
      </c>
      <c r="G197" s="10">
        <f>F197/E197*100</f>
        <v>13.770181767239869</v>
      </c>
      <c r="H197" s="138"/>
      <c r="I197" s="29"/>
      <c r="J197" s="29"/>
      <c r="K197" s="29"/>
      <c r="L197" s="29"/>
      <c r="M197" s="29"/>
      <c r="N197" s="29"/>
      <c r="O197" s="84"/>
      <c r="P197" s="84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5:6" ht="12.75">
      <c r="E198" s="172"/>
      <c r="F198" s="84"/>
    </row>
    <row r="199" spans="1:256" s="29" customFormat="1" ht="15.75">
      <c r="A199" s="74" t="s">
        <v>49</v>
      </c>
      <c r="D199" s="84"/>
      <c r="E199" s="84"/>
      <c r="F199" s="84"/>
      <c r="O199" s="84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2:256" s="29" customFormat="1" ht="12.75">
      <c r="B200"/>
      <c r="C200"/>
      <c r="D200" s="15"/>
      <c r="E200" s="15"/>
      <c r="F200" s="84"/>
      <c r="G200"/>
      <c r="O200" s="84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29" customFormat="1" ht="12.75">
      <c r="A201" s="65" t="s">
        <v>37</v>
      </c>
      <c r="B201"/>
      <c r="C201"/>
      <c r="D201" s="15"/>
      <c r="E201" s="15"/>
      <c r="F201" s="84"/>
      <c r="G201"/>
      <c r="O201" s="84"/>
      <c r="P201" s="15"/>
      <c r="Q201" s="15"/>
      <c r="R201" s="15"/>
      <c r="S201" s="15"/>
      <c r="T201" s="15"/>
      <c r="U201" s="15"/>
      <c r="V201" s="15"/>
      <c r="W201" s="172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2:256" s="29" customFormat="1" ht="12.75">
      <c r="B202"/>
      <c r="C202"/>
      <c r="D202" s="15"/>
      <c r="E202" s="15"/>
      <c r="F202" s="84"/>
      <c r="G202"/>
      <c r="O202" s="84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29" customFormat="1" ht="25.5">
      <c r="A203" s="7" t="s">
        <v>11</v>
      </c>
      <c r="B203" s="7" t="s">
        <v>12</v>
      </c>
      <c r="C203" s="5" t="s">
        <v>13</v>
      </c>
      <c r="D203" s="52" t="s">
        <v>126</v>
      </c>
      <c r="E203" s="59" t="s">
        <v>127</v>
      </c>
      <c r="F203" s="5" t="s">
        <v>2</v>
      </c>
      <c r="G203" s="51" t="s">
        <v>128</v>
      </c>
      <c r="O203" s="84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29" customFormat="1" ht="12.75">
      <c r="A204" s="151">
        <v>60</v>
      </c>
      <c r="B204" s="151">
        <v>3719</v>
      </c>
      <c r="C204" s="152" t="s">
        <v>133</v>
      </c>
      <c r="D204" s="192">
        <v>30</v>
      </c>
      <c r="E204" s="193">
        <v>30</v>
      </c>
      <c r="F204" s="310">
        <v>0</v>
      </c>
      <c r="G204" s="376">
        <f aca="true" t="shared" si="6" ref="G204:G210">F204/E204*100</f>
        <v>0</v>
      </c>
      <c r="O204" s="84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29" customFormat="1" ht="12.75">
      <c r="A205" s="151">
        <v>60</v>
      </c>
      <c r="B205" s="151">
        <v>3727</v>
      </c>
      <c r="C205" s="152" t="s">
        <v>418</v>
      </c>
      <c r="D205" s="192">
        <v>0</v>
      </c>
      <c r="E205" s="394">
        <v>2350</v>
      </c>
      <c r="F205" s="310">
        <v>0</v>
      </c>
      <c r="G205" s="376">
        <f t="shared" si="6"/>
        <v>0</v>
      </c>
      <c r="O205" s="84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29" customFormat="1" ht="12.75">
      <c r="A206" s="146" t="s">
        <v>50</v>
      </c>
      <c r="B206" s="147">
        <v>3729</v>
      </c>
      <c r="C206" s="150" t="s">
        <v>143</v>
      </c>
      <c r="D206" s="193">
        <v>100</v>
      </c>
      <c r="E206" s="188">
        <v>100</v>
      </c>
      <c r="F206" s="359">
        <v>0</v>
      </c>
      <c r="G206" s="376">
        <f t="shared" si="6"/>
        <v>0</v>
      </c>
      <c r="O206" s="84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29" customFormat="1" ht="12.75">
      <c r="A207" s="146" t="s">
        <v>50</v>
      </c>
      <c r="B207" s="147">
        <v>3741</v>
      </c>
      <c r="C207" s="150" t="s">
        <v>145</v>
      </c>
      <c r="D207" s="193">
        <v>150</v>
      </c>
      <c r="E207" s="188">
        <v>443</v>
      </c>
      <c r="F207" s="359">
        <v>273</v>
      </c>
      <c r="G207" s="376">
        <f t="shared" si="6"/>
        <v>61.6252821670429</v>
      </c>
      <c r="O207" s="84"/>
      <c r="P207" s="223"/>
      <c r="Q207" s="15"/>
      <c r="R207" s="15"/>
      <c r="S207" s="15"/>
      <c r="T207" s="15"/>
      <c r="U207" s="15"/>
      <c r="V207" s="15"/>
      <c r="W207" s="172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29" customFormat="1" ht="12.75">
      <c r="A208" s="146" t="s">
        <v>50</v>
      </c>
      <c r="B208" s="147">
        <v>3742</v>
      </c>
      <c r="C208" s="150" t="s">
        <v>144</v>
      </c>
      <c r="D208" s="193">
        <v>4500</v>
      </c>
      <c r="E208" s="188">
        <v>4500</v>
      </c>
      <c r="F208" s="359">
        <v>0</v>
      </c>
      <c r="G208" s="376">
        <f t="shared" si="6"/>
        <v>0</v>
      </c>
      <c r="H208" s="186" t="e">
        <f>G208/F208*100</f>
        <v>#DIV/0!</v>
      </c>
      <c r="I208" s="186" t="e">
        <f>H208/G208*100</f>
        <v>#DIV/0!</v>
      </c>
      <c r="J208" s="186" t="e">
        <f aca="true" t="shared" si="7" ref="J208:O208">I208/H208*100</f>
        <v>#DIV/0!</v>
      </c>
      <c r="K208" s="186" t="e">
        <f t="shared" si="7"/>
        <v>#DIV/0!</v>
      </c>
      <c r="L208" s="186" t="e">
        <f t="shared" si="7"/>
        <v>#DIV/0!</v>
      </c>
      <c r="M208" s="186" t="e">
        <f t="shared" si="7"/>
        <v>#DIV/0!</v>
      </c>
      <c r="N208" s="186" t="e">
        <f t="shared" si="7"/>
        <v>#DIV/0!</v>
      </c>
      <c r="O208" s="186" t="e">
        <f t="shared" si="7"/>
        <v>#DIV/0!</v>
      </c>
      <c r="P208" s="218"/>
      <c r="Q208" s="15"/>
      <c r="R208" s="15"/>
      <c r="S208" s="15"/>
      <c r="T208" s="15"/>
      <c r="U208" s="15"/>
      <c r="V208" s="15"/>
      <c r="W208" s="172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3" ht="25.5">
      <c r="A209" s="166" t="s">
        <v>50</v>
      </c>
      <c r="B209" s="161">
        <v>3749</v>
      </c>
      <c r="C209" s="162" t="s">
        <v>146</v>
      </c>
      <c r="D209" s="201">
        <v>20</v>
      </c>
      <c r="E209" s="199">
        <v>20</v>
      </c>
      <c r="F209" s="388">
        <v>0</v>
      </c>
      <c r="G209" s="449">
        <f t="shared" si="6"/>
        <v>0</v>
      </c>
      <c r="W209" s="172"/>
    </row>
    <row r="210" spans="1:7" ht="12.75">
      <c r="A210" s="166" t="s">
        <v>50</v>
      </c>
      <c r="B210" s="161">
        <v>3773</v>
      </c>
      <c r="C210" s="162" t="s">
        <v>366</v>
      </c>
      <c r="D210" s="201">
        <v>0</v>
      </c>
      <c r="E210" s="199">
        <v>19</v>
      </c>
      <c r="F210" s="388">
        <v>19</v>
      </c>
      <c r="G210" s="376">
        <f t="shared" si="6"/>
        <v>100</v>
      </c>
    </row>
    <row r="211" spans="1:7" ht="12.75">
      <c r="A211" s="146" t="s">
        <v>50</v>
      </c>
      <c r="B211" s="147">
        <v>3792</v>
      </c>
      <c r="C211" s="150" t="s">
        <v>51</v>
      </c>
      <c r="D211" s="193">
        <v>100</v>
      </c>
      <c r="E211" s="188">
        <v>100</v>
      </c>
      <c r="F211" s="359">
        <v>0</v>
      </c>
      <c r="G211" s="186">
        <f>F211/E211*100</f>
        <v>0</v>
      </c>
    </row>
    <row r="212" spans="1:7" ht="12.75" customHeight="1">
      <c r="A212" s="146" t="s">
        <v>50</v>
      </c>
      <c r="B212" s="147">
        <v>3799</v>
      </c>
      <c r="C212" s="150" t="s">
        <v>52</v>
      </c>
      <c r="D212" s="193">
        <v>300</v>
      </c>
      <c r="E212" s="188">
        <v>300</v>
      </c>
      <c r="F212" s="359">
        <v>0</v>
      </c>
      <c r="G212" s="186">
        <f>F212/E212*100</f>
        <v>0</v>
      </c>
    </row>
    <row r="213" spans="1:14" s="84" customFormat="1" ht="12.75">
      <c r="A213" s="231"/>
      <c r="B213" s="248"/>
      <c r="C213" s="247" t="s">
        <v>317</v>
      </c>
      <c r="D213" s="232">
        <f>SUM(D204:D212)</f>
        <v>5200</v>
      </c>
      <c r="E213" s="233">
        <f>SUM(E204:E212)</f>
        <v>7862</v>
      </c>
      <c r="F213" s="267">
        <f>SUM(F204:F212)</f>
        <v>292</v>
      </c>
      <c r="G213" s="131">
        <f>F213/E213*100</f>
        <v>3.7140676672602386</v>
      </c>
      <c r="H213" s="29"/>
      <c r="I213" s="29"/>
      <c r="J213" s="29"/>
      <c r="K213" s="29"/>
      <c r="L213" s="29"/>
      <c r="M213" s="29"/>
      <c r="N213" s="29"/>
    </row>
    <row r="214" spans="1:14" s="84" customFormat="1" ht="12.75">
      <c r="A214" s="16"/>
      <c r="B214" s="69"/>
      <c r="C214" s="235"/>
      <c r="D214" s="236"/>
      <c r="E214" s="237"/>
      <c r="F214" s="238"/>
      <c r="G214" s="239"/>
      <c r="H214" s="29"/>
      <c r="I214" s="29"/>
      <c r="J214" s="29"/>
      <c r="K214" s="29"/>
      <c r="L214" s="29"/>
      <c r="M214" s="29"/>
      <c r="N214" s="29"/>
    </row>
    <row r="215" spans="1:256" s="29" customFormat="1" ht="12.75">
      <c r="A215" s="240"/>
      <c r="B215" s="250"/>
      <c r="C215" s="249" t="s">
        <v>319</v>
      </c>
      <c r="D215" s="241">
        <f>D213</f>
        <v>5200</v>
      </c>
      <c r="E215" s="242">
        <f>E213</f>
        <v>7862</v>
      </c>
      <c r="F215" s="243">
        <f>F213</f>
        <v>292</v>
      </c>
      <c r="G215" s="10">
        <f>F215/E215*100</f>
        <v>3.7140676672602386</v>
      </c>
      <c r="H215" s="138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4"/>
      <c r="IH215" s="84"/>
      <c r="II215" s="84"/>
      <c r="IJ215" s="84"/>
      <c r="IK215" s="84"/>
      <c r="IL215" s="84"/>
      <c r="IM215" s="84"/>
      <c r="IN215" s="84"/>
      <c r="IO215" s="84"/>
      <c r="IP215" s="84"/>
      <c r="IQ215" s="84"/>
      <c r="IR215" s="84"/>
      <c r="IS215" s="84"/>
      <c r="IT215" s="84"/>
      <c r="IU215" s="84"/>
      <c r="IV215" s="84"/>
    </row>
    <row r="216" spans="1:256" s="29" customFormat="1" ht="12.75">
      <c r="A216" s="16"/>
      <c r="B216" s="69"/>
      <c r="C216" s="235"/>
      <c r="D216" s="236"/>
      <c r="E216" s="237"/>
      <c r="F216" s="238"/>
      <c r="G216" s="31"/>
      <c r="H216" s="138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  <c r="IS216" s="84"/>
      <c r="IT216" s="84"/>
      <c r="IU216" s="84"/>
      <c r="IV216" s="84"/>
    </row>
    <row r="217" spans="1:256" s="29" customFormat="1" ht="15.75">
      <c r="A217" s="74" t="s">
        <v>248</v>
      </c>
      <c r="D217" s="84"/>
      <c r="E217" s="84"/>
      <c r="F217" s="84"/>
      <c r="O217" s="84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2:256" s="29" customFormat="1" ht="12.75">
      <c r="B218"/>
      <c r="C218"/>
      <c r="D218" s="15"/>
      <c r="E218" s="15"/>
      <c r="F218" s="15"/>
      <c r="G218"/>
      <c r="O218" s="84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15" ht="13.5" customHeight="1">
      <c r="A219" s="65" t="s">
        <v>37</v>
      </c>
      <c r="O219" s="84"/>
    </row>
    <row r="220" ht="12" customHeight="1">
      <c r="O220" s="84"/>
    </row>
    <row r="221" spans="1:15" ht="25.5" customHeight="1">
      <c r="A221" s="7" t="s">
        <v>11</v>
      </c>
      <c r="B221" s="7" t="s">
        <v>12</v>
      </c>
      <c r="C221" s="5" t="s">
        <v>13</v>
      </c>
      <c r="D221" s="52" t="s">
        <v>126</v>
      </c>
      <c r="E221" s="59" t="s">
        <v>127</v>
      </c>
      <c r="F221" s="5" t="s">
        <v>2</v>
      </c>
      <c r="G221" s="51" t="s">
        <v>128</v>
      </c>
      <c r="O221" s="84"/>
    </row>
    <row r="222" spans="1:15" ht="13.5" customHeight="1">
      <c r="A222" s="146" t="s">
        <v>53</v>
      </c>
      <c r="B222" s="147">
        <v>3635</v>
      </c>
      <c r="C222" s="150" t="s">
        <v>54</v>
      </c>
      <c r="D222" s="193">
        <v>300</v>
      </c>
      <c r="E222" s="188">
        <v>300</v>
      </c>
      <c r="F222" s="359">
        <v>0</v>
      </c>
      <c r="G222" s="36">
        <f>F222/E222*100</f>
        <v>0</v>
      </c>
      <c r="O222" s="84"/>
    </row>
    <row r="223" spans="1:7" ht="12.75">
      <c r="A223" s="231"/>
      <c r="B223" s="248"/>
      <c r="C223" s="247" t="s">
        <v>317</v>
      </c>
      <c r="D223" s="232">
        <f>D222</f>
        <v>300</v>
      </c>
      <c r="E223" s="233">
        <f>E222</f>
        <v>300</v>
      </c>
      <c r="F223" s="267">
        <f>F222</f>
        <v>0</v>
      </c>
      <c r="G223" s="36">
        <f>F223/E223*100</f>
        <v>0</v>
      </c>
    </row>
    <row r="224" spans="1:7" ht="12.75">
      <c r="A224" s="16"/>
      <c r="B224" s="69"/>
      <c r="C224" s="235"/>
      <c r="D224" s="236"/>
      <c r="E224" s="237"/>
      <c r="F224" s="238"/>
      <c r="G224" s="31"/>
    </row>
    <row r="225" spans="1:6" ht="12.75">
      <c r="A225" s="78" t="s">
        <v>38</v>
      </c>
      <c r="D225" s="84"/>
      <c r="E225" s="84"/>
      <c r="F225" s="84"/>
    </row>
    <row r="226" spans="2:256" s="29" customFormat="1" ht="12.75">
      <c r="B226"/>
      <c r="C226"/>
      <c r="D226" s="84"/>
      <c r="E226" s="84"/>
      <c r="F226" s="84"/>
      <c r="G226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7" ht="25.5">
      <c r="A227" s="7" t="s">
        <v>11</v>
      </c>
      <c r="B227" s="7" t="s">
        <v>12</v>
      </c>
      <c r="C227" s="5" t="s">
        <v>13</v>
      </c>
      <c r="D227" s="52" t="s">
        <v>126</v>
      </c>
      <c r="E227" s="59" t="s">
        <v>127</v>
      </c>
      <c r="F227" s="5" t="s">
        <v>2</v>
      </c>
      <c r="G227" s="51" t="s">
        <v>128</v>
      </c>
    </row>
    <row r="228" spans="1:7" ht="12.75">
      <c r="A228" s="146" t="s">
        <v>53</v>
      </c>
      <c r="B228" s="147">
        <v>3635</v>
      </c>
      <c r="C228" s="150" t="s">
        <v>54</v>
      </c>
      <c r="D228" s="193">
        <v>1428</v>
      </c>
      <c r="E228" s="188">
        <v>1428</v>
      </c>
      <c r="F228" s="359">
        <v>0</v>
      </c>
      <c r="G228" s="36">
        <f>F228/E228*100</f>
        <v>0</v>
      </c>
    </row>
    <row r="229" spans="1:7" ht="12.75">
      <c r="A229" s="231"/>
      <c r="B229" s="248"/>
      <c r="C229" s="247" t="s">
        <v>318</v>
      </c>
      <c r="D229" s="232">
        <f>D228</f>
        <v>1428</v>
      </c>
      <c r="E229" s="233">
        <f>E228</f>
        <v>1428</v>
      </c>
      <c r="F229" s="267">
        <f>F228</f>
        <v>0</v>
      </c>
      <c r="G229" s="36">
        <f>F229/E229*100</f>
        <v>0</v>
      </c>
    </row>
    <row r="230" spans="1:7" ht="12.75">
      <c r="A230" s="16"/>
      <c r="B230" s="69"/>
      <c r="C230" s="235"/>
      <c r="D230" s="236"/>
      <c r="E230" s="237"/>
      <c r="F230" s="238"/>
      <c r="G230" s="239"/>
    </row>
    <row r="231" spans="1:256" s="132" customFormat="1" ht="12.75">
      <c r="A231" s="240"/>
      <c r="B231" s="250"/>
      <c r="C231" s="249" t="s">
        <v>319</v>
      </c>
      <c r="D231" s="241">
        <f>D223+D229</f>
        <v>1728</v>
      </c>
      <c r="E231" s="242">
        <f>E223+E229</f>
        <v>1728</v>
      </c>
      <c r="F231" s="243">
        <f>F223+F229</f>
        <v>0</v>
      </c>
      <c r="G231" s="27">
        <f>F231/E231*100</f>
        <v>0</v>
      </c>
      <c r="H231" s="138"/>
      <c r="I231" s="29"/>
      <c r="J231" s="29"/>
      <c r="K231" s="29"/>
      <c r="L231" s="29"/>
      <c r="M231" s="29"/>
      <c r="N231" s="29"/>
      <c r="O231" s="84"/>
      <c r="P231" s="84"/>
      <c r="Q231" s="172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ht="12.75">
      <c r="D232" s="84"/>
    </row>
    <row r="233" spans="1:256" s="29" customFormat="1" ht="15.75">
      <c r="A233" s="74" t="s">
        <v>247</v>
      </c>
      <c r="D233" s="84"/>
      <c r="E233" s="84"/>
      <c r="F233" s="84"/>
      <c r="O233" s="84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2:256" s="29" customFormat="1" ht="12.75">
      <c r="B234"/>
      <c r="C234"/>
      <c r="D234" s="15"/>
      <c r="E234" s="15"/>
      <c r="F234" s="15"/>
      <c r="G234"/>
      <c r="O234" s="84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29" customFormat="1" ht="12.75">
      <c r="A235" s="65" t="s">
        <v>37</v>
      </c>
      <c r="B235"/>
      <c r="C235"/>
      <c r="D235" s="15"/>
      <c r="E235" s="15"/>
      <c r="F235" s="15"/>
      <c r="G235"/>
      <c r="O235" s="84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2:256" s="29" customFormat="1" ht="12.75">
      <c r="B236"/>
      <c r="C236"/>
      <c r="D236" s="15"/>
      <c r="E236" s="15"/>
      <c r="F236" s="15"/>
      <c r="G236"/>
      <c r="O236" s="84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29" customFormat="1" ht="25.5">
      <c r="A237" s="7" t="s">
        <v>11</v>
      </c>
      <c r="B237" s="7" t="s">
        <v>12</v>
      </c>
      <c r="C237" s="5" t="s">
        <v>13</v>
      </c>
      <c r="D237" s="52" t="s">
        <v>126</v>
      </c>
      <c r="E237" s="59" t="s">
        <v>127</v>
      </c>
      <c r="F237" s="5" t="s">
        <v>2</v>
      </c>
      <c r="G237" s="51" t="s">
        <v>128</v>
      </c>
      <c r="O237" s="84"/>
      <c r="P237" s="15"/>
      <c r="Q237" s="15"/>
      <c r="R237" s="172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29" customFormat="1" ht="12.75">
      <c r="A238" s="146" t="s">
        <v>55</v>
      </c>
      <c r="B238" s="147">
        <v>2212</v>
      </c>
      <c r="C238" s="150" t="s">
        <v>323</v>
      </c>
      <c r="D238" s="193">
        <v>548240</v>
      </c>
      <c r="E238" s="188">
        <v>548240</v>
      </c>
      <c r="F238" s="359">
        <v>160003</v>
      </c>
      <c r="G238" s="36">
        <f>F238/E238*100</f>
        <v>29.18484605282358</v>
      </c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29" customFormat="1" ht="12.75">
      <c r="A239" s="146" t="s">
        <v>55</v>
      </c>
      <c r="B239" s="147">
        <v>2221</v>
      </c>
      <c r="C239" s="150" t="s">
        <v>350</v>
      </c>
      <c r="D239" s="193">
        <v>259760</v>
      </c>
      <c r="E239" s="387">
        <v>259786</v>
      </c>
      <c r="F239" s="359">
        <v>43892</v>
      </c>
      <c r="G239" s="36">
        <f>F239/E239*100</f>
        <v>16.895444712186183</v>
      </c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29" customFormat="1" ht="12.75">
      <c r="A240" s="146" t="s">
        <v>55</v>
      </c>
      <c r="B240" s="147">
        <v>2242</v>
      </c>
      <c r="C240" s="150" t="s">
        <v>147</v>
      </c>
      <c r="D240" s="193">
        <v>247303</v>
      </c>
      <c r="E240" s="188">
        <v>247303</v>
      </c>
      <c r="F240" s="359">
        <v>61826</v>
      </c>
      <c r="G240" s="36">
        <f>F240/E240*100</f>
        <v>25.000101090565014</v>
      </c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7" ht="12.75">
      <c r="A241" s="231"/>
      <c r="B241" s="248"/>
      <c r="C241" s="247" t="s">
        <v>317</v>
      </c>
      <c r="D241" s="232">
        <f>SUM(D238:D240)</f>
        <v>1055303</v>
      </c>
      <c r="E241" s="233">
        <f>SUM(E238:E240)</f>
        <v>1055329</v>
      </c>
      <c r="F241" s="267">
        <f>SUM(F238:F240)</f>
        <v>265721</v>
      </c>
      <c r="G241" s="123">
        <f>F241/E241*100</f>
        <v>25.178972623703128</v>
      </c>
    </row>
    <row r="242" spans="1:7" ht="12.75">
      <c r="A242" s="16"/>
      <c r="B242" s="69"/>
      <c r="C242" s="235"/>
      <c r="D242" s="236"/>
      <c r="E242" s="237"/>
      <c r="F242" s="238"/>
      <c r="G242" s="31"/>
    </row>
    <row r="243" spans="1:7" ht="12.75">
      <c r="A243" s="65" t="s">
        <v>277</v>
      </c>
      <c r="D243" s="71"/>
      <c r="E243" s="72"/>
      <c r="F243" s="54"/>
      <c r="G243" s="73"/>
    </row>
    <row r="244" spans="1:7" ht="12.75">
      <c r="A244" s="16"/>
      <c r="B244" s="69"/>
      <c r="C244" s="70"/>
      <c r="D244" s="71"/>
      <c r="E244" s="72"/>
      <c r="F244" s="54"/>
      <c r="G244" s="73"/>
    </row>
    <row r="245" spans="1:7" ht="25.5">
      <c r="A245" s="7" t="s">
        <v>11</v>
      </c>
      <c r="B245" s="7" t="s">
        <v>12</v>
      </c>
      <c r="C245" s="5" t="s">
        <v>13</v>
      </c>
      <c r="D245" s="52" t="s">
        <v>126</v>
      </c>
      <c r="E245" s="59" t="s">
        <v>127</v>
      </c>
      <c r="F245" s="5" t="s">
        <v>2</v>
      </c>
      <c r="G245" s="51" t="s">
        <v>128</v>
      </c>
    </row>
    <row r="246" spans="1:7" ht="12.75">
      <c r="A246" s="146" t="s">
        <v>55</v>
      </c>
      <c r="B246" s="147">
        <v>2212</v>
      </c>
      <c r="C246" s="150" t="s">
        <v>323</v>
      </c>
      <c r="D246" s="193">
        <v>1000</v>
      </c>
      <c r="E246" s="188">
        <v>1000</v>
      </c>
      <c r="F246" s="359">
        <v>0</v>
      </c>
      <c r="G246" s="186">
        <f>F246/E246*100</f>
        <v>0</v>
      </c>
    </row>
    <row r="247" spans="1:7" ht="12.75" customHeight="1" hidden="1">
      <c r="A247" s="553" t="s">
        <v>291</v>
      </c>
      <c r="B247" s="553"/>
      <c r="C247" s="553"/>
      <c r="D247" s="71"/>
      <c r="E247" s="72"/>
      <c r="F247" s="462"/>
      <c r="G247" s="73"/>
    </row>
    <row r="248" spans="1:7" ht="12.75">
      <c r="A248" s="231"/>
      <c r="B248" s="248"/>
      <c r="C248" s="247" t="s">
        <v>318</v>
      </c>
      <c r="D248" s="232">
        <f>SUM(D246:D246)</f>
        <v>1000</v>
      </c>
      <c r="E248" s="233">
        <f>SUM(E246:E246)</f>
        <v>1000</v>
      </c>
      <c r="F248" s="267">
        <f>SUM(F246:F246)</f>
        <v>0</v>
      </c>
      <c r="G248" s="131">
        <f>F248/E248*100</f>
        <v>0</v>
      </c>
    </row>
    <row r="249" spans="1:7" ht="12.75">
      <c r="A249" s="16"/>
      <c r="B249" s="230"/>
      <c r="C249" s="230"/>
      <c r="D249" s="71"/>
      <c r="E249" s="72"/>
      <c r="F249" s="54"/>
      <c r="G249" s="73"/>
    </row>
    <row r="250" spans="1:256" s="132" customFormat="1" ht="12.75">
      <c r="A250" s="240"/>
      <c r="B250" s="250"/>
      <c r="C250" s="249" t="s">
        <v>319</v>
      </c>
      <c r="D250" s="241">
        <f>D241+D248</f>
        <v>1056303</v>
      </c>
      <c r="E250" s="242">
        <f>E241+E248</f>
        <v>1056329</v>
      </c>
      <c r="F250" s="243">
        <f>F241+F248</f>
        <v>265721</v>
      </c>
      <c r="G250" s="10">
        <f>F250/E250*100</f>
        <v>25.155136325898464</v>
      </c>
      <c r="H250" s="138"/>
      <c r="I250" s="29"/>
      <c r="J250" s="29"/>
      <c r="K250" s="29"/>
      <c r="L250" s="29"/>
      <c r="M250" s="29"/>
      <c r="N250" s="29"/>
      <c r="O250" s="84"/>
      <c r="P250" s="84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29" customFormat="1" ht="12.75">
      <c r="A251" s="16"/>
      <c r="B251" s="69"/>
      <c r="C251" s="235"/>
      <c r="D251" s="236"/>
      <c r="E251" s="237"/>
      <c r="F251" s="238"/>
      <c r="G251" s="31"/>
      <c r="H251" s="138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  <c r="ED251" s="84"/>
      <c r="EE251" s="84"/>
      <c r="EF251" s="84"/>
      <c r="EG251" s="84"/>
      <c r="EH251" s="84"/>
      <c r="EI251" s="84"/>
      <c r="EJ251" s="84"/>
      <c r="EK251" s="84"/>
      <c r="EL251" s="84"/>
      <c r="EM251" s="84"/>
      <c r="EN251" s="84"/>
      <c r="EO251" s="84"/>
      <c r="EP251" s="84"/>
      <c r="EQ251" s="84"/>
      <c r="ER251" s="84"/>
      <c r="ES251" s="84"/>
      <c r="ET251" s="84"/>
      <c r="EU251" s="84"/>
      <c r="EV251" s="84"/>
      <c r="EW251" s="84"/>
      <c r="EX251" s="84"/>
      <c r="EY251" s="84"/>
      <c r="EZ251" s="84"/>
      <c r="FA251" s="84"/>
      <c r="FB251" s="84"/>
      <c r="FC251" s="84"/>
      <c r="FD251" s="84"/>
      <c r="FE251" s="84"/>
      <c r="FF251" s="84"/>
      <c r="FG251" s="84"/>
      <c r="FH251" s="84"/>
      <c r="FI251" s="84"/>
      <c r="FJ251" s="84"/>
      <c r="FK251" s="84"/>
      <c r="FL251" s="84"/>
      <c r="FM251" s="84"/>
      <c r="FN251" s="84"/>
      <c r="FO251" s="84"/>
      <c r="FP251" s="84"/>
      <c r="FQ251" s="84"/>
      <c r="FR251" s="84"/>
      <c r="FS251" s="84"/>
      <c r="FT251" s="84"/>
      <c r="FU251" s="84"/>
      <c r="FV251" s="84"/>
      <c r="FW251" s="84"/>
      <c r="FX251" s="84"/>
      <c r="FY251" s="84"/>
      <c r="FZ251" s="84"/>
      <c r="GA251" s="84"/>
      <c r="GB251" s="84"/>
      <c r="GC251" s="84"/>
      <c r="GD251" s="84"/>
      <c r="GE251" s="84"/>
      <c r="GF251" s="84"/>
      <c r="GG251" s="84"/>
      <c r="GH251" s="84"/>
      <c r="GI251" s="84"/>
      <c r="GJ251" s="84"/>
      <c r="GK251" s="84"/>
      <c r="GL251" s="84"/>
      <c r="GM251" s="84"/>
      <c r="GN251" s="84"/>
      <c r="GO251" s="84"/>
      <c r="GP251" s="84"/>
      <c r="GQ251" s="84"/>
      <c r="GR251" s="84"/>
      <c r="GS251" s="84"/>
      <c r="GT251" s="84"/>
      <c r="GU251" s="84"/>
      <c r="GV251" s="84"/>
      <c r="GW251" s="84"/>
      <c r="GX251" s="84"/>
      <c r="GY251" s="84"/>
      <c r="GZ251" s="84"/>
      <c r="HA251" s="84"/>
      <c r="HB251" s="84"/>
      <c r="HC251" s="84"/>
      <c r="HD251" s="84"/>
      <c r="HE251" s="84"/>
      <c r="HF251" s="84"/>
      <c r="HG251" s="84"/>
      <c r="HH251" s="84"/>
      <c r="HI251" s="84"/>
      <c r="HJ251" s="84"/>
      <c r="HK251" s="84"/>
      <c r="HL251" s="84"/>
      <c r="HM251" s="84"/>
      <c r="HN251" s="84"/>
      <c r="HO251" s="84"/>
      <c r="HP251" s="84"/>
      <c r="HQ251" s="84"/>
      <c r="HR251" s="84"/>
      <c r="HS251" s="84"/>
      <c r="HT251" s="84"/>
      <c r="HU251" s="84"/>
      <c r="HV251" s="84"/>
      <c r="HW251" s="84"/>
      <c r="HX251" s="84"/>
      <c r="HY251" s="84"/>
      <c r="HZ251" s="84"/>
      <c r="IA251" s="84"/>
      <c r="IB251" s="84"/>
      <c r="IC251" s="84"/>
      <c r="ID251" s="84"/>
      <c r="IE251" s="84"/>
      <c r="IF251" s="84"/>
      <c r="IG251" s="84"/>
      <c r="IH251" s="84"/>
      <c r="II251" s="84"/>
      <c r="IJ251" s="84"/>
      <c r="IK251" s="84"/>
      <c r="IL251" s="84"/>
      <c r="IM251" s="84"/>
      <c r="IN251" s="84"/>
      <c r="IO251" s="84"/>
      <c r="IP251" s="84"/>
      <c r="IQ251" s="84"/>
      <c r="IR251" s="84"/>
      <c r="IS251" s="84"/>
      <c r="IT251" s="84"/>
      <c r="IU251" s="84"/>
      <c r="IV251" s="84"/>
    </row>
    <row r="252" spans="1:256" s="29" customFormat="1" ht="15.75">
      <c r="A252" s="74" t="s">
        <v>56</v>
      </c>
      <c r="D252" s="84"/>
      <c r="E252" s="84"/>
      <c r="F252" s="84"/>
      <c r="O252" s="84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2:256" s="29" customFormat="1" ht="12.75">
      <c r="B253"/>
      <c r="C253"/>
      <c r="D253" s="15"/>
      <c r="E253" s="15"/>
      <c r="F253" s="15"/>
      <c r="G253"/>
      <c r="O253" s="84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29" customFormat="1" ht="12.75">
      <c r="A254" s="65" t="s">
        <v>37</v>
      </c>
      <c r="B254"/>
      <c r="C254"/>
      <c r="D254" s="15"/>
      <c r="E254" s="15"/>
      <c r="F254" s="15"/>
      <c r="G254"/>
      <c r="O254" s="84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2:256" s="29" customFormat="1" ht="12.75">
      <c r="B255"/>
      <c r="C255"/>
      <c r="D255" s="15"/>
      <c r="E255" s="15"/>
      <c r="F255" s="15"/>
      <c r="G255"/>
      <c r="O255" s="84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29" customFormat="1" ht="25.5">
      <c r="A256" s="7" t="s">
        <v>11</v>
      </c>
      <c r="B256" s="7" t="s">
        <v>12</v>
      </c>
      <c r="C256" s="5" t="s">
        <v>13</v>
      </c>
      <c r="D256" s="52" t="s">
        <v>126</v>
      </c>
      <c r="E256" s="59" t="s">
        <v>127</v>
      </c>
      <c r="F256" s="5" t="s">
        <v>2</v>
      </c>
      <c r="G256" s="51" t="s">
        <v>128</v>
      </c>
      <c r="O256" s="84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29" customFormat="1" ht="12.75">
      <c r="A257" s="166" t="s">
        <v>397</v>
      </c>
      <c r="B257" s="161">
        <v>4311</v>
      </c>
      <c r="C257" s="167" t="s">
        <v>142</v>
      </c>
      <c r="D257" s="347">
        <v>52154</v>
      </c>
      <c r="E257" s="348">
        <v>52154</v>
      </c>
      <c r="F257" s="457">
        <v>13040</v>
      </c>
      <c r="G257" s="203">
        <f aca="true" t="shared" si="8" ref="G257:G265">F257/E257*100</f>
        <v>25.002876097710626</v>
      </c>
      <c r="O257" s="84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29" customFormat="1" ht="30" customHeight="1">
      <c r="A258" s="166" t="s">
        <v>397</v>
      </c>
      <c r="B258" s="161">
        <v>4313</v>
      </c>
      <c r="C258" s="150" t="s">
        <v>57</v>
      </c>
      <c r="D258" s="201">
        <v>86060</v>
      </c>
      <c r="E258" s="199">
        <v>86060</v>
      </c>
      <c r="F258" s="388">
        <v>21525</v>
      </c>
      <c r="G258" s="202">
        <f t="shared" si="8"/>
        <v>25.01161980013944</v>
      </c>
      <c r="O258" s="84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29" customFormat="1" ht="12.75">
      <c r="A259" s="146" t="s">
        <v>397</v>
      </c>
      <c r="B259" s="147">
        <v>4314</v>
      </c>
      <c r="C259" s="150" t="s">
        <v>170</v>
      </c>
      <c r="D259" s="193">
        <v>15555</v>
      </c>
      <c r="E259" s="188">
        <v>15555</v>
      </c>
      <c r="F259" s="387">
        <v>0</v>
      </c>
      <c r="G259" s="202">
        <f t="shared" si="8"/>
        <v>0</v>
      </c>
      <c r="O259" s="84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9" customFormat="1" ht="12.75">
      <c r="A260" s="146" t="s">
        <v>397</v>
      </c>
      <c r="B260" s="147">
        <v>4316</v>
      </c>
      <c r="C260" s="150" t="s">
        <v>134</v>
      </c>
      <c r="D260" s="193">
        <v>155191</v>
      </c>
      <c r="E260" s="188">
        <v>155191</v>
      </c>
      <c r="F260" s="387">
        <v>37005</v>
      </c>
      <c r="G260" s="194">
        <f t="shared" si="8"/>
        <v>23.844810588242876</v>
      </c>
      <c r="O260" s="84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9" customFormat="1" ht="12.75">
      <c r="A261" s="146" t="s">
        <v>397</v>
      </c>
      <c r="B261" s="147">
        <v>4323</v>
      </c>
      <c r="C261" s="150" t="s">
        <v>171</v>
      </c>
      <c r="D261" s="193">
        <v>2040</v>
      </c>
      <c r="E261" s="188">
        <v>2040</v>
      </c>
      <c r="F261" s="387">
        <v>0</v>
      </c>
      <c r="G261" s="194">
        <f>F261/E261*100</f>
        <v>0</v>
      </c>
      <c r="O261" s="84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29" customFormat="1" ht="12.75">
      <c r="A262" s="146" t="s">
        <v>397</v>
      </c>
      <c r="B262" s="147">
        <v>4332</v>
      </c>
      <c r="C262" s="150" t="s">
        <v>283</v>
      </c>
      <c r="D262" s="193">
        <v>1360</v>
      </c>
      <c r="E262" s="188">
        <v>1360</v>
      </c>
      <c r="F262" s="387">
        <v>198</v>
      </c>
      <c r="G262" s="194">
        <f t="shared" si="8"/>
        <v>14.558823529411766</v>
      </c>
      <c r="O262" s="84" t="s">
        <v>260</v>
      </c>
      <c r="P262" s="172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7" ht="25.5">
      <c r="A263" s="166" t="s">
        <v>397</v>
      </c>
      <c r="B263" s="161">
        <v>4339</v>
      </c>
      <c r="C263" s="150" t="s">
        <v>58</v>
      </c>
      <c r="D263" s="201">
        <v>4614</v>
      </c>
      <c r="E263" s="199">
        <v>4614</v>
      </c>
      <c r="F263" s="388">
        <v>1152</v>
      </c>
      <c r="G263" s="202">
        <f t="shared" si="8"/>
        <v>24.967490247074124</v>
      </c>
    </row>
    <row r="264" spans="1:7" ht="25.5">
      <c r="A264" s="166" t="s">
        <v>397</v>
      </c>
      <c r="B264" s="161">
        <v>4399</v>
      </c>
      <c r="C264" s="150" t="s">
        <v>59</v>
      </c>
      <c r="D264" s="201">
        <v>2400</v>
      </c>
      <c r="E264" s="199">
        <v>2400</v>
      </c>
      <c r="F264" s="388">
        <v>8</v>
      </c>
      <c r="G264" s="202">
        <f t="shared" si="8"/>
        <v>0.33333333333333337</v>
      </c>
    </row>
    <row r="265" spans="1:7" ht="12.75">
      <c r="A265" s="231"/>
      <c r="B265" s="248"/>
      <c r="C265" s="247" t="s">
        <v>317</v>
      </c>
      <c r="D265" s="232">
        <f>SUM(D257:D264)</f>
        <v>319374</v>
      </c>
      <c r="E265" s="233">
        <f>SUM(E257:E264)</f>
        <v>319374</v>
      </c>
      <c r="F265" s="234">
        <f>SUM(F257:F264)</f>
        <v>72928</v>
      </c>
      <c r="G265" s="219">
        <f t="shared" si="8"/>
        <v>22.834670323820973</v>
      </c>
    </row>
    <row r="266" spans="1:7" ht="12.75" customHeight="1" hidden="1">
      <c r="A266" s="534" t="s">
        <v>293</v>
      </c>
      <c r="B266" s="534"/>
      <c r="C266" s="534"/>
      <c r="F266" s="84"/>
      <c r="G266" s="15"/>
    </row>
    <row r="267" spans="1:7" ht="12.75" customHeight="1" hidden="1">
      <c r="A267" s="554" t="s">
        <v>292</v>
      </c>
      <c r="B267" s="554"/>
      <c r="C267" s="554"/>
      <c r="F267" s="84"/>
      <c r="G267" s="15"/>
    </row>
    <row r="268" spans="1:7" ht="12.75" customHeight="1" hidden="1">
      <c r="A268" s="554" t="s">
        <v>294</v>
      </c>
      <c r="B268" s="554"/>
      <c r="C268" s="554"/>
      <c r="F268" s="84"/>
      <c r="G268" s="15"/>
    </row>
    <row r="269" spans="1:7" ht="12.75" customHeight="1">
      <c r="A269" s="68"/>
      <c r="B269" s="68"/>
      <c r="C269" s="68"/>
      <c r="F269" s="84"/>
      <c r="G269" s="15"/>
    </row>
    <row r="270" spans="1:7" ht="12.75" customHeight="1">
      <c r="A270" s="65" t="s">
        <v>277</v>
      </c>
      <c r="B270" s="68"/>
      <c r="C270" s="68"/>
      <c r="F270" s="84"/>
      <c r="G270" s="15"/>
    </row>
    <row r="271" spans="1:7" ht="12.75" customHeight="1">
      <c r="A271" s="68"/>
      <c r="B271" s="68"/>
      <c r="C271" s="68"/>
      <c r="F271" s="84"/>
      <c r="G271" s="15"/>
    </row>
    <row r="272" spans="1:7" ht="25.5" customHeight="1">
      <c r="A272" s="7" t="s">
        <v>11</v>
      </c>
      <c r="B272" s="7" t="s">
        <v>12</v>
      </c>
      <c r="C272" s="5" t="s">
        <v>13</v>
      </c>
      <c r="D272" s="52" t="s">
        <v>126</v>
      </c>
      <c r="E272" s="59" t="s">
        <v>127</v>
      </c>
      <c r="F272" s="5" t="s">
        <v>2</v>
      </c>
      <c r="G272" s="51" t="s">
        <v>128</v>
      </c>
    </row>
    <row r="273" spans="1:7" ht="12.75" customHeight="1">
      <c r="A273" s="146" t="s">
        <v>397</v>
      </c>
      <c r="B273" s="147">
        <v>4311</v>
      </c>
      <c r="C273" s="167" t="s">
        <v>142</v>
      </c>
      <c r="D273" s="193">
        <v>376</v>
      </c>
      <c r="E273" s="188">
        <v>376</v>
      </c>
      <c r="F273" s="359">
        <v>0</v>
      </c>
      <c r="G273" s="202">
        <f>F273/E273*100</f>
        <v>0</v>
      </c>
    </row>
    <row r="274" spans="1:7" ht="25.5" customHeight="1">
      <c r="A274" s="166" t="s">
        <v>397</v>
      </c>
      <c r="B274" s="161">
        <v>4313</v>
      </c>
      <c r="C274" s="150" t="s">
        <v>57</v>
      </c>
      <c r="D274" s="201">
        <v>346</v>
      </c>
      <c r="E274" s="201">
        <v>346</v>
      </c>
      <c r="F274" s="463">
        <v>0</v>
      </c>
      <c r="G274" s="202">
        <f>F274/E274*100</f>
        <v>0</v>
      </c>
    </row>
    <row r="275" spans="1:7" ht="12.75" customHeight="1">
      <c r="A275" s="146" t="s">
        <v>397</v>
      </c>
      <c r="B275" s="147">
        <v>4316</v>
      </c>
      <c r="C275" s="150" t="s">
        <v>134</v>
      </c>
      <c r="D275" s="193">
        <v>4242</v>
      </c>
      <c r="E275" s="188">
        <v>4242</v>
      </c>
      <c r="F275" s="359">
        <v>0</v>
      </c>
      <c r="G275" s="202">
        <f>F275/E275*100</f>
        <v>0</v>
      </c>
    </row>
    <row r="276" spans="1:7" ht="12.75" customHeight="1">
      <c r="A276" s="146" t="s">
        <v>397</v>
      </c>
      <c r="B276" s="147">
        <v>4339</v>
      </c>
      <c r="C276" s="150" t="s">
        <v>376</v>
      </c>
      <c r="D276" s="193">
        <v>250</v>
      </c>
      <c r="E276" s="188">
        <v>250</v>
      </c>
      <c r="F276" s="359">
        <v>0</v>
      </c>
      <c r="G276" s="202">
        <f>F276/E276*100</f>
        <v>0</v>
      </c>
    </row>
    <row r="277" spans="1:256" s="132" customFormat="1" ht="14.25" customHeight="1">
      <c r="A277" s="231"/>
      <c r="B277" s="248"/>
      <c r="C277" s="247" t="s">
        <v>318</v>
      </c>
      <c r="D277" s="232">
        <f>SUM(D273:D276)</f>
        <v>5214</v>
      </c>
      <c r="E277" s="233">
        <f>SUM(E273:E276)</f>
        <v>5214</v>
      </c>
      <c r="F277" s="267">
        <f>SUM(F273:F276)</f>
        <v>0</v>
      </c>
      <c r="G277" s="202">
        <f>F277/E277*100</f>
        <v>0</v>
      </c>
      <c r="H277" s="138"/>
      <c r="I277" s="29"/>
      <c r="J277" s="29"/>
      <c r="K277" s="29"/>
      <c r="L277" s="29"/>
      <c r="M277" s="29"/>
      <c r="N277" s="29"/>
      <c r="O277" s="84"/>
      <c r="P277" s="84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132" customFormat="1" ht="14.25" customHeight="1">
      <c r="A278" s="16"/>
      <c r="B278" s="69"/>
      <c r="C278" s="235"/>
      <c r="D278" s="236"/>
      <c r="E278" s="237"/>
      <c r="F278" s="301"/>
      <c r="G278" s="31"/>
      <c r="H278" s="138"/>
      <c r="I278" s="29"/>
      <c r="J278" s="29"/>
      <c r="K278" s="29"/>
      <c r="L278" s="29"/>
      <c r="M278" s="29"/>
      <c r="N278" s="29"/>
      <c r="O278" s="84"/>
      <c r="P278" s="84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132" customFormat="1" ht="14.25" customHeight="1">
      <c r="A279" s="240"/>
      <c r="B279" s="250"/>
      <c r="C279" s="249" t="s">
        <v>319</v>
      </c>
      <c r="D279" s="241">
        <f>D265+D277</f>
        <v>324588</v>
      </c>
      <c r="E279" s="242">
        <f>E265+E277</f>
        <v>324588</v>
      </c>
      <c r="F279" s="243">
        <f>F265+F277</f>
        <v>72928</v>
      </c>
      <c r="G279" s="10">
        <f>F279/E279*100</f>
        <v>22.467866957496888</v>
      </c>
      <c r="H279" s="138"/>
      <c r="I279" s="29"/>
      <c r="J279" s="29"/>
      <c r="K279" s="29"/>
      <c r="L279" s="29"/>
      <c r="M279" s="29"/>
      <c r="N279" s="29"/>
      <c r="O279" s="84"/>
      <c r="P279" s="84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9" customFormat="1" ht="12.75">
      <c r="A280" s="16"/>
      <c r="B280" s="69"/>
      <c r="C280" s="235"/>
      <c r="D280" s="236"/>
      <c r="E280" s="237"/>
      <c r="F280" s="301"/>
      <c r="G280" s="31"/>
      <c r="H280" s="138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84"/>
      <c r="CA280" s="84"/>
      <c r="CB280" s="84"/>
      <c r="CC280" s="84"/>
      <c r="CD280" s="84"/>
      <c r="CE280" s="84"/>
      <c r="CF280" s="84"/>
      <c r="CG280" s="84"/>
      <c r="CH280" s="84"/>
      <c r="CI280" s="84"/>
      <c r="CJ280" s="84"/>
      <c r="CK280" s="84"/>
      <c r="CL280" s="84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/>
      <c r="DJ280" s="84"/>
      <c r="DK280" s="84"/>
      <c r="DL280" s="84"/>
      <c r="DM280" s="84"/>
      <c r="DN280" s="84"/>
      <c r="DO280" s="84"/>
      <c r="DP280" s="84"/>
      <c r="DQ280" s="84"/>
      <c r="DR280" s="84"/>
      <c r="DS280" s="84"/>
      <c r="DT280" s="84"/>
      <c r="DU280" s="84"/>
      <c r="DV280" s="84"/>
      <c r="DW280" s="84"/>
      <c r="DX280" s="84"/>
      <c r="DY280" s="84"/>
      <c r="DZ280" s="84"/>
      <c r="EA280" s="84"/>
      <c r="EB280" s="84"/>
      <c r="EC280" s="84"/>
      <c r="ED280" s="84"/>
      <c r="EE280" s="84"/>
      <c r="EF280" s="84"/>
      <c r="EG280" s="84"/>
      <c r="EH280" s="84"/>
      <c r="EI280" s="84"/>
      <c r="EJ280" s="84"/>
      <c r="EK280" s="84"/>
      <c r="EL280" s="84"/>
      <c r="EM280" s="84"/>
      <c r="EN280" s="84"/>
      <c r="EO280" s="84"/>
      <c r="EP280" s="84"/>
      <c r="EQ280" s="84"/>
      <c r="ER280" s="84"/>
      <c r="ES280" s="84"/>
      <c r="ET280" s="84"/>
      <c r="EU280" s="84"/>
      <c r="EV280" s="84"/>
      <c r="EW280" s="84"/>
      <c r="EX280" s="84"/>
      <c r="EY280" s="84"/>
      <c r="EZ280" s="84"/>
      <c r="FA280" s="84"/>
      <c r="FB280" s="84"/>
      <c r="FC280" s="84"/>
      <c r="FD280" s="84"/>
      <c r="FE280" s="84"/>
      <c r="FF280" s="84"/>
      <c r="FG280" s="84"/>
      <c r="FH280" s="84"/>
      <c r="FI280" s="84"/>
      <c r="FJ280" s="84"/>
      <c r="FK280" s="84"/>
      <c r="FL280" s="84"/>
      <c r="FM280" s="84"/>
      <c r="FN280" s="84"/>
      <c r="FO280" s="84"/>
      <c r="FP280" s="84"/>
      <c r="FQ280" s="84"/>
      <c r="FR280" s="84"/>
      <c r="FS280" s="84"/>
      <c r="FT280" s="84"/>
      <c r="FU280" s="84"/>
      <c r="FV280" s="84"/>
      <c r="FW280" s="84"/>
      <c r="FX280" s="84"/>
      <c r="FY280" s="84"/>
      <c r="FZ280" s="84"/>
      <c r="GA280" s="84"/>
      <c r="GB280" s="84"/>
      <c r="GC280" s="84"/>
      <c r="GD280" s="84"/>
      <c r="GE280" s="84"/>
      <c r="GF280" s="84"/>
      <c r="GG280" s="84"/>
      <c r="GH280" s="84"/>
      <c r="GI280" s="84"/>
      <c r="GJ280" s="84"/>
      <c r="GK280" s="84"/>
      <c r="GL280" s="84"/>
      <c r="GM280" s="84"/>
      <c r="GN280" s="84"/>
      <c r="GO280" s="84"/>
      <c r="GP280" s="84"/>
      <c r="GQ280" s="84"/>
      <c r="GR280" s="84"/>
      <c r="GS280" s="84"/>
      <c r="GT280" s="84"/>
      <c r="GU280" s="84"/>
      <c r="GV280" s="84"/>
      <c r="GW280" s="84"/>
      <c r="GX280" s="84"/>
      <c r="GY280" s="84"/>
      <c r="GZ280" s="84"/>
      <c r="HA280" s="84"/>
      <c r="HB280" s="84"/>
      <c r="HC280" s="84"/>
      <c r="HD280" s="84"/>
      <c r="HE280" s="84"/>
      <c r="HF280" s="84"/>
      <c r="HG280" s="84"/>
      <c r="HH280" s="84"/>
      <c r="HI280" s="84"/>
      <c r="HJ280" s="84"/>
      <c r="HK280" s="84"/>
      <c r="HL280" s="84"/>
      <c r="HM280" s="84"/>
      <c r="HN280" s="84"/>
      <c r="HO280" s="84"/>
      <c r="HP280" s="84"/>
      <c r="HQ280" s="84"/>
      <c r="HR280" s="84"/>
      <c r="HS280" s="84"/>
      <c r="HT280" s="84"/>
      <c r="HU280" s="84"/>
      <c r="HV280" s="84"/>
      <c r="HW280" s="84"/>
      <c r="HX280" s="84"/>
      <c r="HY280" s="84"/>
      <c r="HZ280" s="84"/>
      <c r="IA280" s="84"/>
      <c r="IB280" s="84"/>
      <c r="IC280" s="84"/>
      <c r="ID280" s="84"/>
      <c r="IE280" s="84"/>
      <c r="IF280" s="84"/>
      <c r="IG280" s="84"/>
      <c r="IH280" s="84"/>
      <c r="II280" s="84"/>
      <c r="IJ280" s="84"/>
      <c r="IK280" s="84"/>
      <c r="IL280" s="84"/>
      <c r="IM280" s="84"/>
      <c r="IN280" s="84"/>
      <c r="IO280" s="84"/>
      <c r="IP280" s="84"/>
      <c r="IQ280" s="84"/>
      <c r="IR280" s="84"/>
      <c r="IS280" s="84"/>
      <c r="IT280" s="84"/>
      <c r="IU280" s="84"/>
      <c r="IV280" s="84"/>
    </row>
    <row r="281" spans="1:256" s="29" customFormat="1" ht="15.75">
      <c r="A281" s="74" t="s">
        <v>60</v>
      </c>
      <c r="D281" s="84"/>
      <c r="E281" s="84"/>
      <c r="F281" s="84"/>
      <c r="O281" s="84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9:15" ht="12.75">
      <c r="I282" s="29"/>
      <c r="O282" s="84"/>
    </row>
    <row r="283" spans="1:15" ht="12.75">
      <c r="A283" s="65" t="s">
        <v>37</v>
      </c>
      <c r="I283" s="29"/>
      <c r="O283" s="84"/>
    </row>
    <row r="284" spans="9:15" ht="12.75">
      <c r="I284" s="29"/>
      <c r="O284" s="84"/>
    </row>
    <row r="285" spans="1:15" ht="25.5">
      <c r="A285" s="7" t="s">
        <v>11</v>
      </c>
      <c r="B285" s="7" t="s">
        <v>12</v>
      </c>
      <c r="C285" s="5" t="s">
        <v>13</v>
      </c>
      <c r="D285" s="52" t="s">
        <v>126</v>
      </c>
      <c r="E285" s="59" t="s">
        <v>127</v>
      </c>
      <c r="F285" s="5" t="s">
        <v>2</v>
      </c>
      <c r="G285" s="51" t="s">
        <v>128</v>
      </c>
      <c r="I285" s="29"/>
      <c r="O285" s="84"/>
    </row>
    <row r="286" spans="1:15" ht="12.75">
      <c r="A286" s="285">
        <v>15</v>
      </c>
      <c r="B286" s="285">
        <v>5299</v>
      </c>
      <c r="C286" s="310" t="s">
        <v>658</v>
      </c>
      <c r="D286" s="284">
        <v>0</v>
      </c>
      <c r="E286" s="394">
        <v>245</v>
      </c>
      <c r="F286" s="310">
        <v>0</v>
      </c>
      <c r="G286" s="194">
        <f>F286/E286*100</f>
        <v>0</v>
      </c>
      <c r="I286" s="29"/>
      <c r="O286" s="84"/>
    </row>
    <row r="287" spans="1:15" ht="25.5">
      <c r="A287" s="166" t="s">
        <v>148</v>
      </c>
      <c r="B287" s="161">
        <v>5529</v>
      </c>
      <c r="C287" s="162" t="s">
        <v>149</v>
      </c>
      <c r="D287" s="201">
        <v>440</v>
      </c>
      <c r="E287" s="199">
        <v>440</v>
      </c>
      <c r="F287" s="388">
        <v>6</v>
      </c>
      <c r="G287" s="202">
        <f>F287/E287*100</f>
        <v>1.3636363636363635</v>
      </c>
      <c r="I287" s="29"/>
      <c r="O287" s="84"/>
    </row>
    <row r="288" spans="1:256" s="29" customFormat="1" ht="12.75">
      <c r="A288" s="166" t="s">
        <v>148</v>
      </c>
      <c r="B288" s="161">
        <v>5511</v>
      </c>
      <c r="C288" s="150" t="s">
        <v>63</v>
      </c>
      <c r="D288" s="201">
        <v>4000</v>
      </c>
      <c r="E288" s="199">
        <v>4000</v>
      </c>
      <c r="F288" s="388">
        <v>0</v>
      </c>
      <c r="G288" s="194">
        <f>F288/E288*100</f>
        <v>0</v>
      </c>
      <c r="O288" s="84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9" customFormat="1" ht="12.75">
      <c r="A289" s="146" t="s">
        <v>148</v>
      </c>
      <c r="B289" s="147">
        <v>5512</v>
      </c>
      <c r="C289" s="150" t="s">
        <v>62</v>
      </c>
      <c r="D289" s="193">
        <v>9570</v>
      </c>
      <c r="E289" s="188">
        <v>9570</v>
      </c>
      <c r="F289" s="359">
        <v>0</v>
      </c>
      <c r="G289" s="194">
        <f>F289/E289*100</f>
        <v>0</v>
      </c>
      <c r="O289" s="84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9" customFormat="1" ht="12.75">
      <c r="A290" s="231"/>
      <c r="B290" s="248"/>
      <c r="C290" s="247" t="s">
        <v>317</v>
      </c>
      <c r="D290" s="232">
        <f>SUM(D287:D289)</f>
        <v>14010</v>
      </c>
      <c r="E290" s="233">
        <f>SUM(E286:E289)</f>
        <v>14255</v>
      </c>
      <c r="F290" s="267">
        <f>SUM(F287:F289)</f>
        <v>6</v>
      </c>
      <c r="G290" s="265">
        <f>F290/E290*100</f>
        <v>0.04209049456331112</v>
      </c>
      <c r="O290" s="84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7" ht="12.75">
      <c r="A291" s="16"/>
      <c r="B291" s="69"/>
      <c r="C291" s="70"/>
      <c r="D291" s="212"/>
      <c r="E291" s="72"/>
      <c r="F291" s="54"/>
      <c r="G291" s="85"/>
    </row>
    <row r="292" spans="1:256" s="29" customFormat="1" ht="12.75">
      <c r="A292" s="78" t="s">
        <v>38</v>
      </c>
      <c r="B292" s="14"/>
      <c r="C292"/>
      <c r="D292" s="15"/>
      <c r="E292" s="15"/>
      <c r="F292" s="84"/>
      <c r="G292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6" ht="12.75">
      <c r="A293" s="68"/>
      <c r="B293" s="14"/>
      <c r="F293" s="84"/>
    </row>
    <row r="294" spans="1:7" ht="25.5">
      <c r="A294" s="7" t="s">
        <v>11</v>
      </c>
      <c r="B294" s="7" t="s">
        <v>12</v>
      </c>
      <c r="C294" s="5" t="s">
        <v>13</v>
      </c>
      <c r="D294" s="52" t="s">
        <v>126</v>
      </c>
      <c r="E294" s="59" t="s">
        <v>127</v>
      </c>
      <c r="F294" s="5" t="s">
        <v>2</v>
      </c>
      <c r="G294" s="51" t="s">
        <v>128</v>
      </c>
    </row>
    <row r="295" spans="1:7" ht="12.75">
      <c r="A295" s="146" t="s">
        <v>148</v>
      </c>
      <c r="B295" s="147">
        <v>5512</v>
      </c>
      <c r="C295" s="150" t="s">
        <v>62</v>
      </c>
      <c r="D295" s="193">
        <v>1500</v>
      </c>
      <c r="E295" s="188">
        <v>1500</v>
      </c>
      <c r="F295" s="359">
        <v>0</v>
      </c>
      <c r="G295" s="194">
        <f>F295/E295*100</f>
        <v>0</v>
      </c>
    </row>
    <row r="296" spans="1:7" ht="12.75">
      <c r="A296" s="231"/>
      <c r="B296" s="248"/>
      <c r="C296" s="247" t="s">
        <v>318</v>
      </c>
      <c r="D296" s="232">
        <f>SUM(D295:D295)</f>
        <v>1500</v>
      </c>
      <c r="E296" s="233">
        <f>SUM(E295:E295)</f>
        <v>1500</v>
      </c>
      <c r="F296" s="267">
        <f>SUM(F295:F295)</f>
        <v>0</v>
      </c>
      <c r="G296" s="194">
        <f>F296/E296*100</f>
        <v>0</v>
      </c>
    </row>
    <row r="297" spans="1:256" s="132" customFormat="1" ht="12.75">
      <c r="A297" s="16"/>
      <c r="B297" s="230"/>
      <c r="C297" s="230"/>
      <c r="D297" s="71"/>
      <c r="E297" s="72"/>
      <c r="F297" s="54"/>
      <c r="G297" s="73"/>
      <c r="H297" s="138"/>
      <c r="I297" s="29"/>
      <c r="J297" s="29"/>
      <c r="K297" s="29"/>
      <c r="L297" s="29"/>
      <c r="M297" s="29"/>
      <c r="N297" s="29"/>
      <c r="O297" s="84"/>
      <c r="P297" s="84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s="29" customFormat="1" ht="12.75">
      <c r="A298" s="240"/>
      <c r="B298" s="250"/>
      <c r="C298" s="249" t="s">
        <v>319</v>
      </c>
      <c r="D298" s="241">
        <f>D290+D296</f>
        <v>15510</v>
      </c>
      <c r="E298" s="242">
        <f>E290+E296</f>
        <v>15755</v>
      </c>
      <c r="F298" s="243">
        <f>F290+F296</f>
        <v>6</v>
      </c>
      <c r="G298" s="266">
        <f>F298/E298*100</f>
        <v>0.03808314820691844</v>
      </c>
      <c r="H298" s="138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/>
      <c r="CH298" s="84"/>
      <c r="CI298" s="84"/>
      <c r="CJ298" s="84"/>
      <c r="CK298" s="84"/>
      <c r="CL298" s="84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/>
      <c r="DJ298" s="84"/>
      <c r="DK298" s="84"/>
      <c r="DL298" s="84"/>
      <c r="DM298" s="84"/>
      <c r="DN298" s="84"/>
      <c r="DO298" s="84"/>
      <c r="DP298" s="84"/>
      <c r="DQ298" s="84"/>
      <c r="DR298" s="84"/>
      <c r="DS298" s="84"/>
      <c r="DT298" s="84"/>
      <c r="DU298" s="84"/>
      <c r="DV298" s="84"/>
      <c r="DW298" s="84"/>
      <c r="DX298" s="84"/>
      <c r="DY298" s="84"/>
      <c r="DZ298" s="84"/>
      <c r="EA298" s="84"/>
      <c r="EB298" s="84"/>
      <c r="EC298" s="84"/>
      <c r="ED298" s="84"/>
      <c r="EE298" s="84"/>
      <c r="EF298" s="84"/>
      <c r="EG298" s="84"/>
      <c r="EH298" s="84"/>
      <c r="EI298" s="84"/>
      <c r="EJ298" s="84"/>
      <c r="EK298" s="84"/>
      <c r="EL298" s="84"/>
      <c r="EM298" s="84"/>
      <c r="EN298" s="84"/>
      <c r="EO298" s="84"/>
      <c r="EP298" s="84"/>
      <c r="EQ298" s="84"/>
      <c r="ER298" s="84"/>
      <c r="ES298" s="84"/>
      <c r="ET298" s="84"/>
      <c r="EU298" s="84"/>
      <c r="EV298" s="84"/>
      <c r="EW298" s="84"/>
      <c r="EX298" s="84"/>
      <c r="EY298" s="84"/>
      <c r="EZ298" s="84"/>
      <c r="FA298" s="84"/>
      <c r="FB298" s="84"/>
      <c r="FC298" s="84"/>
      <c r="FD298" s="84"/>
      <c r="FE298" s="84"/>
      <c r="FF298" s="84"/>
      <c r="FG298" s="84"/>
      <c r="FH298" s="84"/>
      <c r="FI298" s="84"/>
      <c r="FJ298" s="84"/>
      <c r="FK298" s="84"/>
      <c r="FL298" s="84"/>
      <c r="FM298" s="84"/>
      <c r="FN298" s="84"/>
      <c r="FO298" s="84"/>
      <c r="FP298" s="84"/>
      <c r="FQ298" s="84"/>
      <c r="FR298" s="84"/>
      <c r="FS298" s="84"/>
      <c r="FT298" s="84"/>
      <c r="FU298" s="84"/>
      <c r="FV298" s="84"/>
      <c r="FW298" s="84"/>
      <c r="FX298" s="84"/>
      <c r="FY298" s="84"/>
      <c r="FZ298" s="84"/>
      <c r="GA298" s="84"/>
      <c r="GB298" s="84"/>
      <c r="GC298" s="84"/>
      <c r="GD298" s="84"/>
      <c r="GE298" s="84"/>
      <c r="GF298" s="84"/>
      <c r="GG298" s="84"/>
      <c r="GH298" s="84"/>
      <c r="GI298" s="84"/>
      <c r="GJ298" s="84"/>
      <c r="GK298" s="84"/>
      <c r="GL298" s="84"/>
      <c r="GM298" s="84"/>
      <c r="GN298" s="84"/>
      <c r="GO298" s="84"/>
      <c r="GP298" s="84"/>
      <c r="GQ298" s="84"/>
      <c r="GR298" s="84"/>
      <c r="GS298" s="84"/>
      <c r="GT298" s="84"/>
      <c r="GU298" s="84"/>
      <c r="GV298" s="84"/>
      <c r="GW298" s="84"/>
      <c r="GX298" s="84"/>
      <c r="GY298" s="84"/>
      <c r="GZ298" s="84"/>
      <c r="HA298" s="84"/>
      <c r="HB298" s="84"/>
      <c r="HC298" s="84"/>
      <c r="HD298" s="84"/>
      <c r="HE298" s="84"/>
      <c r="HF298" s="84"/>
      <c r="HG298" s="84"/>
      <c r="HH298" s="84"/>
      <c r="HI298" s="84"/>
      <c r="HJ298" s="84"/>
      <c r="HK298" s="84"/>
      <c r="HL298" s="84"/>
      <c r="HM298" s="84"/>
      <c r="HN298" s="84"/>
      <c r="HO298" s="84"/>
      <c r="HP298" s="84"/>
      <c r="HQ298" s="84"/>
      <c r="HR298" s="84"/>
      <c r="HS298" s="84"/>
      <c r="HT298" s="84"/>
      <c r="HU298" s="84"/>
      <c r="HV298" s="84"/>
      <c r="HW298" s="84"/>
      <c r="HX298" s="84"/>
      <c r="HY298" s="84"/>
      <c r="HZ298" s="84"/>
      <c r="IA298" s="84"/>
      <c r="IB298" s="84"/>
      <c r="IC298" s="84"/>
      <c r="ID298" s="84"/>
      <c r="IE298" s="84"/>
      <c r="IF298" s="84"/>
      <c r="IG298" s="84"/>
      <c r="IH298" s="84"/>
      <c r="II298" s="84"/>
      <c r="IJ298" s="84"/>
      <c r="IK298" s="84"/>
      <c r="IL298" s="84"/>
      <c r="IM298" s="84"/>
      <c r="IN298" s="84"/>
      <c r="IO298" s="84"/>
      <c r="IP298" s="84"/>
      <c r="IQ298" s="84"/>
      <c r="IR298" s="84"/>
      <c r="IS298" s="84"/>
      <c r="IT298" s="84"/>
      <c r="IU298" s="84"/>
      <c r="IV298" s="84"/>
    </row>
    <row r="299" spans="1:7" s="263" customFormat="1" ht="15.75">
      <c r="A299" s="16"/>
      <c r="B299" s="69"/>
      <c r="C299" s="235"/>
      <c r="D299" s="236"/>
      <c r="E299" s="340"/>
      <c r="F299" s="238"/>
      <c r="G299" s="85"/>
    </row>
    <row r="300" spans="1:256" s="29" customFormat="1" ht="15.75">
      <c r="A300" s="262" t="s">
        <v>85</v>
      </c>
      <c r="B300" s="263"/>
      <c r="C300" s="263"/>
      <c r="D300" s="263"/>
      <c r="E300" s="263"/>
      <c r="F300" s="263"/>
      <c r="G300" s="263"/>
      <c r="O300" s="84" t="s">
        <v>261</v>
      </c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29" customFormat="1" ht="12.75">
      <c r="A301" s="68"/>
      <c r="B301" s="14"/>
      <c r="C301"/>
      <c r="D301" s="15"/>
      <c r="E301" s="15"/>
      <c r="F301" s="15"/>
      <c r="G301"/>
      <c r="O301" s="84" t="s">
        <v>262</v>
      </c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9" customFormat="1" ht="12.75">
      <c r="A302" s="78" t="s">
        <v>37</v>
      </c>
      <c r="B302" s="14"/>
      <c r="C302"/>
      <c r="D302" s="15"/>
      <c r="E302" s="15"/>
      <c r="F302" s="15"/>
      <c r="G302"/>
      <c r="O302" s="84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9" customFormat="1" ht="12.75">
      <c r="A303" s="68"/>
      <c r="B303" s="14"/>
      <c r="C303"/>
      <c r="D303" s="15"/>
      <c r="E303" s="15"/>
      <c r="F303" s="15"/>
      <c r="G303"/>
      <c r="O303" s="84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9" customFormat="1" ht="25.5" customHeight="1">
      <c r="A304" s="7" t="s">
        <v>11</v>
      </c>
      <c r="B304" s="7" t="s">
        <v>12</v>
      </c>
      <c r="C304" s="5" t="s">
        <v>13</v>
      </c>
      <c r="D304" s="52" t="s">
        <v>126</v>
      </c>
      <c r="E304" s="59" t="s">
        <v>127</v>
      </c>
      <c r="F304" s="5" t="s">
        <v>2</v>
      </c>
      <c r="G304" s="51" t="s">
        <v>128</v>
      </c>
      <c r="O304" s="84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9" customFormat="1" ht="14.25" customHeight="1">
      <c r="A305" s="146" t="s">
        <v>61</v>
      </c>
      <c r="B305" s="147">
        <v>6113</v>
      </c>
      <c r="C305" s="150" t="s">
        <v>86</v>
      </c>
      <c r="D305" s="193">
        <v>32750</v>
      </c>
      <c r="E305" s="193">
        <v>32750</v>
      </c>
      <c r="F305" s="394">
        <v>4863</v>
      </c>
      <c r="G305" s="194">
        <f>F305/E305*100</f>
        <v>14.848854961832062</v>
      </c>
      <c r="O305" s="84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9" customFormat="1" ht="14.25" customHeight="1">
      <c r="A306" s="231"/>
      <c r="B306" s="248"/>
      <c r="C306" s="247" t="s">
        <v>317</v>
      </c>
      <c r="D306" s="234">
        <f>D305</f>
        <v>32750</v>
      </c>
      <c r="E306" s="234">
        <f>E305</f>
        <v>32750</v>
      </c>
      <c r="F306" s="267">
        <f>F305</f>
        <v>4863</v>
      </c>
      <c r="G306" s="194">
        <f>F306/E306*100</f>
        <v>14.848854961832062</v>
      </c>
      <c r="O306" s="84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9" customFormat="1" ht="14.25" customHeight="1">
      <c r="A307" s="536"/>
      <c r="B307" s="536"/>
      <c r="C307" s="536"/>
      <c r="D307" s="71"/>
      <c r="E307" s="71"/>
      <c r="F307" s="71"/>
      <c r="G307" s="85"/>
      <c r="O307" s="84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9" customFormat="1" ht="14.25" customHeight="1">
      <c r="A308" s="536" t="s">
        <v>38</v>
      </c>
      <c r="B308" s="536"/>
      <c r="C308" s="536"/>
      <c r="D308" s="71"/>
      <c r="E308" s="71"/>
      <c r="F308" s="71"/>
      <c r="G308" s="85"/>
      <c r="O308" s="84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9" customFormat="1" ht="14.25" customHeight="1">
      <c r="A309" s="308"/>
      <c r="B309" s="69"/>
      <c r="C309" s="70"/>
      <c r="D309" s="71"/>
      <c r="E309" s="71"/>
      <c r="F309" s="71"/>
      <c r="G309" s="85"/>
      <c r="O309" s="84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29" customFormat="1" ht="25.5" customHeight="1">
      <c r="A310" s="7" t="s">
        <v>11</v>
      </c>
      <c r="B310" s="7" t="s">
        <v>12</v>
      </c>
      <c r="C310" s="5" t="s">
        <v>13</v>
      </c>
      <c r="D310" s="52" t="s">
        <v>126</v>
      </c>
      <c r="E310" s="59" t="s">
        <v>127</v>
      </c>
      <c r="F310" s="5" t="s">
        <v>2</v>
      </c>
      <c r="G310" s="51" t="s">
        <v>128</v>
      </c>
      <c r="O310" s="84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56" s="29" customFormat="1" ht="14.25" customHeight="1">
      <c r="A311" s="146" t="s">
        <v>61</v>
      </c>
      <c r="B311" s="147">
        <v>6113</v>
      </c>
      <c r="C311" s="150" t="s">
        <v>86</v>
      </c>
      <c r="D311" s="193">
        <v>2250</v>
      </c>
      <c r="E311" s="193">
        <v>2250</v>
      </c>
      <c r="F311" s="394">
        <v>0</v>
      </c>
      <c r="G311" s="194">
        <f>F311/E311*100</f>
        <v>0</v>
      </c>
      <c r="O311" s="84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</row>
    <row r="312" spans="1:256" s="29" customFormat="1" ht="14.25" customHeight="1">
      <c r="A312" s="231"/>
      <c r="B312" s="248"/>
      <c r="C312" s="247" t="s">
        <v>318</v>
      </c>
      <c r="D312" s="234">
        <f>D311</f>
        <v>2250</v>
      </c>
      <c r="E312" s="234">
        <f>E311</f>
        <v>2250</v>
      </c>
      <c r="F312" s="267">
        <f>F311</f>
        <v>0</v>
      </c>
      <c r="G312" s="194">
        <f>F312/E312*100</f>
        <v>0</v>
      </c>
      <c r="O312" s="84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29" customFormat="1" ht="14.25" customHeight="1">
      <c r="A313" s="309"/>
      <c r="B313" s="248"/>
      <c r="C313" s="312"/>
      <c r="D313" s="71"/>
      <c r="E313" s="71"/>
      <c r="F313" s="71"/>
      <c r="G313" s="85"/>
      <c r="O313" s="84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9" customFormat="1" ht="14.25" customHeight="1">
      <c r="A314" s="240"/>
      <c r="B314" s="250"/>
      <c r="C314" s="249" t="s">
        <v>358</v>
      </c>
      <c r="D314" s="241">
        <f>D306+D312</f>
        <v>35000</v>
      </c>
      <c r="E314" s="242">
        <f>E306+E312</f>
        <v>35000</v>
      </c>
      <c r="F314" s="243">
        <f>F306+F312</f>
        <v>4863</v>
      </c>
      <c r="G314" s="255">
        <f>F314/E314*100</f>
        <v>13.894285714285715</v>
      </c>
      <c r="O314" s="84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7" s="229" customFormat="1" ht="14.25" customHeight="1">
      <c r="A315" s="209"/>
      <c r="B315" s="210"/>
      <c r="C315" s="352"/>
      <c r="D315" s="353"/>
      <c r="E315" s="354"/>
      <c r="F315" s="238"/>
      <c r="G315" s="307"/>
    </row>
    <row r="316" spans="1:6" s="229" customFormat="1" ht="14.25" customHeight="1">
      <c r="A316" s="555" t="s">
        <v>361</v>
      </c>
      <c r="B316" s="536"/>
      <c r="C316" s="536"/>
      <c r="D316" s="556"/>
      <c r="E316" s="556"/>
      <c r="F316" s="355"/>
    </row>
    <row r="317" spans="1:256" s="29" customFormat="1" ht="14.25" customHeight="1">
      <c r="A317" s="311"/>
      <c r="B317" s="75"/>
      <c r="C317" s="75"/>
      <c r="D317" s="342"/>
      <c r="E317" s="342"/>
      <c r="F317" s="355"/>
      <c r="G317" s="229"/>
      <c r="O317" s="84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15" ht="25.5">
      <c r="A318" s="7" t="s">
        <v>11</v>
      </c>
      <c r="B318" s="7" t="s">
        <v>12</v>
      </c>
      <c r="C318" s="5" t="s">
        <v>13</v>
      </c>
      <c r="D318" s="52" t="s">
        <v>126</v>
      </c>
      <c r="E318" s="59" t="s">
        <v>127</v>
      </c>
      <c r="F318" s="5" t="s">
        <v>2</v>
      </c>
      <c r="G318" s="51" t="s">
        <v>128</v>
      </c>
      <c r="H318" s="29"/>
      <c r="I318" s="29"/>
      <c r="J318" s="29"/>
      <c r="K318" s="29"/>
      <c r="L318" s="29"/>
      <c r="M318" s="29"/>
      <c r="N318" s="29"/>
      <c r="O318" s="84"/>
    </row>
    <row r="319" spans="1:15" ht="12.75">
      <c r="A319" s="146" t="s">
        <v>61</v>
      </c>
      <c r="B319" s="147">
        <v>3312</v>
      </c>
      <c r="C319" s="150" t="s">
        <v>295</v>
      </c>
      <c r="D319" s="193">
        <v>1050</v>
      </c>
      <c r="E319" s="188">
        <v>1050</v>
      </c>
      <c r="F319" s="359">
        <v>0</v>
      </c>
      <c r="G319" s="186">
        <f aca="true" t="shared" si="9" ref="G319:G324">F319/E319*100</f>
        <v>0</v>
      </c>
      <c r="H319" s="29"/>
      <c r="I319" s="29"/>
      <c r="J319" s="29"/>
      <c r="K319" s="29"/>
      <c r="L319" s="29"/>
      <c r="M319" s="29"/>
      <c r="N319" s="29"/>
      <c r="O319" s="84"/>
    </row>
    <row r="320" spans="1:15" ht="12.75">
      <c r="A320" s="146" t="s">
        <v>61</v>
      </c>
      <c r="B320" s="147">
        <v>3319</v>
      </c>
      <c r="C320" s="150" t="s">
        <v>296</v>
      </c>
      <c r="D320" s="193">
        <v>290</v>
      </c>
      <c r="E320" s="387">
        <v>321</v>
      </c>
      <c r="F320" s="359">
        <v>71</v>
      </c>
      <c r="G320" s="186">
        <f t="shared" si="9"/>
        <v>22.118380062305295</v>
      </c>
      <c r="H320" s="29"/>
      <c r="I320" s="29"/>
      <c r="J320" s="29"/>
      <c r="K320" s="29"/>
      <c r="L320" s="29"/>
      <c r="M320" s="29"/>
      <c r="N320" s="29"/>
      <c r="O320" s="84"/>
    </row>
    <row r="321" spans="1:15" ht="12.75">
      <c r="A321" s="146" t="s">
        <v>61</v>
      </c>
      <c r="B321" s="147">
        <v>3313</v>
      </c>
      <c r="C321" s="150" t="s">
        <v>298</v>
      </c>
      <c r="D321" s="193">
        <v>250</v>
      </c>
      <c r="E321" s="188">
        <v>250</v>
      </c>
      <c r="F321" s="359">
        <v>0</v>
      </c>
      <c r="G321" s="186">
        <f t="shared" si="9"/>
        <v>0</v>
      </c>
      <c r="H321" s="29"/>
      <c r="I321" s="29"/>
      <c r="J321" s="29"/>
      <c r="K321" s="29"/>
      <c r="L321" s="29"/>
      <c r="M321" s="29"/>
      <c r="N321" s="29"/>
      <c r="O321" s="84"/>
    </row>
    <row r="322" spans="1:15" ht="18.75" customHeight="1">
      <c r="A322" s="166" t="s">
        <v>61</v>
      </c>
      <c r="B322" s="161">
        <v>3419</v>
      </c>
      <c r="C322" s="150" t="s">
        <v>299</v>
      </c>
      <c r="D322" s="347">
        <v>1900</v>
      </c>
      <c r="E322" s="457">
        <v>1970</v>
      </c>
      <c r="F322" s="457">
        <v>560</v>
      </c>
      <c r="G322" s="202">
        <f t="shared" si="9"/>
        <v>28.426395939086298</v>
      </c>
      <c r="H322" s="29"/>
      <c r="I322" s="29"/>
      <c r="J322" s="29"/>
      <c r="K322" s="29"/>
      <c r="L322" s="29"/>
      <c r="M322" s="29"/>
      <c r="N322" s="29"/>
      <c r="O322" s="84"/>
    </row>
    <row r="323" spans="1:15" ht="18.75" customHeight="1">
      <c r="A323" s="166" t="s">
        <v>61</v>
      </c>
      <c r="B323" s="161">
        <v>3399</v>
      </c>
      <c r="C323" s="150" t="s">
        <v>328</v>
      </c>
      <c r="D323" s="347">
        <v>100</v>
      </c>
      <c r="E323" s="348">
        <v>230</v>
      </c>
      <c r="F323" s="457">
        <v>100</v>
      </c>
      <c r="G323" s="202">
        <f t="shared" si="9"/>
        <v>43.47826086956522</v>
      </c>
      <c r="H323" s="29"/>
      <c r="I323" s="29"/>
      <c r="J323" s="29"/>
      <c r="K323" s="29"/>
      <c r="L323" s="29"/>
      <c r="M323" s="29"/>
      <c r="N323" s="29"/>
      <c r="O323" s="84"/>
    </row>
    <row r="324" spans="1:15" ht="12.75">
      <c r="A324" s="146" t="s">
        <v>61</v>
      </c>
      <c r="B324" s="147">
        <v>6409</v>
      </c>
      <c r="C324" s="150" t="s">
        <v>327</v>
      </c>
      <c r="D324" s="193">
        <v>410</v>
      </c>
      <c r="E324" s="387">
        <v>340</v>
      </c>
      <c r="F324" s="359">
        <v>0</v>
      </c>
      <c r="G324" s="202">
        <f t="shared" si="9"/>
        <v>0</v>
      </c>
      <c r="H324" s="29"/>
      <c r="I324" s="29"/>
      <c r="J324" s="29"/>
      <c r="K324" s="29"/>
      <c r="L324" s="29"/>
      <c r="M324" s="29"/>
      <c r="N324" s="29"/>
      <c r="O324" s="84"/>
    </row>
    <row r="325" spans="1:256" s="29" customFormat="1" ht="12.75" customHeight="1" hidden="1">
      <c r="A325" s="534" t="s">
        <v>284</v>
      </c>
      <c r="B325" s="534"/>
      <c r="C325" s="534"/>
      <c r="D325" s="534"/>
      <c r="E325" s="84"/>
      <c r="F325" s="172"/>
      <c r="O325" s="84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9" customFormat="1" ht="12.75" customHeight="1" hidden="1">
      <c r="A326" s="554" t="s">
        <v>297</v>
      </c>
      <c r="B326" s="554"/>
      <c r="C326" s="554"/>
      <c r="D326" s="554"/>
      <c r="E326" s="84"/>
      <c r="F326" s="172"/>
      <c r="O326" s="84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9" customFormat="1" ht="12.75" customHeight="1" hidden="1">
      <c r="A327" s="554" t="s">
        <v>285</v>
      </c>
      <c r="B327" s="554"/>
      <c r="C327" s="554"/>
      <c r="D327" s="554"/>
      <c r="E327" s="84"/>
      <c r="F327" s="172"/>
      <c r="O327" s="84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7" ht="12.75">
      <c r="A328" s="231"/>
      <c r="B328" s="248"/>
      <c r="C328" s="247" t="s">
        <v>317</v>
      </c>
      <c r="D328" s="233">
        <f>SUM(D319:D327)</f>
        <v>4000</v>
      </c>
      <c r="E328" s="233">
        <f>SUM(E319:E327)</f>
        <v>4161</v>
      </c>
      <c r="F328" s="454">
        <f>SUM(F319:F327)</f>
        <v>731</v>
      </c>
      <c r="G328" s="219">
        <f>F328/E328*100</f>
        <v>17.56789233357366</v>
      </c>
    </row>
    <row r="329" spans="1:7" ht="12.75">
      <c r="A329" s="209"/>
      <c r="B329" s="210"/>
      <c r="C329" s="235"/>
      <c r="D329" s="237"/>
      <c r="E329" s="237"/>
      <c r="F329" s="237"/>
      <c r="G329" s="259"/>
    </row>
    <row r="330" spans="1:7" ht="25.5">
      <c r="A330" s="7" t="s">
        <v>11</v>
      </c>
      <c r="B330" s="7" t="s">
        <v>12</v>
      </c>
      <c r="C330" s="5" t="s">
        <v>13</v>
      </c>
      <c r="D330" s="52" t="s">
        <v>126</v>
      </c>
      <c r="E330" s="59" t="s">
        <v>127</v>
      </c>
      <c r="F330" s="5" t="s">
        <v>2</v>
      </c>
      <c r="G330" s="51" t="s">
        <v>128</v>
      </c>
    </row>
    <row r="331" spans="1:7" ht="12.75">
      <c r="A331" s="146" t="s">
        <v>61</v>
      </c>
      <c r="B331" s="147">
        <v>6221</v>
      </c>
      <c r="C331" s="150" t="s">
        <v>396</v>
      </c>
      <c r="D331" s="193">
        <v>0</v>
      </c>
      <c r="E331" s="387">
        <v>200</v>
      </c>
      <c r="F331" s="359">
        <v>200</v>
      </c>
      <c r="G331" s="202">
        <f>F331/E331*100</f>
        <v>100</v>
      </c>
    </row>
    <row r="332" spans="1:7" ht="12.75">
      <c r="A332" s="16"/>
      <c r="B332" s="69"/>
      <c r="C332" s="235"/>
      <c r="D332" s="237"/>
      <c r="E332" s="237"/>
      <c r="F332" s="237"/>
      <c r="G332" s="259"/>
    </row>
    <row r="333" spans="1:7" ht="12.75">
      <c r="A333" s="536" t="s">
        <v>88</v>
      </c>
      <c r="B333" s="536"/>
      <c r="C333" s="536"/>
      <c r="G333" s="15"/>
    </row>
    <row r="334" spans="1:7" ht="13.5" customHeight="1">
      <c r="A334" s="15"/>
      <c r="B334" s="15"/>
      <c r="C334" s="15"/>
      <c r="G334" s="15"/>
    </row>
    <row r="335" spans="1:7" ht="25.5">
      <c r="A335" s="7" t="s">
        <v>11</v>
      </c>
      <c r="B335" s="7" t="s">
        <v>12</v>
      </c>
      <c r="C335" s="5" t="s">
        <v>13</v>
      </c>
      <c r="D335" s="52" t="s">
        <v>126</v>
      </c>
      <c r="E335" s="59" t="s">
        <v>127</v>
      </c>
      <c r="F335" s="5" t="s">
        <v>2</v>
      </c>
      <c r="G335" s="51" t="s">
        <v>128</v>
      </c>
    </row>
    <row r="336" spans="1:7" ht="12.75">
      <c r="A336" s="146" t="s">
        <v>87</v>
      </c>
      <c r="B336" s="147">
        <v>6330</v>
      </c>
      <c r="C336" s="150" t="s">
        <v>88</v>
      </c>
      <c r="D336" s="193">
        <v>190</v>
      </c>
      <c r="E336" s="188">
        <v>190</v>
      </c>
      <c r="F336" s="359">
        <v>47</v>
      </c>
      <c r="G336" s="186">
        <f>F336/E336*100</f>
        <v>24.736842105263158</v>
      </c>
    </row>
    <row r="337" spans="1:256" s="132" customFormat="1" ht="12.75">
      <c r="A337" s="16"/>
      <c r="B337" s="69"/>
      <c r="C337" s="70"/>
      <c r="D337" s="71"/>
      <c r="E337" s="72"/>
      <c r="F337" s="54"/>
      <c r="G337" s="313"/>
      <c r="H337" s="138"/>
      <c r="I337" s="29"/>
      <c r="J337" s="29"/>
      <c r="K337" s="29"/>
      <c r="L337" s="29"/>
      <c r="M337" s="29"/>
      <c r="N337" s="29"/>
      <c r="O337" s="84"/>
      <c r="P337" s="84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7" ht="12.75">
      <c r="A338" s="240"/>
      <c r="B338" s="250"/>
      <c r="C338" s="249" t="s">
        <v>357</v>
      </c>
      <c r="D338" s="241">
        <f>D314+D328+D336+D331</f>
        <v>39190</v>
      </c>
      <c r="E338" s="242">
        <f>E314+E328+E336+E331</f>
        <v>39551</v>
      </c>
      <c r="F338" s="243">
        <f>F314+F328+F336+F331</f>
        <v>5841</v>
      </c>
      <c r="G338" s="255">
        <f>F338/E338*100</f>
        <v>14.768273874238325</v>
      </c>
    </row>
    <row r="339" spans="1:256" s="29" customFormat="1" ht="12.75">
      <c r="A339" s="68"/>
      <c r="B339" s="14"/>
      <c r="C339"/>
      <c r="D339" s="84"/>
      <c r="E339" s="84"/>
      <c r="F339" s="84"/>
      <c r="G339"/>
      <c r="O339" s="84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9" customFormat="1" ht="15.75">
      <c r="A340" s="168" t="s">
        <v>89</v>
      </c>
      <c r="B340" s="68"/>
      <c r="D340" s="84"/>
      <c r="E340" s="84"/>
      <c r="F340" s="84"/>
      <c r="O340" s="84" t="s">
        <v>264</v>
      </c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9" customFormat="1" ht="12.75">
      <c r="A341" s="68"/>
      <c r="B341" s="14"/>
      <c r="C341"/>
      <c r="D341" s="84"/>
      <c r="E341" s="84"/>
      <c r="F341" s="84"/>
      <c r="G341"/>
      <c r="O341" s="84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6" ht="12.75">
      <c r="A342" s="78" t="s">
        <v>37</v>
      </c>
      <c r="B342" s="14"/>
      <c r="D342" s="84"/>
      <c r="E342" s="84"/>
      <c r="F342" s="84"/>
    </row>
    <row r="343" spans="1:6" ht="12.75">
      <c r="A343" s="68"/>
      <c r="B343" s="14"/>
      <c r="D343" s="84" t="s">
        <v>322</v>
      </c>
      <c r="E343" s="84"/>
      <c r="F343" s="84"/>
    </row>
    <row r="344" spans="1:256" s="29" customFormat="1" ht="25.5">
      <c r="A344" s="7" t="s">
        <v>11</v>
      </c>
      <c r="B344" s="7" t="s">
        <v>12</v>
      </c>
      <c r="C344" s="5" t="s">
        <v>13</v>
      </c>
      <c r="D344" s="52" t="s">
        <v>126</v>
      </c>
      <c r="E344" s="59" t="s">
        <v>127</v>
      </c>
      <c r="F344" s="5" t="s">
        <v>2</v>
      </c>
      <c r="G344" s="51" t="s">
        <v>128</v>
      </c>
      <c r="O344" s="84" t="s">
        <v>275</v>
      </c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9" customFormat="1" ht="12.75">
      <c r="A345" s="146" t="s">
        <v>90</v>
      </c>
      <c r="B345" s="147">
        <v>6172</v>
      </c>
      <c r="C345" s="150" t="s">
        <v>91</v>
      </c>
      <c r="D345" s="193">
        <v>203459</v>
      </c>
      <c r="E345" s="193">
        <v>203459</v>
      </c>
      <c r="F345" s="394">
        <v>41101</v>
      </c>
      <c r="G345" s="186">
        <f>F345/E345*100</f>
        <v>20.201121601895224</v>
      </c>
      <c r="O345" s="84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7" ht="12.75">
      <c r="A346" s="231"/>
      <c r="B346" s="248"/>
      <c r="C346" s="247" t="s">
        <v>317</v>
      </c>
      <c r="D346" s="232">
        <f>SUM(D345:D345)</f>
        <v>203459</v>
      </c>
      <c r="E346" s="233">
        <f>SUM(E345:E345)</f>
        <v>203459</v>
      </c>
      <c r="F346" s="267">
        <f>SUM(F345:F345)</f>
        <v>41101</v>
      </c>
      <c r="G346" s="123">
        <f>F346/E346*100</f>
        <v>20.201121601895224</v>
      </c>
    </row>
    <row r="347" spans="1:18" ht="13.5" customHeight="1">
      <c r="A347" s="16"/>
      <c r="B347" s="69"/>
      <c r="C347" s="235"/>
      <c r="D347" s="236"/>
      <c r="E347" s="237"/>
      <c r="F347" s="238"/>
      <c r="G347" s="31"/>
      <c r="R347" s="172"/>
    </row>
    <row r="348" spans="1:18" ht="12.75">
      <c r="A348" s="43" t="s">
        <v>38</v>
      </c>
      <c r="B348" s="19"/>
      <c r="C348" s="42"/>
      <c r="D348" s="57"/>
      <c r="E348" s="61"/>
      <c r="F348" s="54"/>
      <c r="G348" s="38"/>
      <c r="R348" s="172"/>
    </row>
    <row r="349" spans="1:18" ht="12.75">
      <c r="A349" s="16"/>
      <c r="B349" s="19"/>
      <c r="C349" s="42"/>
      <c r="D349" s="57"/>
      <c r="E349" s="61"/>
      <c r="F349" s="54"/>
      <c r="G349" s="38"/>
      <c r="R349" s="172"/>
    </row>
    <row r="350" spans="1:256" s="29" customFormat="1" ht="25.5">
      <c r="A350" s="7" t="s">
        <v>11</v>
      </c>
      <c r="B350" s="7" t="s">
        <v>12</v>
      </c>
      <c r="C350" s="5" t="s">
        <v>13</v>
      </c>
      <c r="D350" s="52" t="s">
        <v>126</v>
      </c>
      <c r="E350" s="59" t="s">
        <v>127</v>
      </c>
      <c r="F350" s="5" t="s">
        <v>2</v>
      </c>
      <c r="G350" s="51" t="s">
        <v>128</v>
      </c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7" ht="12.75">
      <c r="A351" s="146" t="s">
        <v>90</v>
      </c>
      <c r="B351" s="147">
        <v>6172</v>
      </c>
      <c r="C351" s="150" t="s">
        <v>91</v>
      </c>
      <c r="D351" s="193">
        <v>4000</v>
      </c>
      <c r="E351" s="193">
        <v>4000</v>
      </c>
      <c r="F351" s="394">
        <v>13</v>
      </c>
      <c r="G351" s="186">
        <f>F351/E351*100</f>
        <v>0.325</v>
      </c>
    </row>
    <row r="352" spans="1:7" ht="12.75">
      <c r="A352" s="231"/>
      <c r="B352" s="248"/>
      <c r="C352" s="247" t="s">
        <v>318</v>
      </c>
      <c r="D352" s="232">
        <f>SUM(D351:D351)</f>
        <v>4000</v>
      </c>
      <c r="E352" s="233">
        <f>SUM(E351:E351)</f>
        <v>4000</v>
      </c>
      <c r="F352" s="267">
        <f>SUM(F351:F351)</f>
        <v>13</v>
      </c>
      <c r="G352" s="131">
        <f>F352/E352*100</f>
        <v>0.325</v>
      </c>
    </row>
    <row r="353" spans="1:17" ht="12.75">
      <c r="A353" s="16"/>
      <c r="B353" s="69"/>
      <c r="C353" s="235"/>
      <c r="D353" s="236"/>
      <c r="E353" s="237"/>
      <c r="F353" s="301"/>
      <c r="G353" s="31"/>
      <c r="Q353" s="172"/>
    </row>
    <row r="354" spans="1:17" ht="12.75">
      <c r="A354" s="240"/>
      <c r="B354" s="250"/>
      <c r="C354" s="249" t="s">
        <v>362</v>
      </c>
      <c r="D354" s="241">
        <f>D346+D352</f>
        <v>207459</v>
      </c>
      <c r="E354" s="242">
        <f>E346+E352</f>
        <v>207459</v>
      </c>
      <c r="F354" s="243">
        <f>F346+F352</f>
        <v>41114</v>
      </c>
      <c r="G354" s="10">
        <f>F354/E354*100</f>
        <v>19.81789172800409</v>
      </c>
      <c r="Q354" s="172"/>
    </row>
    <row r="355" spans="1:7" ht="12.75">
      <c r="A355" s="302"/>
      <c r="B355" s="303"/>
      <c r="C355" s="304"/>
      <c r="D355" s="305"/>
      <c r="E355" s="306"/>
      <c r="F355" s="301"/>
      <c r="G355" s="299"/>
    </row>
    <row r="356" spans="1:7" ht="12.75">
      <c r="A356" s="536" t="s">
        <v>88</v>
      </c>
      <c r="B356" s="536"/>
      <c r="C356" s="536"/>
      <c r="D356" s="305"/>
      <c r="E356" s="306"/>
      <c r="F356" s="301"/>
      <c r="G356" s="307"/>
    </row>
    <row r="357" spans="1:18" ht="12.75">
      <c r="A357" s="302"/>
      <c r="B357" s="303"/>
      <c r="C357" s="304"/>
      <c r="D357" s="305"/>
      <c r="E357" s="306"/>
      <c r="F357" s="301"/>
      <c r="G357" s="307"/>
      <c r="R357" s="15" t="s">
        <v>164</v>
      </c>
    </row>
    <row r="358" spans="1:7" ht="25.5">
      <c r="A358" s="7" t="s">
        <v>11</v>
      </c>
      <c r="B358" s="7" t="s">
        <v>12</v>
      </c>
      <c r="C358" s="5" t="s">
        <v>13</v>
      </c>
      <c r="D358" s="52" t="s">
        <v>126</v>
      </c>
      <c r="E358" s="59" t="s">
        <v>127</v>
      </c>
      <c r="F358" s="5" t="s">
        <v>2</v>
      </c>
      <c r="G358" s="51" t="s">
        <v>128</v>
      </c>
    </row>
    <row r="359" spans="1:7" ht="12.75">
      <c r="A359" s="146" t="s">
        <v>87</v>
      </c>
      <c r="B359" s="147">
        <v>6330</v>
      </c>
      <c r="C359" s="150" t="s">
        <v>88</v>
      </c>
      <c r="D359" s="193">
        <v>3327</v>
      </c>
      <c r="E359" s="188">
        <v>3327</v>
      </c>
      <c r="F359" s="359">
        <v>832</v>
      </c>
      <c r="G359" s="186">
        <f>F359/E359*100</f>
        <v>25.007514277126543</v>
      </c>
    </row>
    <row r="360" spans="1:256" s="132" customFormat="1" ht="12.75">
      <c r="A360" s="16"/>
      <c r="B360" s="69"/>
      <c r="C360" s="235"/>
      <c r="D360" s="236"/>
      <c r="E360" s="237"/>
      <c r="F360" s="301"/>
      <c r="G360" s="31"/>
      <c r="H360" s="138"/>
      <c r="I360" s="29"/>
      <c r="J360" s="29"/>
      <c r="K360" s="29"/>
      <c r="L360" s="29"/>
      <c r="M360" s="29"/>
      <c r="N360" s="29"/>
      <c r="O360" s="84"/>
      <c r="P360" s="84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9" customFormat="1" ht="12" customHeight="1">
      <c r="A361" s="240"/>
      <c r="B361" s="250"/>
      <c r="C361" s="249" t="s">
        <v>357</v>
      </c>
      <c r="D361" s="241">
        <f>D354+D359</f>
        <v>210786</v>
      </c>
      <c r="E361" s="241">
        <f>E354+E359</f>
        <v>210786</v>
      </c>
      <c r="F361" s="241">
        <f>F354+F359</f>
        <v>41946</v>
      </c>
      <c r="G361" s="10">
        <f>F361/E361*100</f>
        <v>19.899803592268935</v>
      </c>
      <c r="H361" s="138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/>
      <c r="CH361" s="84"/>
      <c r="CI361" s="84"/>
      <c r="CJ361" s="84"/>
      <c r="CK361" s="84"/>
      <c r="CL361" s="84"/>
      <c r="CM361" s="84"/>
      <c r="CN361" s="84"/>
      <c r="CO361" s="84"/>
      <c r="CP361" s="84"/>
      <c r="CQ361" s="84"/>
      <c r="CR361" s="84"/>
      <c r="CS361" s="84"/>
      <c r="CT361" s="84"/>
      <c r="CU361" s="84"/>
      <c r="CV361" s="84"/>
      <c r="CW361" s="84"/>
      <c r="CX361" s="84"/>
      <c r="CY361" s="84"/>
      <c r="CZ361" s="84"/>
      <c r="DA361" s="84"/>
      <c r="DB361" s="84"/>
      <c r="DC361" s="84"/>
      <c r="DD361" s="84"/>
      <c r="DE361" s="84"/>
      <c r="DF361" s="84"/>
      <c r="DG361" s="84"/>
      <c r="DH361" s="84"/>
      <c r="DI361" s="84"/>
      <c r="DJ361" s="84"/>
      <c r="DK361" s="84"/>
      <c r="DL361" s="84"/>
      <c r="DM361" s="84"/>
      <c r="DN361" s="84"/>
      <c r="DO361" s="84"/>
      <c r="DP361" s="84"/>
      <c r="DQ361" s="84"/>
      <c r="DR361" s="84"/>
      <c r="DS361" s="84"/>
      <c r="DT361" s="84"/>
      <c r="DU361" s="84"/>
      <c r="DV361" s="84"/>
      <c r="DW361" s="84"/>
      <c r="DX361" s="84"/>
      <c r="DY361" s="84"/>
      <c r="DZ361" s="84"/>
      <c r="EA361" s="84"/>
      <c r="EB361" s="84"/>
      <c r="EC361" s="84"/>
      <c r="ED361" s="84"/>
      <c r="EE361" s="84"/>
      <c r="EF361" s="84"/>
      <c r="EG361" s="84"/>
      <c r="EH361" s="84"/>
      <c r="EI361" s="84"/>
      <c r="EJ361" s="84"/>
      <c r="EK361" s="84"/>
      <c r="EL361" s="84"/>
      <c r="EM361" s="84"/>
      <c r="EN361" s="84"/>
      <c r="EO361" s="84"/>
      <c r="EP361" s="84"/>
      <c r="EQ361" s="84"/>
      <c r="ER361" s="84"/>
      <c r="ES361" s="84"/>
      <c r="ET361" s="84"/>
      <c r="EU361" s="84"/>
      <c r="EV361" s="84"/>
      <c r="EW361" s="84"/>
      <c r="EX361" s="84"/>
      <c r="EY361" s="84"/>
      <c r="EZ361" s="84"/>
      <c r="FA361" s="84"/>
      <c r="FB361" s="84"/>
      <c r="FC361" s="84"/>
      <c r="FD361" s="84"/>
      <c r="FE361" s="84"/>
      <c r="FF361" s="84"/>
      <c r="FG361" s="84"/>
      <c r="FH361" s="84"/>
      <c r="FI361" s="84"/>
      <c r="FJ361" s="84"/>
      <c r="FK361" s="84"/>
      <c r="FL361" s="84"/>
      <c r="FM361" s="84"/>
      <c r="FN361" s="84"/>
      <c r="FO361" s="84"/>
      <c r="FP361" s="84"/>
      <c r="FQ361" s="84"/>
      <c r="FR361" s="84"/>
      <c r="FS361" s="84"/>
      <c r="FT361" s="84"/>
      <c r="FU361" s="84"/>
      <c r="FV361" s="84"/>
      <c r="FW361" s="84"/>
      <c r="FX361" s="84"/>
      <c r="FY361" s="84"/>
      <c r="FZ361" s="84"/>
      <c r="GA361" s="84"/>
      <c r="GB361" s="84"/>
      <c r="GC361" s="84"/>
      <c r="GD361" s="84"/>
      <c r="GE361" s="84"/>
      <c r="GF361" s="84"/>
      <c r="GG361" s="84"/>
      <c r="GH361" s="84"/>
      <c r="GI361" s="84"/>
      <c r="GJ361" s="84"/>
      <c r="GK361" s="84"/>
      <c r="GL361" s="84"/>
      <c r="GM361" s="84"/>
      <c r="GN361" s="84"/>
      <c r="GO361" s="84"/>
      <c r="GP361" s="84"/>
      <c r="GQ361" s="84"/>
      <c r="GR361" s="84"/>
      <c r="GS361" s="84"/>
      <c r="GT361" s="84"/>
      <c r="GU361" s="84"/>
      <c r="GV361" s="84"/>
      <c r="GW361" s="84"/>
      <c r="GX361" s="84"/>
      <c r="GY361" s="84"/>
      <c r="GZ361" s="84"/>
      <c r="HA361" s="84"/>
      <c r="HB361" s="84"/>
      <c r="HC361" s="84"/>
      <c r="HD361" s="84"/>
      <c r="HE361" s="84"/>
      <c r="HF361" s="84"/>
      <c r="HG361" s="84"/>
      <c r="HH361" s="84"/>
      <c r="HI361" s="84"/>
      <c r="HJ361" s="84"/>
      <c r="HK361" s="84"/>
      <c r="HL361" s="84"/>
      <c r="HM361" s="84"/>
      <c r="HN361" s="84"/>
      <c r="HO361" s="84"/>
      <c r="HP361" s="84"/>
      <c r="HQ361" s="84"/>
      <c r="HR361" s="84"/>
      <c r="HS361" s="84"/>
      <c r="HT361" s="84"/>
      <c r="HU361" s="84"/>
      <c r="HV361" s="84"/>
      <c r="HW361" s="84"/>
      <c r="HX361" s="84"/>
      <c r="HY361" s="84"/>
      <c r="HZ361" s="84"/>
      <c r="IA361" s="84"/>
      <c r="IB361" s="84"/>
      <c r="IC361" s="84"/>
      <c r="ID361" s="84"/>
      <c r="IE361" s="84"/>
      <c r="IF361" s="84"/>
      <c r="IG361" s="84"/>
      <c r="IH361" s="84"/>
      <c r="II361" s="84"/>
      <c r="IJ361" s="84"/>
      <c r="IK361" s="84"/>
      <c r="IL361" s="84"/>
      <c r="IM361" s="84"/>
      <c r="IN361" s="84"/>
      <c r="IO361" s="84"/>
      <c r="IP361" s="84"/>
      <c r="IQ361" s="84"/>
      <c r="IR361" s="84"/>
      <c r="IS361" s="84"/>
      <c r="IT361" s="84"/>
      <c r="IU361" s="84"/>
      <c r="IV361" s="84"/>
    </row>
    <row r="362" spans="1:256" s="29" customFormat="1" ht="12" customHeight="1">
      <c r="A362" s="16"/>
      <c r="B362" s="69"/>
      <c r="C362" s="235"/>
      <c r="D362" s="236"/>
      <c r="E362" s="237"/>
      <c r="F362" s="238"/>
      <c r="G362" s="31"/>
      <c r="H362" s="29" t="s">
        <v>242</v>
      </c>
      <c r="O362" s="84" t="s">
        <v>266</v>
      </c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9" customFormat="1" ht="14.25" customHeight="1">
      <c r="A363" s="168" t="s">
        <v>151</v>
      </c>
      <c r="B363" s="69"/>
      <c r="C363" s="42"/>
      <c r="D363" s="71"/>
      <c r="E363" s="72"/>
      <c r="F363" s="54"/>
      <c r="G363" s="73"/>
      <c r="O363" s="84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9" customFormat="1" ht="14.25" customHeight="1">
      <c r="A364" s="79"/>
      <c r="B364" s="19"/>
      <c r="C364" s="70"/>
      <c r="D364" s="57"/>
      <c r="E364" s="61"/>
      <c r="F364" s="37"/>
      <c r="G364" s="38"/>
      <c r="O364" s="84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9" customFormat="1" ht="12" customHeight="1">
      <c r="A365" s="65" t="s">
        <v>37</v>
      </c>
      <c r="B365"/>
      <c r="C365" s="42"/>
      <c r="D365" s="15"/>
      <c r="E365" s="15"/>
      <c r="F365" s="15"/>
      <c r="G365"/>
      <c r="O365" s="84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7" spans="1:16" ht="25.5">
      <c r="A367" s="87" t="s">
        <v>11</v>
      </c>
      <c r="B367" s="7" t="s">
        <v>12</v>
      </c>
      <c r="C367" s="5" t="s">
        <v>13</v>
      </c>
      <c r="D367" s="52" t="s">
        <v>126</v>
      </c>
      <c r="E367" s="59" t="s">
        <v>127</v>
      </c>
      <c r="F367" s="5" t="s">
        <v>2</v>
      </c>
      <c r="G367" s="51" t="s">
        <v>128</v>
      </c>
      <c r="P367" s="84"/>
    </row>
    <row r="368" spans="1:16" ht="25.5">
      <c r="A368" s="166" t="s">
        <v>35</v>
      </c>
      <c r="B368" s="170" t="s">
        <v>33</v>
      </c>
      <c r="C368" s="162" t="s">
        <v>329</v>
      </c>
      <c r="D368" s="201">
        <v>13000</v>
      </c>
      <c r="E368" s="199">
        <v>13000</v>
      </c>
      <c r="F368" s="464">
        <v>387</v>
      </c>
      <c r="G368" s="203">
        <f aca="true" t="shared" si="10" ref="G368:G375">F368/E368*100</f>
        <v>2.976923076923077</v>
      </c>
      <c r="P368" s="226"/>
    </row>
    <row r="369" spans="1:16" ht="25.5">
      <c r="A369" s="166" t="s">
        <v>35</v>
      </c>
      <c r="B369" s="170" t="s">
        <v>33</v>
      </c>
      <c r="C369" s="162" t="s">
        <v>152</v>
      </c>
      <c r="D369" s="201">
        <v>34900</v>
      </c>
      <c r="E369" s="199">
        <v>34900</v>
      </c>
      <c r="F369" s="464">
        <v>546</v>
      </c>
      <c r="G369" s="203">
        <f t="shared" si="10"/>
        <v>1.5644699140401146</v>
      </c>
      <c r="P369" s="172"/>
    </row>
    <row r="370" spans="1:18" ht="25.5">
      <c r="A370" s="166" t="s">
        <v>35</v>
      </c>
      <c r="B370" s="161" t="s">
        <v>33</v>
      </c>
      <c r="C370" s="150" t="s">
        <v>380</v>
      </c>
      <c r="D370" s="201">
        <v>14700</v>
      </c>
      <c r="E370" s="388">
        <v>14100</v>
      </c>
      <c r="F370" s="465">
        <v>253</v>
      </c>
      <c r="G370" s="203">
        <f t="shared" si="10"/>
        <v>1.7943262411347516</v>
      </c>
      <c r="P370" s="84"/>
      <c r="R370" s="211"/>
    </row>
    <row r="371" spans="1:18" ht="25.5">
      <c r="A371" s="166" t="s">
        <v>35</v>
      </c>
      <c r="B371" s="161" t="s">
        <v>33</v>
      </c>
      <c r="C371" s="150" t="s">
        <v>381</v>
      </c>
      <c r="D371" s="201">
        <v>1000</v>
      </c>
      <c r="E371" s="199">
        <v>1000</v>
      </c>
      <c r="F371" s="465">
        <v>24</v>
      </c>
      <c r="G371" s="203">
        <f t="shared" si="10"/>
        <v>2.4</v>
      </c>
      <c r="P371" s="84"/>
      <c r="R371" s="211"/>
    </row>
    <row r="372" spans="1:18" ht="25.5">
      <c r="A372" s="166" t="s">
        <v>35</v>
      </c>
      <c r="B372" s="161" t="s">
        <v>33</v>
      </c>
      <c r="C372" s="150" t="s">
        <v>153</v>
      </c>
      <c r="D372" s="201">
        <v>10520</v>
      </c>
      <c r="E372" s="388">
        <v>10520</v>
      </c>
      <c r="F372" s="465">
        <v>4</v>
      </c>
      <c r="G372" s="203">
        <f>F372/E372*100</f>
        <v>0.03802281368821293</v>
      </c>
      <c r="P372" s="84"/>
      <c r="R372" s="211"/>
    </row>
    <row r="373" spans="1:18" ht="16.5" customHeight="1">
      <c r="A373" s="166" t="s">
        <v>35</v>
      </c>
      <c r="B373" s="161" t="s">
        <v>33</v>
      </c>
      <c r="C373" s="150" t="s">
        <v>413</v>
      </c>
      <c r="D373" s="201">
        <v>0</v>
      </c>
      <c r="E373" s="388">
        <v>14034</v>
      </c>
      <c r="F373" s="465">
        <v>165</v>
      </c>
      <c r="G373" s="203">
        <f>F373/E373*100</f>
        <v>1.1757161179991449</v>
      </c>
      <c r="P373" s="84"/>
      <c r="R373" s="211"/>
    </row>
    <row r="374" spans="1:18" ht="16.5" customHeight="1">
      <c r="A374" s="166" t="s">
        <v>35</v>
      </c>
      <c r="B374" s="161">
        <v>3522</v>
      </c>
      <c r="C374" s="150" t="s">
        <v>590</v>
      </c>
      <c r="D374" s="201">
        <v>0</v>
      </c>
      <c r="E374" s="388">
        <v>562</v>
      </c>
      <c r="F374" s="465">
        <v>0</v>
      </c>
      <c r="G374" s="203">
        <f t="shared" si="10"/>
        <v>0</v>
      </c>
      <c r="P374" s="84"/>
      <c r="R374" s="211"/>
    </row>
    <row r="375" spans="1:256" s="29" customFormat="1" ht="13.5" customHeight="1">
      <c r="A375" s="231"/>
      <c r="B375" s="248"/>
      <c r="C375" s="247" t="s">
        <v>317</v>
      </c>
      <c r="D375" s="332">
        <f>SUM(D368:D374)</f>
        <v>74120</v>
      </c>
      <c r="E375" s="333">
        <f>SUM(E368:E374)</f>
        <v>88116</v>
      </c>
      <c r="F375" s="466">
        <f>SUM(F368:F374)</f>
        <v>1379</v>
      </c>
      <c r="G375" s="256">
        <f t="shared" si="10"/>
        <v>1.564982523037814</v>
      </c>
      <c r="O375" s="84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29" customFormat="1" ht="13.5" customHeight="1">
      <c r="A376" s="16"/>
      <c r="B376" s="69"/>
      <c r="C376" s="235"/>
      <c r="D376" s="335"/>
      <c r="E376" s="336"/>
      <c r="F376" s="337"/>
      <c r="G376" s="258"/>
      <c r="O376" s="84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29" customFormat="1" ht="12.75">
      <c r="A377" s="11" t="s">
        <v>38</v>
      </c>
      <c r="B377"/>
      <c r="C377"/>
      <c r="D377" s="15"/>
      <c r="E377" s="15"/>
      <c r="F377" s="15"/>
      <c r="G377"/>
      <c r="O377" s="84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29" customFormat="1" ht="12.75">
      <c r="A378" s="13"/>
      <c r="B378"/>
      <c r="C378"/>
      <c r="D378" s="15"/>
      <c r="E378" s="15"/>
      <c r="F378" s="15"/>
      <c r="G378"/>
      <c r="O378" s="84"/>
      <c r="P378" s="15"/>
      <c r="Q378" s="15"/>
      <c r="R378" s="214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9" customFormat="1" ht="25.5">
      <c r="A379" s="7" t="s">
        <v>11</v>
      </c>
      <c r="B379" s="86" t="s">
        <v>12</v>
      </c>
      <c r="C379" s="5" t="s">
        <v>13</v>
      </c>
      <c r="D379" s="52" t="s">
        <v>126</v>
      </c>
      <c r="E379" s="59" t="s">
        <v>127</v>
      </c>
      <c r="F379" s="5" t="s">
        <v>2</v>
      </c>
      <c r="G379" s="51" t="s">
        <v>128</v>
      </c>
      <c r="O379" s="84" t="s">
        <v>263</v>
      </c>
      <c r="P379" s="84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9" customFormat="1" ht="25.5">
      <c r="A380" s="146" t="s">
        <v>35</v>
      </c>
      <c r="B380" s="156" t="s">
        <v>33</v>
      </c>
      <c r="C380" s="162" t="s">
        <v>330</v>
      </c>
      <c r="D380" s="252">
        <v>9000</v>
      </c>
      <c r="E380" s="199">
        <v>13100</v>
      </c>
      <c r="F380" s="465">
        <v>1197</v>
      </c>
      <c r="G380" s="203">
        <f aca="true" t="shared" si="11" ref="G380:G389">F380/E380*100</f>
        <v>9.137404580152673</v>
      </c>
      <c r="O380" s="84" t="s">
        <v>265</v>
      </c>
      <c r="P380" s="84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9" customFormat="1" ht="25.5">
      <c r="A381" s="146" t="s">
        <v>35</v>
      </c>
      <c r="B381" s="147" t="s">
        <v>33</v>
      </c>
      <c r="C381" s="150" t="s">
        <v>152</v>
      </c>
      <c r="D381" s="252">
        <v>66800</v>
      </c>
      <c r="E381" s="199">
        <v>67250</v>
      </c>
      <c r="F381" s="465">
        <v>1239</v>
      </c>
      <c r="G381" s="203">
        <f t="shared" si="11"/>
        <v>1.8423791821561337</v>
      </c>
      <c r="O381" s="84" t="s">
        <v>265</v>
      </c>
      <c r="P381" s="84"/>
      <c r="Q381" s="15"/>
      <c r="R381" s="213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9" customFormat="1" ht="25.5">
      <c r="A382" s="166" t="s">
        <v>35</v>
      </c>
      <c r="B382" s="161" t="s">
        <v>33</v>
      </c>
      <c r="C382" s="150" t="s">
        <v>380</v>
      </c>
      <c r="D382" s="252">
        <v>20300</v>
      </c>
      <c r="E382" s="388">
        <v>20900</v>
      </c>
      <c r="F382" s="465">
        <v>597</v>
      </c>
      <c r="G382" s="203">
        <f t="shared" si="11"/>
        <v>2.8564593301435406</v>
      </c>
      <c r="H382" s="29" t="s">
        <v>241</v>
      </c>
      <c r="O382" s="84" t="s">
        <v>267</v>
      </c>
      <c r="P382" s="84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9" customFormat="1" ht="25.5">
      <c r="A383" s="166" t="s">
        <v>35</v>
      </c>
      <c r="B383" s="161" t="s">
        <v>33</v>
      </c>
      <c r="C383" s="150" t="s">
        <v>381</v>
      </c>
      <c r="D383" s="201">
        <v>1500</v>
      </c>
      <c r="E383" s="199">
        <v>1500</v>
      </c>
      <c r="F383" s="465">
        <v>68</v>
      </c>
      <c r="G383" s="203">
        <f t="shared" si="11"/>
        <v>4.533333333333333</v>
      </c>
      <c r="O383" s="84"/>
      <c r="P383" s="84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9" customFormat="1" ht="25.5">
      <c r="A384" s="166" t="s">
        <v>35</v>
      </c>
      <c r="B384" s="161" t="s">
        <v>33</v>
      </c>
      <c r="C384" s="150" t="s">
        <v>153</v>
      </c>
      <c r="D384" s="252">
        <v>3480</v>
      </c>
      <c r="E384" s="199">
        <v>3480</v>
      </c>
      <c r="F384" s="465">
        <v>86</v>
      </c>
      <c r="G384" s="203">
        <f t="shared" si="11"/>
        <v>2.471264367816092</v>
      </c>
      <c r="O384" s="84" t="s">
        <v>268</v>
      </c>
      <c r="P384" s="84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16" ht="12.75">
      <c r="A385" s="146" t="s">
        <v>35</v>
      </c>
      <c r="B385" s="147">
        <v>2212</v>
      </c>
      <c r="C385" s="150" t="s">
        <v>154</v>
      </c>
      <c r="D385" s="252">
        <v>372418</v>
      </c>
      <c r="E385" s="388">
        <v>372253</v>
      </c>
      <c r="F385" s="465">
        <v>34939</v>
      </c>
      <c r="G385" s="203">
        <f t="shared" si="11"/>
        <v>9.385820933612354</v>
      </c>
      <c r="P385" s="84"/>
    </row>
    <row r="386" spans="1:16" ht="12.75">
      <c r="A386" s="146" t="s">
        <v>35</v>
      </c>
      <c r="B386" s="147" t="s">
        <v>33</v>
      </c>
      <c r="C386" s="150" t="s">
        <v>155</v>
      </c>
      <c r="D386" s="252">
        <v>11000</v>
      </c>
      <c r="E386" s="199">
        <v>11000</v>
      </c>
      <c r="F386" s="465">
        <v>796</v>
      </c>
      <c r="G386" s="203">
        <f t="shared" si="11"/>
        <v>7.236363636363636</v>
      </c>
      <c r="P386" s="84"/>
    </row>
    <row r="387" spans="1:17" ht="12.75">
      <c r="A387" s="146" t="s">
        <v>35</v>
      </c>
      <c r="B387" s="147" t="s">
        <v>33</v>
      </c>
      <c r="C387" s="150" t="s">
        <v>156</v>
      </c>
      <c r="D387" s="252">
        <v>40900</v>
      </c>
      <c r="E387" s="388">
        <v>40900</v>
      </c>
      <c r="F387" s="465">
        <v>286</v>
      </c>
      <c r="G387" s="203">
        <f t="shared" si="11"/>
        <v>0.6992665036674817</v>
      </c>
      <c r="P387" s="84"/>
      <c r="Q387" s="172"/>
    </row>
    <row r="388" spans="1:17" ht="12.75">
      <c r="A388" s="146" t="s">
        <v>35</v>
      </c>
      <c r="B388" s="147">
        <v>3533</v>
      </c>
      <c r="C388" s="150" t="s">
        <v>398</v>
      </c>
      <c r="D388" s="252">
        <v>3000</v>
      </c>
      <c r="E388" s="199">
        <v>3000</v>
      </c>
      <c r="F388" s="465">
        <v>0</v>
      </c>
      <c r="G388" s="203">
        <f t="shared" si="11"/>
        <v>0</v>
      </c>
      <c r="P388" s="84"/>
      <c r="Q388" s="172"/>
    </row>
    <row r="389" spans="1:17" ht="12.75">
      <c r="A389" s="146" t="s">
        <v>35</v>
      </c>
      <c r="B389" s="147" t="s">
        <v>33</v>
      </c>
      <c r="C389" s="150" t="s">
        <v>374</v>
      </c>
      <c r="D389" s="252">
        <v>21100</v>
      </c>
      <c r="E389" s="199">
        <v>21100</v>
      </c>
      <c r="F389" s="465">
        <v>79</v>
      </c>
      <c r="G389" s="203">
        <f t="shared" si="11"/>
        <v>0.3744075829383886</v>
      </c>
      <c r="P389" s="84"/>
      <c r="Q389" s="172"/>
    </row>
    <row r="390" spans="1:17" ht="12.75">
      <c r="A390" s="146" t="s">
        <v>35</v>
      </c>
      <c r="B390" s="147">
        <v>6172</v>
      </c>
      <c r="C390" s="150" t="s">
        <v>372</v>
      </c>
      <c r="D390" s="252">
        <v>25000</v>
      </c>
      <c r="E390" s="199">
        <v>25000</v>
      </c>
      <c r="F390" s="465">
        <v>0</v>
      </c>
      <c r="G390" s="203">
        <f>F390/E390*100</f>
        <v>0</v>
      </c>
      <c r="P390" s="84"/>
      <c r="Q390" s="172"/>
    </row>
    <row r="391" spans="1:17" ht="12.75">
      <c r="A391" s="146" t="s">
        <v>35</v>
      </c>
      <c r="B391" s="147">
        <v>3231</v>
      </c>
      <c r="C391" s="150" t="s">
        <v>591</v>
      </c>
      <c r="D391" s="252">
        <v>0</v>
      </c>
      <c r="E391" s="199">
        <v>450</v>
      </c>
      <c r="F391" s="465">
        <v>0</v>
      </c>
      <c r="G391" s="203">
        <f>F391/E391*100</f>
        <v>0</v>
      </c>
      <c r="P391" s="84"/>
      <c r="Q391" s="172"/>
    </row>
    <row r="392" spans="1:17" ht="12.75">
      <c r="A392" s="146" t="s">
        <v>35</v>
      </c>
      <c r="B392" s="147">
        <v>3123</v>
      </c>
      <c r="C392" s="150" t="s">
        <v>589</v>
      </c>
      <c r="D392" s="252">
        <v>0</v>
      </c>
      <c r="E392" s="199">
        <v>0</v>
      </c>
      <c r="F392" s="465">
        <v>14892</v>
      </c>
      <c r="G392" s="203" t="s">
        <v>316</v>
      </c>
      <c r="P392" s="84"/>
      <c r="Q392" s="172"/>
    </row>
    <row r="393" spans="1:16" ht="12.75">
      <c r="A393" s="146" t="s">
        <v>35</v>
      </c>
      <c r="B393" s="147">
        <v>2219</v>
      </c>
      <c r="C393" s="150" t="s">
        <v>660</v>
      </c>
      <c r="D393" s="252">
        <v>0</v>
      </c>
      <c r="E393" s="199">
        <v>30</v>
      </c>
      <c r="F393" s="465">
        <v>0</v>
      </c>
      <c r="G393" s="203">
        <v>0</v>
      </c>
      <c r="P393" s="84"/>
    </row>
    <row r="394" spans="1:256" s="132" customFormat="1" ht="14.25" customHeight="1">
      <c r="A394" s="231"/>
      <c r="B394" s="248"/>
      <c r="C394" s="334" t="s">
        <v>318</v>
      </c>
      <c r="D394" s="332">
        <f>SUM(D380:D393)</f>
        <v>574498</v>
      </c>
      <c r="E394" s="333">
        <f>SUM(E380:E393)</f>
        <v>579963</v>
      </c>
      <c r="F394" s="466">
        <f>SUM(F380:F393)</f>
        <v>54179</v>
      </c>
      <c r="G394" s="256">
        <f>F394/E394*100</f>
        <v>9.341802839146634</v>
      </c>
      <c r="H394" s="138"/>
      <c r="I394" s="29"/>
      <c r="J394" s="29"/>
      <c r="K394" s="29"/>
      <c r="L394" s="29"/>
      <c r="M394" s="29"/>
      <c r="N394" s="29"/>
      <c r="O394" s="84"/>
      <c r="P394" s="84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132" customFormat="1" ht="14.25" customHeight="1">
      <c r="A395" s="231"/>
      <c r="B395" s="248"/>
      <c r="C395" s="378"/>
      <c r="D395" s="379"/>
      <c r="E395" s="380"/>
      <c r="F395" s="381"/>
      <c r="G395" s="382"/>
      <c r="H395" s="138"/>
      <c r="I395" s="29"/>
      <c r="J395" s="29"/>
      <c r="K395" s="29"/>
      <c r="L395" s="29"/>
      <c r="M395" s="29"/>
      <c r="N395" s="29"/>
      <c r="O395" s="84"/>
      <c r="P395" s="84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9" customFormat="1" ht="14.25" customHeight="1">
      <c r="A396" s="240"/>
      <c r="B396" s="250"/>
      <c r="C396" s="249" t="s">
        <v>319</v>
      </c>
      <c r="D396" s="243">
        <f>D375+D394</f>
        <v>648618</v>
      </c>
      <c r="E396" s="243">
        <f>E375+E394</f>
        <v>668079</v>
      </c>
      <c r="F396" s="243">
        <f>F375+F394</f>
        <v>55558</v>
      </c>
      <c r="G396" s="257">
        <f>F396/E396*100</f>
        <v>8.316082379479074</v>
      </c>
      <c r="H396" s="138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/>
      <c r="BG396" s="84"/>
      <c r="BH396" s="84"/>
      <c r="BI396" s="84"/>
      <c r="BJ396" s="84"/>
      <c r="BK396" s="84"/>
      <c r="BL396" s="84"/>
      <c r="BM396" s="84"/>
      <c r="BN396" s="84"/>
      <c r="BO396" s="84"/>
      <c r="BP396" s="84"/>
      <c r="BQ396" s="84"/>
      <c r="BR396" s="84"/>
      <c r="BS396" s="84"/>
      <c r="BT396" s="84"/>
      <c r="BU396" s="84"/>
      <c r="BV396" s="84"/>
      <c r="BW396" s="84"/>
      <c r="BX396" s="84"/>
      <c r="BY396" s="84"/>
      <c r="BZ396" s="84"/>
      <c r="CA396" s="84"/>
      <c r="CB396" s="84"/>
      <c r="CC396" s="84"/>
      <c r="CD396" s="84"/>
      <c r="CE396" s="84"/>
      <c r="CF396" s="84"/>
      <c r="CG396" s="84"/>
      <c r="CH396" s="84"/>
      <c r="CI396" s="84"/>
      <c r="CJ396" s="84"/>
      <c r="CK396" s="84"/>
      <c r="CL396" s="84"/>
      <c r="CM396" s="84"/>
      <c r="CN396" s="84"/>
      <c r="CO396" s="84"/>
      <c r="CP396" s="84"/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/>
      <c r="DJ396" s="84"/>
      <c r="DK396" s="84"/>
      <c r="DL396" s="84"/>
      <c r="DM396" s="84"/>
      <c r="DN396" s="84"/>
      <c r="DO396" s="84"/>
      <c r="DP396" s="84"/>
      <c r="DQ396" s="84"/>
      <c r="DR396" s="84"/>
      <c r="DS396" s="84"/>
      <c r="DT396" s="84"/>
      <c r="DU396" s="84"/>
      <c r="DV396" s="84"/>
      <c r="DW396" s="84"/>
      <c r="DX396" s="84"/>
      <c r="DY396" s="84"/>
      <c r="DZ396" s="84"/>
      <c r="EA396" s="84"/>
      <c r="EB396" s="84"/>
      <c r="EC396" s="84"/>
      <c r="ED396" s="84"/>
      <c r="EE396" s="84"/>
      <c r="EF396" s="84"/>
      <c r="EG396" s="84"/>
      <c r="EH396" s="84"/>
      <c r="EI396" s="84"/>
      <c r="EJ396" s="84"/>
      <c r="EK396" s="84"/>
      <c r="EL396" s="84"/>
      <c r="EM396" s="84"/>
      <c r="EN396" s="84"/>
      <c r="EO396" s="84"/>
      <c r="EP396" s="84"/>
      <c r="EQ396" s="84"/>
      <c r="ER396" s="84"/>
      <c r="ES396" s="84"/>
      <c r="ET396" s="84"/>
      <c r="EU396" s="84"/>
      <c r="EV396" s="84"/>
      <c r="EW396" s="84"/>
      <c r="EX396" s="84"/>
      <c r="EY396" s="84"/>
      <c r="EZ396" s="84"/>
      <c r="FA396" s="84"/>
      <c r="FB396" s="84"/>
      <c r="FC396" s="84"/>
      <c r="FD396" s="84"/>
      <c r="FE396" s="84"/>
      <c r="FF396" s="84"/>
      <c r="FG396" s="84"/>
      <c r="FH396" s="84"/>
      <c r="FI396" s="84"/>
      <c r="FJ396" s="84"/>
      <c r="FK396" s="84"/>
      <c r="FL396" s="84"/>
      <c r="FM396" s="84"/>
      <c r="FN396" s="84"/>
      <c r="FO396" s="84"/>
      <c r="FP396" s="84"/>
      <c r="FQ396" s="84"/>
      <c r="FR396" s="84"/>
      <c r="FS396" s="84"/>
      <c r="FT396" s="84"/>
      <c r="FU396" s="84"/>
      <c r="FV396" s="84"/>
      <c r="FW396" s="84"/>
      <c r="FX396" s="84"/>
      <c r="FY396" s="84"/>
      <c r="FZ396" s="84"/>
      <c r="GA396" s="84"/>
      <c r="GB396" s="84"/>
      <c r="GC396" s="84"/>
      <c r="GD396" s="84"/>
      <c r="GE396" s="84"/>
      <c r="GF396" s="84"/>
      <c r="GG396" s="84"/>
      <c r="GH396" s="84"/>
      <c r="GI396" s="84"/>
      <c r="GJ396" s="84"/>
      <c r="GK396" s="84"/>
      <c r="GL396" s="84"/>
      <c r="GM396" s="84"/>
      <c r="GN396" s="84"/>
      <c r="GO396" s="84"/>
      <c r="GP396" s="84"/>
      <c r="GQ396" s="84"/>
      <c r="GR396" s="84"/>
      <c r="GS396" s="84"/>
      <c r="GT396" s="84"/>
      <c r="GU396" s="84"/>
      <c r="GV396" s="84"/>
      <c r="GW396" s="84"/>
      <c r="GX396" s="84"/>
      <c r="GY396" s="84"/>
      <c r="GZ396" s="84"/>
      <c r="HA396" s="84"/>
      <c r="HB396" s="84"/>
      <c r="HC396" s="84"/>
      <c r="HD396" s="84"/>
      <c r="HE396" s="84"/>
      <c r="HF396" s="84"/>
      <c r="HG396" s="84"/>
      <c r="HH396" s="84"/>
      <c r="HI396" s="84"/>
      <c r="HJ396" s="84"/>
      <c r="HK396" s="84"/>
      <c r="HL396" s="84"/>
      <c r="HM396" s="84"/>
      <c r="HN396" s="84"/>
      <c r="HO396" s="84"/>
      <c r="HP396" s="84"/>
      <c r="HQ396" s="84"/>
      <c r="HR396" s="84"/>
      <c r="HS396" s="84"/>
      <c r="HT396" s="84"/>
      <c r="HU396" s="84"/>
      <c r="HV396" s="84"/>
      <c r="HW396" s="84"/>
      <c r="HX396" s="84"/>
      <c r="HY396" s="84"/>
      <c r="HZ396" s="84"/>
      <c r="IA396" s="84"/>
      <c r="IB396" s="84"/>
      <c r="IC396" s="84"/>
      <c r="ID396" s="84"/>
      <c r="IE396" s="84"/>
      <c r="IF396" s="84"/>
      <c r="IG396" s="84"/>
      <c r="IH396" s="84"/>
      <c r="II396" s="84"/>
      <c r="IJ396" s="84"/>
      <c r="IK396" s="84"/>
      <c r="IL396" s="84"/>
      <c r="IM396" s="84"/>
      <c r="IN396" s="84"/>
      <c r="IO396" s="84"/>
      <c r="IP396" s="84"/>
      <c r="IQ396" s="84"/>
      <c r="IR396" s="84"/>
      <c r="IS396" s="84"/>
      <c r="IT396" s="84"/>
      <c r="IU396" s="84"/>
      <c r="IV396" s="84"/>
    </row>
    <row r="397" spans="1:256" s="29" customFormat="1" ht="16.5" customHeight="1">
      <c r="A397" s="16"/>
      <c r="B397" s="69"/>
      <c r="C397" s="235"/>
      <c r="D397" s="236"/>
      <c r="E397" s="237"/>
      <c r="F397" s="238"/>
      <c r="G397" s="31"/>
      <c r="O397" s="84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9" customFormat="1" ht="15.75">
      <c r="A398" s="74" t="s">
        <v>64</v>
      </c>
      <c r="D398" s="84"/>
      <c r="E398" s="84"/>
      <c r="F398" s="84"/>
      <c r="O398" s="84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2:256" s="29" customFormat="1" ht="12.75">
      <c r="B399"/>
      <c r="C399"/>
      <c r="D399" s="15"/>
      <c r="E399" s="15"/>
      <c r="F399" s="15"/>
      <c r="G399"/>
      <c r="O399" s="84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9" customFormat="1" ht="12.75">
      <c r="A400" s="65" t="s">
        <v>37</v>
      </c>
      <c r="B400"/>
      <c r="C400"/>
      <c r="D400" s="15"/>
      <c r="E400" s="15"/>
      <c r="F400" s="15"/>
      <c r="G400"/>
      <c r="O400" s="84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2:256" s="29" customFormat="1" ht="12.75">
      <c r="B401"/>
      <c r="C401"/>
      <c r="D401" s="15"/>
      <c r="E401" s="15"/>
      <c r="F401" s="15"/>
      <c r="G401"/>
      <c r="O401" s="84" t="s">
        <v>269</v>
      </c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9" customFormat="1" ht="25.5">
      <c r="A402" s="7" t="s">
        <v>11</v>
      </c>
      <c r="B402" s="7" t="s">
        <v>12</v>
      </c>
      <c r="C402" s="5" t="s">
        <v>13</v>
      </c>
      <c r="D402" s="52" t="s">
        <v>126</v>
      </c>
      <c r="E402" s="59" t="s">
        <v>127</v>
      </c>
      <c r="F402" s="5" t="s">
        <v>2</v>
      </c>
      <c r="G402" s="51" t="s">
        <v>128</v>
      </c>
      <c r="O402" s="84" t="s">
        <v>269</v>
      </c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15" ht="12.75">
      <c r="A403" s="146" t="s">
        <v>65</v>
      </c>
      <c r="B403" s="147">
        <v>2139</v>
      </c>
      <c r="C403" s="150" t="s">
        <v>100</v>
      </c>
      <c r="D403" s="193">
        <v>2950</v>
      </c>
      <c r="E403" s="188">
        <v>2950</v>
      </c>
      <c r="F403" s="359">
        <v>166</v>
      </c>
      <c r="G403" s="36">
        <f aca="true" t="shared" si="12" ref="G403:G409">F403/E403*100</f>
        <v>5.627118644067797</v>
      </c>
      <c r="H403" s="29"/>
      <c r="O403" s="172"/>
    </row>
    <row r="404" spans="1:18" ht="12.75">
      <c r="A404" s="146" t="s">
        <v>65</v>
      </c>
      <c r="B404" s="147">
        <v>2140</v>
      </c>
      <c r="C404" s="150" t="s">
        <v>67</v>
      </c>
      <c r="D404" s="193">
        <v>4620</v>
      </c>
      <c r="E404" s="188">
        <v>4620</v>
      </c>
      <c r="F404" s="359">
        <v>2165</v>
      </c>
      <c r="G404" s="36">
        <f t="shared" si="12"/>
        <v>46.86147186147186</v>
      </c>
      <c r="H404" s="29"/>
      <c r="R404" s="173"/>
    </row>
    <row r="405" spans="1:256" s="13" customFormat="1" ht="25.5">
      <c r="A405" s="166" t="s">
        <v>65</v>
      </c>
      <c r="B405" s="161">
        <v>2199</v>
      </c>
      <c r="C405" s="150" t="s">
        <v>66</v>
      </c>
      <c r="D405" s="201">
        <v>750</v>
      </c>
      <c r="E405" s="199">
        <v>750</v>
      </c>
      <c r="F405" s="388">
        <v>79</v>
      </c>
      <c r="G405" s="203">
        <f t="shared" si="12"/>
        <v>10.533333333333333</v>
      </c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1:256" s="13" customFormat="1" ht="12.75">
      <c r="A406" s="146" t="s">
        <v>65</v>
      </c>
      <c r="B406" s="147">
        <v>3699</v>
      </c>
      <c r="C406" s="150" t="s">
        <v>314</v>
      </c>
      <c r="D406" s="193">
        <v>72000</v>
      </c>
      <c r="E406" s="188">
        <v>72000</v>
      </c>
      <c r="F406" s="359">
        <v>0</v>
      </c>
      <c r="G406" s="203">
        <f t="shared" si="12"/>
        <v>0</v>
      </c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s="13" customFormat="1" ht="12.75">
      <c r="A407" s="166" t="s">
        <v>53</v>
      </c>
      <c r="B407" s="161">
        <v>3635</v>
      </c>
      <c r="C407" s="150" t="s">
        <v>411</v>
      </c>
      <c r="D407" s="201">
        <v>6000</v>
      </c>
      <c r="E407" s="388">
        <v>6000</v>
      </c>
      <c r="F407" s="388">
        <v>107</v>
      </c>
      <c r="G407" s="203">
        <f t="shared" si="12"/>
        <v>1.7833333333333332</v>
      </c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256" s="13" customFormat="1" ht="12.75">
      <c r="A408" s="146" t="s">
        <v>148</v>
      </c>
      <c r="B408" s="147">
        <v>5311</v>
      </c>
      <c r="C408" s="150" t="s">
        <v>412</v>
      </c>
      <c r="D408" s="193">
        <v>1514</v>
      </c>
      <c r="E408" s="188">
        <v>1543</v>
      </c>
      <c r="F408" s="359">
        <v>0</v>
      </c>
      <c r="G408" s="203">
        <f t="shared" si="12"/>
        <v>0</v>
      </c>
      <c r="O408" s="84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7" ht="12.75">
      <c r="A409" s="231"/>
      <c r="B409" s="248"/>
      <c r="C409" s="247" t="s">
        <v>317</v>
      </c>
      <c r="D409" s="232">
        <f>SUM(D403:D408)</f>
        <v>87834</v>
      </c>
      <c r="E409" s="233">
        <f>SUM(E403:E408)</f>
        <v>87863</v>
      </c>
      <c r="F409" s="267">
        <f>SUM(F403:F408)</f>
        <v>2517</v>
      </c>
      <c r="G409" s="123">
        <f t="shared" si="12"/>
        <v>2.8646870696425117</v>
      </c>
    </row>
    <row r="410" spans="1:7" ht="12.75">
      <c r="A410" s="16"/>
      <c r="B410" s="69"/>
      <c r="C410" s="235"/>
      <c r="D410" s="236"/>
      <c r="E410" s="237"/>
      <c r="F410" s="301"/>
      <c r="G410" s="126"/>
    </row>
    <row r="411" spans="1:2" ht="12.75">
      <c r="A411" s="43" t="s">
        <v>38</v>
      </c>
      <c r="B411" s="14"/>
    </row>
    <row r="412" spans="1:4" ht="12.75">
      <c r="A412" s="68"/>
      <c r="B412" s="14"/>
      <c r="D412" s="15" t="s">
        <v>322</v>
      </c>
    </row>
    <row r="413" spans="1:16" ht="25.5">
      <c r="A413" s="7" t="s">
        <v>11</v>
      </c>
      <c r="B413" s="7" t="s">
        <v>12</v>
      </c>
      <c r="C413" s="5" t="s">
        <v>13</v>
      </c>
      <c r="D413" s="52" t="s">
        <v>126</v>
      </c>
      <c r="E413" s="59" t="s">
        <v>127</v>
      </c>
      <c r="F413" s="5" t="s">
        <v>2</v>
      </c>
      <c r="G413" s="51" t="s">
        <v>128</v>
      </c>
      <c r="P413" s="172"/>
    </row>
    <row r="414" spans="1:16" ht="12.75">
      <c r="A414" s="146" t="s">
        <v>65</v>
      </c>
      <c r="B414" s="147">
        <v>3636</v>
      </c>
      <c r="C414" s="150" t="s">
        <v>402</v>
      </c>
      <c r="D414" s="193">
        <v>0</v>
      </c>
      <c r="E414" s="188">
        <v>5000</v>
      </c>
      <c r="F414" s="359">
        <v>0</v>
      </c>
      <c r="G414" s="36">
        <f>F414/E414*100</f>
        <v>0</v>
      </c>
      <c r="P414" s="172"/>
    </row>
    <row r="415" spans="1:7" ht="12.75">
      <c r="A415" s="231"/>
      <c r="B415" s="248"/>
      <c r="C415" s="247" t="s">
        <v>317</v>
      </c>
      <c r="D415" s="377">
        <f>SUM(D414:D414)</f>
        <v>0</v>
      </c>
      <c r="E415" s="377">
        <f>SUM(E414:E414)</f>
        <v>5000</v>
      </c>
      <c r="F415" s="467">
        <f>SUM(F414:F414)</f>
        <v>0</v>
      </c>
      <c r="G415" s="123">
        <f>F415/E415*100</f>
        <v>0</v>
      </c>
    </row>
    <row r="416" spans="1:7" ht="12.75">
      <c r="A416" s="231"/>
      <c r="B416" s="248"/>
      <c r="C416" s="445"/>
      <c r="D416" s="446"/>
      <c r="E416" s="446"/>
      <c r="F416" s="447"/>
      <c r="G416" s="448"/>
    </row>
    <row r="417" spans="1:7" ht="12.75">
      <c r="A417" s="240"/>
      <c r="B417" s="250"/>
      <c r="C417" s="249" t="s">
        <v>359</v>
      </c>
      <c r="D417" s="241">
        <f>D409</f>
        <v>87834</v>
      </c>
      <c r="E417" s="242">
        <f>E409+E415</f>
        <v>92863</v>
      </c>
      <c r="F417" s="243">
        <f>F409</f>
        <v>2517</v>
      </c>
      <c r="G417" s="27">
        <f>F417/E417*100</f>
        <v>2.7104444181213183</v>
      </c>
    </row>
    <row r="418" spans="1:7" ht="12.75">
      <c r="A418" s="16"/>
      <c r="B418" s="69"/>
      <c r="C418" s="235"/>
      <c r="D418" s="236"/>
      <c r="E418" s="237"/>
      <c r="F418" s="301"/>
      <c r="G418" s="126"/>
    </row>
    <row r="419" spans="1:7" ht="15.75">
      <c r="A419" s="74" t="s">
        <v>393</v>
      </c>
      <c r="B419" s="29"/>
      <c r="C419" s="29"/>
      <c r="D419" s="305"/>
      <c r="E419" s="306"/>
      <c r="F419" s="301"/>
      <c r="G419" s="299"/>
    </row>
    <row r="420" spans="1:7" ht="12.75">
      <c r="A420" s="16"/>
      <c r="B420" s="69"/>
      <c r="C420" s="235"/>
      <c r="D420" s="236"/>
      <c r="E420" s="237"/>
      <c r="F420" s="301"/>
      <c r="G420" s="31"/>
    </row>
    <row r="421" spans="1:2" ht="12.75">
      <c r="A421" s="78" t="s">
        <v>37</v>
      </c>
      <c r="B421" s="14"/>
    </row>
    <row r="422" spans="1:4" ht="12.75">
      <c r="A422" s="68"/>
      <c r="B422" s="14"/>
      <c r="D422" s="15" t="s">
        <v>322</v>
      </c>
    </row>
    <row r="423" spans="1:16" ht="25.5">
      <c r="A423" s="7" t="s">
        <v>11</v>
      </c>
      <c r="B423" s="7" t="s">
        <v>12</v>
      </c>
      <c r="C423" s="5" t="s">
        <v>13</v>
      </c>
      <c r="D423" s="52" t="s">
        <v>126</v>
      </c>
      <c r="E423" s="59" t="s">
        <v>127</v>
      </c>
      <c r="F423" s="5" t="s">
        <v>2</v>
      </c>
      <c r="G423" s="51" t="s">
        <v>128</v>
      </c>
      <c r="P423" s="172"/>
    </row>
    <row r="424" spans="1:16" ht="12.75">
      <c r="A424" s="146" t="s">
        <v>92</v>
      </c>
      <c r="B424" s="147">
        <v>3636</v>
      </c>
      <c r="C424" s="150" t="s">
        <v>165</v>
      </c>
      <c r="D424" s="193">
        <v>3420</v>
      </c>
      <c r="E424" s="188">
        <v>5230</v>
      </c>
      <c r="F424" s="359">
        <v>295</v>
      </c>
      <c r="G424" s="36">
        <f>F424/E424*100</f>
        <v>5.640535372848948</v>
      </c>
      <c r="P424" s="172"/>
    </row>
    <row r="425" spans="1:16" ht="12.75">
      <c r="A425" s="166" t="s">
        <v>92</v>
      </c>
      <c r="B425" s="159">
        <v>6172</v>
      </c>
      <c r="C425" s="150" t="s">
        <v>91</v>
      </c>
      <c r="D425" s="201">
        <v>12500</v>
      </c>
      <c r="E425" s="201">
        <v>12500</v>
      </c>
      <c r="F425" s="388">
        <v>2501</v>
      </c>
      <c r="G425" s="36">
        <f>F425/E425*100</f>
        <v>20.008</v>
      </c>
      <c r="P425" s="172"/>
    </row>
    <row r="426" spans="1:7" ht="12.75">
      <c r="A426" s="231"/>
      <c r="B426" s="248"/>
      <c r="C426" s="247" t="s">
        <v>317</v>
      </c>
      <c r="D426" s="377">
        <f>SUM(D424:D425)</f>
        <v>15920</v>
      </c>
      <c r="E426" s="377">
        <f>SUM(E424:E425)</f>
        <v>17730</v>
      </c>
      <c r="F426" s="467">
        <f>SUM(F424:F425)</f>
        <v>2796</v>
      </c>
      <c r="G426" s="123">
        <f>F426/E426*100</f>
        <v>15.769881556683588</v>
      </c>
    </row>
    <row r="427" spans="1:7" ht="12.75">
      <c r="A427" s="16"/>
      <c r="B427" s="69"/>
      <c r="C427" s="235"/>
      <c r="D427" s="236"/>
      <c r="E427" s="237"/>
      <c r="F427" s="301"/>
      <c r="G427" s="31"/>
    </row>
    <row r="428" spans="1:7" ht="12.75">
      <c r="A428" s="43" t="s">
        <v>38</v>
      </c>
      <c r="B428" s="19"/>
      <c r="C428" s="42"/>
      <c r="D428" s="57"/>
      <c r="E428" s="61"/>
      <c r="F428" s="54"/>
      <c r="G428" s="38"/>
    </row>
    <row r="429" spans="1:7" ht="12.75">
      <c r="A429" s="16"/>
      <c r="B429" s="19"/>
      <c r="C429" s="42"/>
      <c r="D429" s="57"/>
      <c r="E429" s="61"/>
      <c r="F429" s="54"/>
      <c r="G429" s="38"/>
    </row>
    <row r="430" spans="1:7" ht="25.5">
      <c r="A430" s="7" t="s">
        <v>11</v>
      </c>
      <c r="B430" s="7" t="s">
        <v>12</v>
      </c>
      <c r="C430" s="5" t="s">
        <v>13</v>
      </c>
      <c r="D430" s="52" t="s">
        <v>126</v>
      </c>
      <c r="E430" s="59" t="s">
        <v>127</v>
      </c>
      <c r="F430" s="5" t="s">
        <v>2</v>
      </c>
      <c r="G430" s="51" t="s">
        <v>128</v>
      </c>
    </row>
    <row r="431" spans="1:7" ht="12.75">
      <c r="A431" s="146" t="s">
        <v>92</v>
      </c>
      <c r="B431" s="147">
        <v>3636</v>
      </c>
      <c r="C431" s="150" t="s">
        <v>165</v>
      </c>
      <c r="D431" s="193">
        <v>1030</v>
      </c>
      <c r="E431" s="188">
        <v>1030</v>
      </c>
      <c r="F431" s="468">
        <v>125</v>
      </c>
      <c r="G431" s="36">
        <f>F431/E431*100</f>
        <v>12.135922330097088</v>
      </c>
    </row>
    <row r="432" spans="1:7" ht="12.75">
      <c r="A432" s="146" t="s">
        <v>92</v>
      </c>
      <c r="B432" s="147">
        <v>6172</v>
      </c>
      <c r="C432" s="150" t="s">
        <v>91</v>
      </c>
      <c r="D432" s="193">
        <v>6000</v>
      </c>
      <c r="E432" s="188">
        <v>6000</v>
      </c>
      <c r="F432" s="468">
        <v>851</v>
      </c>
      <c r="G432" s="36">
        <f>F432/E432*100</f>
        <v>14.183333333333334</v>
      </c>
    </row>
    <row r="433" spans="1:7" ht="12.75">
      <c r="A433" s="231"/>
      <c r="B433" s="248"/>
      <c r="C433" s="334" t="s">
        <v>318</v>
      </c>
      <c r="D433" s="332">
        <f>SUM(D431:D432)</f>
        <v>7030</v>
      </c>
      <c r="E433" s="333">
        <f>SUM(E431:E432)</f>
        <v>7030</v>
      </c>
      <c r="F433" s="466">
        <f>SUM(F431:F432)</f>
        <v>976</v>
      </c>
      <c r="G433" s="256">
        <f>F433/E433*100</f>
        <v>13.883357041251779</v>
      </c>
    </row>
    <row r="434" spans="1:7" ht="12.75">
      <c r="A434" s="16"/>
      <c r="B434" s="69"/>
      <c r="C434" s="235"/>
      <c r="D434" s="236"/>
      <c r="E434" s="237"/>
      <c r="F434" s="301"/>
      <c r="G434" s="126"/>
    </row>
    <row r="435" spans="1:256" s="13" customFormat="1" ht="12.75">
      <c r="A435" s="240"/>
      <c r="B435" s="250"/>
      <c r="C435" s="249" t="s">
        <v>319</v>
      </c>
      <c r="D435" s="241">
        <f>D426+D433</f>
        <v>22950</v>
      </c>
      <c r="E435" s="242">
        <f>E426+E433</f>
        <v>24760</v>
      </c>
      <c r="F435" s="243">
        <f>F426+F433</f>
        <v>3772</v>
      </c>
      <c r="G435" s="27">
        <f>F435/E435*100</f>
        <v>15.234248788368335</v>
      </c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13" customFormat="1" ht="12.75">
      <c r="A436" s="302"/>
      <c r="B436" s="303"/>
      <c r="C436" s="304"/>
      <c r="D436" s="305"/>
      <c r="E436" s="306"/>
      <c r="F436" s="301"/>
      <c r="G436" s="371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13" customFormat="1" ht="15.75">
      <c r="A437" s="74" t="s">
        <v>395</v>
      </c>
      <c r="B437" s="29"/>
      <c r="C437" s="29"/>
      <c r="D437" s="305"/>
      <c r="E437" s="306"/>
      <c r="F437" s="301"/>
      <c r="G437" s="371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13" customFormat="1" ht="12.75">
      <c r="A438" s="302"/>
      <c r="B438" s="303"/>
      <c r="C438" s="304"/>
      <c r="D438" s="305"/>
      <c r="E438" s="306"/>
      <c r="F438" s="301"/>
      <c r="G438" s="371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</row>
    <row r="439" spans="1:2" ht="12.75">
      <c r="A439" s="78" t="s">
        <v>37</v>
      </c>
      <c r="B439" s="14"/>
    </row>
    <row r="440" spans="1:4" ht="12.75">
      <c r="A440" s="68"/>
      <c r="B440" s="14"/>
      <c r="D440" s="15" t="s">
        <v>322</v>
      </c>
    </row>
    <row r="441" spans="1:16" ht="25.5">
      <c r="A441" s="7" t="s">
        <v>11</v>
      </c>
      <c r="B441" s="7" t="s">
        <v>12</v>
      </c>
      <c r="C441" s="5" t="s">
        <v>13</v>
      </c>
      <c r="D441" s="52" t="s">
        <v>126</v>
      </c>
      <c r="E441" s="59" t="s">
        <v>127</v>
      </c>
      <c r="F441" s="5" t="s">
        <v>2</v>
      </c>
      <c r="G441" s="51" t="s">
        <v>128</v>
      </c>
      <c r="P441" s="172"/>
    </row>
    <row r="442" spans="1:16" ht="12.75">
      <c r="A442" s="146" t="s">
        <v>370</v>
      </c>
      <c r="B442" s="147">
        <v>3636</v>
      </c>
      <c r="C442" s="150" t="s">
        <v>165</v>
      </c>
      <c r="D442" s="193">
        <v>161</v>
      </c>
      <c r="E442" s="188">
        <v>161</v>
      </c>
      <c r="F442" s="359">
        <v>1</v>
      </c>
      <c r="G442" s="36">
        <f>F442/E442*100</f>
        <v>0.6211180124223602</v>
      </c>
      <c r="P442" s="172"/>
    </row>
    <row r="443" spans="1:7" ht="12.75">
      <c r="A443" s="231"/>
      <c r="B443" s="248"/>
      <c r="C443" s="247" t="s">
        <v>317</v>
      </c>
      <c r="D443" s="377">
        <f>SUM(D442:D442)</f>
        <v>161</v>
      </c>
      <c r="E443" s="377">
        <f>SUM(E442:E442)</f>
        <v>161</v>
      </c>
      <c r="F443" s="467">
        <f>SUM(F442:F442)</f>
        <v>1</v>
      </c>
      <c r="G443" s="123">
        <f>F443/E443*100</f>
        <v>0.6211180124223602</v>
      </c>
    </row>
    <row r="444" spans="1:256" s="13" customFormat="1" ht="12.75">
      <c r="A444" s="302"/>
      <c r="B444" s="303"/>
      <c r="C444" s="304"/>
      <c r="D444" s="305"/>
      <c r="E444" s="306"/>
      <c r="F444" s="301"/>
      <c r="G444" s="371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256" s="13" customFormat="1" ht="12.75">
      <c r="A445" s="240"/>
      <c r="B445" s="250"/>
      <c r="C445" s="249" t="s">
        <v>319</v>
      </c>
      <c r="D445" s="241">
        <f>D436+D443</f>
        <v>161</v>
      </c>
      <c r="E445" s="242">
        <f>E436+E443</f>
        <v>161</v>
      </c>
      <c r="F445" s="243">
        <f>F436+F443</f>
        <v>1</v>
      </c>
      <c r="G445" s="27">
        <f>F445/E445*100</f>
        <v>0.6211180124223602</v>
      </c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256" s="13" customFormat="1" ht="12.75">
      <c r="A446" s="302"/>
      <c r="B446" s="303"/>
      <c r="C446" s="304"/>
      <c r="D446" s="305"/>
      <c r="E446" s="306"/>
      <c r="F446" s="301"/>
      <c r="G446" s="371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256" s="29" customFormat="1" ht="25.5" customHeight="1">
      <c r="A447" s="74" t="s">
        <v>93</v>
      </c>
      <c r="D447" s="84"/>
      <c r="E447" s="84"/>
      <c r="F447" s="84"/>
      <c r="O447" s="84"/>
      <c r="P447" s="15"/>
      <c r="Q447" s="15"/>
      <c r="R447" s="172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ht="12.75">
      <c r="R448" s="172"/>
    </row>
    <row r="449" spans="1:7" ht="25.5">
      <c r="A449" s="7" t="s">
        <v>11</v>
      </c>
      <c r="B449" s="7" t="s">
        <v>12</v>
      </c>
      <c r="C449" s="5" t="s">
        <v>13</v>
      </c>
      <c r="D449" s="52" t="s">
        <v>126</v>
      </c>
      <c r="E449" s="59" t="s">
        <v>127</v>
      </c>
      <c r="F449" s="5" t="s">
        <v>2</v>
      </c>
      <c r="G449" s="51" t="s">
        <v>128</v>
      </c>
    </row>
    <row r="450" spans="1:7" ht="25.5">
      <c r="A450" s="166" t="s">
        <v>87</v>
      </c>
      <c r="B450" s="161">
        <v>6409</v>
      </c>
      <c r="C450" s="162" t="s">
        <v>324</v>
      </c>
      <c r="D450" s="252">
        <v>89748</v>
      </c>
      <c r="E450" s="469">
        <v>61846</v>
      </c>
      <c r="F450" s="393" t="s">
        <v>316</v>
      </c>
      <c r="G450" s="36" t="s">
        <v>316</v>
      </c>
    </row>
    <row r="451" spans="1:7" ht="25.5">
      <c r="A451" s="166" t="s">
        <v>87</v>
      </c>
      <c r="B451" s="161">
        <v>6409</v>
      </c>
      <c r="C451" s="162" t="s">
        <v>325</v>
      </c>
      <c r="D451" s="252">
        <v>30000</v>
      </c>
      <c r="E451" s="469">
        <v>28100</v>
      </c>
      <c r="F451" s="393" t="s">
        <v>316</v>
      </c>
      <c r="G451" s="36" t="s">
        <v>316</v>
      </c>
    </row>
    <row r="452" spans="1:7" ht="25.5" customHeight="1">
      <c r="A452" s="166" t="s">
        <v>87</v>
      </c>
      <c r="B452" s="161">
        <v>6409</v>
      </c>
      <c r="C452" s="162" t="s">
        <v>326</v>
      </c>
      <c r="D452" s="252">
        <v>8000</v>
      </c>
      <c r="E452" s="469">
        <v>8000</v>
      </c>
      <c r="F452" s="393" t="s">
        <v>316</v>
      </c>
      <c r="G452" s="36" t="s">
        <v>316</v>
      </c>
    </row>
    <row r="453" spans="1:7" ht="12.75">
      <c r="A453" s="240"/>
      <c r="B453" s="250"/>
      <c r="C453" s="249" t="s">
        <v>319</v>
      </c>
      <c r="D453" s="241">
        <f>SUM(D450:D452)</f>
        <v>127748</v>
      </c>
      <c r="E453" s="242">
        <f>SUM(E450:E452)</f>
        <v>97946</v>
      </c>
      <c r="F453" s="243">
        <f>SUM(F450:F452)</f>
        <v>0</v>
      </c>
      <c r="G453" s="27">
        <f>F453/E453*100</f>
        <v>0</v>
      </c>
    </row>
    <row r="455" spans="1:3" ht="15.75">
      <c r="A455" s="74" t="s">
        <v>331</v>
      </c>
      <c r="B455" s="2"/>
      <c r="C455" s="2"/>
    </row>
    <row r="456" spans="1:19" ht="15.75">
      <c r="A456" s="74"/>
      <c r="B456" s="2"/>
      <c r="C456" s="2"/>
      <c r="S456" s="172"/>
    </row>
    <row r="457" spans="1:7" ht="25.5">
      <c r="A457" s="7" t="s">
        <v>11</v>
      </c>
      <c r="B457" s="7" t="s">
        <v>12</v>
      </c>
      <c r="C457" s="5" t="s">
        <v>13</v>
      </c>
      <c r="D457" s="52" t="s">
        <v>126</v>
      </c>
      <c r="E457" s="59" t="s">
        <v>127</v>
      </c>
      <c r="F457" s="5" t="s">
        <v>2</v>
      </c>
      <c r="G457" s="51" t="s">
        <v>128</v>
      </c>
    </row>
    <row r="458" spans="1:7" ht="12.75">
      <c r="A458" s="166" t="s">
        <v>87</v>
      </c>
      <c r="B458" s="161">
        <v>6402</v>
      </c>
      <c r="C458" s="162" t="s">
        <v>394</v>
      </c>
      <c r="D458" s="201">
        <v>0</v>
      </c>
      <c r="E458" s="199">
        <v>0</v>
      </c>
      <c r="F458" s="457">
        <v>26511</v>
      </c>
      <c r="G458" s="36" t="s">
        <v>316</v>
      </c>
    </row>
    <row r="460" spans="1:3" ht="12.75">
      <c r="A460" s="549"/>
      <c r="B460" s="549"/>
      <c r="C460" s="549"/>
    </row>
    <row r="461" spans="1:7" ht="12.75">
      <c r="A461" s="550" t="s">
        <v>346</v>
      </c>
      <c r="B461" s="551"/>
      <c r="C461" s="552"/>
      <c r="D461" s="242">
        <f>D26</f>
        <v>6780491</v>
      </c>
      <c r="E461" s="242">
        <f>E26</f>
        <v>6835986</v>
      </c>
      <c r="F461" s="242">
        <f>F26</f>
        <v>1503985</v>
      </c>
      <c r="G461" s="242">
        <f>G26</f>
        <v>22.000995906077044</v>
      </c>
    </row>
  </sheetData>
  <mergeCells count="58">
    <mergeCell ref="A460:C460"/>
    <mergeCell ref="A461:C461"/>
    <mergeCell ref="A356:C356"/>
    <mergeCell ref="A247:C247"/>
    <mergeCell ref="A333:C333"/>
    <mergeCell ref="A267:C267"/>
    <mergeCell ref="A268:C268"/>
    <mergeCell ref="A326:D326"/>
    <mergeCell ref="A327:D327"/>
    <mergeCell ref="A316:E316"/>
    <mergeCell ref="A8:C8"/>
    <mergeCell ref="H127:L127"/>
    <mergeCell ref="A128:C128"/>
    <mergeCell ref="A15:C15"/>
    <mergeCell ref="A31:B31"/>
    <mergeCell ref="A19:C19"/>
    <mergeCell ref="A25:C25"/>
    <mergeCell ref="A91:C91"/>
    <mergeCell ref="A74:A90"/>
    <mergeCell ref="A70:C70"/>
    <mergeCell ref="A13:C13"/>
    <mergeCell ref="A1:G1"/>
    <mergeCell ref="A23:C23"/>
    <mergeCell ref="A26:C26"/>
    <mergeCell ref="A4:C4"/>
    <mergeCell ref="A5:C5"/>
    <mergeCell ref="A6:C6"/>
    <mergeCell ref="A7:C7"/>
    <mergeCell ref="A21:C21"/>
    <mergeCell ref="A22:C22"/>
    <mergeCell ref="A10:C10"/>
    <mergeCell ref="A9:C9"/>
    <mergeCell ref="A11:C11"/>
    <mergeCell ref="A12:C12"/>
    <mergeCell ref="A17:C17"/>
    <mergeCell ref="A14:C14"/>
    <mergeCell ref="A307:C307"/>
    <mergeCell ref="A308:C308"/>
    <mergeCell ref="A16:C16"/>
    <mergeCell ref="A58:A69"/>
    <mergeCell ref="A96:A106"/>
    <mergeCell ref="A92:G93"/>
    <mergeCell ref="A160:D160"/>
    <mergeCell ref="A134:C134"/>
    <mergeCell ref="A24:C24"/>
    <mergeCell ref="A94:G94"/>
    <mergeCell ref="A42:C42"/>
    <mergeCell ref="A54:B54"/>
    <mergeCell ref="A112:A127"/>
    <mergeCell ref="A107:C107"/>
    <mergeCell ref="A325:D325"/>
    <mergeCell ref="A157:D157"/>
    <mergeCell ref="A158:D158"/>
    <mergeCell ref="A159:D159"/>
    <mergeCell ref="A156:D156"/>
    <mergeCell ref="A266:C266"/>
    <mergeCell ref="A163:C163"/>
    <mergeCell ref="A189:C189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96" r:id="rId1"/>
  <headerFooter alignWithMargins="0">
    <oddFooter>&amp;C&amp;P</oddFooter>
  </headerFooter>
  <rowBreaks count="9" manualBreakCount="9">
    <brk id="50" max="6" man="1"/>
    <brk id="93" max="6" man="1"/>
    <brk id="141" max="6" man="1"/>
    <brk id="198" max="6" man="1"/>
    <brk id="251" max="6" man="1"/>
    <brk id="299" max="6" man="1"/>
    <brk id="354" max="6" man="1"/>
    <brk id="396" max="6" man="1"/>
    <brk id="44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21">
      <selection activeCell="J16" sqref="J16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0.875" style="109" customWidth="1"/>
    <col min="7" max="7" width="0" style="0" hidden="1" customWidth="1"/>
  </cols>
  <sheetData>
    <row r="1" spans="1:6" ht="18">
      <c r="A1" s="526" t="s">
        <v>450</v>
      </c>
      <c r="B1" s="526"/>
      <c r="C1" s="526"/>
      <c r="D1" s="526"/>
      <c r="E1" s="526"/>
      <c r="F1" s="526"/>
    </row>
    <row r="2" spans="1:6" ht="15.75">
      <c r="A2" s="74"/>
      <c r="B2" s="29"/>
      <c r="C2" s="29"/>
      <c r="D2" s="29"/>
      <c r="F2" s="127" t="s">
        <v>106</v>
      </c>
    </row>
    <row r="3" spans="1:7" ht="25.5" customHeight="1">
      <c r="A3" s="128" t="s">
        <v>172</v>
      </c>
      <c r="B3" s="128" t="s">
        <v>173</v>
      </c>
      <c r="C3" s="52" t="s">
        <v>126</v>
      </c>
      <c r="D3" s="6" t="s">
        <v>127</v>
      </c>
      <c r="E3" s="5" t="s">
        <v>2</v>
      </c>
      <c r="F3" s="51" t="s">
        <v>375</v>
      </c>
      <c r="G3" t="s">
        <v>270</v>
      </c>
    </row>
    <row r="4" spans="1:8" s="29" customFormat="1" ht="12.75">
      <c r="A4" s="34">
        <v>5011</v>
      </c>
      <c r="B4" s="34" t="s">
        <v>225</v>
      </c>
      <c r="C4" s="28">
        <v>110880</v>
      </c>
      <c r="D4" s="28">
        <v>110880</v>
      </c>
      <c r="E4" s="26">
        <v>23961</v>
      </c>
      <c r="F4" s="36">
        <f>E4/D4*100</f>
        <v>21.609848484848484</v>
      </c>
      <c r="G4" s="13"/>
      <c r="H4" s="227"/>
    </row>
    <row r="5" spans="1:8" s="29" customFormat="1" ht="12.75">
      <c r="A5" s="34">
        <v>5021</v>
      </c>
      <c r="B5" s="34" t="s">
        <v>226</v>
      </c>
      <c r="C5" s="28">
        <v>500</v>
      </c>
      <c r="D5" s="28">
        <v>500</v>
      </c>
      <c r="E5" s="26">
        <v>212</v>
      </c>
      <c r="F5" s="36">
        <f aca="true" t="shared" si="0" ref="F5:F52">E5/D5*100</f>
        <v>42.4</v>
      </c>
      <c r="G5" s="13"/>
      <c r="H5" s="227"/>
    </row>
    <row r="6" spans="1:8" s="29" customFormat="1" ht="12.75">
      <c r="A6" s="34">
        <v>5031</v>
      </c>
      <c r="B6" s="34" t="s">
        <v>227</v>
      </c>
      <c r="C6" s="28">
        <v>29375</v>
      </c>
      <c r="D6" s="28">
        <v>29375</v>
      </c>
      <c r="E6" s="26">
        <v>6367</v>
      </c>
      <c r="F6" s="36">
        <f t="shared" si="0"/>
        <v>21.674893617021276</v>
      </c>
      <c r="G6" s="13"/>
      <c r="H6" s="227"/>
    </row>
    <row r="7" spans="1:8" s="29" customFormat="1" ht="12.75">
      <c r="A7" s="34">
        <v>5032</v>
      </c>
      <c r="B7" s="34" t="s">
        <v>228</v>
      </c>
      <c r="C7" s="28">
        <v>10168</v>
      </c>
      <c r="D7" s="28">
        <v>10168</v>
      </c>
      <c r="E7" s="26">
        <v>2204</v>
      </c>
      <c r="F7" s="36">
        <f t="shared" si="0"/>
        <v>21.67584579071597</v>
      </c>
      <c r="G7" s="13"/>
      <c r="H7" s="25"/>
    </row>
    <row r="8" spans="1:8" s="29" customFormat="1" ht="12.75">
      <c r="A8" s="34">
        <v>5038</v>
      </c>
      <c r="B8" s="34" t="s">
        <v>229</v>
      </c>
      <c r="C8" s="28">
        <v>466</v>
      </c>
      <c r="D8" s="28">
        <v>466</v>
      </c>
      <c r="E8" s="26">
        <v>109</v>
      </c>
      <c r="F8" s="36">
        <f t="shared" si="0"/>
        <v>23.390557939914164</v>
      </c>
      <c r="G8" s="13"/>
      <c r="H8" s="84"/>
    </row>
    <row r="9" spans="1:8" ht="12.75">
      <c r="A9" s="141" t="s">
        <v>179</v>
      </c>
      <c r="B9" s="141" t="s">
        <v>180</v>
      </c>
      <c r="C9" s="122">
        <f>SUM(C4:C8)</f>
        <v>151389</v>
      </c>
      <c r="D9" s="122">
        <f>SUM(D4:D8)</f>
        <v>151389</v>
      </c>
      <c r="E9" s="122">
        <f>SUM(E4:E8)</f>
        <v>32853</v>
      </c>
      <c r="F9" s="134">
        <f t="shared" si="0"/>
        <v>21.701048292808593</v>
      </c>
      <c r="G9" s="140"/>
      <c r="H9" s="133"/>
    </row>
    <row r="10" spans="1:7" s="29" customFormat="1" ht="12.75">
      <c r="A10" s="34">
        <v>5131</v>
      </c>
      <c r="B10" s="34" t="s">
        <v>240</v>
      </c>
      <c r="C10" s="28">
        <v>60</v>
      </c>
      <c r="D10" s="28">
        <v>60</v>
      </c>
      <c r="E10" s="28">
        <v>12</v>
      </c>
      <c r="F10" s="36">
        <f t="shared" si="0"/>
        <v>20</v>
      </c>
      <c r="G10" s="13"/>
    </row>
    <row r="11" spans="1:7" s="29" customFormat="1" ht="12.75">
      <c r="A11" s="23">
        <v>5132</v>
      </c>
      <c r="B11" s="23" t="s">
        <v>230</v>
      </c>
      <c r="C11" s="26">
        <v>130</v>
      </c>
      <c r="D11" s="26">
        <v>130</v>
      </c>
      <c r="E11" s="26">
        <v>9</v>
      </c>
      <c r="F11" s="36">
        <f t="shared" si="0"/>
        <v>6.923076923076923</v>
      </c>
      <c r="G11" s="13"/>
    </row>
    <row r="12" spans="1:7" s="29" customFormat="1" ht="12.75">
      <c r="A12" s="23">
        <v>5134</v>
      </c>
      <c r="B12" s="23" t="s">
        <v>231</v>
      </c>
      <c r="C12" s="26">
        <v>120</v>
      </c>
      <c r="D12" s="26">
        <v>120</v>
      </c>
      <c r="E12" s="26">
        <v>0</v>
      </c>
      <c r="F12" s="36">
        <f t="shared" si="0"/>
        <v>0</v>
      </c>
      <c r="G12" s="13"/>
    </row>
    <row r="13" spans="1:7" s="29" customFormat="1" ht="12.75">
      <c r="A13" s="23">
        <v>5136</v>
      </c>
      <c r="B13" s="23" t="s">
        <v>181</v>
      </c>
      <c r="C13" s="26">
        <v>500</v>
      </c>
      <c r="D13" s="26">
        <v>500</v>
      </c>
      <c r="E13" s="26">
        <v>88</v>
      </c>
      <c r="F13" s="36">
        <f t="shared" si="0"/>
        <v>17.599999999999998</v>
      </c>
      <c r="G13" s="13"/>
    </row>
    <row r="14" spans="1:7" s="29" customFormat="1" ht="12.75">
      <c r="A14" s="23">
        <v>5137</v>
      </c>
      <c r="B14" s="23" t="s">
        <v>232</v>
      </c>
      <c r="C14" s="26">
        <v>2000</v>
      </c>
      <c r="D14" s="26">
        <v>2000</v>
      </c>
      <c r="E14" s="26">
        <v>493</v>
      </c>
      <c r="F14" s="36">
        <f t="shared" si="0"/>
        <v>24.65</v>
      </c>
      <c r="G14" s="13"/>
    </row>
    <row r="15" spans="1:7" s="29" customFormat="1" ht="12.75">
      <c r="A15" s="23">
        <v>5139</v>
      </c>
      <c r="B15" s="23" t="s">
        <v>233</v>
      </c>
      <c r="C15" s="26">
        <v>3500</v>
      </c>
      <c r="D15" s="26">
        <v>3500</v>
      </c>
      <c r="E15" s="26">
        <v>585</v>
      </c>
      <c r="F15" s="36">
        <f t="shared" si="0"/>
        <v>16.714285714285715</v>
      </c>
      <c r="G15" s="13"/>
    </row>
    <row r="16" spans="1:7" s="29" customFormat="1" ht="12.75">
      <c r="A16" s="23">
        <v>5142</v>
      </c>
      <c r="B16" s="23" t="s">
        <v>184</v>
      </c>
      <c r="C16" s="26">
        <v>40</v>
      </c>
      <c r="D16" s="26">
        <v>40</v>
      </c>
      <c r="E16" s="26">
        <v>6</v>
      </c>
      <c r="F16" s="36">
        <f t="shared" si="0"/>
        <v>15</v>
      </c>
      <c r="G16" s="13"/>
    </row>
    <row r="17" spans="1:7" s="29" customFormat="1" ht="12.75">
      <c r="A17" s="34">
        <v>5151</v>
      </c>
      <c r="B17" s="34" t="s">
        <v>234</v>
      </c>
      <c r="C17" s="26">
        <v>300</v>
      </c>
      <c r="D17" s="26">
        <v>300</v>
      </c>
      <c r="E17" s="26">
        <v>61</v>
      </c>
      <c r="F17" s="36">
        <f t="shared" si="0"/>
        <v>20.333333333333332</v>
      </c>
      <c r="G17" s="13"/>
    </row>
    <row r="18" spans="1:7" s="29" customFormat="1" ht="12.75">
      <c r="A18" s="34">
        <v>5152</v>
      </c>
      <c r="B18" s="34" t="s">
        <v>235</v>
      </c>
      <c r="C18" s="26">
        <v>200</v>
      </c>
      <c r="D18" s="26">
        <v>200</v>
      </c>
      <c r="E18" s="26">
        <v>17</v>
      </c>
      <c r="F18" s="36">
        <f t="shared" si="0"/>
        <v>8.5</v>
      </c>
      <c r="G18" s="13"/>
    </row>
    <row r="19" spans="1:7" s="29" customFormat="1" ht="12.75">
      <c r="A19" s="34">
        <v>5153</v>
      </c>
      <c r="B19" s="34" t="s">
        <v>185</v>
      </c>
      <c r="C19" s="26">
        <v>1400</v>
      </c>
      <c r="D19" s="26">
        <v>1400</v>
      </c>
      <c r="E19" s="26">
        <v>408</v>
      </c>
      <c r="F19" s="36">
        <f t="shared" si="0"/>
        <v>29.142857142857142</v>
      </c>
      <c r="G19" s="13"/>
    </row>
    <row r="20" spans="1:7" s="29" customFormat="1" ht="12.75">
      <c r="A20" s="34">
        <v>5154</v>
      </c>
      <c r="B20" s="34" t="s">
        <v>236</v>
      </c>
      <c r="C20" s="26">
        <v>3000</v>
      </c>
      <c r="D20" s="26">
        <v>3000</v>
      </c>
      <c r="E20" s="26">
        <v>748</v>
      </c>
      <c r="F20" s="36">
        <f t="shared" si="0"/>
        <v>24.933333333333334</v>
      </c>
      <c r="G20" s="13"/>
    </row>
    <row r="21" spans="1:7" s="29" customFormat="1" ht="12.75">
      <c r="A21" s="34">
        <v>5156</v>
      </c>
      <c r="B21" s="34" t="s">
        <v>186</v>
      </c>
      <c r="C21" s="26">
        <v>1600</v>
      </c>
      <c r="D21" s="26">
        <v>1600</v>
      </c>
      <c r="E21" s="26">
        <v>268</v>
      </c>
      <c r="F21" s="36">
        <f t="shared" si="0"/>
        <v>16.75</v>
      </c>
      <c r="G21" s="13"/>
    </row>
    <row r="22" spans="1:7" s="29" customFormat="1" ht="12.75">
      <c r="A22" s="34">
        <v>5159</v>
      </c>
      <c r="B22" s="34" t="s">
        <v>237</v>
      </c>
      <c r="C22" s="26">
        <v>20</v>
      </c>
      <c r="D22" s="26">
        <v>20</v>
      </c>
      <c r="E22" s="26">
        <v>0</v>
      </c>
      <c r="F22" s="36">
        <f t="shared" si="0"/>
        <v>0</v>
      </c>
      <c r="G22" s="13"/>
    </row>
    <row r="23" spans="1:7" s="29" customFormat="1" ht="12.75">
      <c r="A23" s="34">
        <v>5161</v>
      </c>
      <c r="B23" s="34" t="s">
        <v>187</v>
      </c>
      <c r="C23" s="26">
        <v>2800</v>
      </c>
      <c r="D23" s="26">
        <v>2800</v>
      </c>
      <c r="E23" s="26">
        <v>464</v>
      </c>
      <c r="F23" s="36">
        <f t="shared" si="0"/>
        <v>16.57142857142857</v>
      </c>
      <c r="G23" s="13"/>
    </row>
    <row r="24" spans="1:7" s="29" customFormat="1" ht="12.75">
      <c r="A24" s="34">
        <v>5162</v>
      </c>
      <c r="B24" s="34" t="s">
        <v>188</v>
      </c>
      <c r="C24" s="26">
        <v>3600</v>
      </c>
      <c r="D24" s="26">
        <v>3600</v>
      </c>
      <c r="E24" s="26">
        <v>748</v>
      </c>
      <c r="F24" s="36">
        <f t="shared" si="0"/>
        <v>20.77777777777778</v>
      </c>
      <c r="G24" s="13"/>
    </row>
    <row r="25" spans="1:7" s="29" customFormat="1" ht="12.75">
      <c r="A25" s="23">
        <v>5163</v>
      </c>
      <c r="B25" s="23" t="s">
        <v>189</v>
      </c>
      <c r="C25" s="26">
        <v>2000</v>
      </c>
      <c r="D25" s="26">
        <v>2000</v>
      </c>
      <c r="E25" s="26">
        <v>927</v>
      </c>
      <c r="F25" s="36">
        <f t="shared" si="0"/>
        <v>46.35</v>
      </c>
      <c r="G25" s="13"/>
    </row>
    <row r="26" spans="1:7" s="29" customFormat="1" ht="12.75">
      <c r="A26" s="23">
        <v>5164</v>
      </c>
      <c r="B26" s="23" t="s">
        <v>190</v>
      </c>
      <c r="C26" s="26">
        <v>400</v>
      </c>
      <c r="D26" s="26">
        <v>400</v>
      </c>
      <c r="E26" s="26">
        <v>6</v>
      </c>
      <c r="F26" s="36">
        <f t="shared" si="0"/>
        <v>1.5</v>
      </c>
      <c r="G26" s="13"/>
    </row>
    <row r="27" spans="1:7" s="29" customFormat="1" ht="12.75">
      <c r="A27" s="23">
        <v>5166</v>
      </c>
      <c r="B27" s="23" t="s">
        <v>191</v>
      </c>
      <c r="C27" s="26">
        <v>1800</v>
      </c>
      <c r="D27" s="26">
        <v>1800</v>
      </c>
      <c r="E27" s="26">
        <v>88</v>
      </c>
      <c r="F27" s="36">
        <f t="shared" si="0"/>
        <v>4.888888888888889</v>
      </c>
      <c r="G27" s="13"/>
    </row>
    <row r="28" spans="1:7" s="29" customFormat="1" ht="12.75">
      <c r="A28" s="23">
        <v>5167</v>
      </c>
      <c r="B28" s="23" t="s">
        <v>192</v>
      </c>
      <c r="C28" s="26">
        <v>6600</v>
      </c>
      <c r="D28" s="26">
        <v>6600</v>
      </c>
      <c r="E28" s="26">
        <v>359</v>
      </c>
      <c r="F28" s="36">
        <f t="shared" si="0"/>
        <v>5.4393939393939394</v>
      </c>
      <c r="G28" s="13"/>
    </row>
    <row r="29" spans="1:8" s="29" customFormat="1" ht="12.75">
      <c r="A29" s="34">
        <v>5169</v>
      </c>
      <c r="B29" s="34" t="s">
        <v>193</v>
      </c>
      <c r="C29" s="26">
        <v>8000</v>
      </c>
      <c r="D29" s="26">
        <v>7950</v>
      </c>
      <c r="E29" s="26">
        <v>2027</v>
      </c>
      <c r="F29" s="36">
        <f t="shared" si="0"/>
        <v>25.49685534591195</v>
      </c>
      <c r="G29" s="13"/>
      <c r="H29" s="133"/>
    </row>
    <row r="30" spans="1:7" s="29" customFormat="1" ht="12.75">
      <c r="A30" s="34">
        <v>5171</v>
      </c>
      <c r="B30" s="34" t="s">
        <v>194</v>
      </c>
      <c r="C30" s="26">
        <v>1100</v>
      </c>
      <c r="D30" s="26">
        <v>1100</v>
      </c>
      <c r="E30" s="26">
        <v>114</v>
      </c>
      <c r="F30" s="36">
        <f t="shared" si="0"/>
        <v>10.363636363636363</v>
      </c>
      <c r="G30" s="13"/>
    </row>
    <row r="31" spans="1:7" s="29" customFormat="1" ht="12.75">
      <c r="A31" s="23">
        <v>5173</v>
      </c>
      <c r="B31" s="23" t="s">
        <v>306</v>
      </c>
      <c r="C31" s="26">
        <v>2600</v>
      </c>
      <c r="D31" s="26">
        <v>2600</v>
      </c>
      <c r="E31" s="26">
        <v>669</v>
      </c>
      <c r="F31" s="36">
        <f t="shared" si="0"/>
        <v>25.73076923076923</v>
      </c>
      <c r="G31" s="13"/>
    </row>
    <row r="32" spans="1:7" s="29" customFormat="1" ht="12.75">
      <c r="A32" s="23">
        <v>5175</v>
      </c>
      <c r="B32" s="23" t="s">
        <v>196</v>
      </c>
      <c r="C32" s="26">
        <v>300</v>
      </c>
      <c r="D32" s="26">
        <v>300</v>
      </c>
      <c r="E32" s="26">
        <v>42</v>
      </c>
      <c r="F32" s="36">
        <f t="shared" si="0"/>
        <v>14.000000000000002</v>
      </c>
      <c r="G32" s="13"/>
    </row>
    <row r="33" spans="1:7" s="29" customFormat="1" ht="12.75">
      <c r="A33" s="23">
        <v>5176</v>
      </c>
      <c r="B33" s="23" t="s">
        <v>197</v>
      </c>
      <c r="C33" s="26">
        <v>80</v>
      </c>
      <c r="D33" s="26">
        <v>80</v>
      </c>
      <c r="E33" s="26">
        <v>34</v>
      </c>
      <c r="F33" s="36">
        <f t="shared" si="0"/>
        <v>42.5</v>
      </c>
      <c r="G33" s="13"/>
    </row>
    <row r="34" spans="1:10" s="29" customFormat="1" ht="12.75">
      <c r="A34" s="23">
        <v>5179</v>
      </c>
      <c r="B34" s="23" t="s">
        <v>199</v>
      </c>
      <c r="C34" s="26">
        <v>50</v>
      </c>
      <c r="D34" s="26">
        <v>50</v>
      </c>
      <c r="E34" s="26">
        <v>12</v>
      </c>
      <c r="F34" s="36">
        <f t="shared" si="0"/>
        <v>24</v>
      </c>
      <c r="G34" s="13"/>
      <c r="H34" s="73"/>
      <c r="J34" s="216"/>
    </row>
    <row r="35" spans="1:10" s="29" customFormat="1" ht="12.75">
      <c r="A35" s="23">
        <v>5181</v>
      </c>
      <c r="B35" s="23" t="s">
        <v>588</v>
      </c>
      <c r="C35" s="26">
        <v>0</v>
      </c>
      <c r="D35" s="26">
        <v>0</v>
      </c>
      <c r="E35" s="26">
        <v>10</v>
      </c>
      <c r="F35" s="36" t="s">
        <v>316</v>
      </c>
      <c r="G35" s="13"/>
      <c r="H35" s="73"/>
      <c r="J35" s="216"/>
    </row>
    <row r="36" spans="1:10" s="29" customFormat="1" ht="12.75">
      <c r="A36" s="23">
        <v>5192</v>
      </c>
      <c r="B36" s="23" t="s">
        <v>360</v>
      </c>
      <c r="C36" s="26">
        <v>300</v>
      </c>
      <c r="D36" s="26">
        <v>300</v>
      </c>
      <c r="E36" s="26">
        <v>11</v>
      </c>
      <c r="F36" s="36">
        <f t="shared" si="0"/>
        <v>3.6666666666666665</v>
      </c>
      <c r="G36" s="13"/>
      <c r="H36" s="73"/>
      <c r="J36" s="216"/>
    </row>
    <row r="37" spans="1:7" s="29" customFormat="1" ht="12.75">
      <c r="A37" s="23">
        <v>5194</v>
      </c>
      <c r="B37" s="23" t="s">
        <v>200</v>
      </c>
      <c r="C37" s="26">
        <v>50</v>
      </c>
      <c r="D37" s="26">
        <v>50</v>
      </c>
      <c r="E37" s="26">
        <v>1</v>
      </c>
      <c r="F37" s="36">
        <f t="shared" si="0"/>
        <v>2</v>
      </c>
      <c r="G37" s="13"/>
    </row>
    <row r="38" spans="1:7" s="29" customFormat="1" ht="12.75">
      <c r="A38" s="23">
        <v>5195</v>
      </c>
      <c r="B38" s="23" t="s">
        <v>305</v>
      </c>
      <c r="C38" s="26">
        <v>200</v>
      </c>
      <c r="D38" s="26">
        <v>200</v>
      </c>
      <c r="E38" s="26">
        <v>0</v>
      </c>
      <c r="F38" s="36">
        <f t="shared" si="0"/>
        <v>0</v>
      </c>
      <c r="G38" s="13"/>
    </row>
    <row r="39" spans="1:7" ht="12.75">
      <c r="A39" s="121" t="s">
        <v>201</v>
      </c>
      <c r="B39" s="125" t="s">
        <v>202</v>
      </c>
      <c r="C39" s="122">
        <f>SUM(C10:C38)</f>
        <v>42750</v>
      </c>
      <c r="D39" s="122">
        <f>SUM(D10:D38)</f>
        <v>42700</v>
      </c>
      <c r="E39" s="122">
        <f>SUM(E10:E38)</f>
        <v>8207</v>
      </c>
      <c r="F39" s="123">
        <f t="shared" si="0"/>
        <v>19.220140515222482</v>
      </c>
      <c r="G39" s="13"/>
    </row>
    <row r="40" spans="1:7" s="29" customFormat="1" ht="12.75">
      <c r="A40" s="23">
        <v>5361</v>
      </c>
      <c r="B40" s="23" t="s">
        <v>206</v>
      </c>
      <c r="C40" s="26">
        <v>50</v>
      </c>
      <c r="D40" s="26">
        <v>50</v>
      </c>
      <c r="E40" s="28">
        <v>18</v>
      </c>
      <c r="F40" s="36">
        <f t="shared" si="0"/>
        <v>36</v>
      </c>
      <c r="G40" s="13"/>
    </row>
    <row r="41" spans="1:7" s="29" customFormat="1" ht="12.75">
      <c r="A41" s="23">
        <v>5362</v>
      </c>
      <c r="B41" s="23" t="s">
        <v>207</v>
      </c>
      <c r="C41" s="26">
        <v>30</v>
      </c>
      <c r="D41" s="26">
        <v>80</v>
      </c>
      <c r="E41" s="26">
        <v>23</v>
      </c>
      <c r="F41" s="36">
        <f>E41/D41*100</f>
        <v>28.749999999999996</v>
      </c>
      <c r="G41" s="13"/>
    </row>
    <row r="42" spans="1:7" s="29" customFormat="1" ht="12.75">
      <c r="A42" s="121" t="s">
        <v>208</v>
      </c>
      <c r="B42" s="121" t="s">
        <v>238</v>
      </c>
      <c r="C42" s="122">
        <f>SUM(C40:C41)</f>
        <v>80</v>
      </c>
      <c r="D42" s="122">
        <f>SUM(D40:D41)</f>
        <v>130</v>
      </c>
      <c r="E42" s="122">
        <f>SUM(E40:E41)</f>
        <v>41</v>
      </c>
      <c r="F42" s="123">
        <f t="shared" si="0"/>
        <v>31.538461538461537</v>
      </c>
      <c r="G42" s="13"/>
    </row>
    <row r="43" spans="1:7" s="29" customFormat="1" ht="12.75">
      <c r="A43" s="34">
        <v>5901</v>
      </c>
      <c r="B43" s="34" t="s">
        <v>210</v>
      </c>
      <c r="C43" s="350">
        <v>9240</v>
      </c>
      <c r="D43" s="350">
        <v>9240</v>
      </c>
      <c r="E43" s="62">
        <v>0</v>
      </c>
      <c r="F43" s="36">
        <f t="shared" si="0"/>
        <v>0</v>
      </c>
      <c r="G43" s="13"/>
    </row>
    <row r="44" spans="1:12" s="29" customFormat="1" ht="12.75">
      <c r="A44" s="121" t="s">
        <v>211</v>
      </c>
      <c r="B44" s="121" t="s">
        <v>212</v>
      </c>
      <c r="C44" s="64">
        <f>C43</f>
        <v>9240</v>
      </c>
      <c r="D44" s="64">
        <f>D43</f>
        <v>9240</v>
      </c>
      <c r="E44" s="64">
        <f>E43</f>
        <v>0</v>
      </c>
      <c r="F44" s="123">
        <f t="shared" si="0"/>
        <v>0</v>
      </c>
      <c r="G44" s="13"/>
      <c r="L44" s="215"/>
    </row>
    <row r="45" spans="1:12" s="29" customFormat="1" ht="12.75">
      <c r="A45" s="326"/>
      <c r="B45" s="327"/>
      <c r="C45" s="64"/>
      <c r="D45" s="64"/>
      <c r="E45" s="64"/>
      <c r="F45" s="123"/>
      <c r="G45" s="13"/>
      <c r="L45" s="215"/>
    </row>
    <row r="46" spans="1:7" s="29" customFormat="1" ht="12.75">
      <c r="A46" s="508" t="s">
        <v>213</v>
      </c>
      <c r="B46" s="510"/>
      <c r="C46" s="122">
        <f>C39+C42+C44+C9</f>
        <v>203459</v>
      </c>
      <c r="D46" s="122">
        <f>D39+D42+D44+D9</f>
        <v>203459</v>
      </c>
      <c r="E46" s="122">
        <f>E39+E42+E44+E9</f>
        <v>41101</v>
      </c>
      <c r="F46" s="123">
        <f>E46/D46*100</f>
        <v>20.201121601895224</v>
      </c>
      <c r="G46" s="13"/>
    </row>
    <row r="47" spans="1:7" s="29" customFormat="1" ht="12.75">
      <c r="A47" s="324"/>
      <c r="B47" s="325"/>
      <c r="C47" s="122"/>
      <c r="D47" s="122"/>
      <c r="E47" s="122"/>
      <c r="F47" s="123"/>
      <c r="G47" s="13"/>
    </row>
    <row r="48" spans="1:7" s="29" customFormat="1" ht="12" customHeight="1">
      <c r="A48" s="23">
        <v>6121</v>
      </c>
      <c r="B48" s="23" t="s">
        <v>239</v>
      </c>
      <c r="C48" s="26">
        <v>0</v>
      </c>
      <c r="D48" s="26">
        <v>0</v>
      </c>
      <c r="E48" s="26">
        <v>13</v>
      </c>
      <c r="F48" s="36" t="s">
        <v>316</v>
      </c>
      <c r="G48" s="13"/>
    </row>
    <row r="49" spans="1:7" s="29" customFormat="1" ht="12.75">
      <c r="A49" s="23">
        <v>6123</v>
      </c>
      <c r="B49" s="23" t="s">
        <v>214</v>
      </c>
      <c r="C49" s="26">
        <v>4000</v>
      </c>
      <c r="D49" s="26">
        <v>4000</v>
      </c>
      <c r="E49" s="26">
        <v>0</v>
      </c>
      <c r="F49" s="36">
        <f>E49/D49*100</f>
        <v>0</v>
      </c>
      <c r="G49" s="13"/>
    </row>
    <row r="50" spans="1:7" s="29" customFormat="1" ht="12.75">
      <c r="A50" s="121" t="s">
        <v>216</v>
      </c>
      <c r="B50" s="121" t="s">
        <v>217</v>
      </c>
      <c r="C50" s="122">
        <f>SUM(C48:C49)</f>
        <v>4000</v>
      </c>
      <c r="D50" s="122">
        <f>SUM(D48:D49)</f>
        <v>4000</v>
      </c>
      <c r="E50" s="122">
        <f>SUM(E48:E49)</f>
        <v>13</v>
      </c>
      <c r="F50" s="123">
        <f t="shared" si="0"/>
        <v>0.325</v>
      </c>
      <c r="G50" s="13"/>
    </row>
    <row r="51" spans="1:7" s="29" customFormat="1" ht="12.75">
      <c r="A51" s="326"/>
      <c r="B51" s="327"/>
      <c r="C51" s="122"/>
      <c r="D51" s="122"/>
      <c r="E51" s="122"/>
      <c r="F51" s="123"/>
      <c r="G51" s="13"/>
    </row>
    <row r="52" spans="1:7" ht="12.75">
      <c r="A52" s="558" t="s">
        <v>218</v>
      </c>
      <c r="B52" s="559"/>
      <c r="C52" s="9">
        <f>C46+C50</f>
        <v>207459</v>
      </c>
      <c r="D52" s="9">
        <f>D46+D50</f>
        <v>207459</v>
      </c>
      <c r="E52" s="9">
        <f>E46+E50</f>
        <v>41114</v>
      </c>
      <c r="F52" s="27">
        <f t="shared" si="0"/>
        <v>19.81789172800409</v>
      </c>
      <c r="G52" s="13"/>
    </row>
    <row r="53" spans="1:8" ht="12.75">
      <c r="A53" s="129"/>
      <c r="B53" s="13"/>
      <c r="C53" s="25"/>
      <c r="D53" s="25"/>
      <c r="E53" s="25"/>
      <c r="F53" s="73"/>
      <c r="G53" s="13"/>
      <c r="H53" s="29"/>
    </row>
    <row r="54" spans="1:6" ht="30" customHeight="1">
      <c r="A54" s="511" t="s">
        <v>219</v>
      </c>
      <c r="B54" s="513"/>
      <c r="C54" s="6" t="s">
        <v>126</v>
      </c>
      <c r="D54" s="6" t="s">
        <v>127</v>
      </c>
      <c r="E54" s="5" t="s">
        <v>2</v>
      </c>
      <c r="F54" s="51" t="s">
        <v>375</v>
      </c>
    </row>
    <row r="55" spans="1:6" ht="12.75">
      <c r="A55" s="557" t="s">
        <v>220</v>
      </c>
      <c r="B55" s="557"/>
      <c r="C55" s="26">
        <f>SUM(C4:C8)</f>
        <v>151389</v>
      </c>
      <c r="D55" s="26">
        <f>SUM(D4:D8)</f>
        <v>151389</v>
      </c>
      <c r="E55" s="26">
        <f>SUM(E4:E8)</f>
        <v>32853</v>
      </c>
      <c r="F55" s="36">
        <f>E55/D55*100</f>
        <v>21.701048292808593</v>
      </c>
    </row>
    <row r="56" spans="1:6" ht="12.75">
      <c r="A56" s="546" t="s">
        <v>221</v>
      </c>
      <c r="B56" s="548"/>
      <c r="C56" s="26">
        <f>C39+C42+C44-C57</f>
        <v>27270</v>
      </c>
      <c r="D56" s="26">
        <f>D39+D42+D44-D57</f>
        <v>27320</v>
      </c>
      <c r="E56" s="26">
        <f>E39+E42+E44-E57</f>
        <v>3635</v>
      </c>
      <c r="F56" s="36">
        <f>E56/D56*100</f>
        <v>13.305270863836016</v>
      </c>
    </row>
    <row r="57" spans="1:6" ht="12.75">
      <c r="A57" s="546" t="s">
        <v>222</v>
      </c>
      <c r="B57" s="548"/>
      <c r="C57" s="26">
        <f>C23+C24+C25+C27+C28+C29</f>
        <v>24800</v>
      </c>
      <c r="D57" s="26">
        <f>D23+D24+D25+D27+D28+D29</f>
        <v>24750</v>
      </c>
      <c r="E57" s="26">
        <f>E23+E24+E25+E27+E28+E29</f>
        <v>4613</v>
      </c>
      <c r="F57" s="36">
        <f>E57/D57*100</f>
        <v>18.638383838383838</v>
      </c>
    </row>
    <row r="58" spans="1:6" ht="12.75">
      <c r="A58" s="546" t="s">
        <v>223</v>
      </c>
      <c r="B58" s="548"/>
      <c r="C58" s="26">
        <f>C50</f>
        <v>4000</v>
      </c>
      <c r="D58" s="26">
        <f>D50</f>
        <v>4000</v>
      </c>
      <c r="E58" s="26">
        <f>E50</f>
        <v>13</v>
      </c>
      <c r="F58" s="36">
        <f>E58/D58*100</f>
        <v>0.325</v>
      </c>
    </row>
    <row r="59" spans="1:7" ht="12.75">
      <c r="A59" s="508" t="s">
        <v>224</v>
      </c>
      <c r="B59" s="510"/>
      <c r="C59" s="122">
        <f>SUM(C55:C58)</f>
        <v>207459</v>
      </c>
      <c r="D59" s="122">
        <f>SUM(D55:D58)</f>
        <v>207459</v>
      </c>
      <c r="E59" s="122">
        <f>SUM(E55:E58)</f>
        <v>41114</v>
      </c>
      <c r="F59" s="123">
        <f>E59/D59*100</f>
        <v>19.81789172800409</v>
      </c>
      <c r="G59" s="29"/>
    </row>
    <row r="60" spans="1:7" ht="12.75">
      <c r="A60" s="20"/>
      <c r="B60" s="20"/>
      <c r="C60" s="18"/>
      <c r="D60" s="18"/>
      <c r="E60" s="18"/>
      <c r="F60" s="126"/>
      <c r="G60" s="29"/>
    </row>
    <row r="61" spans="1:7" ht="12.75">
      <c r="A61" s="20"/>
      <c r="B61" s="20"/>
      <c r="C61" s="18"/>
      <c r="D61" s="18"/>
      <c r="E61" s="18"/>
      <c r="F61" s="126"/>
      <c r="G61" s="29"/>
    </row>
    <row r="62" spans="1:7" ht="12.75">
      <c r="A62" s="20"/>
      <c r="B62" s="20"/>
      <c r="C62" s="18"/>
      <c r="D62" s="18"/>
      <c r="E62" s="18"/>
      <c r="F62" s="126"/>
      <c r="G62" s="29"/>
    </row>
    <row r="63" spans="1:7" ht="12.75">
      <c r="A63" s="20"/>
      <c r="B63" s="20"/>
      <c r="C63" s="18"/>
      <c r="D63" s="18"/>
      <c r="E63" s="18"/>
      <c r="F63" s="126"/>
      <c r="G63" s="29"/>
    </row>
  </sheetData>
  <mergeCells count="9">
    <mergeCell ref="A1:F1"/>
    <mergeCell ref="A58:B58"/>
    <mergeCell ref="A46:B46"/>
    <mergeCell ref="A52:B52"/>
    <mergeCell ref="A59:B59"/>
    <mergeCell ref="A54:B54"/>
    <mergeCell ref="A55:B55"/>
    <mergeCell ref="A56:B56"/>
    <mergeCell ref="A57:B57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8">
      <selection activeCell="E51" sqref="E51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9" hidden="1" customWidth="1"/>
    <col min="8" max="8" width="15.375" style="110" customWidth="1"/>
    <col min="9" max="9" width="9.125" style="111" customWidth="1"/>
  </cols>
  <sheetData>
    <row r="1" spans="1:6" ht="18">
      <c r="A1" s="526" t="s">
        <v>449</v>
      </c>
      <c r="B1" s="526"/>
      <c r="C1" s="526"/>
      <c r="D1" s="526"/>
      <c r="E1" s="526"/>
      <c r="F1" s="526"/>
    </row>
    <row r="2" spans="1:6" ht="16.5">
      <c r="A2" s="112"/>
      <c r="F2" s="113" t="s">
        <v>106</v>
      </c>
    </row>
    <row r="3" spans="1:9" ht="26.25" customHeight="1">
      <c r="A3" s="114" t="s">
        <v>172</v>
      </c>
      <c r="B3" s="114" t="s">
        <v>173</v>
      </c>
      <c r="C3" s="115" t="s">
        <v>126</v>
      </c>
      <c r="D3" s="116" t="s">
        <v>127</v>
      </c>
      <c r="E3" s="81" t="s">
        <v>2</v>
      </c>
      <c r="F3" s="117" t="s">
        <v>128</v>
      </c>
      <c r="G3" s="118" t="s">
        <v>271</v>
      </c>
      <c r="H3" s="119"/>
      <c r="I3" s="110"/>
    </row>
    <row r="4" spans="1:11" s="29" customFormat="1" ht="12.75">
      <c r="A4" s="44">
        <v>5021</v>
      </c>
      <c r="B4" s="23" t="s">
        <v>174</v>
      </c>
      <c r="C4" s="28">
        <v>1895</v>
      </c>
      <c r="D4" s="28">
        <v>1895</v>
      </c>
      <c r="E4" s="26">
        <v>58</v>
      </c>
      <c r="F4" s="63">
        <f aca="true" t="shared" si="0" ref="F4:F50">E4/D4*100</f>
        <v>3.0606860158311346</v>
      </c>
      <c r="G4" s="142"/>
      <c r="H4" s="142"/>
      <c r="I4" s="143"/>
      <c r="K4" s="144"/>
    </row>
    <row r="5" spans="1:11" s="29" customFormat="1" ht="12.75">
      <c r="A5" s="44">
        <v>5023</v>
      </c>
      <c r="B5" s="23" t="s">
        <v>175</v>
      </c>
      <c r="C5" s="28">
        <v>8420</v>
      </c>
      <c r="D5" s="28">
        <v>8420</v>
      </c>
      <c r="E5" s="26">
        <v>2074</v>
      </c>
      <c r="F5" s="63">
        <f t="shared" si="0"/>
        <v>24.631828978622327</v>
      </c>
      <c r="G5" s="142"/>
      <c r="H5" s="142"/>
      <c r="I5" s="143"/>
      <c r="K5" s="144"/>
    </row>
    <row r="6" spans="1:11" s="29" customFormat="1" ht="12.75">
      <c r="A6" s="44">
        <v>5029</v>
      </c>
      <c r="B6" s="23" t="s">
        <v>176</v>
      </c>
      <c r="C6" s="28">
        <v>500</v>
      </c>
      <c r="D6" s="28">
        <v>500</v>
      </c>
      <c r="E6" s="26">
        <v>29</v>
      </c>
      <c r="F6" s="63">
        <f t="shared" si="0"/>
        <v>5.800000000000001</v>
      </c>
      <c r="G6" s="142"/>
      <c r="H6" s="142"/>
      <c r="I6" s="143"/>
      <c r="K6" s="144"/>
    </row>
    <row r="7" spans="1:11" s="29" customFormat="1" ht="12.75">
      <c r="A7" s="44">
        <v>5031</v>
      </c>
      <c r="B7" s="23" t="s">
        <v>177</v>
      </c>
      <c r="C7" s="28">
        <v>1645</v>
      </c>
      <c r="D7" s="28">
        <v>1645</v>
      </c>
      <c r="E7" s="26">
        <v>389</v>
      </c>
      <c r="F7" s="63">
        <f t="shared" si="0"/>
        <v>23.647416413373858</v>
      </c>
      <c r="G7" s="142"/>
      <c r="H7" s="142"/>
      <c r="I7" s="143"/>
      <c r="K7" s="144"/>
    </row>
    <row r="8" spans="1:11" s="29" customFormat="1" ht="12.75">
      <c r="A8" s="44">
        <v>5032</v>
      </c>
      <c r="B8" s="23" t="s">
        <v>178</v>
      </c>
      <c r="C8" s="28">
        <v>570</v>
      </c>
      <c r="D8" s="28">
        <v>570</v>
      </c>
      <c r="E8" s="26">
        <v>150</v>
      </c>
      <c r="F8" s="63">
        <f t="shared" si="0"/>
        <v>26.31578947368421</v>
      </c>
      <c r="G8" s="142"/>
      <c r="H8" s="142"/>
      <c r="I8" s="143"/>
      <c r="K8" s="144"/>
    </row>
    <row r="9" spans="1:11" s="29" customFormat="1" ht="12.75">
      <c r="A9" s="44">
        <v>5038</v>
      </c>
      <c r="B9" s="23" t="s">
        <v>307</v>
      </c>
      <c r="C9" s="28">
        <v>30</v>
      </c>
      <c r="D9" s="28">
        <v>30</v>
      </c>
      <c r="E9" s="26">
        <v>0</v>
      </c>
      <c r="F9" s="63">
        <f t="shared" si="0"/>
        <v>0</v>
      </c>
      <c r="G9" s="142"/>
      <c r="H9" s="142"/>
      <c r="I9" s="143"/>
      <c r="K9" s="144"/>
    </row>
    <row r="10" spans="1:11" s="29" customFormat="1" ht="12.75">
      <c r="A10" s="44">
        <v>5039</v>
      </c>
      <c r="B10" s="23" t="s">
        <v>340</v>
      </c>
      <c r="C10" s="28">
        <v>100</v>
      </c>
      <c r="D10" s="28">
        <v>100</v>
      </c>
      <c r="E10" s="26">
        <v>3</v>
      </c>
      <c r="F10" s="63">
        <f t="shared" si="0"/>
        <v>3</v>
      </c>
      <c r="G10" s="142"/>
      <c r="H10" s="142"/>
      <c r="I10" s="143"/>
      <c r="K10" s="144"/>
    </row>
    <row r="11" spans="1:11" s="29" customFormat="1" ht="12.75">
      <c r="A11" s="120" t="s">
        <v>179</v>
      </c>
      <c r="B11" s="121" t="s">
        <v>180</v>
      </c>
      <c r="C11" s="122">
        <f>SUM(C4:C10)</f>
        <v>13160</v>
      </c>
      <c r="D11" s="122">
        <f>SUM(D4:D10)</f>
        <v>13160</v>
      </c>
      <c r="E11" s="122">
        <f>SUM(E4:E10)</f>
        <v>2703</v>
      </c>
      <c r="F11" s="123">
        <f t="shared" si="0"/>
        <v>20.53951367781155</v>
      </c>
      <c r="G11" s="142"/>
      <c r="H11" s="142"/>
      <c r="I11" s="143"/>
      <c r="K11" s="144"/>
    </row>
    <row r="12" spans="1:11" s="29" customFormat="1" ht="12.75">
      <c r="A12" s="44">
        <v>5136</v>
      </c>
      <c r="B12" s="23" t="s">
        <v>181</v>
      </c>
      <c r="C12" s="28">
        <v>50</v>
      </c>
      <c r="D12" s="28">
        <v>50</v>
      </c>
      <c r="E12" s="26">
        <v>34</v>
      </c>
      <c r="F12" s="63">
        <f t="shared" si="0"/>
        <v>68</v>
      </c>
      <c r="G12" s="142"/>
      <c r="H12" s="145"/>
      <c r="I12" s="144"/>
      <c r="K12" s="144"/>
    </row>
    <row r="13" spans="1:11" s="29" customFormat="1" ht="12.75">
      <c r="A13" s="33">
        <v>5137</v>
      </c>
      <c r="B13" s="34" t="s">
        <v>182</v>
      </c>
      <c r="C13" s="28">
        <v>1350</v>
      </c>
      <c r="D13" s="28">
        <v>1350</v>
      </c>
      <c r="E13" s="28">
        <v>7</v>
      </c>
      <c r="F13" s="63">
        <f t="shared" si="0"/>
        <v>0.5185185185185185</v>
      </c>
      <c r="G13" s="142"/>
      <c r="H13" s="145"/>
      <c r="I13" s="144"/>
      <c r="K13" s="144"/>
    </row>
    <row r="14" spans="1:11" s="29" customFormat="1" ht="12.75">
      <c r="A14" s="44">
        <v>5139</v>
      </c>
      <c r="B14" s="23" t="s">
        <v>183</v>
      </c>
      <c r="C14" s="28">
        <v>1150</v>
      </c>
      <c r="D14" s="28">
        <v>1150</v>
      </c>
      <c r="E14" s="26">
        <v>68</v>
      </c>
      <c r="F14" s="63">
        <f t="shared" si="0"/>
        <v>5.913043478260869</v>
      </c>
      <c r="G14" s="142"/>
      <c r="H14" s="145"/>
      <c r="I14" s="144"/>
      <c r="K14" s="144"/>
    </row>
    <row r="15" spans="1:11" s="29" customFormat="1" ht="12.75">
      <c r="A15" s="44">
        <v>5142</v>
      </c>
      <c r="B15" s="23" t="s">
        <v>184</v>
      </c>
      <c r="C15" s="28">
        <v>5</v>
      </c>
      <c r="D15" s="28">
        <v>5</v>
      </c>
      <c r="E15" s="26">
        <v>0</v>
      </c>
      <c r="F15" s="63">
        <f t="shared" si="0"/>
        <v>0</v>
      </c>
      <c r="G15" s="142"/>
      <c r="H15" s="145"/>
      <c r="I15" s="144"/>
      <c r="K15" s="144"/>
    </row>
    <row r="16" spans="1:11" s="29" customFormat="1" ht="12.75">
      <c r="A16" s="44">
        <v>5153</v>
      </c>
      <c r="B16" s="23" t="s">
        <v>185</v>
      </c>
      <c r="C16" s="28">
        <v>5</v>
      </c>
      <c r="D16" s="28">
        <v>5</v>
      </c>
      <c r="E16" s="26">
        <v>0</v>
      </c>
      <c r="F16" s="63">
        <f t="shared" si="0"/>
        <v>0</v>
      </c>
      <c r="G16" s="142"/>
      <c r="H16" s="145"/>
      <c r="I16" s="144"/>
      <c r="K16" s="144"/>
    </row>
    <row r="17" spans="1:11" s="29" customFormat="1" ht="12.75">
      <c r="A17" s="44">
        <v>5156</v>
      </c>
      <c r="B17" s="23" t="s">
        <v>186</v>
      </c>
      <c r="C17" s="28">
        <v>700</v>
      </c>
      <c r="D17" s="28">
        <v>700</v>
      </c>
      <c r="E17" s="26">
        <v>117</v>
      </c>
      <c r="F17" s="63">
        <f t="shared" si="0"/>
        <v>16.714285714285715</v>
      </c>
      <c r="G17" s="142"/>
      <c r="H17" s="145"/>
      <c r="I17" s="144"/>
      <c r="K17" s="144"/>
    </row>
    <row r="18" spans="1:11" s="29" customFormat="1" ht="12.75">
      <c r="A18" s="44">
        <v>5161</v>
      </c>
      <c r="B18" s="23" t="s">
        <v>187</v>
      </c>
      <c r="C18" s="28">
        <v>300</v>
      </c>
      <c r="D18" s="28">
        <v>300</v>
      </c>
      <c r="E18" s="26">
        <v>18</v>
      </c>
      <c r="F18" s="63">
        <f t="shared" si="0"/>
        <v>6</v>
      </c>
      <c r="G18" s="142"/>
      <c r="H18" s="142"/>
      <c r="I18" s="144"/>
      <c r="K18" s="144"/>
    </row>
    <row r="19" spans="1:11" s="29" customFormat="1" ht="12.75">
      <c r="A19" s="44">
        <v>5162</v>
      </c>
      <c r="B19" s="23" t="s">
        <v>188</v>
      </c>
      <c r="C19" s="28">
        <v>550</v>
      </c>
      <c r="D19" s="28">
        <v>550</v>
      </c>
      <c r="E19" s="26">
        <v>81</v>
      </c>
      <c r="F19" s="63">
        <f t="shared" si="0"/>
        <v>14.727272727272728</v>
      </c>
      <c r="G19" s="142"/>
      <c r="H19" s="145"/>
      <c r="I19" s="144"/>
      <c r="K19" s="144"/>
    </row>
    <row r="20" spans="1:11" s="29" customFormat="1" ht="12.75">
      <c r="A20" s="44">
        <v>5163</v>
      </c>
      <c r="B20" s="23" t="s">
        <v>189</v>
      </c>
      <c r="C20" s="28">
        <v>50</v>
      </c>
      <c r="D20" s="28">
        <v>50</v>
      </c>
      <c r="E20" s="26">
        <v>0</v>
      </c>
      <c r="F20" s="63">
        <f t="shared" si="0"/>
        <v>0</v>
      </c>
      <c r="G20" s="142"/>
      <c r="H20" s="145"/>
      <c r="I20" s="144"/>
      <c r="K20" s="144"/>
    </row>
    <row r="21" spans="1:11" s="29" customFormat="1" ht="12.75">
      <c r="A21" s="44">
        <v>5164</v>
      </c>
      <c r="B21" s="23" t="s">
        <v>190</v>
      </c>
      <c r="C21" s="28">
        <v>100</v>
      </c>
      <c r="D21" s="28">
        <v>100</v>
      </c>
      <c r="E21" s="26">
        <v>0</v>
      </c>
      <c r="F21" s="63">
        <f t="shared" si="0"/>
        <v>0</v>
      </c>
      <c r="G21" s="142"/>
      <c r="H21" s="145"/>
      <c r="I21" s="144"/>
      <c r="K21" s="144"/>
    </row>
    <row r="22" spans="1:11" s="29" customFormat="1" ht="12.75">
      <c r="A22" s="44">
        <v>5166</v>
      </c>
      <c r="B22" s="23" t="s">
        <v>191</v>
      </c>
      <c r="C22" s="28">
        <v>1000</v>
      </c>
      <c r="D22" s="28">
        <v>1000</v>
      </c>
      <c r="E22" s="26">
        <v>0</v>
      </c>
      <c r="F22" s="63">
        <f t="shared" si="0"/>
        <v>0</v>
      </c>
      <c r="G22" s="142"/>
      <c r="H22" s="145"/>
      <c r="I22" s="144"/>
      <c r="K22" s="144"/>
    </row>
    <row r="23" spans="1:11" s="29" customFormat="1" ht="12.75">
      <c r="A23" s="44">
        <v>5167</v>
      </c>
      <c r="B23" s="23" t="s">
        <v>192</v>
      </c>
      <c r="C23" s="28">
        <v>100</v>
      </c>
      <c r="D23" s="28">
        <v>100</v>
      </c>
      <c r="E23" s="26">
        <v>12</v>
      </c>
      <c r="F23" s="63">
        <f t="shared" si="0"/>
        <v>12</v>
      </c>
      <c r="G23" s="142"/>
      <c r="H23" s="145"/>
      <c r="I23" s="144"/>
      <c r="K23" s="144"/>
    </row>
    <row r="24" spans="1:11" s="29" customFormat="1" ht="12.75">
      <c r="A24" s="44">
        <v>5169</v>
      </c>
      <c r="B24" s="23" t="s">
        <v>193</v>
      </c>
      <c r="C24" s="28">
        <v>7700</v>
      </c>
      <c r="D24" s="28">
        <v>7700</v>
      </c>
      <c r="E24" s="26">
        <v>1367</v>
      </c>
      <c r="F24" s="63">
        <f t="shared" si="0"/>
        <v>17.753246753246753</v>
      </c>
      <c r="G24" s="142"/>
      <c r="H24" s="145"/>
      <c r="I24" s="144"/>
      <c r="K24" s="144"/>
    </row>
    <row r="25" spans="1:11" s="29" customFormat="1" ht="12.75">
      <c r="A25" s="44">
        <v>5171</v>
      </c>
      <c r="B25" s="23" t="s">
        <v>194</v>
      </c>
      <c r="C25" s="28">
        <v>250</v>
      </c>
      <c r="D25" s="28">
        <v>250</v>
      </c>
      <c r="E25" s="26">
        <v>83</v>
      </c>
      <c r="F25" s="63">
        <f t="shared" si="0"/>
        <v>33.2</v>
      </c>
      <c r="G25" s="142"/>
      <c r="H25" s="145"/>
      <c r="I25" s="144"/>
      <c r="K25" s="144"/>
    </row>
    <row r="26" spans="1:11" s="29" customFormat="1" ht="12.75">
      <c r="A26" s="44">
        <v>5172</v>
      </c>
      <c r="B26" s="23" t="s">
        <v>195</v>
      </c>
      <c r="C26" s="28">
        <v>50</v>
      </c>
      <c r="D26" s="28">
        <v>50</v>
      </c>
      <c r="E26" s="26">
        <v>0</v>
      </c>
      <c r="F26" s="63">
        <f t="shared" si="0"/>
        <v>0</v>
      </c>
      <c r="G26" s="142"/>
      <c r="H26" s="145"/>
      <c r="I26" s="144"/>
      <c r="K26" s="144"/>
    </row>
    <row r="27" spans="1:11" s="29" customFormat="1" ht="12.75">
      <c r="A27" s="44">
        <v>5173</v>
      </c>
      <c r="B27" s="23" t="s">
        <v>308</v>
      </c>
      <c r="C27" s="28">
        <v>1000</v>
      </c>
      <c r="D27" s="28">
        <v>1000</v>
      </c>
      <c r="E27" s="26">
        <v>128</v>
      </c>
      <c r="F27" s="63">
        <f t="shared" si="0"/>
        <v>12.8</v>
      </c>
      <c r="G27" s="142"/>
      <c r="H27" s="145"/>
      <c r="I27" s="144"/>
      <c r="K27" s="144"/>
    </row>
    <row r="28" spans="1:11" s="29" customFormat="1" ht="13.5" customHeight="1">
      <c r="A28" s="44">
        <v>5175</v>
      </c>
      <c r="B28" s="23" t="s">
        <v>196</v>
      </c>
      <c r="C28" s="28">
        <v>1100</v>
      </c>
      <c r="D28" s="28">
        <v>1100</v>
      </c>
      <c r="E28" s="26">
        <v>196</v>
      </c>
      <c r="F28" s="63">
        <f t="shared" si="0"/>
        <v>17.81818181818182</v>
      </c>
      <c r="G28" s="142"/>
      <c r="H28" s="145"/>
      <c r="I28" s="144"/>
      <c r="K28" s="144"/>
    </row>
    <row r="29" spans="1:11" s="29" customFormat="1" ht="13.5" customHeight="1">
      <c r="A29" s="44">
        <v>5176</v>
      </c>
      <c r="B29" s="23" t="s">
        <v>197</v>
      </c>
      <c r="C29" s="28">
        <v>20</v>
      </c>
      <c r="D29" s="28">
        <v>20</v>
      </c>
      <c r="E29" s="26">
        <v>8</v>
      </c>
      <c r="F29" s="63">
        <f t="shared" si="0"/>
        <v>40</v>
      </c>
      <c r="G29" s="142"/>
      <c r="H29" s="145"/>
      <c r="I29" s="144"/>
      <c r="K29" s="144"/>
    </row>
    <row r="30" spans="1:11" s="29" customFormat="1" ht="12.75">
      <c r="A30" s="44">
        <v>5178</v>
      </c>
      <c r="B30" s="23" t="s">
        <v>198</v>
      </c>
      <c r="C30" s="28">
        <v>400</v>
      </c>
      <c r="D30" s="28">
        <v>400</v>
      </c>
      <c r="E30" s="26">
        <v>5</v>
      </c>
      <c r="F30" s="63">
        <f t="shared" si="0"/>
        <v>1.25</v>
      </c>
      <c r="G30" s="142"/>
      <c r="H30" s="145"/>
      <c r="I30" s="144"/>
      <c r="K30" s="144"/>
    </row>
    <row r="31" spans="1:11" s="29" customFormat="1" ht="12.75">
      <c r="A31" s="44">
        <v>5179</v>
      </c>
      <c r="B31" s="23" t="s">
        <v>199</v>
      </c>
      <c r="C31" s="28">
        <v>10</v>
      </c>
      <c r="D31" s="28">
        <v>10</v>
      </c>
      <c r="E31" s="26">
        <v>9</v>
      </c>
      <c r="F31" s="63">
        <f t="shared" si="0"/>
        <v>90</v>
      </c>
      <c r="G31" s="142"/>
      <c r="H31" s="145"/>
      <c r="I31" s="144"/>
      <c r="K31" s="144"/>
    </row>
    <row r="32" spans="1:11" s="29" customFormat="1" ht="12.75">
      <c r="A32" s="44">
        <v>5181</v>
      </c>
      <c r="B32" s="23" t="s">
        <v>422</v>
      </c>
      <c r="C32" s="28">
        <v>0</v>
      </c>
      <c r="D32" s="28">
        <v>0</v>
      </c>
      <c r="E32" s="26">
        <v>2</v>
      </c>
      <c r="F32" s="63" t="s">
        <v>316</v>
      </c>
      <c r="G32" s="142"/>
      <c r="H32" s="145"/>
      <c r="I32" s="144"/>
      <c r="K32" s="144"/>
    </row>
    <row r="33" spans="1:11" s="29" customFormat="1" ht="12.75">
      <c r="A33" s="44">
        <v>5194</v>
      </c>
      <c r="B33" s="23" t="s">
        <v>200</v>
      </c>
      <c r="C33" s="28">
        <v>550</v>
      </c>
      <c r="D33" s="28">
        <v>550</v>
      </c>
      <c r="E33" s="26">
        <v>5</v>
      </c>
      <c r="F33" s="63">
        <f t="shared" si="0"/>
        <v>0.9090909090909091</v>
      </c>
      <c r="G33" s="142"/>
      <c r="H33" s="145"/>
      <c r="I33" s="144"/>
      <c r="K33" s="144"/>
    </row>
    <row r="34" spans="1:11" s="29" customFormat="1" ht="12.75">
      <c r="A34" s="120" t="s">
        <v>201</v>
      </c>
      <c r="B34" s="121" t="s">
        <v>202</v>
      </c>
      <c r="C34" s="122">
        <f>SUM(C12:C33)</f>
        <v>16440</v>
      </c>
      <c r="D34" s="122">
        <f>SUM(D12:D33)</f>
        <v>16440</v>
      </c>
      <c r="E34" s="122">
        <f>SUM(E12:E33)</f>
        <v>2140</v>
      </c>
      <c r="F34" s="123">
        <f t="shared" si="0"/>
        <v>13.017031630170317</v>
      </c>
      <c r="G34" s="142"/>
      <c r="H34" s="145"/>
      <c r="I34" s="144"/>
      <c r="K34" s="144"/>
    </row>
    <row r="35" spans="1:11" s="29" customFormat="1" ht="12.75">
      <c r="A35" s="44">
        <v>5229</v>
      </c>
      <c r="B35" s="23" t="s">
        <v>203</v>
      </c>
      <c r="C35" s="28">
        <v>2300</v>
      </c>
      <c r="D35" s="28">
        <v>2300</v>
      </c>
      <c r="E35" s="26">
        <v>0</v>
      </c>
      <c r="F35" s="63">
        <f t="shared" si="0"/>
        <v>0</v>
      </c>
      <c r="G35" s="142"/>
      <c r="H35" s="145"/>
      <c r="I35" s="144"/>
      <c r="K35" s="144"/>
    </row>
    <row r="36" spans="1:9" s="29" customFormat="1" ht="12.75">
      <c r="A36" s="120" t="s">
        <v>204</v>
      </c>
      <c r="B36" s="121" t="s">
        <v>205</v>
      </c>
      <c r="C36" s="122">
        <f>C35</f>
        <v>2300</v>
      </c>
      <c r="D36" s="122">
        <f>D35</f>
        <v>2300</v>
      </c>
      <c r="E36" s="122">
        <f>E35</f>
        <v>0</v>
      </c>
      <c r="F36" s="123">
        <f t="shared" si="0"/>
        <v>0</v>
      </c>
      <c r="G36" s="142"/>
      <c r="H36" s="145"/>
      <c r="I36" s="144"/>
    </row>
    <row r="37" spans="1:9" s="29" customFormat="1" ht="12.75">
      <c r="A37" s="44">
        <v>5361</v>
      </c>
      <c r="B37" s="23" t="s">
        <v>206</v>
      </c>
      <c r="C37" s="28">
        <v>10</v>
      </c>
      <c r="D37" s="28">
        <v>10</v>
      </c>
      <c r="E37" s="26">
        <v>0</v>
      </c>
      <c r="F37" s="63">
        <f t="shared" si="0"/>
        <v>0</v>
      </c>
      <c r="G37" s="142"/>
      <c r="H37" s="145"/>
      <c r="I37" s="144"/>
    </row>
    <row r="38" spans="1:9" s="29" customFormat="1" ht="12.75">
      <c r="A38" s="44">
        <v>5362</v>
      </c>
      <c r="B38" s="23" t="s">
        <v>207</v>
      </c>
      <c r="C38" s="28">
        <v>20</v>
      </c>
      <c r="D38" s="28">
        <v>20</v>
      </c>
      <c r="E38" s="28">
        <v>10</v>
      </c>
      <c r="F38" s="63">
        <f t="shared" si="0"/>
        <v>50</v>
      </c>
      <c r="G38" s="142"/>
      <c r="H38" s="145"/>
      <c r="I38" s="144"/>
    </row>
    <row r="39" spans="1:9" s="29" customFormat="1" ht="12.75">
      <c r="A39" s="44">
        <v>5492</v>
      </c>
      <c r="B39" s="23" t="s">
        <v>341</v>
      </c>
      <c r="C39" s="28">
        <v>20</v>
      </c>
      <c r="D39" s="28">
        <v>20</v>
      </c>
      <c r="E39" s="28">
        <v>10</v>
      </c>
      <c r="F39" s="63">
        <f t="shared" si="0"/>
        <v>50</v>
      </c>
      <c r="G39" s="142"/>
      <c r="H39" s="145"/>
      <c r="I39" s="144"/>
    </row>
    <row r="40" spans="1:9" s="29" customFormat="1" ht="12.75">
      <c r="A40" s="120" t="s">
        <v>208</v>
      </c>
      <c r="B40" s="121" t="s">
        <v>209</v>
      </c>
      <c r="C40" s="122">
        <f>SUM(C37:C39)</f>
        <v>50</v>
      </c>
      <c r="D40" s="122">
        <f>SUM(D37:D39)</f>
        <v>50</v>
      </c>
      <c r="E40" s="122">
        <f>SUM(E37:E39)</f>
        <v>20</v>
      </c>
      <c r="F40" s="123">
        <f t="shared" si="0"/>
        <v>40</v>
      </c>
      <c r="G40" s="142"/>
      <c r="H40" s="145"/>
      <c r="I40" s="144"/>
    </row>
    <row r="41" spans="1:9" s="29" customFormat="1" ht="12.75">
      <c r="A41" s="33">
        <v>5901</v>
      </c>
      <c r="B41" s="34" t="s">
        <v>210</v>
      </c>
      <c r="C41" s="350">
        <v>800</v>
      </c>
      <c r="D41" s="350">
        <v>800</v>
      </c>
      <c r="E41" s="350">
        <v>0</v>
      </c>
      <c r="F41" s="63">
        <f t="shared" si="0"/>
        <v>0</v>
      </c>
      <c r="G41" s="142"/>
      <c r="H41" s="145"/>
      <c r="I41" s="144"/>
    </row>
    <row r="42" spans="1:9" s="29" customFormat="1" ht="12.75">
      <c r="A42" s="120" t="s">
        <v>211</v>
      </c>
      <c r="B42" s="121" t="s">
        <v>212</v>
      </c>
      <c r="C42" s="64">
        <f>SUM(C41:C41)</f>
        <v>800</v>
      </c>
      <c r="D42" s="64">
        <f>SUM(D41:D41)</f>
        <v>800</v>
      </c>
      <c r="E42" s="64">
        <f>E41</f>
        <v>0</v>
      </c>
      <c r="F42" s="123">
        <f t="shared" si="0"/>
        <v>0</v>
      </c>
      <c r="G42" s="142"/>
      <c r="H42" s="145"/>
      <c r="I42" s="144"/>
    </row>
    <row r="43" spans="1:9" s="29" customFormat="1" ht="12.75">
      <c r="A43" s="120"/>
      <c r="B43" s="121"/>
      <c r="C43" s="122"/>
      <c r="D43" s="122"/>
      <c r="E43" s="26"/>
      <c r="F43" s="63"/>
      <c r="G43" s="142"/>
      <c r="H43" s="145"/>
      <c r="I43" s="144"/>
    </row>
    <row r="44" spans="1:9" s="29" customFormat="1" ht="12.75">
      <c r="A44" s="508" t="s">
        <v>213</v>
      </c>
      <c r="B44" s="510"/>
      <c r="C44" s="122">
        <f>C34+C36+C40+C42+C11</f>
        <v>32750</v>
      </c>
      <c r="D44" s="122">
        <f>D34+D36+D40+D42+D11</f>
        <v>32750</v>
      </c>
      <c r="E44" s="122">
        <f>E34+E36+E40+E11+E42</f>
        <v>4863</v>
      </c>
      <c r="F44" s="123">
        <f t="shared" si="0"/>
        <v>14.848854961832062</v>
      </c>
      <c r="G44" s="142"/>
      <c r="H44" s="145"/>
      <c r="I44" s="144"/>
    </row>
    <row r="45" spans="1:9" s="29" customFormat="1" ht="12.75">
      <c r="A45" s="44"/>
      <c r="B45" s="23"/>
      <c r="C45" s="28"/>
      <c r="D45" s="23"/>
      <c r="E45" s="26"/>
      <c r="F45" s="63"/>
      <c r="G45" s="142"/>
      <c r="H45" s="145"/>
      <c r="I45" s="144"/>
    </row>
    <row r="46" spans="1:9" s="29" customFormat="1" ht="12.75">
      <c r="A46" s="44">
        <v>6123</v>
      </c>
      <c r="B46" s="23" t="s">
        <v>214</v>
      </c>
      <c r="C46" s="28">
        <v>2000</v>
      </c>
      <c r="D46" s="23">
        <v>2000</v>
      </c>
      <c r="E46" s="26">
        <v>0</v>
      </c>
      <c r="F46" s="63">
        <f t="shared" si="0"/>
        <v>0</v>
      </c>
      <c r="G46" s="142"/>
      <c r="H46" s="145"/>
      <c r="I46" s="144"/>
    </row>
    <row r="47" spans="1:9" s="29" customFormat="1" ht="12.75">
      <c r="A47" s="44">
        <v>6127</v>
      </c>
      <c r="B47" s="23" t="s">
        <v>215</v>
      </c>
      <c r="C47" s="28">
        <v>250</v>
      </c>
      <c r="D47" s="28">
        <v>250</v>
      </c>
      <c r="E47" s="23">
        <v>0</v>
      </c>
      <c r="F47" s="63">
        <f t="shared" si="0"/>
        <v>0</v>
      </c>
      <c r="G47" s="142"/>
      <c r="H47" s="145"/>
      <c r="I47" s="144"/>
    </row>
    <row r="48" spans="1:9" s="29" customFormat="1" ht="12.75">
      <c r="A48" s="120" t="s">
        <v>216</v>
      </c>
      <c r="B48" s="121" t="s">
        <v>217</v>
      </c>
      <c r="C48" s="122">
        <f>SUM(C46:C47)</f>
        <v>2250</v>
      </c>
      <c r="D48" s="122">
        <f>SUM(D46:D47)</f>
        <v>2250</v>
      </c>
      <c r="E48" s="122">
        <f>SUM(E47:E47)</f>
        <v>0</v>
      </c>
      <c r="F48" s="123">
        <f t="shared" si="0"/>
        <v>0</v>
      </c>
      <c r="G48" s="142"/>
      <c r="H48" s="145"/>
      <c r="I48" s="144"/>
    </row>
    <row r="49" spans="1:9" s="29" customFormat="1" ht="12.75">
      <c r="A49" s="120"/>
      <c r="B49" s="121"/>
      <c r="C49" s="122"/>
      <c r="D49" s="122"/>
      <c r="E49" s="122"/>
      <c r="F49" s="123"/>
      <c r="G49" s="142"/>
      <c r="H49" s="145"/>
      <c r="I49" s="144"/>
    </row>
    <row r="50" spans="1:8" ht="12.75">
      <c r="A50" s="558" t="s">
        <v>218</v>
      </c>
      <c r="B50" s="559"/>
      <c r="C50" s="9">
        <f>C44+C48</f>
        <v>35000</v>
      </c>
      <c r="D50" s="9">
        <f>D44+D48</f>
        <v>35000</v>
      </c>
      <c r="E50" s="9">
        <f>E44+E48</f>
        <v>4863</v>
      </c>
      <c r="F50" s="27">
        <f t="shared" si="0"/>
        <v>13.894285714285715</v>
      </c>
      <c r="G50" s="119"/>
      <c r="H50" s="124"/>
    </row>
    <row r="51" spans="1:8" ht="12.75">
      <c r="A51" s="20"/>
      <c r="B51" s="20"/>
      <c r="C51" s="18"/>
      <c r="D51" s="18"/>
      <c r="E51" s="18"/>
      <c r="F51" s="126"/>
      <c r="G51" s="119"/>
      <c r="H51" s="124"/>
    </row>
    <row r="52" spans="1:8" ht="12.75">
      <c r="A52" s="20"/>
      <c r="B52" s="20"/>
      <c r="C52" s="18"/>
      <c r="D52" s="18"/>
      <c r="E52" s="18"/>
      <c r="F52" s="126"/>
      <c r="G52" s="119"/>
      <c r="H52" s="124"/>
    </row>
    <row r="54" spans="1:6" ht="25.5" customHeight="1">
      <c r="A54" s="511" t="s">
        <v>219</v>
      </c>
      <c r="B54" s="513"/>
      <c r="C54" s="52" t="s">
        <v>126</v>
      </c>
      <c r="D54" s="6" t="s">
        <v>127</v>
      </c>
      <c r="E54" s="5" t="s">
        <v>2</v>
      </c>
      <c r="F54" s="51" t="s">
        <v>128</v>
      </c>
    </row>
    <row r="55" spans="1:6" ht="12.75">
      <c r="A55" s="557" t="s">
        <v>220</v>
      </c>
      <c r="B55" s="557"/>
      <c r="C55" s="26">
        <f>C11</f>
        <v>13160</v>
      </c>
      <c r="D55" s="26">
        <f>D11</f>
        <v>13160</v>
      </c>
      <c r="E55" s="26">
        <f>E11</f>
        <v>2703</v>
      </c>
      <c r="F55" s="36">
        <f>E55/D55*100</f>
        <v>20.53951367781155</v>
      </c>
    </row>
    <row r="56" spans="1:6" ht="12.75">
      <c r="A56" s="546" t="s">
        <v>221</v>
      </c>
      <c r="B56" s="548"/>
      <c r="C56" s="26">
        <f>C34+C36+C40+C42-C57</f>
        <v>9890</v>
      </c>
      <c r="D56" s="26">
        <f>D34+D36+D40+D42-D57</f>
        <v>9890</v>
      </c>
      <c r="E56" s="26">
        <f>E34+E36+E40+E42-E57</f>
        <v>682</v>
      </c>
      <c r="F56" s="36">
        <f>E56/D56*100</f>
        <v>6.8958543983822045</v>
      </c>
    </row>
    <row r="57" spans="1:6" ht="12.75">
      <c r="A57" s="546" t="s">
        <v>222</v>
      </c>
      <c r="B57" s="548"/>
      <c r="C57" s="26">
        <f>C18+C19+C20+C22+C23+C24</f>
        <v>9700</v>
      </c>
      <c r="D57" s="26">
        <f>D18+D19+D20+D22+D23+D24</f>
        <v>9700</v>
      </c>
      <c r="E57" s="26">
        <f>E18+E19+E20+E22+E23+E24</f>
        <v>1478</v>
      </c>
      <c r="F57" s="36">
        <f>E57/D57*100</f>
        <v>15.237113402061855</v>
      </c>
    </row>
    <row r="58" spans="1:6" ht="12.75">
      <c r="A58" s="546" t="s">
        <v>223</v>
      </c>
      <c r="B58" s="548"/>
      <c r="C58" s="26">
        <f>C48</f>
        <v>2250</v>
      </c>
      <c r="D58" s="26">
        <f>D48</f>
        <v>2250</v>
      </c>
      <c r="E58" s="26">
        <f>E47</f>
        <v>0</v>
      </c>
      <c r="F58" s="36">
        <f>E58/D58*100</f>
        <v>0</v>
      </c>
    </row>
    <row r="59" spans="1:6" ht="12.75">
      <c r="A59" s="508" t="s">
        <v>224</v>
      </c>
      <c r="B59" s="510"/>
      <c r="C59" s="122">
        <f>SUM(C55:C58)</f>
        <v>35000</v>
      </c>
      <c r="D59" s="122">
        <f>SUM(D55:D58)</f>
        <v>35000</v>
      </c>
      <c r="E59" s="122">
        <f>SUM(E55:E58)</f>
        <v>4863</v>
      </c>
      <c r="F59" s="123">
        <f>E59/D59*100</f>
        <v>13.894285714285715</v>
      </c>
    </row>
  </sheetData>
  <mergeCells count="9">
    <mergeCell ref="A1:F1"/>
    <mergeCell ref="A44:B44"/>
    <mergeCell ref="A50:B50"/>
    <mergeCell ref="A54:B54"/>
    <mergeCell ref="A59:B59"/>
    <mergeCell ref="A55:B55"/>
    <mergeCell ref="A56:B56"/>
    <mergeCell ref="A57:B57"/>
    <mergeCell ref="A58:B58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I26" sqref="I26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6" t="s">
        <v>448</v>
      </c>
      <c r="B1" s="286"/>
      <c r="C1" s="286"/>
      <c r="D1" s="286"/>
      <c r="E1" s="286"/>
      <c r="F1" s="286"/>
      <c r="G1" s="286"/>
      <c r="H1" s="24"/>
      <c r="Q1" s="78"/>
      <c r="R1" s="78"/>
    </row>
    <row r="2" spans="1:18" ht="18">
      <c r="A2" s="286"/>
      <c r="B2" s="286"/>
      <c r="C2" s="286"/>
      <c r="D2" s="286"/>
      <c r="E2" s="286"/>
      <c r="F2" s="286"/>
      <c r="G2" s="286"/>
      <c r="H2" s="24"/>
      <c r="Q2" s="78"/>
      <c r="R2" s="78"/>
    </row>
    <row r="3" spans="1:2" ht="15.75">
      <c r="A3" s="1"/>
      <c r="B3" s="1"/>
    </row>
    <row r="4" spans="1:5" ht="15.75">
      <c r="A4" s="1" t="s">
        <v>389</v>
      </c>
      <c r="B4" s="1"/>
      <c r="D4" s="174">
        <v>600937.27</v>
      </c>
      <c r="E4" s="2" t="s">
        <v>94</v>
      </c>
    </row>
    <row r="5" spans="1:2" ht="15.75">
      <c r="A5" s="1"/>
      <c r="B5" s="1"/>
    </row>
    <row r="6" spans="1:8" ht="15.75">
      <c r="A6" s="1" t="s">
        <v>95</v>
      </c>
      <c r="B6" s="1"/>
      <c r="H6" s="2"/>
    </row>
    <row r="7" spans="1:6" ht="25.5" customHeight="1">
      <c r="A7" s="81"/>
      <c r="B7" s="52" t="s">
        <v>126</v>
      </c>
      <c r="C7" s="6" t="s">
        <v>127</v>
      </c>
      <c r="D7" s="5" t="s">
        <v>2</v>
      </c>
      <c r="E7" s="51" t="s">
        <v>128</v>
      </c>
      <c r="F7" t="s">
        <v>274</v>
      </c>
    </row>
    <row r="8" spans="1:5" ht="12.75">
      <c r="A8" s="34" t="s">
        <v>348</v>
      </c>
      <c r="B8" s="28">
        <v>3327000</v>
      </c>
      <c r="C8" s="28">
        <v>3327000</v>
      </c>
      <c r="D8" s="28">
        <v>831750</v>
      </c>
      <c r="E8" s="36">
        <f>D8/C8*100</f>
        <v>25</v>
      </c>
    </row>
    <row r="9" spans="1:5" ht="12.75">
      <c r="A9" s="34" t="s">
        <v>349</v>
      </c>
      <c r="B9" s="28">
        <v>190000</v>
      </c>
      <c r="C9" s="28">
        <v>190000</v>
      </c>
      <c r="D9" s="28">
        <v>47500</v>
      </c>
      <c r="E9" s="36">
        <f>D9/C9*100</f>
        <v>25</v>
      </c>
    </row>
    <row r="10" spans="1:5" ht="12.75">
      <c r="A10" s="34" t="s">
        <v>344</v>
      </c>
      <c r="B10" s="28">
        <v>0</v>
      </c>
      <c r="C10" s="28">
        <v>0</v>
      </c>
      <c r="D10" s="28">
        <v>22785</v>
      </c>
      <c r="E10" s="36" t="s">
        <v>316</v>
      </c>
    </row>
    <row r="11" spans="1:5" ht="12.75">
      <c r="A11" s="3" t="s">
        <v>342</v>
      </c>
      <c r="B11" s="9">
        <f>B8+B9</f>
        <v>3517000</v>
      </c>
      <c r="C11" s="9">
        <f>C8+C9+C10</f>
        <v>3517000</v>
      </c>
      <c r="D11" s="9">
        <f>D8+D9+D10</f>
        <v>902035</v>
      </c>
      <c r="E11" s="27">
        <f>D11/C11*100</f>
        <v>25.647853284048907</v>
      </c>
    </row>
    <row r="12" spans="1:5" s="281" customFormat="1" ht="12.75">
      <c r="A12" s="276"/>
      <c r="B12" s="277"/>
      <c r="C12" s="277"/>
      <c r="D12" s="356"/>
      <c r="E12" s="278"/>
    </row>
    <row r="13" spans="1:5" ht="12.75">
      <c r="A13" s="276"/>
      <c r="B13" s="277"/>
      <c r="C13" s="277"/>
      <c r="D13" s="356"/>
      <c r="E13" s="278"/>
    </row>
    <row r="14" spans="1:5" ht="12.75">
      <c r="A14" s="276"/>
      <c r="B14" s="277"/>
      <c r="C14" s="277"/>
      <c r="D14" s="356"/>
      <c r="E14" s="278"/>
    </row>
    <row r="15" ht="17.25" customHeight="1">
      <c r="D15" s="29"/>
    </row>
    <row r="16" spans="1:4" ht="15.75">
      <c r="A16" s="1" t="s">
        <v>96</v>
      </c>
      <c r="B16" s="1"/>
      <c r="D16" s="29"/>
    </row>
    <row r="17" spans="1:18" ht="25.5">
      <c r="A17" s="3"/>
      <c r="B17" s="52" t="s">
        <v>126</v>
      </c>
      <c r="C17" s="6" t="s">
        <v>127</v>
      </c>
      <c r="D17" s="279" t="s">
        <v>2</v>
      </c>
      <c r="E17" s="51" t="s">
        <v>128</v>
      </c>
      <c r="F17" s="11" t="s">
        <v>273</v>
      </c>
      <c r="G17" s="12"/>
      <c r="H17" s="12"/>
      <c r="Q17" s="11"/>
      <c r="R17" s="12"/>
    </row>
    <row r="18" spans="1:18" ht="12.75">
      <c r="A18" s="34" t="s">
        <v>97</v>
      </c>
      <c r="B18" s="28">
        <v>1300000</v>
      </c>
      <c r="C18" s="28">
        <v>1300000</v>
      </c>
      <c r="D18" s="26">
        <v>279600</v>
      </c>
      <c r="E18" s="280">
        <f>D18/C18*100</f>
        <v>21.50769230769231</v>
      </c>
      <c r="F18" s="25" t="s">
        <v>272</v>
      </c>
      <c r="G18" s="58"/>
      <c r="H18" s="58"/>
      <c r="Q18" s="25"/>
      <c r="R18" s="58"/>
    </row>
    <row r="19" spans="1:18" ht="12.75">
      <c r="A19" s="34" t="s">
        <v>98</v>
      </c>
      <c r="B19" s="28">
        <v>2100000</v>
      </c>
      <c r="C19" s="28">
        <v>2100000</v>
      </c>
      <c r="D19" s="26">
        <v>483250</v>
      </c>
      <c r="E19" s="204">
        <f>D19/C19*100</f>
        <v>23.011904761904763</v>
      </c>
      <c r="F19" s="25">
        <v>5179</v>
      </c>
      <c r="G19" s="58"/>
      <c r="H19" s="58"/>
      <c r="Q19" s="25"/>
      <c r="R19" s="58"/>
    </row>
    <row r="20" spans="1:18" ht="12.75">
      <c r="A20" s="34" t="s">
        <v>200</v>
      </c>
      <c r="B20" s="28">
        <v>60000</v>
      </c>
      <c r="C20" s="28">
        <v>60000</v>
      </c>
      <c r="D20" s="26">
        <v>6000</v>
      </c>
      <c r="E20" s="204">
        <f>D20/C20*100</f>
        <v>10</v>
      </c>
      <c r="F20" s="25">
        <v>5194</v>
      </c>
      <c r="G20" s="58"/>
      <c r="H20" s="58"/>
      <c r="Q20" s="25"/>
      <c r="R20" s="58"/>
    </row>
    <row r="21" spans="1:18" ht="12.75">
      <c r="A21" s="34" t="s">
        <v>390</v>
      </c>
      <c r="B21" s="28">
        <v>57000</v>
      </c>
      <c r="C21" s="28">
        <v>57000</v>
      </c>
      <c r="D21" s="26">
        <v>0</v>
      </c>
      <c r="E21" s="204">
        <v>0</v>
      </c>
      <c r="F21" s="25"/>
      <c r="G21" s="58"/>
      <c r="H21" s="58"/>
      <c r="Q21" s="25"/>
      <c r="R21" s="58"/>
    </row>
    <row r="22" spans="1:18" ht="13.5" customHeight="1">
      <c r="A22" s="34" t="s">
        <v>458</v>
      </c>
      <c r="B22" s="28">
        <v>0</v>
      </c>
      <c r="C22" s="28">
        <v>600940</v>
      </c>
      <c r="D22" s="26">
        <v>0</v>
      </c>
      <c r="E22" s="204">
        <v>0</v>
      </c>
      <c r="F22" s="25"/>
      <c r="G22" s="58"/>
      <c r="H22" s="58"/>
      <c r="Q22" s="25"/>
      <c r="R22" s="58"/>
    </row>
    <row r="23" spans="1:18" ht="12.75">
      <c r="A23" s="3" t="s">
        <v>343</v>
      </c>
      <c r="B23" s="9">
        <f>SUM(B18:B22)</f>
        <v>3517000</v>
      </c>
      <c r="C23" s="9">
        <f>SUM(C18:C22)</f>
        <v>4117940</v>
      </c>
      <c r="D23" s="9">
        <f>SUM(D18:D22)</f>
        <v>768850</v>
      </c>
      <c r="E23" s="10">
        <f>D23/C23*100</f>
        <v>18.67074313855957</v>
      </c>
      <c r="F23" s="18"/>
      <c r="G23" s="31"/>
      <c r="H23" s="31"/>
      <c r="Q23" s="18"/>
      <c r="R23" s="31"/>
    </row>
    <row r="26" spans="1:7" ht="15.75">
      <c r="A26" s="1" t="s">
        <v>637</v>
      </c>
      <c r="B26" s="1"/>
      <c r="D26" s="362">
        <v>734122.27</v>
      </c>
      <c r="E26" s="361" t="s">
        <v>94</v>
      </c>
      <c r="G26" t="s">
        <v>164</v>
      </c>
    </row>
    <row r="28" ht="18.75">
      <c r="A28" s="175"/>
    </row>
    <row r="29" ht="18.75">
      <c r="A29" s="175"/>
    </row>
    <row r="30" ht="18.75">
      <c r="A30" s="177"/>
    </row>
    <row r="31" ht="18.75">
      <c r="A31" s="177"/>
    </row>
    <row r="32" ht="15.75">
      <c r="A32" s="179"/>
    </row>
    <row r="33" ht="18.75">
      <c r="A33" s="177"/>
    </row>
    <row r="34" ht="18.75">
      <c r="A34" s="177"/>
    </row>
    <row r="35" ht="18.75">
      <c r="A35" s="177"/>
    </row>
    <row r="36" ht="18.75">
      <c r="A36" s="181"/>
    </row>
    <row r="37" ht="18.75">
      <c r="A37" s="181"/>
    </row>
    <row r="38" ht="18.75">
      <c r="A38" s="181"/>
    </row>
    <row r="39" ht="18.75">
      <c r="A39" s="177"/>
    </row>
    <row r="40" ht="18.75">
      <c r="A40" s="177"/>
    </row>
    <row r="41" ht="15.75">
      <c r="A41" s="180"/>
    </row>
    <row r="42" ht="18.75">
      <c r="A42" s="178"/>
    </row>
    <row r="43" ht="18.75">
      <c r="A43" s="178"/>
    </row>
    <row r="44" ht="18.75">
      <c r="A44" s="178"/>
    </row>
    <row r="45" ht="18.75">
      <c r="A45" s="176"/>
    </row>
    <row r="46" ht="18.75">
      <c r="A46" s="178"/>
    </row>
    <row r="47" ht="18.75">
      <c r="A47" s="178"/>
    </row>
    <row r="48" ht="18.75">
      <c r="A48" s="178"/>
    </row>
    <row r="49" ht="15.75">
      <c r="A49" s="179"/>
    </row>
    <row r="50" ht="18.75">
      <c r="A50" s="178"/>
    </row>
    <row r="51" ht="15.75">
      <c r="A51" s="180"/>
    </row>
    <row r="52" ht="18.75">
      <c r="A52" s="176"/>
    </row>
    <row r="53" ht="15.75">
      <c r="A53" s="179"/>
    </row>
    <row r="54" ht="15.75">
      <c r="A54" s="180"/>
    </row>
    <row r="55" ht="15.75">
      <c r="A55" s="180"/>
    </row>
    <row r="56" ht="18.75">
      <c r="A56" s="178"/>
    </row>
    <row r="57" spans="1:2" ht="18.75">
      <c r="A57" s="178"/>
      <c r="B57" s="176"/>
    </row>
    <row r="58" ht="18.75">
      <c r="A58" s="178"/>
    </row>
  </sheetData>
  <printOptions/>
  <pageMargins left="0.5905511811023623" right="0.3937007874015748" top="0.5905511811023623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2">
      <selection activeCell="I24" sqref="I24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ht="6.75" customHeight="1" hidden="1"/>
    <row r="2" spans="1:5" ht="17.25" customHeight="1">
      <c r="A2" s="286" t="s">
        <v>447</v>
      </c>
      <c r="B2" s="286"/>
      <c r="C2" s="286"/>
      <c r="D2" s="286"/>
      <c r="E2" s="286"/>
    </row>
    <row r="3" spans="1:5" ht="17.25" customHeight="1">
      <c r="A3" s="286"/>
      <c r="B3" s="286"/>
      <c r="C3" s="286"/>
      <c r="D3" s="286"/>
      <c r="E3" s="286"/>
    </row>
    <row r="4" spans="1:2" ht="15.75">
      <c r="A4" s="1"/>
      <c r="B4" s="1"/>
    </row>
    <row r="5" spans="1:5" ht="15.75">
      <c r="A5" s="1" t="s">
        <v>389</v>
      </c>
      <c r="B5" s="1" t="s">
        <v>164</v>
      </c>
      <c r="D5" s="174">
        <v>56398305.48</v>
      </c>
      <c r="E5" s="2" t="s">
        <v>94</v>
      </c>
    </row>
    <row r="6" spans="1:2" ht="15.75">
      <c r="A6" s="1"/>
      <c r="B6" s="1"/>
    </row>
    <row r="7" spans="1:2" ht="15.75">
      <c r="A7" s="1" t="s">
        <v>95</v>
      </c>
      <c r="B7" s="1"/>
    </row>
    <row r="8" spans="1:5" ht="26.25" customHeight="1">
      <c r="A8" s="81"/>
      <c r="B8" s="52" t="s">
        <v>126</v>
      </c>
      <c r="C8" s="6" t="s">
        <v>127</v>
      </c>
      <c r="D8" s="5" t="s">
        <v>2</v>
      </c>
      <c r="E8" s="51" t="s">
        <v>128</v>
      </c>
    </row>
    <row r="9" spans="1:5" ht="12.75">
      <c r="A9" s="34" t="s">
        <v>627</v>
      </c>
      <c r="B9" s="28">
        <v>0</v>
      </c>
      <c r="C9" s="28">
        <v>2500000</v>
      </c>
      <c r="D9" s="28">
        <v>0</v>
      </c>
      <c r="E9" s="36">
        <v>0</v>
      </c>
    </row>
    <row r="10" spans="1:5" ht="12.75">
      <c r="A10" s="34" t="s">
        <v>457</v>
      </c>
      <c r="B10" s="28">
        <v>0</v>
      </c>
      <c r="C10" s="28">
        <v>0</v>
      </c>
      <c r="D10" s="28">
        <v>343893</v>
      </c>
      <c r="E10" s="36"/>
    </row>
    <row r="11" spans="1:5" ht="12.75">
      <c r="A11" s="34" t="s">
        <v>386</v>
      </c>
      <c r="B11" s="28">
        <v>0</v>
      </c>
      <c r="C11" s="28">
        <v>0</v>
      </c>
      <c r="D11" s="28">
        <v>138730</v>
      </c>
      <c r="E11" s="36" t="s">
        <v>316</v>
      </c>
    </row>
    <row r="12" spans="1:5" ht="12.75">
      <c r="A12" s="34" t="s">
        <v>423</v>
      </c>
      <c r="B12" s="28">
        <v>0</v>
      </c>
      <c r="C12" s="28">
        <v>0</v>
      </c>
      <c r="D12" s="28">
        <v>60000000</v>
      </c>
      <c r="E12" s="280" t="s">
        <v>316</v>
      </c>
    </row>
    <row r="13" spans="1:5" ht="12.75">
      <c r="A13" s="3" t="s">
        <v>342</v>
      </c>
      <c r="B13" s="9">
        <f>SUM(B9:B12)</f>
        <v>0</v>
      </c>
      <c r="C13" s="9">
        <f>SUM(C9:C12)</f>
        <v>2500000</v>
      </c>
      <c r="D13" s="9">
        <f>SUM(D9:D12)</f>
        <v>60482623</v>
      </c>
      <c r="E13" s="323" t="s">
        <v>316</v>
      </c>
    </row>
    <row r="14" ht="12" customHeight="1">
      <c r="A14" s="401"/>
    </row>
    <row r="15" ht="12" customHeight="1">
      <c r="A15" s="17"/>
    </row>
    <row r="16" ht="12" customHeight="1"/>
    <row r="18" spans="1:2" ht="15.75">
      <c r="A18" s="1" t="s">
        <v>96</v>
      </c>
      <c r="B18" s="1"/>
    </row>
    <row r="19" spans="1:5" ht="26.25" customHeight="1">
      <c r="A19" s="3"/>
      <c r="B19" s="52" t="s">
        <v>126</v>
      </c>
      <c r="C19" s="6" t="s">
        <v>127</v>
      </c>
      <c r="D19" s="279" t="s">
        <v>2</v>
      </c>
      <c r="E19" s="51" t="s">
        <v>128</v>
      </c>
    </row>
    <row r="20" spans="1:5" ht="12.75">
      <c r="A20" s="34" t="s">
        <v>345</v>
      </c>
      <c r="B20" s="28">
        <v>0</v>
      </c>
      <c r="C20" s="28">
        <v>118898310</v>
      </c>
      <c r="D20" s="26">
        <v>13099689</v>
      </c>
      <c r="E20" s="280" t="s">
        <v>316</v>
      </c>
    </row>
    <row r="21" spans="1:5" ht="12.75">
      <c r="A21" s="3" t="s">
        <v>343</v>
      </c>
      <c r="B21" s="9">
        <f>SUM(B20:B20)</f>
        <v>0</v>
      </c>
      <c r="C21" s="9">
        <f>SUM(C20)</f>
        <v>118898310</v>
      </c>
      <c r="D21" s="9">
        <f>SUM(D20:D20)</f>
        <v>13099689</v>
      </c>
      <c r="E21" s="10" t="s">
        <v>316</v>
      </c>
    </row>
    <row r="22" ht="12.75">
      <c r="C22" s="15"/>
    </row>
    <row r="24" spans="1:5" ht="14.25">
      <c r="A24" t="s">
        <v>433</v>
      </c>
      <c r="D24" s="365">
        <v>40000000</v>
      </c>
      <c r="E24" t="s">
        <v>94</v>
      </c>
    </row>
    <row r="26" spans="1:5" ht="14.25">
      <c r="A26" t="s">
        <v>434</v>
      </c>
      <c r="D26" s="365">
        <v>-75390164</v>
      </c>
      <c r="E26" t="s">
        <v>94</v>
      </c>
    </row>
    <row r="28" spans="1:5" ht="15.75">
      <c r="A28" s="1" t="s">
        <v>600</v>
      </c>
      <c r="D28" s="360">
        <v>68391075.74</v>
      </c>
      <c r="E28" s="2" t="s">
        <v>94</v>
      </c>
    </row>
  </sheetData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41"/>
  <sheetViews>
    <sheetView workbookViewId="0" topLeftCell="A107">
      <selection activeCell="G79" sqref="G79"/>
    </sheetView>
  </sheetViews>
  <sheetFormatPr defaultColWidth="9.00390625" defaultRowHeight="12.75"/>
  <cols>
    <col min="5" max="5" width="0.875" style="0" customWidth="1"/>
    <col min="6" max="6" width="11.75390625" style="0" customWidth="1"/>
    <col min="7" max="7" width="10.375" style="0" customWidth="1"/>
    <col min="8" max="9" width="9.875" style="0" customWidth="1"/>
    <col min="10" max="10" width="11.00390625" style="0" customWidth="1"/>
    <col min="11" max="11" width="11.625" style="0" customWidth="1"/>
  </cols>
  <sheetData>
    <row r="1" spans="1:11" ht="15.75">
      <c r="A1" s="587"/>
      <c r="B1" s="587"/>
      <c r="C1" s="587"/>
      <c r="D1" s="587"/>
      <c r="E1" s="587"/>
      <c r="F1" s="587"/>
      <c r="G1" s="587"/>
      <c r="H1" s="587"/>
      <c r="I1" s="587"/>
      <c r="J1" s="587"/>
      <c r="K1" s="338"/>
    </row>
    <row r="2" spans="1:11" ht="15.75">
      <c r="A2" s="587" t="s">
        <v>455</v>
      </c>
      <c r="B2" s="587"/>
      <c r="C2" s="587"/>
      <c r="D2" s="587"/>
      <c r="E2" s="587"/>
      <c r="F2" s="587"/>
      <c r="G2" s="587"/>
      <c r="H2" s="587"/>
      <c r="I2" s="587"/>
      <c r="J2" s="587"/>
      <c r="K2" s="588"/>
    </row>
    <row r="3" spans="1:11" ht="15.75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2" ht="39.75" customHeight="1">
      <c r="A4" s="409" t="s">
        <v>459</v>
      </c>
      <c r="B4" s="589" t="s">
        <v>460</v>
      </c>
      <c r="C4" s="590"/>
      <c r="D4" s="590"/>
      <c r="E4" s="590"/>
      <c r="F4" s="410" t="s">
        <v>461</v>
      </c>
      <c r="G4" s="411" t="s">
        <v>462</v>
      </c>
      <c r="H4" s="412" t="s">
        <v>463</v>
      </c>
      <c r="I4" s="412" t="s">
        <v>464</v>
      </c>
      <c r="J4" s="412" t="s">
        <v>465</v>
      </c>
      <c r="K4" s="409" t="s">
        <v>466</v>
      </c>
      <c r="L4" s="441"/>
    </row>
    <row r="5" spans="1:12" ht="12.75">
      <c r="A5" s="591" t="s">
        <v>467</v>
      </c>
      <c r="B5" s="592"/>
      <c r="C5" s="592"/>
      <c r="D5" s="592"/>
      <c r="E5" s="592"/>
      <c r="F5" s="592"/>
      <c r="G5" s="592"/>
      <c r="H5" s="592"/>
      <c r="I5" s="592"/>
      <c r="J5" s="592"/>
      <c r="K5" s="593"/>
      <c r="L5" s="442"/>
    </row>
    <row r="6" spans="1:12" ht="12.75">
      <c r="A6" s="413">
        <v>1</v>
      </c>
      <c r="B6" s="573" t="s">
        <v>468</v>
      </c>
      <c r="C6" s="574"/>
      <c r="D6" s="574"/>
      <c r="E6" s="574"/>
      <c r="F6" s="414">
        <v>4823611</v>
      </c>
      <c r="G6" s="414">
        <v>2698399</v>
      </c>
      <c r="H6" s="415">
        <v>1964233</v>
      </c>
      <c r="I6" s="171"/>
      <c r="J6" s="171"/>
      <c r="K6" s="415">
        <f>SUM(G6:H6)</f>
        <v>4662632</v>
      </c>
      <c r="L6" s="416"/>
    </row>
    <row r="7" spans="1:12" ht="12.75">
      <c r="A7" s="413">
        <v>2</v>
      </c>
      <c r="B7" s="573" t="s">
        <v>469</v>
      </c>
      <c r="C7" s="574"/>
      <c r="D7" s="574"/>
      <c r="E7" s="574"/>
      <c r="F7" s="414">
        <v>2999597</v>
      </c>
      <c r="G7" s="414">
        <v>2099719</v>
      </c>
      <c r="H7" s="415">
        <v>632221.6</v>
      </c>
      <c r="I7" s="415">
        <v>48000</v>
      </c>
      <c r="J7" s="415"/>
      <c r="K7" s="415">
        <f>SUM(G7:H7:I7)</f>
        <v>2779940.6</v>
      </c>
      <c r="L7" s="416"/>
    </row>
    <row r="8" spans="1:12" ht="12.75">
      <c r="A8" s="413">
        <v>3</v>
      </c>
      <c r="B8" s="573" t="s">
        <v>470</v>
      </c>
      <c r="C8" s="574"/>
      <c r="D8" s="574"/>
      <c r="E8" s="574"/>
      <c r="F8" s="414">
        <v>500000</v>
      </c>
      <c r="G8" s="414">
        <v>450000</v>
      </c>
      <c r="H8" s="415">
        <v>-11479</v>
      </c>
      <c r="I8" s="171"/>
      <c r="J8" s="171"/>
      <c r="K8" s="415">
        <f>G8+H8</f>
        <v>438521</v>
      </c>
      <c r="L8" s="416"/>
    </row>
    <row r="9" spans="1:12" ht="12.75">
      <c r="A9" s="413">
        <v>4</v>
      </c>
      <c r="B9" s="573" t="s">
        <v>471</v>
      </c>
      <c r="C9" s="574"/>
      <c r="D9" s="574"/>
      <c r="E9" s="574"/>
      <c r="F9" s="414">
        <v>3725000</v>
      </c>
      <c r="G9" s="414">
        <v>1877500</v>
      </c>
      <c r="H9" s="415">
        <v>1825567</v>
      </c>
      <c r="I9" s="171"/>
      <c r="J9" s="171"/>
      <c r="K9" s="415">
        <f>G9+H9</f>
        <v>3703067</v>
      </c>
      <c r="L9" s="416"/>
    </row>
    <row r="10" spans="1:12" ht="12.75">
      <c r="A10" s="413">
        <v>5</v>
      </c>
      <c r="B10" s="573" t="s">
        <v>472</v>
      </c>
      <c r="C10" s="574"/>
      <c r="D10" s="574"/>
      <c r="E10" s="574"/>
      <c r="F10" s="414">
        <v>1821700</v>
      </c>
      <c r="G10" s="414">
        <v>944134</v>
      </c>
      <c r="H10" s="415">
        <v>561102</v>
      </c>
      <c r="I10" s="415">
        <v>17858</v>
      </c>
      <c r="J10" s="415"/>
      <c r="K10" s="415">
        <f>G10+H10+I10</f>
        <v>1523094</v>
      </c>
      <c r="L10" s="416"/>
    </row>
    <row r="11" spans="1:12" ht="12.75">
      <c r="A11" s="413">
        <v>6</v>
      </c>
      <c r="B11" s="573" t="s">
        <v>473</v>
      </c>
      <c r="C11" s="574"/>
      <c r="D11" s="574"/>
      <c r="E11" s="574"/>
      <c r="F11" s="414">
        <v>4000000</v>
      </c>
      <c r="G11" s="414">
        <v>1502476.2</v>
      </c>
      <c r="H11" s="415">
        <v>2496973.8</v>
      </c>
      <c r="I11" s="171"/>
      <c r="J11" s="171"/>
      <c r="K11" s="415">
        <f>G11+H11</f>
        <v>3999450</v>
      </c>
      <c r="L11" s="416"/>
    </row>
    <row r="12" spans="1:12" ht="12.75">
      <c r="A12" s="413">
        <v>7</v>
      </c>
      <c r="B12" s="573" t="s">
        <v>474</v>
      </c>
      <c r="C12" s="574"/>
      <c r="D12" s="574"/>
      <c r="E12" s="574"/>
      <c r="F12" s="414">
        <v>1672600</v>
      </c>
      <c r="G12" s="414">
        <v>1672600</v>
      </c>
      <c r="H12" s="415">
        <v>-3032.5</v>
      </c>
      <c r="I12" s="415">
        <v>-24569</v>
      </c>
      <c r="J12" s="171"/>
      <c r="K12" s="415">
        <f>SUM(G12:H12:I12)</f>
        <v>1644998.5</v>
      </c>
      <c r="L12" s="416"/>
    </row>
    <row r="13" spans="1:12" ht="12.75">
      <c r="A13" s="413">
        <v>7</v>
      </c>
      <c r="B13" s="573" t="s">
        <v>475</v>
      </c>
      <c r="C13" s="574"/>
      <c r="D13" s="574"/>
      <c r="E13" s="574"/>
      <c r="F13" s="414">
        <v>293700</v>
      </c>
      <c r="G13" s="414">
        <v>293700</v>
      </c>
      <c r="H13" s="415"/>
      <c r="I13" s="171"/>
      <c r="J13" s="171"/>
      <c r="K13" s="415">
        <f>G13+H13</f>
        <v>293700</v>
      </c>
      <c r="L13" s="416"/>
    </row>
    <row r="14" spans="1:12" ht="12.75">
      <c r="A14" s="413">
        <v>8</v>
      </c>
      <c r="B14" s="573" t="s">
        <v>476</v>
      </c>
      <c r="C14" s="574"/>
      <c r="D14" s="574"/>
      <c r="E14" s="574"/>
      <c r="F14" s="414">
        <v>1517869</v>
      </c>
      <c r="G14" s="414">
        <v>1354013.7</v>
      </c>
      <c r="H14" s="415">
        <v>50778</v>
      </c>
      <c r="I14" s="171"/>
      <c r="J14" s="171"/>
      <c r="K14" s="415">
        <f>G14+H14</f>
        <v>1404791.7</v>
      </c>
      <c r="L14" s="416"/>
    </row>
    <row r="15" spans="1:12" ht="12.75">
      <c r="A15" s="413">
        <v>9</v>
      </c>
      <c r="B15" s="573" t="s">
        <v>477</v>
      </c>
      <c r="C15" s="574"/>
      <c r="D15" s="574"/>
      <c r="E15" s="574"/>
      <c r="F15" s="414">
        <v>1999900</v>
      </c>
      <c r="G15" s="414">
        <v>340000</v>
      </c>
      <c r="H15" s="415">
        <v>1163517</v>
      </c>
      <c r="I15" s="415">
        <v>23940</v>
      </c>
      <c r="J15" s="415"/>
      <c r="K15" s="415">
        <v>1527457</v>
      </c>
      <c r="L15" s="416"/>
    </row>
    <row r="16" spans="1:12" ht="12.75">
      <c r="A16" s="413">
        <v>10</v>
      </c>
      <c r="B16" s="573" t="s">
        <v>478</v>
      </c>
      <c r="C16" s="574"/>
      <c r="D16" s="574"/>
      <c r="E16" s="574"/>
      <c r="F16" s="414">
        <v>373000</v>
      </c>
      <c r="G16" s="414"/>
      <c r="H16" s="415">
        <v>373000</v>
      </c>
      <c r="I16" s="415"/>
      <c r="J16" s="415"/>
      <c r="K16" s="415">
        <f>G16+H16</f>
        <v>373000</v>
      </c>
      <c r="L16" s="416"/>
    </row>
    <row r="17" spans="1:12" ht="12.75">
      <c r="A17" s="413">
        <v>11</v>
      </c>
      <c r="B17" s="573" t="s">
        <v>479</v>
      </c>
      <c r="C17" s="574"/>
      <c r="D17" s="574"/>
      <c r="E17" s="574"/>
      <c r="F17" s="414">
        <v>2000000</v>
      </c>
      <c r="G17" s="414">
        <v>895260</v>
      </c>
      <c r="H17" s="415">
        <v>916500</v>
      </c>
      <c r="I17" s="415">
        <v>119856</v>
      </c>
      <c r="J17" s="415"/>
      <c r="K17" s="415">
        <f>G17+H17+I17</f>
        <v>1931616</v>
      </c>
      <c r="L17" s="416"/>
    </row>
    <row r="18" spans="1:12" ht="12.75">
      <c r="A18" s="413">
        <v>12</v>
      </c>
      <c r="B18" s="573" t="s">
        <v>480</v>
      </c>
      <c r="C18" s="574"/>
      <c r="D18" s="574"/>
      <c r="E18" s="574"/>
      <c r="F18" s="414">
        <v>799800</v>
      </c>
      <c r="G18" s="414">
        <v>774800</v>
      </c>
      <c r="H18" s="415">
        <v>-18681</v>
      </c>
      <c r="I18" s="415"/>
      <c r="J18" s="415"/>
      <c r="K18" s="415">
        <f>G18+H18</f>
        <v>756119</v>
      </c>
      <c r="L18" s="416"/>
    </row>
    <row r="19" spans="1:12" ht="12.75">
      <c r="A19" s="413">
        <v>13</v>
      </c>
      <c r="B19" s="573" t="s">
        <v>481</v>
      </c>
      <c r="C19" s="574"/>
      <c r="D19" s="574"/>
      <c r="E19" s="574"/>
      <c r="F19" s="414">
        <v>799850</v>
      </c>
      <c r="G19" s="414">
        <v>799850</v>
      </c>
      <c r="H19" s="415">
        <v>-5962</v>
      </c>
      <c r="I19" s="415"/>
      <c r="J19" s="415"/>
      <c r="K19" s="415">
        <f>G19+H19</f>
        <v>793888</v>
      </c>
      <c r="L19" s="416"/>
    </row>
    <row r="20" spans="1:12" ht="12.75">
      <c r="A20" s="413">
        <v>14</v>
      </c>
      <c r="B20" s="573" t="s">
        <v>482</v>
      </c>
      <c r="C20" s="574"/>
      <c r="D20" s="574"/>
      <c r="E20" s="574"/>
      <c r="F20" s="414">
        <v>2694000</v>
      </c>
      <c r="G20" s="414"/>
      <c r="H20" s="415">
        <v>2424600</v>
      </c>
      <c r="I20" s="415">
        <v>-137665</v>
      </c>
      <c r="J20" s="415"/>
      <c r="K20" s="415">
        <f>SUM(H20:I20)</f>
        <v>2286935</v>
      </c>
      <c r="L20" s="416"/>
    </row>
    <row r="21" spans="1:12" ht="12.75">
      <c r="A21" s="413">
        <v>15</v>
      </c>
      <c r="B21" s="586" t="s">
        <v>483</v>
      </c>
      <c r="C21" s="586"/>
      <c r="D21" s="586"/>
      <c r="E21" s="586"/>
      <c r="F21" s="417">
        <v>2399000</v>
      </c>
      <c r="G21" s="417">
        <v>2399000</v>
      </c>
      <c r="H21" s="415">
        <v>-152403</v>
      </c>
      <c r="I21" s="415"/>
      <c r="J21" s="415"/>
      <c r="K21" s="415">
        <f>G21+H21</f>
        <v>2246597</v>
      </c>
      <c r="L21" s="416"/>
    </row>
    <row r="22" spans="1:12" ht="12.75">
      <c r="A22" s="413">
        <v>16</v>
      </c>
      <c r="B22" s="586" t="s">
        <v>484</v>
      </c>
      <c r="C22" s="586"/>
      <c r="D22" s="586"/>
      <c r="E22" s="586"/>
      <c r="F22" s="417">
        <v>874496</v>
      </c>
      <c r="G22" s="417"/>
      <c r="H22" s="415">
        <v>827483</v>
      </c>
      <c r="I22" s="415"/>
      <c r="J22" s="415"/>
      <c r="K22" s="415">
        <f>SUM(G22:H22)</f>
        <v>827483</v>
      </c>
      <c r="L22" s="416"/>
    </row>
    <row r="23" spans="1:12" ht="12.75">
      <c r="A23" s="413">
        <v>17</v>
      </c>
      <c r="B23" s="573" t="s">
        <v>485</v>
      </c>
      <c r="C23" s="574"/>
      <c r="D23" s="574"/>
      <c r="E23" s="574"/>
      <c r="F23" s="414">
        <v>700000</v>
      </c>
      <c r="G23" s="414">
        <v>105167.25</v>
      </c>
      <c r="H23" s="415">
        <v>582382.3</v>
      </c>
      <c r="I23" s="415"/>
      <c r="J23" s="415"/>
      <c r="K23" s="415">
        <v>687549</v>
      </c>
      <c r="L23" s="416"/>
    </row>
    <row r="24" spans="1:12" ht="12.75">
      <c r="A24" s="413">
        <v>18</v>
      </c>
      <c r="B24" s="573" t="s">
        <v>486</v>
      </c>
      <c r="C24" s="574"/>
      <c r="D24" s="574"/>
      <c r="E24" s="574"/>
      <c r="F24" s="414">
        <v>737300</v>
      </c>
      <c r="G24" s="414">
        <v>186250</v>
      </c>
      <c r="H24" s="415">
        <v>456149</v>
      </c>
      <c r="I24" s="415"/>
      <c r="J24" s="415"/>
      <c r="K24" s="415">
        <f>G24+H24</f>
        <v>642399</v>
      </c>
      <c r="L24" s="416"/>
    </row>
    <row r="25" spans="1:12" ht="12.75">
      <c r="A25" s="413">
        <v>19</v>
      </c>
      <c r="B25" s="573" t="s">
        <v>487</v>
      </c>
      <c r="C25" s="574"/>
      <c r="D25" s="574"/>
      <c r="E25" s="574"/>
      <c r="F25" s="414">
        <v>269250</v>
      </c>
      <c r="G25" s="418"/>
      <c r="H25" s="415">
        <v>199956</v>
      </c>
      <c r="I25" s="415"/>
      <c r="J25" s="415"/>
      <c r="K25" s="419">
        <f>SUM(G25:H25)</f>
        <v>199956</v>
      </c>
      <c r="L25" s="420"/>
    </row>
    <row r="26" spans="1:12" ht="12.75">
      <c r="A26" s="421">
        <v>20</v>
      </c>
      <c r="B26" s="573" t="s">
        <v>488</v>
      </c>
      <c r="C26" s="574"/>
      <c r="D26" s="574"/>
      <c r="E26" s="579"/>
      <c r="F26" s="417">
        <v>1701875</v>
      </c>
      <c r="G26" s="423"/>
      <c r="H26" s="415">
        <v>1411874</v>
      </c>
      <c r="I26" s="415"/>
      <c r="J26" s="415"/>
      <c r="K26" s="415">
        <f>SUM(G26:H26)</f>
        <v>1411874</v>
      </c>
      <c r="L26" s="416"/>
    </row>
    <row r="27" spans="1:12" ht="12.75">
      <c r="A27" s="421">
        <v>21</v>
      </c>
      <c r="B27" s="573" t="s">
        <v>489</v>
      </c>
      <c r="C27" s="574"/>
      <c r="D27" s="574"/>
      <c r="E27" s="579"/>
      <c r="F27" s="417">
        <v>797650</v>
      </c>
      <c r="G27" s="423"/>
      <c r="H27" s="424">
        <v>765090.3</v>
      </c>
      <c r="I27" s="424"/>
      <c r="J27" s="424"/>
      <c r="K27" s="415">
        <f>SUM(G27:H27)</f>
        <v>765090.3</v>
      </c>
      <c r="L27" s="416"/>
    </row>
    <row r="28" spans="1:12" ht="12.75">
      <c r="A28" s="421">
        <v>22</v>
      </c>
      <c r="B28" s="573" t="s">
        <v>490</v>
      </c>
      <c r="C28" s="574"/>
      <c r="D28" s="574"/>
      <c r="E28" s="579"/>
      <c r="F28" s="417">
        <v>1611350</v>
      </c>
      <c r="G28" s="423"/>
      <c r="H28" s="415">
        <v>1450486</v>
      </c>
      <c r="I28" s="415">
        <v>116848</v>
      </c>
      <c r="J28" s="415"/>
      <c r="K28" s="415">
        <f>SUM(G28:H28:I28)</f>
        <v>1567334</v>
      </c>
      <c r="L28" s="416"/>
    </row>
    <row r="29" spans="1:12" ht="12.75" customHeight="1">
      <c r="A29" s="413">
        <v>23</v>
      </c>
      <c r="B29" s="573" t="s">
        <v>491</v>
      </c>
      <c r="C29" s="574"/>
      <c r="D29" s="574"/>
      <c r="E29" s="579"/>
      <c r="F29" s="417">
        <v>149625</v>
      </c>
      <c r="G29" s="423"/>
      <c r="H29" s="415">
        <v>149625</v>
      </c>
      <c r="I29" s="171"/>
      <c r="J29" s="171"/>
      <c r="K29" s="415">
        <f>SUM(H29)</f>
        <v>149625</v>
      </c>
      <c r="L29" s="416"/>
    </row>
    <row r="30" spans="1:12" ht="12.75">
      <c r="A30" s="413">
        <v>24</v>
      </c>
      <c r="B30" s="573" t="s">
        <v>492</v>
      </c>
      <c r="C30" s="574"/>
      <c r="D30" s="574"/>
      <c r="E30" s="579"/>
      <c r="F30" s="417">
        <v>2178000</v>
      </c>
      <c r="G30" s="423"/>
      <c r="H30" s="415">
        <v>1960200</v>
      </c>
      <c r="I30" s="171"/>
      <c r="J30" s="171"/>
      <c r="K30" s="415">
        <f>SUM(H30)</f>
        <v>1960200</v>
      </c>
      <c r="L30" s="416"/>
    </row>
    <row r="31" spans="1:12" ht="12.75">
      <c r="A31" s="413">
        <v>25</v>
      </c>
      <c r="B31" s="573" t="s">
        <v>493</v>
      </c>
      <c r="C31" s="574"/>
      <c r="D31" s="574"/>
      <c r="E31" s="579"/>
      <c r="F31" s="417">
        <v>70000</v>
      </c>
      <c r="G31" s="423"/>
      <c r="H31" s="415"/>
      <c r="I31" s="171">
        <v>70000</v>
      </c>
      <c r="J31" s="171"/>
      <c r="K31" s="171">
        <f>SUM(I31)</f>
        <v>70000</v>
      </c>
      <c r="L31" s="416"/>
    </row>
    <row r="32" spans="1:12" ht="12.75">
      <c r="A32" s="585" t="s">
        <v>494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444"/>
    </row>
    <row r="33" spans="1:12" ht="12.75">
      <c r="A33" s="413">
        <v>26</v>
      </c>
      <c r="B33" s="573" t="s">
        <v>495</v>
      </c>
      <c r="C33" s="574"/>
      <c r="D33" s="574"/>
      <c r="E33" s="579"/>
      <c r="F33" s="414">
        <v>1998000</v>
      </c>
      <c r="G33" s="418"/>
      <c r="H33" s="415">
        <v>1978840</v>
      </c>
      <c r="I33" s="415">
        <v>-69503</v>
      </c>
      <c r="J33" s="415"/>
      <c r="K33" s="415">
        <f>SUM(H33:I33:J33)</f>
        <v>1909337</v>
      </c>
      <c r="L33" s="416"/>
    </row>
    <row r="34" spans="1:12" ht="12.75">
      <c r="A34" s="413">
        <v>27</v>
      </c>
      <c r="B34" s="573" t="s">
        <v>496</v>
      </c>
      <c r="C34" s="574"/>
      <c r="D34" s="574"/>
      <c r="E34" s="579"/>
      <c r="F34" s="414">
        <v>1999000</v>
      </c>
      <c r="G34" s="418"/>
      <c r="H34" s="415">
        <v>1999000</v>
      </c>
      <c r="I34" s="415">
        <v>-1710</v>
      </c>
      <c r="J34" s="415"/>
      <c r="K34" s="415">
        <f>SUM(H34:I34:J34)</f>
        <v>1997290</v>
      </c>
      <c r="L34" s="416"/>
    </row>
    <row r="35" spans="1:12" ht="12.75">
      <c r="A35" s="413">
        <v>28</v>
      </c>
      <c r="B35" s="573" t="s">
        <v>497</v>
      </c>
      <c r="C35" s="574"/>
      <c r="D35" s="574"/>
      <c r="E35" s="579"/>
      <c r="F35" s="414">
        <v>1299053</v>
      </c>
      <c r="G35" s="418"/>
      <c r="H35" s="415">
        <v>1188601.6</v>
      </c>
      <c r="I35" s="425"/>
      <c r="J35" s="425"/>
      <c r="K35" s="415">
        <f>SUM(H35:I35:J35)</f>
        <v>1188601.6</v>
      </c>
      <c r="L35" s="426"/>
    </row>
    <row r="36" spans="1:12" ht="12.75">
      <c r="A36" s="413">
        <v>29</v>
      </c>
      <c r="B36" s="573" t="s">
        <v>498</v>
      </c>
      <c r="C36" s="574"/>
      <c r="D36" s="574"/>
      <c r="E36" s="579"/>
      <c r="F36" s="414">
        <v>4990385</v>
      </c>
      <c r="G36" s="418"/>
      <c r="H36" s="415">
        <v>3263102</v>
      </c>
      <c r="I36" s="415">
        <v>1714954</v>
      </c>
      <c r="J36" s="415"/>
      <c r="K36" s="415">
        <f>SUM(H36:I36:J36)</f>
        <v>4978056</v>
      </c>
      <c r="L36" s="37"/>
    </row>
    <row r="37" spans="1:12" ht="12.75">
      <c r="A37" s="413">
        <v>30</v>
      </c>
      <c r="B37" s="573" t="s">
        <v>499</v>
      </c>
      <c r="C37" s="574"/>
      <c r="D37" s="574"/>
      <c r="E37" s="579"/>
      <c r="F37" s="414">
        <v>3000000</v>
      </c>
      <c r="G37" s="418"/>
      <c r="H37" s="415">
        <v>199497.5</v>
      </c>
      <c r="I37" s="415">
        <v>2141267</v>
      </c>
      <c r="J37" s="415"/>
      <c r="K37" s="415">
        <f>SUM(H37:I37:J37)</f>
        <v>2340764.5</v>
      </c>
      <c r="L37" s="416"/>
    </row>
    <row r="38" spans="1:12" ht="12.75">
      <c r="A38" s="413">
        <v>31</v>
      </c>
      <c r="B38" s="573" t="s">
        <v>500</v>
      </c>
      <c r="C38" s="574"/>
      <c r="D38" s="574"/>
      <c r="E38" s="579"/>
      <c r="F38" s="414">
        <v>2200000</v>
      </c>
      <c r="G38" s="418"/>
      <c r="H38" s="415">
        <v>428742</v>
      </c>
      <c r="I38" s="415">
        <v>1390168</v>
      </c>
      <c r="J38" s="415">
        <v>36675</v>
      </c>
      <c r="K38" s="415">
        <f>SUM(H38:I38:J38)</f>
        <v>1855585</v>
      </c>
      <c r="L38" s="416"/>
    </row>
    <row r="39" spans="1:12" ht="12.75">
      <c r="A39" s="413">
        <v>32</v>
      </c>
      <c r="B39" s="573" t="s">
        <v>501</v>
      </c>
      <c r="C39" s="574"/>
      <c r="D39" s="574"/>
      <c r="E39" s="579"/>
      <c r="F39" s="414">
        <v>1654114</v>
      </c>
      <c r="G39" s="418"/>
      <c r="H39" s="415">
        <v>486532</v>
      </c>
      <c r="I39" s="415">
        <v>1167582</v>
      </c>
      <c r="J39" s="415"/>
      <c r="K39" s="415">
        <f>SUM(H39:I39:J39)</f>
        <v>1654114</v>
      </c>
      <c r="L39" s="37"/>
    </row>
    <row r="40" spans="1:12" ht="12.75">
      <c r="A40" s="413">
        <v>33</v>
      </c>
      <c r="B40" s="573" t="s">
        <v>502</v>
      </c>
      <c r="C40" s="574"/>
      <c r="D40" s="574"/>
      <c r="E40" s="579"/>
      <c r="F40" s="414">
        <v>2173497</v>
      </c>
      <c r="G40" s="418"/>
      <c r="H40" s="415">
        <v>1433529</v>
      </c>
      <c r="I40" s="415">
        <v>559003</v>
      </c>
      <c r="J40" s="415"/>
      <c r="K40" s="415">
        <f>SUM(H40:I40:J40)</f>
        <v>1992532</v>
      </c>
      <c r="L40" s="416"/>
    </row>
    <row r="41" spans="1:12" ht="12.75">
      <c r="A41" s="413">
        <v>34</v>
      </c>
      <c r="B41" s="573" t="s">
        <v>503</v>
      </c>
      <c r="C41" s="574"/>
      <c r="D41" s="574"/>
      <c r="E41" s="579"/>
      <c r="F41" s="414">
        <v>1800000</v>
      </c>
      <c r="G41" s="418"/>
      <c r="H41" s="415">
        <v>1578000</v>
      </c>
      <c r="I41" s="415">
        <v>-23000</v>
      </c>
      <c r="J41" s="415"/>
      <c r="K41" s="415">
        <f>SUM(H41:I41:J41)</f>
        <v>1555000</v>
      </c>
      <c r="L41" s="37"/>
    </row>
    <row r="42" spans="1:12" ht="12.75">
      <c r="A42" s="413">
        <v>35</v>
      </c>
      <c r="B42" s="573" t="s">
        <v>504</v>
      </c>
      <c r="C42" s="574"/>
      <c r="D42" s="574"/>
      <c r="E42" s="579"/>
      <c r="F42" s="414">
        <v>3977620</v>
      </c>
      <c r="G42" s="418"/>
      <c r="H42" s="415">
        <v>2055726</v>
      </c>
      <c r="I42" s="415">
        <v>1164994</v>
      </c>
      <c r="J42" s="415">
        <v>136288</v>
      </c>
      <c r="K42" s="415">
        <f>SUM(H42:I42:J42)</f>
        <v>3357008</v>
      </c>
      <c r="L42" s="37"/>
    </row>
    <row r="43" spans="1:12" ht="12.75">
      <c r="A43" s="413">
        <v>36</v>
      </c>
      <c r="B43" s="573" t="s">
        <v>505</v>
      </c>
      <c r="C43" s="574"/>
      <c r="D43" s="574"/>
      <c r="E43" s="579"/>
      <c r="F43" s="414">
        <v>800000</v>
      </c>
      <c r="G43" s="418"/>
      <c r="H43" s="415">
        <v>239500</v>
      </c>
      <c r="I43" s="415">
        <v>301954</v>
      </c>
      <c r="J43" s="415"/>
      <c r="K43" s="415">
        <f>SUM(H43:I43:J43)</f>
        <v>541454</v>
      </c>
      <c r="L43" s="37"/>
    </row>
    <row r="44" spans="1:12" ht="12.75">
      <c r="A44" s="413">
        <v>37</v>
      </c>
      <c r="B44" s="573" t="s">
        <v>506</v>
      </c>
      <c r="C44" s="574"/>
      <c r="D44" s="574"/>
      <c r="E44" s="579"/>
      <c r="F44" s="414">
        <v>2500000</v>
      </c>
      <c r="G44" s="418"/>
      <c r="H44" s="415">
        <v>344000</v>
      </c>
      <c r="I44" s="415">
        <v>1893600</v>
      </c>
      <c r="J44" s="415"/>
      <c r="K44" s="415">
        <f>SUM(H44:I44:J44)</f>
        <v>2237600</v>
      </c>
      <c r="L44" s="416"/>
    </row>
    <row r="45" spans="1:12" ht="12.75">
      <c r="A45" s="413">
        <v>38</v>
      </c>
      <c r="B45" s="568" t="s">
        <v>507</v>
      </c>
      <c r="C45" s="569"/>
      <c r="D45" s="569"/>
      <c r="E45" s="570"/>
      <c r="F45" s="414">
        <v>2000000</v>
      </c>
      <c r="G45" s="418"/>
      <c r="H45" s="415">
        <v>1971448</v>
      </c>
      <c r="I45" s="415">
        <v>-16685</v>
      </c>
      <c r="J45" s="415"/>
      <c r="K45" s="415">
        <f>SUM(H45:I45:J45)</f>
        <v>1954763</v>
      </c>
      <c r="L45" s="37"/>
    </row>
    <row r="46" spans="1:12" ht="12.75">
      <c r="A46" s="413">
        <v>39</v>
      </c>
      <c r="B46" s="573" t="s">
        <v>508</v>
      </c>
      <c r="C46" s="574"/>
      <c r="D46" s="574"/>
      <c r="E46" s="579"/>
      <c r="F46" s="414">
        <v>1599826</v>
      </c>
      <c r="G46" s="418"/>
      <c r="H46" s="415">
        <v>221250</v>
      </c>
      <c r="I46" s="415">
        <v>1351575</v>
      </c>
      <c r="J46" s="415"/>
      <c r="K46" s="415">
        <f>SUM(H46:I46:J46)</f>
        <v>1572825</v>
      </c>
      <c r="L46" s="37"/>
    </row>
    <row r="47" spans="1:12" ht="12.75">
      <c r="A47" s="413">
        <v>40</v>
      </c>
      <c r="B47" s="573" t="s">
        <v>509</v>
      </c>
      <c r="C47" s="574"/>
      <c r="D47" s="574"/>
      <c r="E47" s="579"/>
      <c r="F47" s="414">
        <v>1382512</v>
      </c>
      <c r="G47" s="418"/>
      <c r="H47" s="415">
        <v>320400</v>
      </c>
      <c r="I47" s="415">
        <v>950482</v>
      </c>
      <c r="J47" s="415"/>
      <c r="K47" s="415">
        <f>SUM(H47:I47:J47)</f>
        <v>1270882</v>
      </c>
      <c r="L47" s="37"/>
    </row>
    <row r="48" spans="1:12" ht="12.75">
      <c r="A48" s="413">
        <v>41</v>
      </c>
      <c r="B48" s="573" t="s">
        <v>510</v>
      </c>
      <c r="C48" s="569"/>
      <c r="D48" s="569"/>
      <c r="E48" s="570"/>
      <c r="F48" s="414">
        <v>539753</v>
      </c>
      <c r="G48" s="418"/>
      <c r="H48" s="415">
        <v>276463</v>
      </c>
      <c r="I48" s="415">
        <v>222180</v>
      </c>
      <c r="J48" s="415"/>
      <c r="K48" s="415">
        <f>SUM(H48:I48:J48)</f>
        <v>498643</v>
      </c>
      <c r="L48" s="37"/>
    </row>
    <row r="49" spans="1:12" ht="12.75">
      <c r="A49" s="413">
        <v>42</v>
      </c>
      <c r="B49" s="573" t="s">
        <v>511</v>
      </c>
      <c r="C49" s="569"/>
      <c r="D49" s="569"/>
      <c r="E49" s="570"/>
      <c r="F49" s="414">
        <v>492463</v>
      </c>
      <c r="G49" s="418"/>
      <c r="H49" s="415">
        <v>37950</v>
      </c>
      <c r="I49" s="415">
        <v>348104</v>
      </c>
      <c r="J49" s="415"/>
      <c r="K49" s="415">
        <f>SUM(H49:I49:J49)</f>
        <v>386054</v>
      </c>
      <c r="L49" s="37"/>
    </row>
    <row r="50" spans="1:12" ht="12.75">
      <c r="A50" s="413">
        <v>43</v>
      </c>
      <c r="B50" s="573" t="s">
        <v>512</v>
      </c>
      <c r="C50" s="569"/>
      <c r="D50" s="569"/>
      <c r="E50" s="570"/>
      <c r="F50" s="414">
        <v>484053</v>
      </c>
      <c r="G50" s="418"/>
      <c r="H50" s="415">
        <v>167187</v>
      </c>
      <c r="I50" s="415">
        <v>247475</v>
      </c>
      <c r="J50" s="415"/>
      <c r="K50" s="415">
        <f>SUM(H50:I50:J50)</f>
        <v>414662</v>
      </c>
      <c r="L50" s="37"/>
    </row>
    <row r="51" spans="1:12" ht="12.75">
      <c r="A51" s="413">
        <v>44</v>
      </c>
      <c r="B51" s="573" t="s">
        <v>513</v>
      </c>
      <c r="C51" s="574"/>
      <c r="D51" s="574"/>
      <c r="E51" s="579"/>
      <c r="F51" s="414">
        <v>2934699</v>
      </c>
      <c r="G51" s="418"/>
      <c r="H51" s="415">
        <v>717502</v>
      </c>
      <c r="I51" s="415">
        <v>978235</v>
      </c>
      <c r="J51" s="415">
        <v>463135</v>
      </c>
      <c r="K51" s="415">
        <f>SUM(H51:I51:J51)</f>
        <v>2158872</v>
      </c>
      <c r="L51" s="37"/>
    </row>
    <row r="52" spans="1:12" ht="12.75">
      <c r="A52" s="413">
        <v>45</v>
      </c>
      <c r="B52" s="573" t="s">
        <v>514</v>
      </c>
      <c r="C52" s="569"/>
      <c r="D52" s="569"/>
      <c r="E52" s="570"/>
      <c r="F52" s="414">
        <v>2151100</v>
      </c>
      <c r="G52" s="418"/>
      <c r="H52" s="415"/>
      <c r="I52" s="415">
        <v>1344975</v>
      </c>
      <c r="J52" s="415">
        <v>384185</v>
      </c>
      <c r="K52" s="415">
        <f>SUM(H52:I52:J52)</f>
        <v>1729160</v>
      </c>
      <c r="L52" s="37"/>
    </row>
    <row r="53" spans="1:12" ht="12.75">
      <c r="A53" s="413">
        <v>46</v>
      </c>
      <c r="B53" s="573" t="s">
        <v>515</v>
      </c>
      <c r="C53" s="569"/>
      <c r="D53" s="569"/>
      <c r="E53" s="570"/>
      <c r="F53" s="414">
        <v>4742000</v>
      </c>
      <c r="G53" s="418"/>
      <c r="H53" s="415">
        <v>330000</v>
      </c>
      <c r="I53" s="415">
        <v>3912000</v>
      </c>
      <c r="J53" s="415"/>
      <c r="K53" s="415">
        <f>SUM(H53:I53:J53)</f>
        <v>4242000</v>
      </c>
      <c r="L53" s="37"/>
    </row>
    <row r="54" spans="1:12" ht="12.75">
      <c r="A54" s="413">
        <v>47</v>
      </c>
      <c r="B54" s="573" t="s">
        <v>516</v>
      </c>
      <c r="C54" s="569"/>
      <c r="D54" s="569"/>
      <c r="E54" s="570"/>
      <c r="F54" s="414">
        <v>2526397</v>
      </c>
      <c r="G54" s="418"/>
      <c r="H54" s="415">
        <v>817331</v>
      </c>
      <c r="I54" s="415">
        <v>1472118</v>
      </c>
      <c r="J54" s="415"/>
      <c r="K54" s="415">
        <f>SUM(H54:I54:J54)</f>
        <v>2289449</v>
      </c>
      <c r="L54" s="37"/>
    </row>
    <row r="55" spans="1:12" ht="12.75">
      <c r="A55" s="413">
        <v>48</v>
      </c>
      <c r="B55" s="573" t="s">
        <v>517</v>
      </c>
      <c r="C55" s="569"/>
      <c r="D55" s="569"/>
      <c r="E55" s="570"/>
      <c r="F55" s="414">
        <v>1452200</v>
      </c>
      <c r="G55" s="418"/>
      <c r="H55" s="415">
        <v>538375</v>
      </c>
      <c r="I55" s="415">
        <v>264567</v>
      </c>
      <c r="J55" s="415">
        <v>88297</v>
      </c>
      <c r="K55" s="415">
        <f>SUM(H55:I55:J55)</f>
        <v>891239</v>
      </c>
      <c r="L55" s="37"/>
    </row>
    <row r="56" spans="1:12" ht="12.75">
      <c r="A56" s="413">
        <v>49</v>
      </c>
      <c r="B56" s="573" t="s">
        <v>518</v>
      </c>
      <c r="C56" s="574"/>
      <c r="D56" s="574"/>
      <c r="E56" s="579"/>
      <c r="F56" s="414">
        <v>2000000</v>
      </c>
      <c r="G56" s="418"/>
      <c r="H56" s="88"/>
      <c r="I56" s="415">
        <v>1360038</v>
      </c>
      <c r="J56" s="415">
        <v>290000</v>
      </c>
      <c r="K56" s="415">
        <f>SUM(H56:I56:J56)</f>
        <v>1650038</v>
      </c>
      <c r="L56" s="428"/>
    </row>
    <row r="57" spans="1:12" ht="12.75">
      <c r="A57" s="413">
        <v>50</v>
      </c>
      <c r="B57" s="573" t="s">
        <v>519</v>
      </c>
      <c r="C57" s="574"/>
      <c r="D57" s="574"/>
      <c r="E57" s="579"/>
      <c r="F57" s="414">
        <v>980200</v>
      </c>
      <c r="G57" s="418"/>
      <c r="H57" s="88"/>
      <c r="I57" s="415">
        <v>882180</v>
      </c>
      <c r="J57" s="415"/>
      <c r="K57" s="415">
        <f>SUM(H57:I57:J57)</f>
        <v>882180</v>
      </c>
      <c r="L57" s="428"/>
    </row>
    <row r="58" spans="1:12" ht="12.75">
      <c r="A58" s="413">
        <v>51</v>
      </c>
      <c r="B58" s="573" t="s">
        <v>520</v>
      </c>
      <c r="C58" s="574"/>
      <c r="D58" s="574"/>
      <c r="E58" s="579"/>
      <c r="F58" s="414">
        <v>1607720</v>
      </c>
      <c r="G58" s="418"/>
      <c r="H58" s="88"/>
      <c r="I58" s="415">
        <v>732157</v>
      </c>
      <c r="J58" s="415">
        <v>555893</v>
      </c>
      <c r="K58" s="415">
        <f>SUM(H58:I58:J58)</f>
        <v>1288050</v>
      </c>
      <c r="L58" s="428"/>
    </row>
    <row r="59" spans="1:12" ht="12.75">
      <c r="A59" s="413">
        <v>52</v>
      </c>
      <c r="B59" s="573" t="s">
        <v>521</v>
      </c>
      <c r="C59" s="574"/>
      <c r="D59" s="574"/>
      <c r="E59" s="579"/>
      <c r="F59" s="414">
        <v>2400000</v>
      </c>
      <c r="G59" s="418"/>
      <c r="H59" s="88"/>
      <c r="I59" s="415">
        <v>2400000</v>
      </c>
      <c r="J59" s="415"/>
      <c r="K59" s="415">
        <f>SUM(H59:I59:J59)</f>
        <v>2400000</v>
      </c>
      <c r="L59" s="428"/>
    </row>
    <row r="60" spans="1:12" ht="12.75">
      <c r="A60" s="413">
        <v>53</v>
      </c>
      <c r="B60" s="573" t="s">
        <v>522</v>
      </c>
      <c r="C60" s="574"/>
      <c r="D60" s="574"/>
      <c r="E60" s="579"/>
      <c r="F60" s="414">
        <v>2195045</v>
      </c>
      <c r="G60" s="418"/>
      <c r="H60" s="88"/>
      <c r="I60" s="415">
        <v>1359194</v>
      </c>
      <c r="J60" s="415">
        <v>315339</v>
      </c>
      <c r="K60" s="415">
        <f>SUM(H60:I60:J60)</f>
        <v>1674533</v>
      </c>
      <c r="L60" s="428"/>
    </row>
    <row r="61" spans="1:12" ht="12.75">
      <c r="A61" s="413">
        <v>54</v>
      </c>
      <c r="B61" s="573" t="s">
        <v>488</v>
      </c>
      <c r="C61" s="574"/>
      <c r="D61" s="574"/>
      <c r="E61" s="579"/>
      <c r="F61" s="414">
        <v>2130000</v>
      </c>
      <c r="G61" s="418"/>
      <c r="H61" s="88"/>
      <c r="I61" s="415">
        <v>261750</v>
      </c>
      <c r="J61" s="415">
        <v>1167970</v>
      </c>
      <c r="K61" s="415">
        <f>SUM(H61:I61:J61)</f>
        <v>1429720</v>
      </c>
      <c r="L61" s="428"/>
    </row>
    <row r="62" spans="1:12" ht="12.75">
      <c r="A62" s="413">
        <v>55</v>
      </c>
      <c r="B62" s="573" t="s">
        <v>523</v>
      </c>
      <c r="C62" s="574"/>
      <c r="D62" s="574"/>
      <c r="E62" s="579"/>
      <c r="F62" s="414">
        <v>1000000</v>
      </c>
      <c r="G62" s="418"/>
      <c r="H62" s="88"/>
      <c r="I62" s="415">
        <v>657964</v>
      </c>
      <c r="J62" s="415">
        <v>277039</v>
      </c>
      <c r="K62" s="415">
        <f>SUM(H62:I62:J62)</f>
        <v>935003</v>
      </c>
      <c r="L62" s="428"/>
    </row>
    <row r="63" spans="1:12" ht="12.75">
      <c r="A63" s="413">
        <v>56</v>
      </c>
      <c r="B63" s="573" t="s">
        <v>524</v>
      </c>
      <c r="C63" s="574"/>
      <c r="D63" s="574"/>
      <c r="E63" s="579"/>
      <c r="F63" s="414">
        <v>2818000</v>
      </c>
      <c r="G63" s="429"/>
      <c r="H63" s="88"/>
      <c r="I63" s="415">
        <v>2798000</v>
      </c>
      <c r="J63" s="415"/>
      <c r="K63" s="415">
        <f>SUM(H63:I63:J63)</f>
        <v>2798000</v>
      </c>
      <c r="L63" s="428"/>
    </row>
    <row r="64" spans="1:12" ht="12.75">
      <c r="A64" s="413">
        <v>57</v>
      </c>
      <c r="B64" s="573" t="s">
        <v>525</v>
      </c>
      <c r="C64" s="574"/>
      <c r="D64" s="574"/>
      <c r="E64" s="579"/>
      <c r="F64" s="414">
        <v>3000000</v>
      </c>
      <c r="G64" s="418"/>
      <c r="H64" s="88"/>
      <c r="I64" s="415">
        <v>3000000</v>
      </c>
      <c r="J64" s="415"/>
      <c r="K64" s="415">
        <f>SUM(H64:I64:J64)</f>
        <v>3000000</v>
      </c>
      <c r="L64" s="428"/>
    </row>
    <row r="65" spans="1:12" ht="12.75">
      <c r="A65" s="582" t="s">
        <v>526</v>
      </c>
      <c r="B65" s="583"/>
      <c r="C65" s="583"/>
      <c r="D65" s="583"/>
      <c r="E65" s="583"/>
      <c r="F65" s="583"/>
      <c r="G65" s="583"/>
      <c r="H65" s="583"/>
      <c r="I65" s="583"/>
      <c r="J65" s="583"/>
      <c r="K65" s="584"/>
      <c r="L65" s="428"/>
    </row>
    <row r="66" spans="1:12" ht="12.75">
      <c r="A66" s="413">
        <v>58</v>
      </c>
      <c r="B66" s="573" t="s">
        <v>527</v>
      </c>
      <c r="C66" s="574"/>
      <c r="D66" s="574"/>
      <c r="E66" s="579"/>
      <c r="F66" s="414">
        <v>1499769</v>
      </c>
      <c r="G66" s="418"/>
      <c r="H66" s="88"/>
      <c r="I66" s="415">
        <v>1202760</v>
      </c>
      <c r="J66" s="415">
        <v>139210</v>
      </c>
      <c r="K66" s="415">
        <f aca="true" t="shared" si="0" ref="K66:K105">SUM(I66:J66)</f>
        <v>1341970</v>
      </c>
      <c r="L66" s="428"/>
    </row>
    <row r="67" spans="1:12" ht="12.75" customHeight="1">
      <c r="A67" s="413">
        <v>59</v>
      </c>
      <c r="B67" s="573" t="s">
        <v>528</v>
      </c>
      <c r="C67" s="574"/>
      <c r="D67" s="574"/>
      <c r="E67" s="579"/>
      <c r="F67" s="414">
        <v>2000000</v>
      </c>
      <c r="G67" s="418"/>
      <c r="H67" s="88"/>
      <c r="I67" s="415">
        <v>975000</v>
      </c>
      <c r="J67" s="415">
        <v>253189</v>
      </c>
      <c r="K67" s="415">
        <f t="shared" si="0"/>
        <v>1228189</v>
      </c>
      <c r="L67" s="428"/>
    </row>
    <row r="68" spans="1:12" ht="12.75">
      <c r="A68" s="413">
        <v>60</v>
      </c>
      <c r="B68" s="573" t="s">
        <v>529</v>
      </c>
      <c r="C68" s="574"/>
      <c r="D68" s="574"/>
      <c r="E68" s="579"/>
      <c r="F68" s="414">
        <v>1500000</v>
      </c>
      <c r="G68" s="418"/>
      <c r="H68" s="88"/>
      <c r="I68" s="415">
        <v>255000</v>
      </c>
      <c r="J68" s="415">
        <v>692347</v>
      </c>
      <c r="K68" s="415">
        <f t="shared" si="0"/>
        <v>947347</v>
      </c>
      <c r="L68" s="428"/>
    </row>
    <row r="69" spans="1:12" ht="12.75" customHeight="1">
      <c r="A69" s="413">
        <v>61</v>
      </c>
      <c r="B69" s="573" t="s">
        <v>530</v>
      </c>
      <c r="C69" s="574"/>
      <c r="D69" s="574"/>
      <c r="E69" s="579"/>
      <c r="F69" s="414">
        <v>2500000</v>
      </c>
      <c r="G69" s="418"/>
      <c r="H69" s="88"/>
      <c r="I69" s="415">
        <v>757029</v>
      </c>
      <c r="J69" s="415">
        <v>456000</v>
      </c>
      <c r="K69" s="415">
        <f t="shared" si="0"/>
        <v>1213029</v>
      </c>
      <c r="L69" s="428" t="s">
        <v>164</v>
      </c>
    </row>
    <row r="70" spans="1:12" ht="12.75">
      <c r="A70" s="413">
        <v>62</v>
      </c>
      <c r="B70" s="573" t="s">
        <v>531</v>
      </c>
      <c r="C70" s="574"/>
      <c r="D70" s="574"/>
      <c r="E70" s="579"/>
      <c r="F70" s="414">
        <v>245708</v>
      </c>
      <c r="G70" s="418"/>
      <c r="H70" s="88"/>
      <c r="I70" s="415">
        <v>206843</v>
      </c>
      <c r="J70" s="415">
        <v>13500</v>
      </c>
      <c r="K70" s="415">
        <f t="shared" si="0"/>
        <v>220343</v>
      </c>
      <c r="L70" s="428"/>
    </row>
    <row r="71" spans="1:12" ht="12.75">
      <c r="A71" s="413">
        <v>63</v>
      </c>
      <c r="B71" s="573" t="s">
        <v>532</v>
      </c>
      <c r="C71" s="574"/>
      <c r="D71" s="574"/>
      <c r="E71" s="579"/>
      <c r="F71" s="414">
        <v>168697</v>
      </c>
      <c r="G71" s="418"/>
      <c r="H71" s="88"/>
      <c r="I71" s="415">
        <v>158287</v>
      </c>
      <c r="J71" s="415"/>
      <c r="K71" s="415">
        <f t="shared" si="0"/>
        <v>158287</v>
      </c>
      <c r="L71" s="428"/>
    </row>
    <row r="72" spans="1:12" ht="12.75">
      <c r="A72" s="413">
        <v>64</v>
      </c>
      <c r="B72" s="573" t="s">
        <v>533</v>
      </c>
      <c r="C72" s="574"/>
      <c r="D72" s="574"/>
      <c r="E72" s="579"/>
      <c r="F72" s="414">
        <v>1449077</v>
      </c>
      <c r="G72" s="418"/>
      <c r="H72" s="88"/>
      <c r="I72" s="415">
        <v>883983</v>
      </c>
      <c r="J72" s="415">
        <v>261280</v>
      </c>
      <c r="K72" s="415">
        <f t="shared" si="0"/>
        <v>1145263</v>
      </c>
      <c r="L72" s="428"/>
    </row>
    <row r="73" spans="1:12" ht="12.75">
      <c r="A73" s="413">
        <v>65</v>
      </c>
      <c r="B73" s="573" t="s">
        <v>534</v>
      </c>
      <c r="C73" s="574"/>
      <c r="D73" s="574"/>
      <c r="E73" s="579"/>
      <c r="F73" s="414">
        <v>3000000</v>
      </c>
      <c r="G73" s="418"/>
      <c r="H73" s="88"/>
      <c r="I73" s="415">
        <v>737000</v>
      </c>
      <c r="J73" s="415">
        <v>1704704</v>
      </c>
      <c r="K73" s="415">
        <f t="shared" si="0"/>
        <v>2441704</v>
      </c>
      <c r="L73" s="428"/>
    </row>
    <row r="74" spans="1:12" ht="12.75">
      <c r="A74" s="413">
        <v>66</v>
      </c>
      <c r="B74" s="573" t="s">
        <v>535</v>
      </c>
      <c r="C74" s="574"/>
      <c r="D74" s="574"/>
      <c r="E74" s="579"/>
      <c r="F74" s="414">
        <v>1000000</v>
      </c>
      <c r="G74" s="418"/>
      <c r="H74" s="88"/>
      <c r="I74" s="415">
        <v>950000</v>
      </c>
      <c r="J74" s="415"/>
      <c r="K74" s="415">
        <f t="shared" si="0"/>
        <v>950000</v>
      </c>
      <c r="L74" s="428"/>
    </row>
    <row r="75" spans="1:12" ht="12.75">
      <c r="A75" s="413">
        <v>67</v>
      </c>
      <c r="B75" s="573" t="s">
        <v>536</v>
      </c>
      <c r="C75" s="574"/>
      <c r="D75" s="574"/>
      <c r="E75" s="579"/>
      <c r="F75" s="414">
        <v>956900</v>
      </c>
      <c r="G75" s="418"/>
      <c r="H75" s="88"/>
      <c r="I75" s="415">
        <v>451605</v>
      </c>
      <c r="J75" s="415"/>
      <c r="K75" s="415">
        <f t="shared" si="0"/>
        <v>451605</v>
      </c>
      <c r="L75" s="428"/>
    </row>
    <row r="76" spans="1:12" ht="12.75">
      <c r="A76" s="413">
        <v>68</v>
      </c>
      <c r="B76" s="573" t="s">
        <v>537</v>
      </c>
      <c r="C76" s="574"/>
      <c r="D76" s="574"/>
      <c r="E76" s="579"/>
      <c r="F76" s="414">
        <v>600000</v>
      </c>
      <c r="G76" s="418"/>
      <c r="H76" s="88"/>
      <c r="I76" s="415">
        <v>144288</v>
      </c>
      <c r="J76" s="415">
        <v>161000</v>
      </c>
      <c r="K76" s="415">
        <f t="shared" si="0"/>
        <v>305288</v>
      </c>
      <c r="L76" s="428"/>
    </row>
    <row r="77" spans="1:12" ht="12.75">
      <c r="A77" s="413">
        <v>69</v>
      </c>
      <c r="B77" s="573" t="s">
        <v>538</v>
      </c>
      <c r="C77" s="574"/>
      <c r="D77" s="574"/>
      <c r="E77" s="579"/>
      <c r="F77" s="414">
        <v>3500000</v>
      </c>
      <c r="G77" s="418"/>
      <c r="H77" s="88"/>
      <c r="I77" s="415">
        <v>2020846</v>
      </c>
      <c r="J77" s="415"/>
      <c r="K77" s="415">
        <f t="shared" si="0"/>
        <v>2020846</v>
      </c>
      <c r="L77" s="428"/>
    </row>
    <row r="78" spans="1:12" ht="12.75">
      <c r="A78" s="413">
        <v>70</v>
      </c>
      <c r="B78" s="573" t="s">
        <v>539</v>
      </c>
      <c r="C78" s="574"/>
      <c r="D78" s="574"/>
      <c r="E78" s="579"/>
      <c r="F78" s="414">
        <v>1759794</v>
      </c>
      <c r="G78" s="418"/>
      <c r="H78" s="88"/>
      <c r="I78" s="415">
        <v>847447</v>
      </c>
      <c r="J78" s="415">
        <v>170747</v>
      </c>
      <c r="K78" s="415">
        <f t="shared" si="0"/>
        <v>1018194</v>
      </c>
      <c r="L78" s="428"/>
    </row>
    <row r="79" spans="1:12" ht="12.75" customHeight="1">
      <c r="A79" s="413">
        <v>71</v>
      </c>
      <c r="B79" s="573" t="s">
        <v>540</v>
      </c>
      <c r="C79" s="574"/>
      <c r="D79" s="574"/>
      <c r="E79" s="579"/>
      <c r="F79" s="414">
        <v>3800000</v>
      </c>
      <c r="G79" s="418"/>
      <c r="H79" s="88"/>
      <c r="I79" s="415"/>
      <c r="J79" s="415"/>
      <c r="K79" s="415">
        <f t="shared" si="0"/>
        <v>0</v>
      </c>
      <c r="L79" s="428"/>
    </row>
    <row r="80" spans="1:12" ht="12.75" customHeight="1">
      <c r="A80" s="413">
        <v>72</v>
      </c>
      <c r="B80" s="580" t="s">
        <v>541</v>
      </c>
      <c r="C80" s="581"/>
      <c r="D80" s="581"/>
      <c r="E80" s="422"/>
      <c r="F80" s="414"/>
      <c r="G80" s="418"/>
      <c r="H80" s="88"/>
      <c r="I80" s="415">
        <v>2366200</v>
      </c>
      <c r="J80" s="415"/>
      <c r="K80" s="415">
        <f t="shared" si="0"/>
        <v>2366200</v>
      </c>
      <c r="L80" s="428"/>
    </row>
    <row r="81" spans="1:12" ht="12.75">
      <c r="A81" s="413">
        <v>73</v>
      </c>
      <c r="B81" s="573" t="s">
        <v>542</v>
      </c>
      <c r="C81" s="574"/>
      <c r="D81" s="574"/>
      <c r="E81" s="579"/>
      <c r="F81" s="414">
        <v>808500</v>
      </c>
      <c r="G81" s="418"/>
      <c r="H81" s="88"/>
      <c r="I81" s="415">
        <v>404250</v>
      </c>
      <c r="J81" s="415">
        <v>25000</v>
      </c>
      <c r="K81" s="415">
        <f t="shared" si="0"/>
        <v>429250</v>
      </c>
      <c r="L81" s="428"/>
    </row>
    <row r="82" spans="1:12" ht="12.75">
      <c r="A82" s="413">
        <v>74</v>
      </c>
      <c r="B82" s="573" t="s">
        <v>543</v>
      </c>
      <c r="C82" s="574"/>
      <c r="D82" s="574"/>
      <c r="E82" s="579"/>
      <c r="F82" s="414">
        <v>3997000</v>
      </c>
      <c r="G82" s="418"/>
      <c r="H82" s="88"/>
      <c r="I82" s="415">
        <v>935000</v>
      </c>
      <c r="J82" s="415">
        <v>607151</v>
      </c>
      <c r="K82" s="415">
        <f t="shared" si="0"/>
        <v>1542151</v>
      </c>
      <c r="L82" s="428"/>
    </row>
    <row r="83" spans="1:12" ht="12.75">
      <c r="A83" s="413">
        <v>75</v>
      </c>
      <c r="B83" s="573" t="s">
        <v>544</v>
      </c>
      <c r="C83" s="574"/>
      <c r="D83" s="574"/>
      <c r="E83" s="579"/>
      <c r="F83" s="414">
        <v>536485</v>
      </c>
      <c r="G83" s="418"/>
      <c r="H83" s="88"/>
      <c r="I83" s="415">
        <v>175000</v>
      </c>
      <c r="J83" s="415"/>
      <c r="K83" s="415">
        <f t="shared" si="0"/>
        <v>175000</v>
      </c>
      <c r="L83" s="428"/>
    </row>
    <row r="84" spans="1:12" ht="12.75">
      <c r="A84" s="413">
        <v>76</v>
      </c>
      <c r="B84" s="573" t="s">
        <v>545</v>
      </c>
      <c r="C84" s="574"/>
      <c r="D84" s="574"/>
      <c r="E84" s="579"/>
      <c r="F84" s="414">
        <v>1996314</v>
      </c>
      <c r="G84" s="418"/>
      <c r="H84" s="88"/>
      <c r="I84" s="415">
        <v>53846</v>
      </c>
      <c r="J84" s="415">
        <v>392860</v>
      </c>
      <c r="K84" s="415">
        <f t="shared" si="0"/>
        <v>446706</v>
      </c>
      <c r="L84" s="428"/>
    </row>
    <row r="85" spans="1:12" ht="12.75">
      <c r="A85" s="413">
        <v>77</v>
      </c>
      <c r="B85" s="573" t="s">
        <v>546</v>
      </c>
      <c r="C85" s="574"/>
      <c r="D85" s="574"/>
      <c r="E85" s="579"/>
      <c r="F85" s="414">
        <v>1604478</v>
      </c>
      <c r="G85" s="418"/>
      <c r="H85" s="88"/>
      <c r="I85" s="415">
        <v>134404</v>
      </c>
      <c r="J85" s="415">
        <v>313844</v>
      </c>
      <c r="K85" s="415">
        <f t="shared" si="0"/>
        <v>448248</v>
      </c>
      <c r="L85" s="428"/>
    </row>
    <row r="86" spans="1:12" ht="12.75">
      <c r="A86" s="413">
        <v>78</v>
      </c>
      <c r="B86" s="573" t="s">
        <v>547</v>
      </c>
      <c r="C86" s="574"/>
      <c r="D86" s="574"/>
      <c r="E86" s="579"/>
      <c r="F86" s="414">
        <v>380000</v>
      </c>
      <c r="G86" s="418"/>
      <c r="H86" s="88"/>
      <c r="I86" s="415"/>
      <c r="J86" s="415">
        <v>200000</v>
      </c>
      <c r="K86" s="415">
        <f t="shared" si="0"/>
        <v>200000</v>
      </c>
      <c r="L86" s="428"/>
    </row>
    <row r="87" spans="1:12" ht="12.75">
      <c r="A87" s="413">
        <v>79</v>
      </c>
      <c r="B87" s="573" t="s">
        <v>548</v>
      </c>
      <c r="C87" s="574"/>
      <c r="D87" s="574"/>
      <c r="E87" s="579"/>
      <c r="F87" s="414">
        <v>5438846</v>
      </c>
      <c r="G87" s="418"/>
      <c r="H87" s="88"/>
      <c r="I87" s="415">
        <v>5350542</v>
      </c>
      <c r="J87" s="415"/>
      <c r="K87" s="415">
        <f t="shared" si="0"/>
        <v>5350542</v>
      </c>
      <c r="L87" s="428"/>
    </row>
    <row r="88" spans="1:12" ht="12.75">
      <c r="A88" s="413">
        <v>80</v>
      </c>
      <c r="B88" s="573" t="s">
        <v>549</v>
      </c>
      <c r="C88" s="574"/>
      <c r="D88" s="574"/>
      <c r="E88" s="579"/>
      <c r="F88" s="414">
        <v>2957153</v>
      </c>
      <c r="G88" s="418"/>
      <c r="H88" s="88"/>
      <c r="I88" s="415">
        <v>471644</v>
      </c>
      <c r="J88" s="415"/>
      <c r="K88" s="415">
        <f t="shared" si="0"/>
        <v>471644</v>
      </c>
      <c r="L88" s="428"/>
    </row>
    <row r="89" spans="1:12" ht="12.75">
      <c r="A89" s="413">
        <v>81</v>
      </c>
      <c r="B89" s="573" t="s">
        <v>550</v>
      </c>
      <c r="C89" s="574"/>
      <c r="D89" s="574"/>
      <c r="E89" s="579"/>
      <c r="F89" s="414">
        <v>2463550</v>
      </c>
      <c r="G89" s="418"/>
      <c r="H89" s="88"/>
      <c r="I89" s="415">
        <v>739065</v>
      </c>
      <c r="J89" s="415"/>
      <c r="K89" s="415">
        <f t="shared" si="0"/>
        <v>739065</v>
      </c>
      <c r="L89" s="428"/>
    </row>
    <row r="90" spans="1:12" ht="12.75">
      <c r="A90" s="413">
        <v>82</v>
      </c>
      <c r="B90" s="573" t="s">
        <v>551</v>
      </c>
      <c r="C90" s="574"/>
      <c r="D90" s="574"/>
      <c r="E90" s="579"/>
      <c r="F90" s="414">
        <v>3808160</v>
      </c>
      <c r="G90" s="418"/>
      <c r="H90" s="88"/>
      <c r="I90" s="415"/>
      <c r="J90" s="415">
        <v>778419</v>
      </c>
      <c r="K90" s="415">
        <f t="shared" si="0"/>
        <v>778419</v>
      </c>
      <c r="L90" s="428"/>
    </row>
    <row r="91" spans="1:12" ht="12.75">
      <c r="A91" s="413">
        <v>83</v>
      </c>
      <c r="B91" s="573" t="s">
        <v>552</v>
      </c>
      <c r="C91" s="574"/>
      <c r="D91" s="574"/>
      <c r="E91" s="579"/>
      <c r="F91" s="414">
        <v>589450</v>
      </c>
      <c r="G91" s="418"/>
      <c r="H91" s="88"/>
      <c r="I91" s="415"/>
      <c r="J91" s="415">
        <v>102750</v>
      </c>
      <c r="K91" s="415">
        <f t="shared" si="0"/>
        <v>102750</v>
      </c>
      <c r="L91" s="428"/>
    </row>
    <row r="92" spans="1:12" ht="12.75">
      <c r="A92" s="413">
        <v>84</v>
      </c>
      <c r="B92" s="573" t="s">
        <v>553</v>
      </c>
      <c r="C92" s="574"/>
      <c r="D92" s="574"/>
      <c r="E92" s="579"/>
      <c r="F92" s="414">
        <v>68600</v>
      </c>
      <c r="G92" s="418"/>
      <c r="H92" s="88"/>
      <c r="I92" s="415"/>
      <c r="J92" s="415"/>
      <c r="K92" s="415">
        <f t="shared" si="0"/>
        <v>0</v>
      </c>
      <c r="L92" s="428"/>
    </row>
    <row r="93" spans="1:12" ht="12.75">
      <c r="A93" s="413">
        <v>85</v>
      </c>
      <c r="B93" s="573" t="s">
        <v>554</v>
      </c>
      <c r="C93" s="574"/>
      <c r="D93" s="574"/>
      <c r="E93" s="579"/>
      <c r="F93" s="414">
        <v>3631191</v>
      </c>
      <c r="G93" s="418"/>
      <c r="H93" s="88"/>
      <c r="I93" s="415"/>
      <c r="J93" s="415">
        <v>200000</v>
      </c>
      <c r="K93" s="415">
        <f t="shared" si="0"/>
        <v>200000</v>
      </c>
      <c r="L93" s="428"/>
    </row>
    <row r="94" spans="1:12" ht="12.75">
      <c r="A94" s="413">
        <v>86</v>
      </c>
      <c r="B94" s="573" t="s">
        <v>555</v>
      </c>
      <c r="C94" s="574"/>
      <c r="D94" s="574"/>
      <c r="E94" s="579"/>
      <c r="F94" s="414">
        <v>328944</v>
      </c>
      <c r="G94" s="418"/>
      <c r="H94" s="88"/>
      <c r="I94" s="415"/>
      <c r="J94" s="415"/>
      <c r="K94" s="415">
        <f t="shared" si="0"/>
        <v>0</v>
      </c>
      <c r="L94" s="428"/>
    </row>
    <row r="95" spans="1:12" ht="12.75">
      <c r="A95" s="413">
        <v>87</v>
      </c>
      <c r="B95" s="573" t="s">
        <v>556</v>
      </c>
      <c r="C95" s="574"/>
      <c r="D95" s="574"/>
      <c r="E95" s="579"/>
      <c r="F95" s="414">
        <v>2113458</v>
      </c>
      <c r="G95" s="418"/>
      <c r="H95" s="88"/>
      <c r="I95" s="415"/>
      <c r="J95" s="415"/>
      <c r="K95" s="415">
        <f t="shared" si="0"/>
        <v>0</v>
      </c>
      <c r="L95" s="428"/>
    </row>
    <row r="96" spans="1:12" ht="12.75">
      <c r="A96" s="413">
        <v>88</v>
      </c>
      <c r="B96" s="573" t="s">
        <v>557</v>
      </c>
      <c r="C96" s="574"/>
      <c r="D96" s="574"/>
      <c r="E96" s="579"/>
      <c r="F96" s="414">
        <v>595590</v>
      </c>
      <c r="G96" s="418"/>
      <c r="H96" s="88"/>
      <c r="I96" s="415"/>
      <c r="J96" s="415"/>
      <c r="K96" s="415">
        <f t="shared" si="0"/>
        <v>0</v>
      </c>
      <c r="L96" s="428"/>
    </row>
    <row r="97" spans="1:12" ht="12.75">
      <c r="A97" s="413">
        <v>89</v>
      </c>
      <c r="B97" s="573" t="s">
        <v>558</v>
      </c>
      <c r="C97" s="574"/>
      <c r="D97" s="574"/>
      <c r="E97" s="579"/>
      <c r="F97" s="414">
        <v>1814119</v>
      </c>
      <c r="G97" s="418"/>
      <c r="H97" s="88"/>
      <c r="I97" s="415"/>
      <c r="J97" s="415"/>
      <c r="K97" s="415">
        <f t="shared" si="0"/>
        <v>0</v>
      </c>
      <c r="L97" s="428"/>
    </row>
    <row r="98" spans="1:12" ht="12.75">
      <c r="A98" s="413">
        <v>90</v>
      </c>
      <c r="B98" s="573" t="s">
        <v>559</v>
      </c>
      <c r="C98" s="574"/>
      <c r="D98" s="574"/>
      <c r="E98" s="579"/>
      <c r="F98" s="414">
        <v>2095250</v>
      </c>
      <c r="G98" s="418"/>
      <c r="H98" s="88"/>
      <c r="I98" s="415"/>
      <c r="J98" s="415"/>
      <c r="K98" s="415">
        <f t="shared" si="0"/>
        <v>0</v>
      </c>
      <c r="L98" s="428"/>
    </row>
    <row r="99" spans="1:12" ht="12.75">
      <c r="A99" s="413">
        <v>91</v>
      </c>
      <c r="B99" s="573" t="s">
        <v>560</v>
      </c>
      <c r="C99" s="574"/>
      <c r="D99" s="574"/>
      <c r="E99" s="579"/>
      <c r="F99" s="414">
        <v>2936533</v>
      </c>
      <c r="G99" s="418"/>
      <c r="H99" s="88"/>
      <c r="I99" s="415"/>
      <c r="J99" s="415">
        <v>1414267</v>
      </c>
      <c r="K99" s="415">
        <f t="shared" si="0"/>
        <v>1414267</v>
      </c>
      <c r="L99" s="428"/>
    </row>
    <row r="100" spans="1:12" ht="12.75">
      <c r="A100" s="413">
        <v>92</v>
      </c>
      <c r="B100" s="573" t="s">
        <v>561</v>
      </c>
      <c r="C100" s="574"/>
      <c r="D100" s="574"/>
      <c r="E100" s="579"/>
      <c r="F100" s="414">
        <v>1999980</v>
      </c>
      <c r="G100" s="418"/>
      <c r="H100" s="88"/>
      <c r="I100" s="415"/>
      <c r="J100" s="415"/>
      <c r="K100" s="415">
        <f t="shared" si="0"/>
        <v>0</v>
      </c>
      <c r="L100" s="428"/>
    </row>
    <row r="101" spans="1:12" ht="12.75">
      <c r="A101" s="413">
        <v>93</v>
      </c>
      <c r="B101" s="573" t="s">
        <v>562</v>
      </c>
      <c r="C101" s="574"/>
      <c r="D101" s="574"/>
      <c r="E101" s="579"/>
      <c r="F101" s="414">
        <v>5000000</v>
      </c>
      <c r="G101" s="418"/>
      <c r="H101" s="88"/>
      <c r="I101" s="415"/>
      <c r="J101" s="415"/>
      <c r="K101" s="415">
        <f t="shared" si="0"/>
        <v>0</v>
      </c>
      <c r="L101" s="428"/>
    </row>
    <row r="102" spans="1:12" ht="12.75">
      <c r="A102" s="413">
        <v>94</v>
      </c>
      <c r="B102" s="573" t="s">
        <v>563</v>
      </c>
      <c r="C102" s="574"/>
      <c r="D102" s="574"/>
      <c r="E102" s="579"/>
      <c r="F102" s="414">
        <v>3000000</v>
      </c>
      <c r="G102" s="418"/>
      <c r="H102" s="88"/>
      <c r="I102" s="415"/>
      <c r="J102" s="415">
        <v>1498600</v>
      </c>
      <c r="K102" s="415">
        <f t="shared" si="0"/>
        <v>1498600</v>
      </c>
      <c r="L102" s="428"/>
    </row>
    <row r="103" spans="1:12" ht="12.75">
      <c r="A103" s="413">
        <v>95</v>
      </c>
      <c r="B103" s="573" t="s">
        <v>564</v>
      </c>
      <c r="C103" s="574"/>
      <c r="D103" s="574"/>
      <c r="E103" s="579"/>
      <c r="F103" s="414">
        <v>1496871</v>
      </c>
      <c r="G103" s="418"/>
      <c r="H103" s="88"/>
      <c r="I103" s="415"/>
      <c r="J103" s="415"/>
      <c r="K103" s="415">
        <f t="shared" si="0"/>
        <v>0</v>
      </c>
      <c r="L103" s="428"/>
    </row>
    <row r="104" spans="1:12" ht="12.75" customHeight="1">
      <c r="A104" s="413">
        <v>96</v>
      </c>
      <c r="B104" s="573" t="s">
        <v>565</v>
      </c>
      <c r="C104" s="574"/>
      <c r="D104" s="574"/>
      <c r="E104" s="579"/>
      <c r="F104" s="414">
        <v>2500000</v>
      </c>
      <c r="G104" s="418"/>
      <c r="H104" s="88"/>
      <c r="I104" s="415"/>
      <c r="J104" s="415"/>
      <c r="K104" s="415">
        <f t="shared" si="0"/>
        <v>0</v>
      </c>
      <c r="L104" s="428"/>
    </row>
    <row r="105" spans="1:12" ht="12.75" customHeight="1">
      <c r="A105" s="413">
        <v>97</v>
      </c>
      <c r="B105" s="573" t="s">
        <v>566</v>
      </c>
      <c r="C105" s="574"/>
      <c r="D105" s="574"/>
      <c r="E105" s="579"/>
      <c r="F105" s="414"/>
      <c r="G105" s="418"/>
      <c r="H105" s="88"/>
      <c r="I105" s="415"/>
      <c r="J105" s="415"/>
      <c r="K105" s="415">
        <f t="shared" si="0"/>
        <v>0</v>
      </c>
      <c r="L105" s="428"/>
    </row>
    <row r="106" spans="1:12" ht="12.75">
      <c r="A106" s="573" t="s">
        <v>567</v>
      </c>
      <c r="B106" s="574"/>
      <c r="C106" s="574"/>
      <c r="D106" s="574"/>
      <c r="E106" s="574"/>
      <c r="F106" s="574"/>
      <c r="G106" s="574"/>
      <c r="H106" s="574"/>
      <c r="I106" s="574"/>
      <c r="J106" s="574"/>
      <c r="K106" s="579"/>
      <c r="L106" s="428"/>
    </row>
    <row r="107" spans="1:12" ht="12.75">
      <c r="A107" s="413">
        <v>98</v>
      </c>
      <c r="B107" s="573" t="s">
        <v>568</v>
      </c>
      <c r="C107" s="574"/>
      <c r="D107" s="574"/>
      <c r="E107" s="422"/>
      <c r="F107" s="414"/>
      <c r="G107" s="418"/>
      <c r="H107" s="88"/>
      <c r="I107" s="415"/>
      <c r="J107" s="415"/>
      <c r="K107" s="88"/>
      <c r="L107" s="428"/>
    </row>
    <row r="108" spans="1:12" ht="12.75">
      <c r="A108" s="413">
        <v>99</v>
      </c>
      <c r="B108" s="573" t="s">
        <v>569</v>
      </c>
      <c r="C108" s="574"/>
      <c r="D108" s="574"/>
      <c r="E108" s="422"/>
      <c r="F108" s="414"/>
      <c r="G108" s="418"/>
      <c r="H108" s="88"/>
      <c r="I108" s="415"/>
      <c r="J108" s="415"/>
      <c r="K108" s="88"/>
      <c r="L108" s="428"/>
    </row>
    <row r="109" spans="1:12" ht="12.75">
      <c r="A109" s="413">
        <v>100</v>
      </c>
      <c r="B109" s="573" t="s">
        <v>570</v>
      </c>
      <c r="C109" s="574"/>
      <c r="D109" s="574"/>
      <c r="E109" s="422"/>
      <c r="F109" s="414"/>
      <c r="G109" s="418"/>
      <c r="H109" s="88"/>
      <c r="I109" s="415"/>
      <c r="J109" s="415"/>
      <c r="K109" s="88"/>
      <c r="L109" s="428"/>
    </row>
    <row r="110" spans="1:12" ht="12.75">
      <c r="A110" s="413">
        <v>101</v>
      </c>
      <c r="B110" s="573" t="s">
        <v>571</v>
      </c>
      <c r="C110" s="574"/>
      <c r="D110" s="574"/>
      <c r="E110" s="422"/>
      <c r="F110" s="414"/>
      <c r="G110" s="418"/>
      <c r="H110" s="88"/>
      <c r="I110" s="415"/>
      <c r="J110" s="415"/>
      <c r="K110" s="88"/>
      <c r="L110" s="428"/>
    </row>
    <row r="111" spans="1:12" ht="12.75">
      <c r="A111" s="413">
        <v>102</v>
      </c>
      <c r="B111" s="573" t="s">
        <v>572</v>
      </c>
      <c r="C111" s="574"/>
      <c r="D111" s="574"/>
      <c r="E111" s="422"/>
      <c r="F111" s="414"/>
      <c r="G111" s="418"/>
      <c r="H111" s="88"/>
      <c r="I111" s="415"/>
      <c r="J111" s="415"/>
      <c r="K111" s="88"/>
      <c r="L111" s="428"/>
    </row>
    <row r="112" spans="1:12" ht="12.75">
      <c r="A112" s="413">
        <v>103</v>
      </c>
      <c r="B112" s="573" t="s">
        <v>573</v>
      </c>
      <c r="C112" s="574"/>
      <c r="D112" s="574"/>
      <c r="E112" s="422"/>
      <c r="F112" s="414"/>
      <c r="G112" s="418"/>
      <c r="H112" s="88"/>
      <c r="I112" s="415"/>
      <c r="J112" s="415"/>
      <c r="K112" s="88"/>
      <c r="L112" s="428"/>
    </row>
    <row r="113" spans="1:12" ht="12.75">
      <c r="A113" s="413">
        <v>104</v>
      </c>
      <c r="B113" s="573" t="s">
        <v>574</v>
      </c>
      <c r="C113" s="574"/>
      <c r="D113" s="574"/>
      <c r="E113" s="422"/>
      <c r="F113" s="414"/>
      <c r="G113" s="418"/>
      <c r="H113" s="88"/>
      <c r="I113" s="415"/>
      <c r="J113" s="415"/>
      <c r="K113" s="88"/>
      <c r="L113" s="428"/>
    </row>
    <row r="114" spans="1:12" ht="12.75">
      <c r="A114" s="413">
        <v>105</v>
      </c>
      <c r="B114" s="573" t="s">
        <v>575</v>
      </c>
      <c r="C114" s="574"/>
      <c r="D114" s="574"/>
      <c r="E114" s="422"/>
      <c r="F114" s="414"/>
      <c r="G114" s="418"/>
      <c r="H114" s="88"/>
      <c r="I114" s="415"/>
      <c r="J114" s="415"/>
      <c r="K114" s="88"/>
      <c r="L114" s="428"/>
    </row>
    <row r="115" spans="1:12" ht="12.75">
      <c r="A115" s="413"/>
      <c r="B115" s="575"/>
      <c r="C115" s="576"/>
      <c r="D115" s="576"/>
      <c r="E115" s="577"/>
      <c r="F115" s="414"/>
      <c r="G115" s="418"/>
      <c r="H115" s="88"/>
      <c r="I115" s="415"/>
      <c r="J115" s="415"/>
      <c r="K115" s="415"/>
      <c r="L115" s="428"/>
    </row>
    <row r="116" spans="1:12" ht="12.75">
      <c r="A116" s="578" t="s">
        <v>576</v>
      </c>
      <c r="B116" s="578"/>
      <c r="C116" s="578"/>
      <c r="D116" s="578"/>
      <c r="E116" s="578"/>
      <c r="F116" s="123">
        <f>SUM(F6:F115)</f>
        <v>184477227</v>
      </c>
      <c r="G116" s="123">
        <f>SUM(G6:G115)</f>
        <v>18392869.15</v>
      </c>
      <c r="H116" s="64">
        <f>SUM(H6:H115)</f>
        <v>40613156.6</v>
      </c>
      <c r="I116" s="64">
        <f>SUM(I6:I115)</f>
        <v>55219925</v>
      </c>
      <c r="J116" s="64">
        <f>SUM(J6:J115)</f>
        <v>13099689</v>
      </c>
      <c r="K116" s="123">
        <f>SUM(G116:H116:I116:J116)</f>
        <v>127325639.75</v>
      </c>
      <c r="L116" s="430"/>
    </row>
    <row r="117" ht="24.75" customHeight="1"/>
    <row r="118" spans="1:11" ht="12.75">
      <c r="A118" s="567" t="s">
        <v>577</v>
      </c>
      <c r="B118" s="567"/>
      <c r="C118" s="567"/>
      <c r="D118" s="567"/>
      <c r="E118" s="567"/>
      <c r="F118" s="567"/>
      <c r="G118" s="567"/>
      <c r="H118" s="567"/>
      <c r="I118" s="567"/>
      <c r="J118" s="567"/>
      <c r="K118" s="567"/>
    </row>
    <row r="119" spans="1:11" ht="39.75" customHeight="1">
      <c r="A119" s="431" t="s">
        <v>578</v>
      </c>
      <c r="B119" s="572" t="s">
        <v>460</v>
      </c>
      <c r="C119" s="572"/>
      <c r="D119" s="572"/>
      <c r="E119" s="572"/>
      <c r="F119" s="4"/>
      <c r="G119" s="4"/>
      <c r="H119" s="4"/>
      <c r="I119" s="431"/>
      <c r="J119" s="431" t="s">
        <v>579</v>
      </c>
      <c r="K119" s="432" t="s">
        <v>466</v>
      </c>
    </row>
    <row r="120" spans="1:11" ht="12.75">
      <c r="A120" s="433">
        <v>33</v>
      </c>
      <c r="B120" s="571" t="s">
        <v>502</v>
      </c>
      <c r="C120" s="571"/>
      <c r="D120" s="571"/>
      <c r="E120" s="571"/>
      <c r="F120" s="4"/>
      <c r="G120" s="4"/>
      <c r="H120" s="4"/>
      <c r="I120" s="419"/>
      <c r="J120" s="419">
        <v>8104</v>
      </c>
      <c r="K120" s="419">
        <v>8104</v>
      </c>
    </row>
    <row r="121" spans="1:11" ht="12.75">
      <c r="A121" s="433">
        <v>38</v>
      </c>
      <c r="B121" s="568" t="s">
        <v>507</v>
      </c>
      <c r="C121" s="569"/>
      <c r="D121" s="569"/>
      <c r="E121" s="427"/>
      <c r="F121" s="4"/>
      <c r="G121" s="4"/>
      <c r="H121" s="4"/>
      <c r="I121" s="419"/>
      <c r="J121" s="419">
        <v>29538</v>
      </c>
      <c r="K121" s="419">
        <v>29538</v>
      </c>
    </row>
    <row r="122" spans="1:11" ht="12.75">
      <c r="A122" s="433">
        <v>44</v>
      </c>
      <c r="B122" s="568" t="s">
        <v>580</v>
      </c>
      <c r="C122" s="569"/>
      <c r="D122" s="569"/>
      <c r="E122" s="570"/>
      <c r="F122" s="4"/>
      <c r="G122" s="4"/>
      <c r="H122" s="4"/>
      <c r="I122" s="419"/>
      <c r="J122" s="419">
        <v>60000</v>
      </c>
      <c r="K122" s="419">
        <f aca="true" t="shared" si="1" ref="K122:K127">SUM(J122)</f>
        <v>60000</v>
      </c>
    </row>
    <row r="123" spans="1:11" ht="12.75">
      <c r="A123" s="433">
        <v>52</v>
      </c>
      <c r="B123" s="571" t="s">
        <v>521</v>
      </c>
      <c r="C123" s="571"/>
      <c r="D123" s="571"/>
      <c r="E123" s="571"/>
      <c r="F123" s="4"/>
      <c r="G123" s="4"/>
      <c r="H123" s="4"/>
      <c r="I123" s="419"/>
      <c r="J123" s="419">
        <v>3107</v>
      </c>
      <c r="K123" s="419">
        <f t="shared" si="1"/>
        <v>3107</v>
      </c>
    </row>
    <row r="124" spans="1:11" ht="12.75">
      <c r="A124" s="433">
        <v>53</v>
      </c>
      <c r="B124" s="571" t="s">
        <v>522</v>
      </c>
      <c r="C124" s="571"/>
      <c r="D124" s="571"/>
      <c r="E124" s="571"/>
      <c r="F124" s="4"/>
      <c r="G124" s="4"/>
      <c r="H124" s="4"/>
      <c r="I124" s="419"/>
      <c r="J124" s="419">
        <v>4470</v>
      </c>
      <c r="K124" s="419">
        <f t="shared" si="1"/>
        <v>4470</v>
      </c>
    </row>
    <row r="125" spans="1:12" ht="12.75">
      <c r="A125" s="433">
        <v>56</v>
      </c>
      <c r="B125" s="568" t="s">
        <v>524</v>
      </c>
      <c r="C125" s="569"/>
      <c r="D125" s="569"/>
      <c r="E125" s="570"/>
      <c r="F125" s="4"/>
      <c r="G125" s="4"/>
      <c r="H125" s="4"/>
      <c r="I125" s="419"/>
      <c r="J125" s="419">
        <v>33476</v>
      </c>
      <c r="K125" s="419">
        <f t="shared" si="1"/>
        <v>33476</v>
      </c>
      <c r="L125" s="443"/>
    </row>
    <row r="126" spans="1:11" ht="12.75">
      <c r="A126" s="433">
        <v>79</v>
      </c>
      <c r="B126" s="571" t="s">
        <v>581</v>
      </c>
      <c r="C126" s="571"/>
      <c r="D126" s="571"/>
      <c r="E126" s="571"/>
      <c r="F126" s="4"/>
      <c r="G126" s="4"/>
      <c r="H126" s="4"/>
      <c r="I126" s="419"/>
      <c r="J126" s="419">
        <v>35</v>
      </c>
      <c r="K126" s="419">
        <f t="shared" si="1"/>
        <v>35</v>
      </c>
    </row>
    <row r="127" spans="1:11" ht="12.75" customHeight="1">
      <c r="A127" s="433"/>
      <c r="B127" s="568"/>
      <c r="C127" s="569"/>
      <c r="D127" s="569"/>
      <c r="E127" s="570"/>
      <c r="F127" s="4"/>
      <c r="G127" s="4"/>
      <c r="H127" s="4"/>
      <c r="I127" s="419"/>
      <c r="J127" s="419"/>
      <c r="K127" s="419">
        <f t="shared" si="1"/>
        <v>0</v>
      </c>
    </row>
    <row r="128" spans="1:11" ht="12.75">
      <c r="A128" s="567" t="s">
        <v>83</v>
      </c>
      <c r="B128" s="567"/>
      <c r="C128" s="567"/>
      <c r="D128" s="567"/>
      <c r="E128" s="567"/>
      <c r="F128" s="4"/>
      <c r="G128" s="4"/>
      <c r="H128" s="4"/>
      <c r="I128" s="434"/>
      <c r="J128" s="434">
        <f>SUM(J120:J127)</f>
        <v>138730</v>
      </c>
      <c r="K128" s="434">
        <f>SUM(K120:K127)</f>
        <v>138730</v>
      </c>
    </row>
    <row r="129" spans="1:11" ht="12.75">
      <c r="A129" s="564" t="s">
        <v>582</v>
      </c>
      <c r="B129" s="565"/>
      <c r="C129" s="565"/>
      <c r="D129" s="565"/>
      <c r="E129" s="566"/>
      <c r="F129" s="4"/>
      <c r="G129" s="4"/>
      <c r="H129" s="4"/>
      <c r="I129" s="434"/>
      <c r="J129" s="434"/>
      <c r="K129" s="434">
        <v>0</v>
      </c>
    </row>
    <row r="130" spans="1:11" ht="12.75">
      <c r="A130" s="564" t="s">
        <v>583</v>
      </c>
      <c r="B130" s="565"/>
      <c r="C130" s="565"/>
      <c r="D130" s="565"/>
      <c r="E130" s="435"/>
      <c r="F130" s="4"/>
      <c r="G130" s="4"/>
      <c r="H130" s="4"/>
      <c r="I130" s="434"/>
      <c r="J130" s="434"/>
      <c r="K130" s="434">
        <v>60000000</v>
      </c>
    </row>
    <row r="131" spans="1:11" ht="12.75">
      <c r="A131" s="564" t="s">
        <v>584</v>
      </c>
      <c r="B131" s="565"/>
      <c r="C131" s="565"/>
      <c r="D131" s="565"/>
      <c r="E131" s="566"/>
      <c r="F131" s="4"/>
      <c r="G131" s="4"/>
      <c r="H131" s="4"/>
      <c r="I131" s="434"/>
      <c r="J131" s="434"/>
      <c r="K131" s="434">
        <v>0</v>
      </c>
    </row>
    <row r="132" spans="1:11" ht="12.75">
      <c r="A132" s="567" t="s">
        <v>585</v>
      </c>
      <c r="B132" s="567"/>
      <c r="C132" s="567"/>
      <c r="D132" s="567"/>
      <c r="E132" s="567"/>
      <c r="F132" s="4"/>
      <c r="G132" s="4"/>
      <c r="H132" s="4"/>
      <c r="I132" s="4"/>
      <c r="J132" s="4"/>
      <c r="K132" s="434">
        <v>343893</v>
      </c>
    </row>
    <row r="133" spans="1:11" ht="12.75">
      <c r="A133" s="567" t="s">
        <v>586</v>
      </c>
      <c r="B133" s="567"/>
      <c r="C133" s="567"/>
      <c r="D133" s="567"/>
      <c r="E133" s="567"/>
      <c r="F133" s="4"/>
      <c r="G133" s="4"/>
      <c r="H133" s="4"/>
      <c r="I133" s="436"/>
      <c r="J133" s="437"/>
      <c r="K133" s="438">
        <f>SUM(K128:K132)</f>
        <v>60482623</v>
      </c>
    </row>
    <row r="134" ht="12.75">
      <c r="K134" s="15"/>
    </row>
    <row r="135" spans="1:11" ht="12.75" customHeight="1">
      <c r="A135" s="525"/>
      <c r="B135" s="525"/>
      <c r="C135" s="525"/>
      <c r="D135" s="525"/>
      <c r="E135" s="525"/>
      <c r="F135" s="525"/>
      <c r="J135" s="561"/>
      <c r="K135" s="562"/>
    </row>
    <row r="136" ht="12.75">
      <c r="K136" s="15"/>
    </row>
    <row r="137" spans="1:11" ht="12.75">
      <c r="A137" s="525"/>
      <c r="B137" s="560"/>
      <c r="C137" s="560"/>
      <c r="D137" s="560"/>
      <c r="E137" s="560"/>
      <c r="F137" s="560"/>
      <c r="J137" s="563"/>
      <c r="K137" s="562"/>
    </row>
    <row r="138" spans="1:6" ht="12.75">
      <c r="A138" s="14"/>
      <c r="B138" s="14"/>
      <c r="C138" s="14"/>
      <c r="D138" s="14"/>
      <c r="E138" s="14"/>
      <c r="F138" s="14"/>
    </row>
    <row r="139" spans="1:11" ht="12.75" customHeight="1">
      <c r="A139" s="525"/>
      <c r="B139" s="560"/>
      <c r="C139" s="560"/>
      <c r="D139" s="560"/>
      <c r="E139" s="560"/>
      <c r="F139" s="560"/>
      <c r="J139" s="563"/>
      <c r="K139" s="562"/>
    </row>
    <row r="140" spans="1:11" ht="12.75" customHeight="1">
      <c r="A140" s="408"/>
      <c r="B140" s="439"/>
      <c r="C140" s="439"/>
      <c r="D140" s="439"/>
      <c r="E140" s="439"/>
      <c r="F140" s="439"/>
      <c r="J140" s="440"/>
      <c r="K140" s="440"/>
    </row>
    <row r="141" spans="1:11" ht="12.75">
      <c r="A141" s="525"/>
      <c r="B141" s="560"/>
      <c r="C141" s="560"/>
      <c r="D141" s="560"/>
      <c r="E141" s="560"/>
      <c r="F141" s="560"/>
      <c r="J141" s="561"/>
      <c r="K141" s="562"/>
    </row>
  </sheetData>
  <mergeCells count="139">
    <mergeCell ref="A2:K2"/>
    <mergeCell ref="A1:J1"/>
    <mergeCell ref="B4:E4"/>
    <mergeCell ref="A5:K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A32:K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A65:K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D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A106:K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E115"/>
    <mergeCell ref="A116:E116"/>
    <mergeCell ref="A118:K118"/>
    <mergeCell ref="B119:E119"/>
    <mergeCell ref="B120:E120"/>
    <mergeCell ref="B121:D121"/>
    <mergeCell ref="B122:E122"/>
    <mergeCell ref="B123:E123"/>
    <mergeCell ref="B124:E124"/>
    <mergeCell ref="B125:E125"/>
    <mergeCell ref="B126:E126"/>
    <mergeCell ref="B127:E127"/>
    <mergeCell ref="A128:E128"/>
    <mergeCell ref="A129:E129"/>
    <mergeCell ref="A130:D130"/>
    <mergeCell ref="A131:E131"/>
    <mergeCell ref="A132:E132"/>
    <mergeCell ref="A133:E133"/>
    <mergeCell ref="A135:F135"/>
    <mergeCell ref="A141:F141"/>
    <mergeCell ref="J141:K141"/>
    <mergeCell ref="J135:K135"/>
    <mergeCell ref="A137:F137"/>
    <mergeCell ref="J137:K137"/>
    <mergeCell ref="A139:F139"/>
    <mergeCell ref="J139:K139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77" r:id="rId1"/>
  <headerFooter alignWithMargins="0">
    <oddFooter>&amp;C&amp;P</oddFooter>
  </headerFooter>
  <rowBreaks count="1" manualBreakCount="1">
    <brk id="64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26" sqref="G26"/>
    </sheetView>
  </sheetViews>
  <sheetFormatPr defaultColWidth="9.00390625" defaultRowHeight="12.75"/>
  <cols>
    <col min="1" max="1" width="34.875" style="0" customWidth="1"/>
    <col min="2" max="2" width="10.75390625" style="0" customWidth="1"/>
    <col min="3" max="3" width="10.875" style="0" customWidth="1"/>
    <col min="4" max="4" width="15.25390625" style="0" customWidth="1"/>
    <col min="5" max="5" width="12.75390625" style="0" customWidth="1"/>
    <col min="7" max="7" width="13.875" style="0" bestFit="1" customWidth="1"/>
  </cols>
  <sheetData>
    <row r="1" spans="1:8" ht="18">
      <c r="A1" s="228" t="s">
        <v>446</v>
      </c>
      <c r="B1" s="228"/>
      <c r="C1" s="228"/>
      <c r="D1" s="228"/>
      <c r="E1" s="228"/>
      <c r="H1" s="2"/>
    </row>
    <row r="2" spans="1:8" ht="18">
      <c r="A2" s="228"/>
      <c r="B2" s="228"/>
      <c r="C2" s="228"/>
      <c r="D2" s="228"/>
      <c r="E2" s="228"/>
      <c r="H2" s="2"/>
    </row>
    <row r="4" spans="1:7" ht="15.75">
      <c r="A4" s="1" t="s">
        <v>389</v>
      </c>
      <c r="D4" s="174">
        <v>164618451.52</v>
      </c>
      <c r="E4" s="2" t="s">
        <v>94</v>
      </c>
      <c r="G4" s="174"/>
    </row>
    <row r="5" spans="1:7" ht="15.75">
      <c r="A5" s="1"/>
      <c r="D5" s="174"/>
      <c r="G5" s="174"/>
    </row>
    <row r="6" spans="1:2" ht="15.75">
      <c r="A6" s="1" t="s">
        <v>95</v>
      </c>
      <c r="B6" s="1"/>
    </row>
    <row r="7" spans="1:5" ht="25.5">
      <c r="A7" s="81"/>
      <c r="B7" s="52" t="s">
        <v>126</v>
      </c>
      <c r="C7" s="6" t="s">
        <v>127</v>
      </c>
      <c r="D7" s="5" t="s">
        <v>2</v>
      </c>
      <c r="E7" s="51" t="s">
        <v>128</v>
      </c>
    </row>
    <row r="8" spans="1:5" ht="12.75">
      <c r="A8" s="404" t="s">
        <v>385</v>
      </c>
      <c r="B8" s="28">
        <v>0</v>
      </c>
      <c r="C8" s="28">
        <v>0</v>
      </c>
      <c r="D8" s="28">
        <v>5417000</v>
      </c>
      <c r="E8" s="36" t="s">
        <v>316</v>
      </c>
    </row>
    <row r="9" spans="1:5" ht="12.75">
      <c r="A9" s="3" t="s">
        <v>342</v>
      </c>
      <c r="B9" s="9">
        <v>0</v>
      </c>
      <c r="C9" s="9">
        <v>0</v>
      </c>
      <c r="D9" s="9">
        <f>SUM(D8:D8)</f>
        <v>5417000</v>
      </c>
      <c r="E9" s="27" t="s">
        <v>316</v>
      </c>
    </row>
    <row r="10" spans="1:5" ht="12.75">
      <c r="A10" s="297"/>
      <c r="B10" s="298"/>
      <c r="C10" s="298"/>
      <c r="D10" s="298"/>
      <c r="E10" s="371"/>
    </row>
    <row r="11" spans="1:5" ht="12.75">
      <c r="A11" s="297"/>
      <c r="B11" s="298"/>
      <c r="C11" s="298"/>
      <c r="D11" s="298"/>
      <c r="E11" s="371"/>
    </row>
    <row r="14" ht="15.75">
      <c r="A14" s="1" t="s">
        <v>623</v>
      </c>
    </row>
    <row r="15" spans="1:5" ht="24" customHeight="1">
      <c r="A15" s="3"/>
      <c r="B15" s="52" t="s">
        <v>126</v>
      </c>
      <c r="C15" s="6" t="s">
        <v>127</v>
      </c>
      <c r="D15" s="279" t="s">
        <v>2</v>
      </c>
      <c r="E15" s="51" t="s">
        <v>128</v>
      </c>
    </row>
    <row r="16" spans="1:5" ht="26.25" customHeight="1">
      <c r="A16" s="404" t="s">
        <v>436</v>
      </c>
      <c r="B16" s="348">
        <v>0</v>
      </c>
      <c r="C16" s="348">
        <v>0</v>
      </c>
      <c r="D16" s="348">
        <v>113726720</v>
      </c>
      <c r="E16" s="405" t="s">
        <v>316</v>
      </c>
    </row>
    <row r="17" spans="1:5" ht="12.75">
      <c r="A17" s="3" t="s">
        <v>343</v>
      </c>
      <c r="B17" s="9">
        <v>0</v>
      </c>
      <c r="C17" s="339">
        <v>0</v>
      </c>
      <c r="D17" s="9">
        <f>SUM(D16:D16)</f>
        <v>113726720</v>
      </c>
      <c r="E17" s="10" t="s">
        <v>316</v>
      </c>
    </row>
    <row r="18" ht="12.75">
      <c r="A18" s="401"/>
    </row>
    <row r="20" spans="1:5" ht="13.5" customHeight="1">
      <c r="A20" t="s">
        <v>435</v>
      </c>
      <c r="D20" s="365">
        <v>120000000</v>
      </c>
      <c r="E20" t="s">
        <v>94</v>
      </c>
    </row>
    <row r="22" spans="1:5" ht="15.75">
      <c r="A22" s="1" t="s">
        <v>601</v>
      </c>
      <c r="D22" s="360">
        <v>176308731.52</v>
      </c>
      <c r="E22" s="361" t="s">
        <v>94</v>
      </c>
    </row>
    <row r="24" ht="12.75">
      <c r="A24" s="2" t="s">
        <v>624</v>
      </c>
    </row>
    <row r="26" spans="1:5" ht="14.25">
      <c r="A26" s="488" t="s">
        <v>625</v>
      </c>
      <c r="B26" s="488"/>
      <c r="C26" s="488"/>
      <c r="D26" s="490">
        <v>-998000</v>
      </c>
      <c r="E26" t="s">
        <v>94</v>
      </c>
    </row>
    <row r="27" spans="1:5" ht="15">
      <c r="A27" s="488" t="s">
        <v>626</v>
      </c>
      <c r="B27" s="489"/>
      <c r="C27" s="489"/>
      <c r="D27" s="490">
        <v>-243000000</v>
      </c>
      <c r="E27" t="s">
        <v>94</v>
      </c>
    </row>
    <row r="29" spans="1:5" ht="14.25">
      <c r="A29" s="488" t="s">
        <v>656</v>
      </c>
      <c r="D29" s="501" t="s">
        <v>661</v>
      </c>
      <c r="E29" t="s">
        <v>94</v>
      </c>
    </row>
  </sheetData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2005-05-05T05:35:24Z</cp:lastPrinted>
  <dcterms:created xsi:type="dcterms:W3CDTF">1997-01-24T11:07:25Z</dcterms:created>
  <dcterms:modified xsi:type="dcterms:W3CDTF">2005-05-05T05:35:30Z</dcterms:modified>
  <cp:category/>
  <cp:version/>
  <cp:contentType/>
  <cp:contentStatus/>
</cp:coreProperties>
</file>