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5" activeTab="0"/>
  </bookViews>
  <sheets>
    <sheet name="Alokace FV 2002 - 2004" sheetId="1" r:id="rId1"/>
  </sheets>
  <definedNames/>
  <calcPr fullCalcOnLoad="1"/>
</workbook>
</file>

<file path=xl/sharedStrings.xml><?xml version="1.0" encoding="utf-8"?>
<sst xmlns="http://schemas.openxmlformats.org/spreadsheetml/2006/main" count="223" uniqueCount="161">
  <si>
    <t xml:space="preserve">Alokace </t>
  </si>
  <si>
    <t>Nerozděl.</t>
  </si>
  <si>
    <t>prostředky</t>
  </si>
  <si>
    <t>Zůstatek</t>
  </si>
  <si>
    <t>v cíli</t>
  </si>
  <si>
    <t xml:space="preserve">Název </t>
  </si>
  <si>
    <t>Rozvoj vesnice</t>
  </si>
  <si>
    <t>GP</t>
  </si>
  <si>
    <t>vyhl. GP</t>
  </si>
  <si>
    <t>Objem</t>
  </si>
  <si>
    <t>Vítejte u nás</t>
  </si>
  <si>
    <t>Zemědělské projekty</t>
  </si>
  <si>
    <t>cíl</t>
  </si>
  <si>
    <t xml:space="preserve">Dílčí </t>
  </si>
  <si>
    <t>v Kč</t>
  </si>
  <si>
    <t xml:space="preserve">vyhlášeného </t>
  </si>
  <si>
    <t>Škola-centrum vzdělávání</t>
  </si>
  <si>
    <t>Podaná ruka</t>
  </si>
  <si>
    <t>Regionální kultura</t>
  </si>
  <si>
    <t>Nemovité památky</t>
  </si>
  <si>
    <t>Volný čas</t>
  </si>
  <si>
    <t>Obce na síti</t>
  </si>
  <si>
    <t>Čistá voda</t>
  </si>
  <si>
    <t>Územní dokumentace</t>
  </si>
  <si>
    <t>ŽP - zdroj bohatství Vys.</t>
  </si>
  <si>
    <t>Sport pro všechny</t>
  </si>
  <si>
    <t>Drobná údržba sportovišť</t>
  </si>
  <si>
    <t>Sportoviště</t>
  </si>
  <si>
    <t>Obce na síti II.</t>
  </si>
  <si>
    <t>GIS 1 - infrastruktura</t>
  </si>
  <si>
    <t>GIS 2 - data</t>
  </si>
  <si>
    <t>GIS 3 -aplikace</t>
  </si>
  <si>
    <t>Bydlete na venkově</t>
  </si>
  <si>
    <t>Územní dokumentace II.</t>
  </si>
  <si>
    <t>Prog. profes. vz. dospělých</t>
  </si>
  <si>
    <t>Krajina Vysočiny</t>
  </si>
  <si>
    <t>v roce</t>
  </si>
  <si>
    <t>Vyhl. 25 GP</t>
  </si>
  <si>
    <t>Nová alokace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</si>
  <si>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</si>
  <si>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</si>
  <si>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</si>
  <si>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</si>
  <si>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</si>
  <si>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</si>
  <si>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Rest. movitých památek</t>
  </si>
  <si>
    <t>Regionální kultura II.</t>
  </si>
  <si>
    <t>Protidrogová prevence</t>
  </si>
  <si>
    <t>Doprovodná infrastruktura CR</t>
  </si>
  <si>
    <t>Síťování firem na Vysočině</t>
  </si>
  <si>
    <t>Výstavba a údržba sportovišť</t>
  </si>
  <si>
    <t>Systém sběru a třídění odpadu</t>
  </si>
  <si>
    <t>Energ. využívání obn. zdrojů</t>
  </si>
  <si>
    <t>Webové stránky měst a obcí</t>
  </si>
  <si>
    <t>Webové stránky MSP</t>
  </si>
  <si>
    <t>Modernizace ubyt.zařízení</t>
  </si>
  <si>
    <t>Vítejte u nás II.</t>
  </si>
  <si>
    <t>Rozvoj mikroregionů</t>
  </si>
  <si>
    <t>GIS - II</t>
  </si>
  <si>
    <t>ŽP - zdroj boh. Vysočiny 2003</t>
  </si>
  <si>
    <t>Bydlete na venkově 2003</t>
  </si>
  <si>
    <t>Škola a knihovna-centra vzděl.</t>
  </si>
  <si>
    <t>Edice Vysočiny (část)</t>
  </si>
  <si>
    <t>ROK 2002</t>
  </si>
  <si>
    <t>ROK 2003</t>
  </si>
  <si>
    <t>PRK</t>
  </si>
  <si>
    <t xml:space="preserve"> 2.4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</si>
  <si>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</si>
  <si>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</si>
  <si>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</si>
  <si>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</si>
  <si>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</si>
  <si>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</si>
  <si>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</si>
  <si>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</si>
  <si>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</si>
  <si>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</si>
  <si>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</si>
  <si>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</si>
  <si>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</si>
  <si>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</si>
  <si>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</si>
  <si>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 xml:space="preserve"> 2.4.1</t>
  </si>
  <si>
    <t xml:space="preserve"> 2.4.2</t>
  </si>
  <si>
    <t>ROK 2004</t>
  </si>
  <si>
    <t>Volný čas 2004</t>
  </si>
  <si>
    <t>Regionální kultura III.</t>
  </si>
  <si>
    <t>Sport pro všechny 2004</t>
  </si>
  <si>
    <t>Metropolitní sítě</t>
  </si>
  <si>
    <t>v cíli v Kč</t>
  </si>
  <si>
    <t>Celk.</t>
  </si>
  <si>
    <t>Škola dílnou lidskosti</t>
  </si>
  <si>
    <t>Popularizace inf. technologií</t>
  </si>
  <si>
    <t>Jednorázové akce 2004</t>
  </si>
  <si>
    <t>Výzkum-vývoj-inovace</t>
  </si>
  <si>
    <t>Certifikace-osvědčení</t>
  </si>
  <si>
    <t>Rozvoj malých podnikatelů</t>
  </si>
  <si>
    <t>Rozvoj vesnice 2004</t>
  </si>
  <si>
    <t>Rozvoj vesnice 2004 - II</t>
  </si>
  <si>
    <t>Vítejte u nás 2004</t>
  </si>
  <si>
    <t>Doprovodná infrastruktura CR 2004</t>
  </si>
  <si>
    <t>Cizí jazyky - brána k novému poznání</t>
  </si>
  <si>
    <t>Lidské zdroje ve firmách</t>
  </si>
  <si>
    <t>Vzdělávání seniorů v oblasti ICT (část)</t>
  </si>
  <si>
    <t>Cizí jaz. - brána k novému poznání 2004 - II</t>
  </si>
  <si>
    <t>Bydlete na venkově 2004</t>
  </si>
  <si>
    <t>Vzděláním ke stan. Kvality</t>
  </si>
  <si>
    <t>Prevence kriminality 2004</t>
  </si>
  <si>
    <t>Vysočina bez bariér</t>
  </si>
  <si>
    <t xml:space="preserve">Protidrogová prevence a léčba 2004 - 2005 </t>
  </si>
  <si>
    <t>Sportoviště 2004</t>
  </si>
  <si>
    <t>Tábory 2004</t>
  </si>
  <si>
    <t>Volný čas 2005</t>
  </si>
  <si>
    <t>Jednorázové akce 2005</t>
  </si>
  <si>
    <t>Sport pro všechny 2005</t>
  </si>
  <si>
    <t>Edice Vysočiny II.</t>
  </si>
  <si>
    <t>Regionální kultura IV.</t>
  </si>
  <si>
    <t>Dopravní výchova 2004</t>
  </si>
  <si>
    <t>Webové stránky měst a obcí - II</t>
  </si>
  <si>
    <t>Obce na síti - IV</t>
  </si>
  <si>
    <t>GIS - III</t>
  </si>
  <si>
    <t>Metropolitní sítě - II</t>
  </si>
  <si>
    <t>Integrace aplikačního vybavení ISVS</t>
  </si>
  <si>
    <t>Metropolitní sítě III</t>
  </si>
  <si>
    <t>Čistá voda 2004</t>
  </si>
  <si>
    <t>Projektová dokumentace k programu SROP</t>
  </si>
  <si>
    <t>Krajina Vysočiny 2004</t>
  </si>
  <si>
    <t>Systém sběru a třídění odpadu 2004 (část)</t>
  </si>
  <si>
    <t xml:space="preserve">Energ. využívání obnovitel. zdrojů 2004 </t>
  </si>
  <si>
    <t>ŽP - zdroj bohatství Vysočiny 2004</t>
  </si>
  <si>
    <t>Celkem</t>
  </si>
  <si>
    <t>Dodatečná</t>
  </si>
  <si>
    <t>alokace</t>
  </si>
  <si>
    <t>v roce 2003</t>
  </si>
  <si>
    <t>z roku 2002</t>
  </si>
  <si>
    <t>Celková</t>
  </si>
  <si>
    <t>vč. zůstatků</t>
  </si>
  <si>
    <t>Vyhl. 36 GP</t>
  </si>
  <si>
    <t>*4 GP označené kurzívou byly vyhlášené až v roce 2004, ale čerpaly z alokace pro rok 2003</t>
  </si>
  <si>
    <t>Klenotnice vysočiny 2004*</t>
  </si>
  <si>
    <t>Bezpečná silnice 2004*</t>
  </si>
  <si>
    <t>Veřejná doprava 2004*</t>
  </si>
  <si>
    <t>Veřejná letiště 2004*</t>
  </si>
  <si>
    <t>Rozdělená</t>
  </si>
  <si>
    <t>podpora</t>
  </si>
  <si>
    <t>Rozdělení</t>
  </si>
  <si>
    <t>zůstatků*</t>
  </si>
  <si>
    <t>*v průběhu roku byly navýšeny zůstatky v dílčím cíli 4.2 o 3,05 mil. Kč od firmy EKO-KOM, a.s. a dále bylo ještě navýšeno opatření 2.4.1 o 4 mil. Kč, aby bylo umožněno v předstihu vyhlášení 3 volnočasových GP</t>
  </si>
  <si>
    <t>Rodělená</t>
  </si>
  <si>
    <t>Dodatečné</t>
  </si>
  <si>
    <t>navýšení</t>
  </si>
  <si>
    <t>Počet stran: 2</t>
  </si>
  <si>
    <t>v cíli v %</t>
  </si>
  <si>
    <t>pro rok 2004</t>
  </si>
  <si>
    <t>zůstatků z roku</t>
  </si>
  <si>
    <t>2003 + vratky</t>
  </si>
  <si>
    <t>Celk. alokace</t>
  </si>
  <si>
    <t>Zemědělské projekty 2004 II. - GP zrušen**</t>
  </si>
  <si>
    <t>** GP byl zrušen usnesením ZK č. 346/05/2004/ZK a zároveň byla částka ve výši 2 366 200 Kč z Fondu Vysočiny převedena do kapitoly Zastupitelstvo kraje</t>
  </si>
  <si>
    <t>Čerpání prostředků Fondu Vysočiny dle dílčích cílů PRK</t>
  </si>
  <si>
    <t>ZK-02-2005-67, př. 4a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</si>
</sst>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color indexed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3" xfId="0" applyFont="1" applyFill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2" fillId="2" borderId="7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/>
    </xf>
    <xf numFmtId="0" fontId="1" fillId="3" borderId="13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/>
    </xf>
    <xf numFmtId="3" fontId="2" fillId="2" borderId="27" xfId="0" applyNumberFormat="1" applyFont="1" applyFill="1" applyBorder="1" applyAlignment="1">
      <alignment/>
    </xf>
    <xf numFmtId="2" fontId="2" fillId="2" borderId="2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29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2" fontId="3" fillId="4" borderId="30" xfId="0" applyNumberFormat="1" applyFont="1" applyFill="1" applyBorder="1" applyAlignment="1">
      <alignment vertical="center"/>
    </xf>
    <xf numFmtId="2" fontId="3" fillId="4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2" fontId="3" fillId="4" borderId="31" xfId="0" applyNumberFormat="1" applyFont="1" applyFill="1" applyBorder="1" applyAlignment="1">
      <alignment vertical="center"/>
    </xf>
    <xf numFmtId="2" fontId="3" fillId="4" borderId="32" xfId="0" applyNumberFormat="1" applyFont="1" applyFill="1" applyBorder="1" applyAlignment="1">
      <alignment vertical="center"/>
    </xf>
    <xf numFmtId="2" fontId="3" fillId="4" borderId="17" xfId="0" applyNumberFormat="1" applyFont="1" applyFill="1" applyBorder="1" applyAlignment="1">
      <alignment vertical="center"/>
    </xf>
    <xf numFmtId="0" fontId="1" fillId="3" borderId="3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1" fillId="3" borderId="34" xfId="0" applyFont="1" applyFill="1" applyBorder="1" applyAlignment="1">
      <alignment horizontal="center"/>
    </xf>
    <xf numFmtId="3" fontId="3" fillId="0" borderId="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2" fontId="3" fillId="4" borderId="16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2" fontId="3" fillId="4" borderId="35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3" fontId="3" fillId="0" borderId="29" xfId="0" applyNumberFormat="1" applyFont="1" applyBorder="1" applyAlignment="1">
      <alignment horizontal="right" vertical="center"/>
    </xf>
    <xf numFmtId="2" fontId="3" fillId="4" borderId="30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2" fontId="3" fillId="4" borderId="26" xfId="0" applyNumberFormat="1" applyFont="1" applyFill="1" applyBorder="1" applyAlignment="1">
      <alignment vertical="center"/>
    </xf>
    <xf numFmtId="2" fontId="3" fillId="4" borderId="25" xfId="0" applyNumberFormat="1" applyFont="1" applyFill="1" applyBorder="1" applyAlignment="1">
      <alignment vertical="center"/>
    </xf>
    <xf numFmtId="2" fontId="3" fillId="4" borderId="29" xfId="0" applyNumberFormat="1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2" fontId="3" fillId="4" borderId="25" xfId="0" applyNumberFormat="1" applyFont="1" applyFill="1" applyBorder="1" applyAlignment="1">
      <alignment/>
    </xf>
    <xf numFmtId="2" fontId="3" fillId="4" borderId="28" xfId="0" applyNumberFormat="1" applyFont="1" applyFill="1" applyBorder="1" applyAlignment="1">
      <alignment/>
    </xf>
    <xf numFmtId="2" fontId="3" fillId="4" borderId="3" xfId="0" applyNumberFormat="1" applyFont="1" applyFill="1" applyBorder="1" applyAlignment="1">
      <alignment vertical="center"/>
    </xf>
    <xf numFmtId="2" fontId="3" fillId="4" borderId="29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3" fontId="3" fillId="0" borderId="16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0" fillId="0" borderId="22" xfId="0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0" fillId="0" borderId="9" xfId="0" applyBorder="1" applyAlignment="1">
      <alignment/>
    </xf>
    <xf numFmtId="3" fontId="2" fillId="0" borderId="1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16" fontId="2" fillId="0" borderId="2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3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2" fontId="3" fillId="4" borderId="3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horizontal="right" vertical="center"/>
    </xf>
    <xf numFmtId="2" fontId="0" fillId="4" borderId="35" xfId="0" applyNumberFormat="1" applyFont="1" applyFill="1" applyBorder="1" applyAlignment="1">
      <alignment vertical="center"/>
    </xf>
    <xf numFmtId="2" fontId="0" fillId="4" borderId="26" xfId="0" applyNumberFormat="1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 topLeftCell="D1">
      <selection activeCell="L27" sqref="L27:L32"/>
    </sheetView>
  </sheetViews>
  <sheetFormatPr defaultColWidth="9.00390625" defaultRowHeight="12.75"/>
  <cols>
    <col min="1" max="1" width="5.00390625" style="0" customWidth="1"/>
    <col min="2" max="2" width="9.75390625" style="5" customWidth="1"/>
    <col min="3" max="3" width="19.625" style="5" customWidth="1"/>
    <col min="4" max="4" width="8.625" style="5" customWidth="1"/>
    <col min="5" max="5" width="10.125" style="5" customWidth="1"/>
    <col min="6" max="6" width="8.875" style="5" customWidth="1"/>
    <col min="7" max="7" width="8.625" style="0" customWidth="1"/>
    <col min="8" max="8" width="9.125" style="5" customWidth="1"/>
    <col min="9" max="9" width="8.375" style="5" customWidth="1"/>
    <col min="10" max="11" width="10.75390625" style="0" customWidth="1"/>
    <col min="12" max="12" width="12.00390625" style="0" customWidth="1"/>
    <col min="13" max="13" width="21.625" style="5" customWidth="1"/>
    <col min="14" max="14" width="10.25390625" style="0" customWidth="1"/>
    <col min="15" max="15" width="10.00390625" style="67" customWidth="1"/>
    <col min="16" max="16" width="8.875" style="5" customWidth="1"/>
    <col min="17" max="17" width="8.625" style="66" customWidth="1"/>
    <col min="18" max="19" width="8.875" style="5" customWidth="1"/>
    <col min="20" max="20" width="13.375" style="0" customWidth="1"/>
    <col min="21" max="22" width="10.75390625" style="0" customWidth="1"/>
    <col min="23" max="23" width="31.125" style="5" customWidth="1"/>
    <col min="24" max="24" width="10.25390625" style="67" customWidth="1"/>
    <col min="25" max="25" width="10.625" style="0" customWidth="1"/>
    <col min="26" max="26" width="8.875" style="5" customWidth="1"/>
    <col min="27" max="27" width="10.25390625" style="67" customWidth="1"/>
    <col min="28" max="28" width="8.875" style="69" customWidth="1"/>
    <col min="29" max="29" width="8.875" style="5" customWidth="1"/>
    <col min="30" max="31" width="10.125" style="5" customWidth="1"/>
  </cols>
  <sheetData>
    <row r="1" spans="1:28" s="77" customFormat="1" ht="12.75" customHeight="1">
      <c r="A1" s="1" t="s">
        <v>159</v>
      </c>
      <c r="M1" s="1" t="s">
        <v>160</v>
      </c>
      <c r="O1" s="76"/>
      <c r="Q1" s="78"/>
      <c r="Y1" s="76"/>
      <c r="AA1" s="76"/>
      <c r="AB1" s="78"/>
    </row>
    <row r="2" ht="13.5" thickBot="1">
      <c r="M2" s="1" t="s">
        <v>151</v>
      </c>
    </row>
    <row r="3" spans="1:31" ht="12.75">
      <c r="A3" s="27" t="s">
        <v>65</v>
      </c>
      <c r="B3" s="94" t="s">
        <v>63</v>
      </c>
      <c r="C3" s="94"/>
      <c r="D3" s="94"/>
      <c r="E3" s="94"/>
      <c r="F3" s="94"/>
      <c r="G3" s="94"/>
      <c r="H3" s="53"/>
      <c r="I3" s="53"/>
      <c r="J3" s="93" t="s">
        <v>64</v>
      </c>
      <c r="K3" s="94"/>
      <c r="L3" s="94"/>
      <c r="M3" s="94"/>
      <c r="N3" s="94"/>
      <c r="O3" s="94"/>
      <c r="P3" s="94"/>
      <c r="Q3" s="94"/>
      <c r="R3" s="103"/>
      <c r="S3" s="104"/>
      <c r="T3" s="93" t="s">
        <v>84</v>
      </c>
      <c r="U3" s="94"/>
      <c r="V3" s="94"/>
      <c r="W3" s="95"/>
      <c r="X3" s="95"/>
      <c r="Y3" s="95"/>
      <c r="Z3" s="95"/>
      <c r="AA3" s="95"/>
      <c r="AB3" s="95"/>
      <c r="AC3" s="96"/>
      <c r="AD3" s="93" t="s">
        <v>130</v>
      </c>
      <c r="AE3" s="97"/>
    </row>
    <row r="4" spans="1:31" s="3" customFormat="1" ht="11.25">
      <c r="A4" s="2" t="s">
        <v>13</v>
      </c>
      <c r="B4" s="2" t="s">
        <v>0</v>
      </c>
      <c r="C4" s="2" t="s">
        <v>5</v>
      </c>
      <c r="D4" s="2" t="s">
        <v>9</v>
      </c>
      <c r="E4" s="2" t="s">
        <v>1</v>
      </c>
      <c r="F4" s="28" t="s">
        <v>9</v>
      </c>
      <c r="G4" s="28" t="s">
        <v>3</v>
      </c>
      <c r="H4" s="28" t="s">
        <v>143</v>
      </c>
      <c r="I4" s="28" t="s">
        <v>143</v>
      </c>
      <c r="J4" s="31" t="s">
        <v>38</v>
      </c>
      <c r="K4" s="61" t="s">
        <v>131</v>
      </c>
      <c r="L4" s="2" t="s">
        <v>156</v>
      </c>
      <c r="M4" s="2" t="s">
        <v>5</v>
      </c>
      <c r="N4" s="2" t="s">
        <v>9</v>
      </c>
      <c r="O4" s="2" t="s">
        <v>1</v>
      </c>
      <c r="P4" s="28" t="s">
        <v>9</v>
      </c>
      <c r="Q4" s="2" t="s">
        <v>3</v>
      </c>
      <c r="R4" s="28" t="s">
        <v>143</v>
      </c>
      <c r="S4" s="70" t="s">
        <v>143</v>
      </c>
      <c r="T4" s="31" t="s">
        <v>145</v>
      </c>
      <c r="U4" s="61" t="s">
        <v>149</v>
      </c>
      <c r="V4" s="61" t="s">
        <v>135</v>
      </c>
      <c r="W4" s="2" t="s">
        <v>5</v>
      </c>
      <c r="X4" s="2" t="s">
        <v>9</v>
      </c>
      <c r="Y4" s="2" t="s">
        <v>1</v>
      </c>
      <c r="Z4" s="28" t="s">
        <v>9</v>
      </c>
      <c r="AA4" s="28" t="s">
        <v>3</v>
      </c>
      <c r="AB4" s="2" t="s">
        <v>148</v>
      </c>
      <c r="AC4" s="28" t="s">
        <v>143</v>
      </c>
      <c r="AD4" s="31" t="s">
        <v>143</v>
      </c>
      <c r="AE4" s="70" t="s">
        <v>143</v>
      </c>
    </row>
    <row r="5" spans="1:31" s="3" customFormat="1" ht="11.25">
      <c r="A5" s="6" t="s">
        <v>12</v>
      </c>
      <c r="B5" s="6" t="s">
        <v>36</v>
      </c>
      <c r="C5" s="6" t="s">
        <v>15</v>
      </c>
      <c r="D5" s="6" t="s">
        <v>8</v>
      </c>
      <c r="E5" s="6" t="s">
        <v>2</v>
      </c>
      <c r="F5" s="29" t="s">
        <v>8</v>
      </c>
      <c r="G5" s="29" t="s">
        <v>4</v>
      </c>
      <c r="H5" s="29" t="s">
        <v>144</v>
      </c>
      <c r="I5" s="29" t="s">
        <v>144</v>
      </c>
      <c r="J5" s="32" t="s">
        <v>36</v>
      </c>
      <c r="K5" s="62" t="s">
        <v>132</v>
      </c>
      <c r="L5" s="6" t="s">
        <v>136</v>
      </c>
      <c r="M5" s="6" t="s">
        <v>15</v>
      </c>
      <c r="N5" s="6" t="s">
        <v>8</v>
      </c>
      <c r="O5" s="6" t="s">
        <v>2</v>
      </c>
      <c r="P5" s="29" t="s">
        <v>8</v>
      </c>
      <c r="Q5" s="6" t="s">
        <v>4</v>
      </c>
      <c r="R5" s="29" t="s">
        <v>144</v>
      </c>
      <c r="S5" s="71" t="s">
        <v>144</v>
      </c>
      <c r="T5" s="32" t="s">
        <v>154</v>
      </c>
      <c r="U5" s="62" t="s">
        <v>150</v>
      </c>
      <c r="V5" s="62" t="s">
        <v>132</v>
      </c>
      <c r="W5" s="6" t="s">
        <v>15</v>
      </c>
      <c r="X5" s="6" t="s">
        <v>8</v>
      </c>
      <c r="Y5" s="6" t="s">
        <v>2</v>
      </c>
      <c r="Z5" s="29" t="s">
        <v>8</v>
      </c>
      <c r="AA5" s="29" t="s">
        <v>4</v>
      </c>
      <c r="AB5" s="6" t="s">
        <v>144</v>
      </c>
      <c r="AC5" s="29" t="s">
        <v>144</v>
      </c>
      <c r="AD5" s="32" t="s">
        <v>144</v>
      </c>
      <c r="AE5" s="71" t="s">
        <v>144</v>
      </c>
    </row>
    <row r="6" spans="1:31" s="3" customFormat="1" ht="12" thickBot="1">
      <c r="A6" s="6"/>
      <c r="B6" s="6">
        <v>2002</v>
      </c>
      <c r="C6" s="4" t="s">
        <v>7</v>
      </c>
      <c r="D6" s="4" t="s">
        <v>14</v>
      </c>
      <c r="E6" s="4" t="s">
        <v>14</v>
      </c>
      <c r="F6" s="29" t="s">
        <v>89</v>
      </c>
      <c r="G6" s="29" t="s">
        <v>14</v>
      </c>
      <c r="H6" s="29" t="s">
        <v>89</v>
      </c>
      <c r="I6" s="29" t="s">
        <v>152</v>
      </c>
      <c r="J6" s="32">
        <v>2003</v>
      </c>
      <c r="K6" s="62" t="s">
        <v>133</v>
      </c>
      <c r="L6" s="6" t="s">
        <v>134</v>
      </c>
      <c r="M6" s="4" t="s">
        <v>7</v>
      </c>
      <c r="N6" s="6" t="s">
        <v>14</v>
      </c>
      <c r="O6" s="6" t="s">
        <v>14</v>
      </c>
      <c r="P6" s="29" t="s">
        <v>89</v>
      </c>
      <c r="Q6" s="6" t="s">
        <v>14</v>
      </c>
      <c r="R6" s="29" t="s">
        <v>89</v>
      </c>
      <c r="S6" s="71" t="s">
        <v>152</v>
      </c>
      <c r="T6" s="32" t="s">
        <v>155</v>
      </c>
      <c r="U6" s="62" t="s">
        <v>146</v>
      </c>
      <c r="V6" s="62" t="s">
        <v>153</v>
      </c>
      <c r="W6" s="4" t="s">
        <v>7</v>
      </c>
      <c r="X6" s="4" t="s">
        <v>14</v>
      </c>
      <c r="Y6" s="4" t="s">
        <v>14</v>
      </c>
      <c r="Z6" s="29" t="s">
        <v>89</v>
      </c>
      <c r="AA6" s="29" t="s">
        <v>14</v>
      </c>
      <c r="AB6" s="6" t="s">
        <v>89</v>
      </c>
      <c r="AC6" s="29" t="s">
        <v>152</v>
      </c>
      <c r="AD6" s="32" t="s">
        <v>89</v>
      </c>
      <c r="AE6" s="71" t="s">
        <v>152</v>
      </c>
    </row>
    <row r="7" spans="1:31" ht="12.75">
      <c r="A7" s="152" t="s">
        <v>73</v>
      </c>
      <c r="B7" s="79">
        <v>1020000</v>
      </c>
      <c r="C7" s="8"/>
      <c r="D7" s="8"/>
      <c r="E7" s="8"/>
      <c r="F7" s="79">
        <v>0</v>
      </c>
      <c r="G7" s="143">
        <v>1020000</v>
      </c>
      <c r="H7" s="79">
        <v>0</v>
      </c>
      <c r="I7" s="110">
        <f>H7*100/H61</f>
        <v>0</v>
      </c>
      <c r="J7" s="124">
        <v>1200000</v>
      </c>
      <c r="K7" s="79">
        <v>600000</v>
      </c>
      <c r="L7" s="79">
        <f>G7+J7+K7</f>
        <v>2820000</v>
      </c>
      <c r="M7" s="16" t="s">
        <v>49</v>
      </c>
      <c r="N7" s="23">
        <v>800000</v>
      </c>
      <c r="O7" s="37">
        <v>0</v>
      </c>
      <c r="P7" s="79">
        <v>800000</v>
      </c>
      <c r="Q7" s="119">
        <f>L7-P7+O7</f>
        <v>2020000</v>
      </c>
      <c r="R7" s="79">
        <f>P7-O7</f>
        <v>800000</v>
      </c>
      <c r="S7" s="83">
        <f>R7*100/R61</f>
        <v>1.076319009437784</v>
      </c>
      <c r="T7" s="124">
        <v>4965600</v>
      </c>
      <c r="U7" s="79"/>
      <c r="V7" s="79">
        <f>T7+U7</f>
        <v>4965600</v>
      </c>
      <c r="W7" s="8" t="s">
        <v>94</v>
      </c>
      <c r="X7" s="8">
        <v>2765600</v>
      </c>
      <c r="Y7" s="8">
        <v>302050</v>
      </c>
      <c r="Z7" s="79">
        <v>4965600</v>
      </c>
      <c r="AA7" s="143">
        <f>V7-Z7+Y7+Y8</f>
        <v>1912600</v>
      </c>
      <c r="AB7" s="79">
        <f>Z7-Y7-Y8</f>
        <v>3053000</v>
      </c>
      <c r="AC7" s="90">
        <f>AB7*100/AB61</f>
        <v>4.236140774464493</v>
      </c>
      <c r="AD7" s="159">
        <f>H7+R7+AB7</f>
        <v>3853000</v>
      </c>
      <c r="AE7" s="83">
        <f>AD7*100/AD61</f>
        <v>2.050483576190664</v>
      </c>
    </row>
    <row r="8" spans="1:31" ht="13.5" thickBot="1">
      <c r="A8" s="138"/>
      <c r="B8" s="80"/>
      <c r="C8" s="9"/>
      <c r="D8" s="9"/>
      <c r="E8" s="9"/>
      <c r="F8" s="80"/>
      <c r="G8" s="145"/>
      <c r="H8" s="80"/>
      <c r="I8" s="111"/>
      <c r="J8" s="126"/>
      <c r="K8" s="80"/>
      <c r="L8" s="80"/>
      <c r="M8" s="17"/>
      <c r="N8" s="15"/>
      <c r="O8" s="22"/>
      <c r="P8" s="80"/>
      <c r="Q8" s="123"/>
      <c r="R8" s="101"/>
      <c r="S8" s="102"/>
      <c r="T8" s="126"/>
      <c r="U8" s="80"/>
      <c r="V8" s="80"/>
      <c r="W8" s="9" t="s">
        <v>95</v>
      </c>
      <c r="X8" s="9">
        <v>2200000</v>
      </c>
      <c r="Y8" s="9">
        <v>1610550</v>
      </c>
      <c r="Z8" s="80"/>
      <c r="AA8" s="145"/>
      <c r="AB8" s="101"/>
      <c r="AC8" s="91"/>
      <c r="AD8" s="160"/>
      <c r="AE8" s="166"/>
    </row>
    <row r="9" spans="1:31" ht="12.75">
      <c r="A9" s="149" t="s">
        <v>72</v>
      </c>
      <c r="B9" s="79">
        <v>2030000</v>
      </c>
      <c r="C9" s="8"/>
      <c r="D9" s="8"/>
      <c r="E9" s="8"/>
      <c r="F9" s="79">
        <v>0</v>
      </c>
      <c r="G9" s="143">
        <v>2030000</v>
      </c>
      <c r="H9" s="79">
        <v>0</v>
      </c>
      <c r="I9" s="110">
        <f>H9*100/H61</f>
        <v>0</v>
      </c>
      <c r="J9" s="124">
        <v>2400000</v>
      </c>
      <c r="K9" s="79">
        <v>1200000</v>
      </c>
      <c r="L9" s="79">
        <f>G9+J9+K9</f>
        <v>5630000</v>
      </c>
      <c r="M9" s="16" t="s">
        <v>44</v>
      </c>
      <c r="N9" s="23">
        <v>2200000</v>
      </c>
      <c r="O9" s="36">
        <v>0</v>
      </c>
      <c r="P9" s="79">
        <v>2700000</v>
      </c>
      <c r="Q9" s="119">
        <f>L9-P9+O9+O10</f>
        <v>2937537</v>
      </c>
      <c r="R9" s="79">
        <f>P9-O9-O10</f>
        <v>2692463</v>
      </c>
      <c r="S9" s="83">
        <f>R9*100/R61</f>
        <v>3.622436386384855</v>
      </c>
      <c r="T9" s="124">
        <v>3808160</v>
      </c>
      <c r="U9" s="79"/>
      <c r="V9" s="79">
        <f>T9+U9</f>
        <v>3808160</v>
      </c>
      <c r="W9" s="8" t="s">
        <v>96</v>
      </c>
      <c r="X9" s="8">
        <v>3808160</v>
      </c>
      <c r="Y9" s="8">
        <v>0</v>
      </c>
      <c r="Z9" s="79">
        <v>3808160</v>
      </c>
      <c r="AA9" s="143">
        <f>V9-Z9+Y9</f>
        <v>0</v>
      </c>
      <c r="AB9" s="79">
        <f>Z9-Y9</f>
        <v>3808160</v>
      </c>
      <c r="AC9" s="90">
        <f>AB9*100/AB61</f>
        <v>5.283950819418508</v>
      </c>
      <c r="AD9" s="159">
        <f>H9+R9+AB9</f>
        <v>6500623</v>
      </c>
      <c r="AE9" s="83">
        <f>AD9*100/AD61</f>
        <v>3.4594914862463746</v>
      </c>
    </row>
    <row r="10" spans="1:31" ht="13.5" thickBot="1">
      <c r="A10" s="138"/>
      <c r="B10" s="80"/>
      <c r="C10" s="9"/>
      <c r="D10" s="9"/>
      <c r="E10" s="9"/>
      <c r="F10" s="80"/>
      <c r="G10" s="145"/>
      <c r="H10" s="80"/>
      <c r="I10" s="111"/>
      <c r="J10" s="126"/>
      <c r="K10" s="80"/>
      <c r="L10" s="80"/>
      <c r="M10" s="17" t="s">
        <v>54</v>
      </c>
      <c r="N10" s="15">
        <v>500000</v>
      </c>
      <c r="O10" s="22">
        <v>7537</v>
      </c>
      <c r="P10" s="80"/>
      <c r="Q10" s="123"/>
      <c r="R10" s="101"/>
      <c r="S10" s="102"/>
      <c r="T10" s="126"/>
      <c r="U10" s="80"/>
      <c r="V10" s="80"/>
      <c r="W10" s="9"/>
      <c r="X10" s="9"/>
      <c r="Y10" s="9"/>
      <c r="Z10" s="80"/>
      <c r="AA10" s="145"/>
      <c r="AB10" s="101"/>
      <c r="AC10" s="91"/>
      <c r="AD10" s="160"/>
      <c r="AE10" s="166"/>
    </row>
    <row r="11" spans="1:31" ht="12.75">
      <c r="A11" s="149" t="s">
        <v>71</v>
      </c>
      <c r="B11" s="79">
        <v>9150000</v>
      </c>
      <c r="C11" s="8" t="s">
        <v>6</v>
      </c>
      <c r="D11" s="8">
        <v>5000000</v>
      </c>
      <c r="E11" s="8">
        <v>176389</v>
      </c>
      <c r="F11" s="79">
        <v>7000000</v>
      </c>
      <c r="G11" s="143">
        <v>2624514</v>
      </c>
      <c r="H11" s="79">
        <v>6525486</v>
      </c>
      <c r="I11" s="110">
        <f>H11*100/H61</f>
        <v>15.720587832477413</v>
      </c>
      <c r="J11" s="124">
        <v>12000000</v>
      </c>
      <c r="K11" s="79">
        <v>6000000</v>
      </c>
      <c r="L11" s="79">
        <f>G11+J11+K11</f>
        <v>20624514</v>
      </c>
      <c r="M11" s="16" t="s">
        <v>42</v>
      </c>
      <c r="N11" s="23">
        <v>5000000</v>
      </c>
      <c r="O11" s="24">
        <v>9615</v>
      </c>
      <c r="P11" s="79">
        <v>14630000</v>
      </c>
      <c r="Q11" s="119">
        <f>L11-P11+O11+O12+O13+O14</f>
        <v>6262129</v>
      </c>
      <c r="R11" s="79">
        <f>P11-O11-O12-O13-O14</f>
        <v>14362385</v>
      </c>
      <c r="S11" s="83">
        <f>R11*100/R61</f>
        <v>19.32313499545511</v>
      </c>
      <c r="T11" s="124">
        <v>13031360</v>
      </c>
      <c r="U11" s="79"/>
      <c r="V11" s="79">
        <f>T11+U11</f>
        <v>13031360</v>
      </c>
      <c r="W11" s="8" t="s">
        <v>97</v>
      </c>
      <c r="X11" s="8">
        <v>3500000</v>
      </c>
      <c r="Y11" s="8">
        <v>0</v>
      </c>
      <c r="Z11" s="79">
        <v>11000000</v>
      </c>
      <c r="AA11" s="143">
        <f>V11-Z11+Y11+Y12+Y13</f>
        <v>2165160</v>
      </c>
      <c r="AB11" s="79">
        <f>Z11-Y11-Y12-Y13</f>
        <v>10866200</v>
      </c>
      <c r="AC11" s="90">
        <f>AB11*100/AB61</f>
        <v>15.077220073202122</v>
      </c>
      <c r="AD11" s="159">
        <f>H11+R11+AB11</f>
        <v>31754071</v>
      </c>
      <c r="AE11" s="83">
        <f>AD11*100/AD61</f>
        <v>16.898832354708603</v>
      </c>
    </row>
    <row r="12" spans="1:31" ht="12.75">
      <c r="A12" s="137"/>
      <c r="B12" s="87"/>
      <c r="C12" s="7" t="s">
        <v>11</v>
      </c>
      <c r="D12" s="7">
        <v>2000000</v>
      </c>
      <c r="E12" s="7">
        <v>298125</v>
      </c>
      <c r="F12" s="87"/>
      <c r="G12" s="144"/>
      <c r="H12" s="87"/>
      <c r="I12" s="117"/>
      <c r="J12" s="125"/>
      <c r="K12" s="87"/>
      <c r="L12" s="87"/>
      <c r="M12" s="18" t="s">
        <v>11</v>
      </c>
      <c r="N12" s="25">
        <v>2500000</v>
      </c>
      <c r="O12" s="7">
        <v>0</v>
      </c>
      <c r="P12" s="87"/>
      <c r="Q12" s="120"/>
      <c r="R12" s="107"/>
      <c r="S12" s="108"/>
      <c r="T12" s="125"/>
      <c r="U12" s="87"/>
      <c r="V12" s="87"/>
      <c r="W12" s="52" t="s">
        <v>157</v>
      </c>
      <c r="X12" s="52">
        <v>2500000</v>
      </c>
      <c r="Y12" s="7">
        <v>133800</v>
      </c>
      <c r="Z12" s="87"/>
      <c r="AA12" s="144"/>
      <c r="AB12" s="107"/>
      <c r="AC12" s="92"/>
      <c r="AD12" s="161"/>
      <c r="AE12" s="167"/>
    </row>
    <row r="13" spans="1:31" ht="12.75">
      <c r="A13" s="137"/>
      <c r="B13" s="87"/>
      <c r="C13" s="11"/>
      <c r="D13" s="11"/>
      <c r="E13" s="11"/>
      <c r="F13" s="87"/>
      <c r="G13" s="144"/>
      <c r="H13" s="87"/>
      <c r="I13" s="117"/>
      <c r="J13" s="125"/>
      <c r="K13" s="87"/>
      <c r="L13" s="87"/>
      <c r="M13" s="40" t="s">
        <v>11</v>
      </c>
      <c r="N13" s="25">
        <v>2130000</v>
      </c>
      <c r="O13" s="38">
        <v>0</v>
      </c>
      <c r="P13" s="87"/>
      <c r="Q13" s="120"/>
      <c r="R13" s="107"/>
      <c r="S13" s="108"/>
      <c r="T13" s="125"/>
      <c r="U13" s="87"/>
      <c r="V13" s="87"/>
      <c r="W13" s="11" t="s">
        <v>98</v>
      </c>
      <c r="X13" s="11">
        <v>5000000</v>
      </c>
      <c r="Y13" s="11">
        <v>0</v>
      </c>
      <c r="Z13" s="87"/>
      <c r="AA13" s="144"/>
      <c r="AB13" s="107"/>
      <c r="AC13" s="92"/>
      <c r="AD13" s="161"/>
      <c r="AE13" s="167"/>
    </row>
    <row r="14" spans="1:31" ht="13.5" thickBot="1">
      <c r="A14" s="138"/>
      <c r="B14" s="80"/>
      <c r="C14" s="9"/>
      <c r="D14" s="9"/>
      <c r="E14" s="9"/>
      <c r="F14" s="80"/>
      <c r="G14" s="145"/>
      <c r="H14" s="80"/>
      <c r="I14" s="111"/>
      <c r="J14" s="126"/>
      <c r="K14" s="80"/>
      <c r="L14" s="80"/>
      <c r="M14" s="17" t="s">
        <v>57</v>
      </c>
      <c r="N14" s="15">
        <v>5000000</v>
      </c>
      <c r="O14" s="22">
        <v>258000</v>
      </c>
      <c r="P14" s="80"/>
      <c r="Q14" s="123"/>
      <c r="R14" s="101"/>
      <c r="S14" s="102"/>
      <c r="T14" s="126"/>
      <c r="U14" s="80"/>
      <c r="V14" s="80"/>
      <c r="W14" s="9"/>
      <c r="X14" s="9"/>
      <c r="Y14" s="9"/>
      <c r="Z14" s="80"/>
      <c r="AA14" s="145"/>
      <c r="AB14" s="101"/>
      <c r="AC14" s="91"/>
      <c r="AD14" s="160"/>
      <c r="AE14" s="166"/>
    </row>
    <row r="15" spans="1:31" ht="12.75">
      <c r="A15" s="149" t="s">
        <v>70</v>
      </c>
      <c r="B15" s="79">
        <v>8150000</v>
      </c>
      <c r="C15" s="8" t="s">
        <v>10</v>
      </c>
      <c r="D15" s="8">
        <v>3000000</v>
      </c>
      <c r="E15" s="8">
        <v>403</v>
      </c>
      <c r="F15" s="79">
        <v>3000000</v>
      </c>
      <c r="G15" s="143">
        <v>5150403</v>
      </c>
      <c r="H15" s="79">
        <v>2999597</v>
      </c>
      <c r="I15" s="110">
        <f>H15*100/H61</f>
        <v>7.226347294367922</v>
      </c>
      <c r="J15" s="124">
        <v>8400000</v>
      </c>
      <c r="K15" s="79">
        <v>4200000</v>
      </c>
      <c r="L15" s="79">
        <f>G15+J15+K15</f>
        <v>17750403</v>
      </c>
      <c r="M15" s="16" t="s">
        <v>48</v>
      </c>
      <c r="N15" s="23">
        <v>4000000</v>
      </c>
      <c r="O15" s="10">
        <v>22380</v>
      </c>
      <c r="P15" s="79">
        <v>10000000</v>
      </c>
      <c r="Q15" s="119">
        <f>L15-P15+O15+O16+O17</f>
        <v>8686984</v>
      </c>
      <c r="R15" s="79">
        <f>P15-O15-O16-O17</f>
        <v>9063419</v>
      </c>
      <c r="S15" s="83">
        <f>R15*100/R61</f>
        <v>12.193912700249488</v>
      </c>
      <c r="T15" s="124">
        <v>10676000</v>
      </c>
      <c r="U15" s="79"/>
      <c r="V15" s="79">
        <f>T15+U15</f>
        <v>10676000</v>
      </c>
      <c r="W15" s="8" t="s">
        <v>99</v>
      </c>
      <c r="X15" s="8">
        <v>2000000</v>
      </c>
      <c r="Y15" s="8">
        <v>1931400</v>
      </c>
      <c r="Z15" s="79">
        <v>7000000</v>
      </c>
      <c r="AA15" s="143">
        <f>V15-Z15+Y15+Y16</f>
        <v>6976209</v>
      </c>
      <c r="AB15" s="79">
        <f>Z15-Y15-Y16</f>
        <v>3699791</v>
      </c>
      <c r="AC15" s="90">
        <f>AB15*100/AB61</f>
        <v>5.133585166097859</v>
      </c>
      <c r="AD15" s="159">
        <f>H15+R15+AB15</f>
        <v>15762807</v>
      </c>
      <c r="AE15" s="83">
        <f>AD15*100/AD61</f>
        <v>8.388626231031203</v>
      </c>
    </row>
    <row r="16" spans="1:31" ht="12.75">
      <c r="A16" s="137"/>
      <c r="B16" s="87"/>
      <c r="C16" s="7"/>
      <c r="D16" s="7"/>
      <c r="E16" s="7"/>
      <c r="F16" s="87"/>
      <c r="G16" s="144"/>
      <c r="H16" s="87"/>
      <c r="I16" s="117"/>
      <c r="J16" s="125"/>
      <c r="K16" s="87"/>
      <c r="L16" s="87"/>
      <c r="M16" s="18" t="s">
        <v>55</v>
      </c>
      <c r="N16" s="25">
        <v>3000000</v>
      </c>
      <c r="O16" s="7">
        <v>65301</v>
      </c>
      <c r="P16" s="87"/>
      <c r="Q16" s="120"/>
      <c r="R16" s="107"/>
      <c r="S16" s="108"/>
      <c r="T16" s="125"/>
      <c r="U16" s="87"/>
      <c r="V16" s="87"/>
      <c r="W16" s="7" t="s">
        <v>100</v>
      </c>
      <c r="X16" s="7">
        <v>5000000</v>
      </c>
      <c r="Y16" s="7">
        <v>1368809</v>
      </c>
      <c r="Z16" s="87"/>
      <c r="AA16" s="144"/>
      <c r="AB16" s="107"/>
      <c r="AC16" s="92"/>
      <c r="AD16" s="161"/>
      <c r="AE16" s="167"/>
    </row>
    <row r="17" spans="1:31" ht="13.5" thickBot="1">
      <c r="A17" s="138"/>
      <c r="B17" s="80"/>
      <c r="C17" s="9"/>
      <c r="D17" s="9"/>
      <c r="E17" s="9"/>
      <c r="F17" s="80"/>
      <c r="G17" s="145"/>
      <c r="H17" s="80"/>
      <c r="I17" s="111"/>
      <c r="J17" s="126"/>
      <c r="K17" s="80"/>
      <c r="L17" s="80"/>
      <c r="M17" s="17" t="s">
        <v>56</v>
      </c>
      <c r="N17" s="15">
        <v>3000000</v>
      </c>
      <c r="O17" s="22">
        <v>848900</v>
      </c>
      <c r="P17" s="80"/>
      <c r="Q17" s="123"/>
      <c r="R17" s="101"/>
      <c r="S17" s="102"/>
      <c r="T17" s="126"/>
      <c r="U17" s="80"/>
      <c r="V17" s="80"/>
      <c r="W17" s="9"/>
      <c r="X17" s="9"/>
      <c r="Y17" s="9"/>
      <c r="Z17" s="80"/>
      <c r="AA17" s="145"/>
      <c r="AB17" s="101"/>
      <c r="AC17" s="91"/>
      <c r="AD17" s="160"/>
      <c r="AE17" s="166"/>
    </row>
    <row r="18" spans="1:31" ht="12.75">
      <c r="A18" s="149" t="s">
        <v>69</v>
      </c>
      <c r="B18" s="79">
        <v>9780000</v>
      </c>
      <c r="C18" s="10" t="s">
        <v>16</v>
      </c>
      <c r="D18" s="10">
        <v>500000</v>
      </c>
      <c r="E18" s="10">
        <v>0</v>
      </c>
      <c r="F18" s="79">
        <v>6000000</v>
      </c>
      <c r="G18" s="143">
        <v>4408000</v>
      </c>
      <c r="H18" s="79">
        <v>5372000</v>
      </c>
      <c r="I18" s="110">
        <f>H18*100/H61</f>
        <v>12.941717725862667</v>
      </c>
      <c r="J18" s="124">
        <v>6400000</v>
      </c>
      <c r="K18" s="79">
        <v>3200000</v>
      </c>
      <c r="L18" s="79">
        <f>G18+J18+K18</f>
        <v>14008000</v>
      </c>
      <c r="M18" s="19" t="s">
        <v>61</v>
      </c>
      <c r="N18" s="23">
        <v>1000000</v>
      </c>
      <c r="O18" s="37">
        <v>19800</v>
      </c>
      <c r="P18" s="79">
        <v>1000000</v>
      </c>
      <c r="Q18" s="119">
        <f>L18-P18+O18</f>
        <v>13027800</v>
      </c>
      <c r="R18" s="79">
        <f>P18-O18</f>
        <v>980200</v>
      </c>
      <c r="S18" s="83">
        <f>R18*100/R61</f>
        <v>1.3187598663136448</v>
      </c>
      <c r="T18" s="124">
        <v>3405360</v>
      </c>
      <c r="U18" s="79"/>
      <c r="V18" s="79">
        <f>T18+U18</f>
        <v>3405360</v>
      </c>
      <c r="W18" s="10" t="s">
        <v>101</v>
      </c>
      <c r="X18" s="10">
        <v>1500000</v>
      </c>
      <c r="Y18" s="10">
        <v>543100</v>
      </c>
      <c r="Z18" s="79">
        <v>3400000</v>
      </c>
      <c r="AA18" s="143">
        <f>V18-Z18+Y18+Y19+Y20+Y21</f>
        <v>548460</v>
      </c>
      <c r="AB18" s="79">
        <f>Z18-Y18-Y19-Y20-Y21</f>
        <v>2856900</v>
      </c>
      <c r="AC18" s="90">
        <f>AB18*100/AB61</f>
        <v>3.964045390949103</v>
      </c>
      <c r="AD18" s="159">
        <f>H18+R18+AB18</f>
        <v>9209100</v>
      </c>
      <c r="AE18" s="83">
        <f>AD18*100/AD61</f>
        <v>4.900884583830117</v>
      </c>
    </row>
    <row r="19" spans="1:31" ht="12.75">
      <c r="A19" s="137"/>
      <c r="B19" s="87"/>
      <c r="C19" s="7" t="s">
        <v>91</v>
      </c>
      <c r="D19" s="7">
        <v>3000000</v>
      </c>
      <c r="E19" s="7">
        <v>306000</v>
      </c>
      <c r="F19" s="87"/>
      <c r="G19" s="144"/>
      <c r="H19" s="87"/>
      <c r="I19" s="117"/>
      <c r="J19" s="125"/>
      <c r="K19" s="87"/>
      <c r="L19" s="87"/>
      <c r="M19" s="18"/>
      <c r="N19" s="25"/>
      <c r="O19" s="7"/>
      <c r="P19" s="87"/>
      <c r="Q19" s="120"/>
      <c r="R19" s="107"/>
      <c r="S19" s="108"/>
      <c r="T19" s="125"/>
      <c r="U19" s="87"/>
      <c r="V19" s="87"/>
      <c r="W19" s="7" t="s">
        <v>102</v>
      </c>
      <c r="X19" s="7">
        <v>600000</v>
      </c>
      <c r="Y19" s="7">
        <v>0</v>
      </c>
      <c r="Z19" s="87"/>
      <c r="AA19" s="144"/>
      <c r="AB19" s="107"/>
      <c r="AC19" s="92"/>
      <c r="AD19" s="161"/>
      <c r="AE19" s="167"/>
    </row>
    <row r="20" spans="1:31" ht="12.75">
      <c r="A20" s="137"/>
      <c r="B20" s="87"/>
      <c r="C20" s="11" t="s">
        <v>34</v>
      </c>
      <c r="D20" s="11">
        <v>2500000</v>
      </c>
      <c r="E20" s="11">
        <v>322000</v>
      </c>
      <c r="F20" s="87"/>
      <c r="G20" s="144"/>
      <c r="H20" s="87"/>
      <c r="I20" s="117"/>
      <c r="J20" s="125"/>
      <c r="K20" s="87"/>
      <c r="L20" s="87"/>
      <c r="M20" s="40"/>
      <c r="N20" s="55"/>
      <c r="O20" s="45"/>
      <c r="P20" s="87"/>
      <c r="Q20" s="120"/>
      <c r="R20" s="107"/>
      <c r="S20" s="108"/>
      <c r="T20" s="125"/>
      <c r="U20" s="87"/>
      <c r="V20" s="87"/>
      <c r="W20" s="11" t="s">
        <v>103</v>
      </c>
      <c r="X20" s="11">
        <v>300000</v>
      </c>
      <c r="Y20" s="11">
        <v>0</v>
      </c>
      <c r="Z20" s="87"/>
      <c r="AA20" s="144"/>
      <c r="AB20" s="107"/>
      <c r="AC20" s="92"/>
      <c r="AD20" s="161"/>
      <c r="AE20" s="167"/>
    </row>
    <row r="21" spans="1:31" ht="13.5" thickBot="1">
      <c r="A21" s="138"/>
      <c r="B21" s="80"/>
      <c r="C21" s="9"/>
      <c r="D21" s="9"/>
      <c r="E21" s="9"/>
      <c r="F21" s="80"/>
      <c r="G21" s="145"/>
      <c r="H21" s="80"/>
      <c r="I21" s="111"/>
      <c r="J21" s="126"/>
      <c r="K21" s="80"/>
      <c r="L21" s="80"/>
      <c r="M21" s="17"/>
      <c r="N21" s="56"/>
      <c r="O21" s="9"/>
      <c r="P21" s="80"/>
      <c r="Q21" s="123"/>
      <c r="R21" s="101"/>
      <c r="S21" s="102"/>
      <c r="T21" s="126"/>
      <c r="U21" s="80"/>
      <c r="V21" s="80"/>
      <c r="W21" s="9" t="s">
        <v>104</v>
      </c>
      <c r="X21" s="9">
        <v>1000000</v>
      </c>
      <c r="Y21" s="9"/>
      <c r="Z21" s="80"/>
      <c r="AA21" s="145"/>
      <c r="AB21" s="101"/>
      <c r="AC21" s="91"/>
      <c r="AD21" s="160"/>
      <c r="AE21" s="166"/>
    </row>
    <row r="22" spans="1:31" ht="12.75">
      <c r="A22" s="149" t="s">
        <v>68</v>
      </c>
      <c r="B22" s="79">
        <v>1630000</v>
      </c>
      <c r="C22" s="10" t="s">
        <v>32</v>
      </c>
      <c r="D22" s="10">
        <v>1620000</v>
      </c>
      <c r="E22" s="10">
        <v>8650</v>
      </c>
      <c r="F22" s="79">
        <v>1620000</v>
      </c>
      <c r="G22" s="143">
        <v>18650</v>
      </c>
      <c r="H22" s="79">
        <v>1611350</v>
      </c>
      <c r="I22" s="110">
        <f>H22*100/H61</f>
        <v>3.881913041245124</v>
      </c>
      <c r="J22" s="124">
        <v>1600000</v>
      </c>
      <c r="K22" s="79">
        <v>800000</v>
      </c>
      <c r="L22" s="79">
        <f>G22+J22+K22</f>
        <v>2418650</v>
      </c>
      <c r="M22" s="19" t="s">
        <v>60</v>
      </c>
      <c r="N22" s="23">
        <v>1610000</v>
      </c>
      <c r="O22" s="37">
        <v>2280</v>
      </c>
      <c r="P22" s="79">
        <v>1610000</v>
      </c>
      <c r="Q22" s="119">
        <f>L22-P22+O22</f>
        <v>810930</v>
      </c>
      <c r="R22" s="79">
        <f>P22-O22</f>
        <v>1607720</v>
      </c>
      <c r="S22" s="83">
        <f>R22*100/R61</f>
        <v>2.1630244973166426</v>
      </c>
      <c r="T22" s="124">
        <v>1605360</v>
      </c>
      <c r="U22" s="79"/>
      <c r="V22" s="79">
        <f>T22+U22</f>
        <v>1605360</v>
      </c>
      <c r="W22" s="10" t="s">
        <v>105</v>
      </c>
      <c r="X22" s="10">
        <v>1605360</v>
      </c>
      <c r="Y22" s="10">
        <v>882</v>
      </c>
      <c r="Z22" s="79">
        <v>1605360</v>
      </c>
      <c r="AA22" s="143">
        <f>V22-Z22+Y22</f>
        <v>882</v>
      </c>
      <c r="AB22" s="79">
        <f>Z22-Y22</f>
        <v>1604478</v>
      </c>
      <c r="AC22" s="90">
        <f>AB22*100/AB61</f>
        <v>2.226267500010233</v>
      </c>
      <c r="AD22" s="159">
        <f>H22+R22+AB22</f>
        <v>4823548</v>
      </c>
      <c r="AE22" s="83">
        <f>AD22*100/AD61</f>
        <v>2.566988308582228</v>
      </c>
    </row>
    <row r="23" spans="1:31" ht="13.5" thickBot="1">
      <c r="A23" s="151"/>
      <c r="B23" s="99"/>
      <c r="C23" s="9"/>
      <c r="D23" s="9"/>
      <c r="E23" s="9"/>
      <c r="F23" s="80"/>
      <c r="G23" s="147"/>
      <c r="H23" s="80"/>
      <c r="I23" s="111"/>
      <c r="J23" s="126"/>
      <c r="K23" s="80"/>
      <c r="L23" s="80"/>
      <c r="M23" s="17"/>
      <c r="N23" s="15"/>
      <c r="O23" s="22"/>
      <c r="P23" s="80"/>
      <c r="Q23" s="123"/>
      <c r="R23" s="101"/>
      <c r="S23" s="102"/>
      <c r="T23" s="153"/>
      <c r="U23" s="80"/>
      <c r="V23" s="80"/>
      <c r="W23" s="9"/>
      <c r="X23" s="9"/>
      <c r="Y23" s="9"/>
      <c r="Z23" s="80"/>
      <c r="AA23" s="147"/>
      <c r="AB23" s="101"/>
      <c r="AC23" s="91"/>
      <c r="AD23" s="160"/>
      <c r="AE23" s="166"/>
    </row>
    <row r="24" spans="1:31" ht="12.75">
      <c r="A24" s="149" t="s">
        <v>67</v>
      </c>
      <c r="B24" s="79">
        <v>8150000</v>
      </c>
      <c r="C24" s="10" t="s">
        <v>17</v>
      </c>
      <c r="D24" s="10">
        <v>4000000</v>
      </c>
      <c r="E24" s="10">
        <v>275000</v>
      </c>
      <c r="F24" s="79">
        <v>4800000</v>
      </c>
      <c r="G24" s="143">
        <v>3627350</v>
      </c>
      <c r="H24" s="79">
        <v>4522650</v>
      </c>
      <c r="I24" s="110">
        <f>H24*100/H61</f>
        <v>10.895543498300967</v>
      </c>
      <c r="J24" s="124">
        <v>6400000</v>
      </c>
      <c r="K24" s="79">
        <v>3200000</v>
      </c>
      <c r="L24" s="79">
        <f>G24+J24+K24</f>
        <v>13227350</v>
      </c>
      <c r="M24" s="19" t="s">
        <v>47</v>
      </c>
      <c r="N24" s="23">
        <v>1800000</v>
      </c>
      <c r="O24" s="10">
        <v>0</v>
      </c>
      <c r="P24" s="79">
        <v>1800000</v>
      </c>
      <c r="Q24" s="119">
        <f>L24-P24+O24</f>
        <v>11427350</v>
      </c>
      <c r="R24" s="79">
        <f>P24-O24</f>
        <v>1800000</v>
      </c>
      <c r="S24" s="83">
        <f>R24*100/R61</f>
        <v>2.4217177712350137</v>
      </c>
      <c r="T24" s="124">
        <v>9823760</v>
      </c>
      <c r="U24" s="79"/>
      <c r="V24" s="79">
        <f>T24+U24</f>
        <v>9823760</v>
      </c>
      <c r="W24" s="10" t="s">
        <v>107</v>
      </c>
      <c r="X24" s="10">
        <v>1200000</v>
      </c>
      <c r="Y24" s="10">
        <v>391500</v>
      </c>
      <c r="Z24" s="79">
        <v>8200000</v>
      </c>
      <c r="AA24" s="143">
        <f>V24-Z24+Y24+Y25+Y26</f>
        <v>2018260</v>
      </c>
      <c r="AB24" s="79">
        <f>Z24-Y24-Y25-Y26</f>
        <v>7805500</v>
      </c>
      <c r="AC24" s="90">
        <f>AB24*100/AB61</f>
        <v>10.83039528826813</v>
      </c>
      <c r="AD24" s="159">
        <f>H24+AB24+R24</f>
        <v>14128150</v>
      </c>
      <c r="AE24" s="83">
        <f>AD24*100/AD61</f>
        <v>7.518696998950981</v>
      </c>
    </row>
    <row r="25" spans="1:31" ht="12.75">
      <c r="A25" s="150"/>
      <c r="B25" s="98"/>
      <c r="C25" s="45" t="s">
        <v>106</v>
      </c>
      <c r="D25" s="45">
        <v>800000</v>
      </c>
      <c r="E25" s="45">
        <v>2350</v>
      </c>
      <c r="F25" s="98"/>
      <c r="G25" s="148"/>
      <c r="H25" s="98"/>
      <c r="I25" s="117"/>
      <c r="J25" s="146"/>
      <c r="K25" s="87"/>
      <c r="L25" s="98"/>
      <c r="M25" s="46"/>
      <c r="N25" s="25"/>
      <c r="O25" s="7"/>
      <c r="P25" s="98"/>
      <c r="Q25" s="122"/>
      <c r="R25" s="98"/>
      <c r="S25" s="108"/>
      <c r="T25" s="146"/>
      <c r="U25" s="87"/>
      <c r="V25" s="87"/>
      <c r="W25" s="45" t="s">
        <v>108</v>
      </c>
      <c r="X25" s="45">
        <v>4000000</v>
      </c>
      <c r="Y25" s="45">
        <v>3000</v>
      </c>
      <c r="Z25" s="98"/>
      <c r="AA25" s="148"/>
      <c r="AB25" s="98"/>
      <c r="AC25" s="92"/>
      <c r="AD25" s="162"/>
      <c r="AE25" s="108"/>
    </row>
    <row r="26" spans="1:31" ht="13.5" thickBot="1">
      <c r="A26" s="138"/>
      <c r="B26" s="80"/>
      <c r="C26" s="9"/>
      <c r="D26" s="9"/>
      <c r="E26" s="9"/>
      <c r="F26" s="80"/>
      <c r="G26" s="147"/>
      <c r="H26" s="80"/>
      <c r="I26" s="111"/>
      <c r="J26" s="126"/>
      <c r="K26" s="80"/>
      <c r="L26" s="80"/>
      <c r="M26" s="17"/>
      <c r="N26" s="15"/>
      <c r="O26" s="22"/>
      <c r="P26" s="80"/>
      <c r="Q26" s="123"/>
      <c r="R26" s="101"/>
      <c r="S26" s="102"/>
      <c r="T26" s="126"/>
      <c r="U26" s="80"/>
      <c r="V26" s="80"/>
      <c r="W26" s="9" t="s">
        <v>109</v>
      </c>
      <c r="X26" s="9">
        <v>3000000</v>
      </c>
      <c r="Y26" s="9"/>
      <c r="Z26" s="80"/>
      <c r="AA26" s="147"/>
      <c r="AB26" s="101"/>
      <c r="AC26" s="91"/>
      <c r="AD26" s="160"/>
      <c r="AE26" s="166"/>
    </row>
    <row r="27" spans="1:31" ht="12.75">
      <c r="A27" s="141" t="s">
        <v>82</v>
      </c>
      <c r="B27" s="79">
        <v>13040000</v>
      </c>
      <c r="C27" s="7" t="s">
        <v>20</v>
      </c>
      <c r="D27" s="7">
        <v>2600000</v>
      </c>
      <c r="E27" s="7">
        <v>633700</v>
      </c>
      <c r="F27" s="79">
        <v>6600000</v>
      </c>
      <c r="G27" s="143">
        <v>1253350</v>
      </c>
      <c r="H27" s="79">
        <v>5964950</v>
      </c>
      <c r="I27" s="83">
        <f>H27*100/H61</f>
        <v>14.370197160998606</v>
      </c>
      <c r="J27" s="124">
        <v>7920000</v>
      </c>
      <c r="K27" s="79">
        <v>3960000</v>
      </c>
      <c r="L27" s="79">
        <f>J27+K27+564008</f>
        <v>12444008</v>
      </c>
      <c r="M27" s="18" t="s">
        <v>39</v>
      </c>
      <c r="N27" s="23">
        <v>2000000</v>
      </c>
      <c r="O27" s="24">
        <v>2000</v>
      </c>
      <c r="P27" s="79">
        <v>12400000</v>
      </c>
      <c r="Q27" s="119">
        <f>L27-P27+O27+O28+O29+O30+O31+O32</f>
        <v>229008</v>
      </c>
      <c r="R27" s="79">
        <f>P27-O27-O28-O29-O30-O31-O32</f>
        <v>12215000</v>
      </c>
      <c r="S27" s="83">
        <f>R27*100/R61</f>
        <v>16.434045875353164</v>
      </c>
      <c r="T27" s="124">
        <v>7485600</v>
      </c>
      <c r="U27" s="79">
        <v>4000000</v>
      </c>
      <c r="V27" s="79">
        <f>T27+U27</f>
        <v>11485600</v>
      </c>
      <c r="W27" s="7" t="s">
        <v>110</v>
      </c>
      <c r="X27" s="7">
        <v>3000000</v>
      </c>
      <c r="Y27" s="7">
        <v>0</v>
      </c>
      <c r="Z27" s="79">
        <v>11000000</v>
      </c>
      <c r="AA27" s="143">
        <f>V27-Z27+Y27+Y28+Y29+Y30+Y31</f>
        <v>488729</v>
      </c>
      <c r="AB27" s="79">
        <f>Z27-Y27-Y28-Y29-Y30-Y31</f>
        <v>10996871</v>
      </c>
      <c r="AC27" s="83">
        <f>AB27*100/AB61</f>
        <v>15.258530505937154</v>
      </c>
      <c r="AD27" s="159">
        <f>H27+AB27+R27</f>
        <v>29176821</v>
      </c>
      <c r="AE27" s="83">
        <f>AD27*100/AD61</f>
        <v>15.52727543886708</v>
      </c>
    </row>
    <row r="28" spans="1:31" ht="12.75">
      <c r="A28" s="137"/>
      <c r="B28" s="87"/>
      <c r="C28" s="7" t="s">
        <v>25</v>
      </c>
      <c r="D28" s="7">
        <v>800000</v>
      </c>
      <c r="E28" s="7">
        <v>200</v>
      </c>
      <c r="F28" s="87"/>
      <c r="G28" s="144"/>
      <c r="H28" s="112"/>
      <c r="I28" s="84"/>
      <c r="J28" s="125"/>
      <c r="K28" s="87"/>
      <c r="L28" s="87"/>
      <c r="M28" s="18" t="s">
        <v>40</v>
      </c>
      <c r="N28" s="25">
        <v>2000000</v>
      </c>
      <c r="O28" s="7">
        <v>1000</v>
      </c>
      <c r="P28" s="98"/>
      <c r="Q28" s="120"/>
      <c r="R28" s="81"/>
      <c r="S28" s="84"/>
      <c r="T28" s="125"/>
      <c r="U28" s="87"/>
      <c r="V28" s="87"/>
      <c r="W28" s="7" t="s">
        <v>111</v>
      </c>
      <c r="X28" s="7">
        <v>1000000</v>
      </c>
      <c r="Y28" s="7">
        <v>0</v>
      </c>
      <c r="Z28" s="98"/>
      <c r="AA28" s="144"/>
      <c r="AB28" s="81"/>
      <c r="AC28" s="84"/>
      <c r="AD28" s="162"/>
      <c r="AE28" s="108"/>
    </row>
    <row r="29" spans="1:31" ht="12.75">
      <c r="A29" s="137"/>
      <c r="B29" s="87"/>
      <c r="C29" s="7" t="s">
        <v>27</v>
      </c>
      <c r="D29" s="7">
        <v>2400000</v>
      </c>
      <c r="E29" s="7">
        <v>1000</v>
      </c>
      <c r="F29" s="87"/>
      <c r="G29" s="144"/>
      <c r="H29" s="112"/>
      <c r="I29" s="84"/>
      <c r="J29" s="125"/>
      <c r="K29" s="87"/>
      <c r="L29" s="87"/>
      <c r="M29" s="18" t="s">
        <v>50</v>
      </c>
      <c r="N29" s="25">
        <v>2000000</v>
      </c>
      <c r="O29" s="7">
        <v>0</v>
      </c>
      <c r="P29" s="98"/>
      <c r="Q29" s="120"/>
      <c r="R29" s="81"/>
      <c r="S29" s="84"/>
      <c r="T29" s="125"/>
      <c r="U29" s="87"/>
      <c r="V29" s="87"/>
      <c r="W29" s="7" t="s">
        <v>112</v>
      </c>
      <c r="X29" s="7">
        <v>3000000</v>
      </c>
      <c r="Y29" s="7">
        <v>0</v>
      </c>
      <c r="Z29" s="98"/>
      <c r="AA29" s="144"/>
      <c r="AB29" s="81"/>
      <c r="AC29" s="84"/>
      <c r="AD29" s="162"/>
      <c r="AE29" s="108"/>
    </row>
    <row r="30" spans="1:31" ht="12.75">
      <c r="A30" s="142"/>
      <c r="B30" s="87"/>
      <c r="C30" s="7" t="s">
        <v>26</v>
      </c>
      <c r="D30" s="7">
        <v>800000</v>
      </c>
      <c r="E30" s="7">
        <v>150</v>
      </c>
      <c r="F30" s="87"/>
      <c r="G30" s="144"/>
      <c r="H30" s="112"/>
      <c r="I30" s="84"/>
      <c r="J30" s="125"/>
      <c r="K30" s="87"/>
      <c r="L30" s="87"/>
      <c r="M30" s="18" t="s">
        <v>85</v>
      </c>
      <c r="N30" s="25">
        <v>2400000</v>
      </c>
      <c r="O30" s="38">
        <v>0</v>
      </c>
      <c r="P30" s="98"/>
      <c r="Q30" s="120"/>
      <c r="R30" s="81"/>
      <c r="S30" s="84"/>
      <c r="T30" s="125"/>
      <c r="U30" s="87"/>
      <c r="V30" s="87"/>
      <c r="W30" s="7" t="s">
        <v>113</v>
      </c>
      <c r="X30" s="7">
        <v>1500000</v>
      </c>
      <c r="Y30" s="7">
        <v>3129</v>
      </c>
      <c r="Z30" s="98"/>
      <c r="AA30" s="144"/>
      <c r="AB30" s="81"/>
      <c r="AC30" s="84"/>
      <c r="AD30" s="162"/>
      <c r="AE30" s="108"/>
    </row>
    <row r="31" spans="1:31" ht="12.75">
      <c r="A31" s="139" t="s">
        <v>66</v>
      </c>
      <c r="B31" s="87"/>
      <c r="C31" s="127"/>
      <c r="D31" s="128"/>
      <c r="E31" s="128"/>
      <c r="F31" s="129"/>
      <c r="G31" s="144"/>
      <c r="H31" s="113"/>
      <c r="I31" s="115"/>
      <c r="J31" s="125"/>
      <c r="K31" s="87"/>
      <c r="L31" s="87"/>
      <c r="M31" s="7" t="s">
        <v>93</v>
      </c>
      <c r="N31" s="25">
        <v>1000000</v>
      </c>
      <c r="O31" s="38">
        <v>0</v>
      </c>
      <c r="P31" s="87"/>
      <c r="Q31" s="120"/>
      <c r="R31" s="81"/>
      <c r="S31" s="85"/>
      <c r="T31" s="125"/>
      <c r="U31" s="87"/>
      <c r="V31" s="87"/>
      <c r="W31" s="7" t="s">
        <v>114</v>
      </c>
      <c r="X31" s="7">
        <v>2500000</v>
      </c>
      <c r="Y31" s="7"/>
      <c r="Z31" s="87"/>
      <c r="AA31" s="144"/>
      <c r="AB31" s="81"/>
      <c r="AC31" s="85"/>
      <c r="AD31" s="161"/>
      <c r="AE31" s="167"/>
    </row>
    <row r="32" spans="1:31" ht="12.75">
      <c r="A32" s="140"/>
      <c r="B32" s="87"/>
      <c r="C32" s="130"/>
      <c r="D32" s="131"/>
      <c r="E32" s="131"/>
      <c r="F32" s="132"/>
      <c r="G32" s="144"/>
      <c r="H32" s="114"/>
      <c r="I32" s="116"/>
      <c r="J32" s="134"/>
      <c r="K32" s="88"/>
      <c r="L32" s="88"/>
      <c r="M32" s="7" t="s">
        <v>87</v>
      </c>
      <c r="N32" s="41">
        <v>3000000</v>
      </c>
      <c r="O32" s="43">
        <v>182000</v>
      </c>
      <c r="P32" s="87"/>
      <c r="Q32" s="121"/>
      <c r="R32" s="82"/>
      <c r="S32" s="86"/>
      <c r="T32" s="134"/>
      <c r="U32" s="88"/>
      <c r="V32" s="88"/>
      <c r="W32" s="39"/>
      <c r="X32" s="65"/>
      <c r="Y32" s="35"/>
      <c r="Z32" s="87"/>
      <c r="AA32" s="158"/>
      <c r="AB32" s="82"/>
      <c r="AC32" s="86"/>
      <c r="AD32" s="161"/>
      <c r="AE32" s="167"/>
    </row>
    <row r="33" spans="1:31" ht="12.75">
      <c r="A33" s="136" t="s">
        <v>83</v>
      </c>
      <c r="B33" s="87"/>
      <c r="C33" s="8" t="s">
        <v>18</v>
      </c>
      <c r="D33" s="8">
        <v>2000000</v>
      </c>
      <c r="E33" s="8">
        <v>178300</v>
      </c>
      <c r="F33" s="89">
        <v>6000000</v>
      </c>
      <c r="G33" s="144"/>
      <c r="H33" s="89">
        <v>5821700</v>
      </c>
      <c r="I33" s="109">
        <f>H33*100/H61</f>
        <v>14.025092718662451</v>
      </c>
      <c r="J33" s="135">
        <v>9680000</v>
      </c>
      <c r="K33" s="89">
        <v>4840000</v>
      </c>
      <c r="L33" s="89">
        <f>J33+K33+689342</f>
        <v>15209342</v>
      </c>
      <c r="M33" s="7" t="s">
        <v>45</v>
      </c>
      <c r="N33" s="25">
        <v>4000000</v>
      </c>
      <c r="O33" s="26">
        <v>2345886</v>
      </c>
      <c r="P33" s="89">
        <v>13000000</v>
      </c>
      <c r="Q33" s="133">
        <f>L33-P33+O33+O34+O35+O36+O37</f>
        <v>5186686</v>
      </c>
      <c r="R33" s="89">
        <f>P33-O33-O34-O35-O36-O37</f>
        <v>10022656</v>
      </c>
      <c r="S33" s="109">
        <f>R33*100/R61</f>
        <v>13.484468972319577</v>
      </c>
      <c r="T33" s="135">
        <v>7140240</v>
      </c>
      <c r="U33" s="89"/>
      <c r="V33" s="89">
        <f>T33+U33</f>
        <v>7140240</v>
      </c>
      <c r="W33" s="7" t="s">
        <v>115</v>
      </c>
      <c r="X33" s="25">
        <v>2000000</v>
      </c>
      <c r="Y33" s="38">
        <v>3686</v>
      </c>
      <c r="Z33" s="89">
        <v>4000000</v>
      </c>
      <c r="AA33" s="154">
        <f>V33-Z33+Y33+Y34</f>
        <v>3143946</v>
      </c>
      <c r="AB33" s="89">
        <f>Z33-Y33-Y34</f>
        <v>3996294</v>
      </c>
      <c r="AC33" s="100">
        <f>AB33*100/AB61</f>
        <v>5.544993108466364</v>
      </c>
      <c r="AD33" s="163">
        <f>H33+AB33+R33</f>
        <v>19840650</v>
      </c>
      <c r="AE33" s="109">
        <f>AD33*100/AD61</f>
        <v>10.55876640694194</v>
      </c>
    </row>
    <row r="34" spans="1:31" ht="12.75">
      <c r="A34" s="137"/>
      <c r="B34" s="87"/>
      <c r="C34" s="7" t="s">
        <v>19</v>
      </c>
      <c r="D34" s="7">
        <v>4000000</v>
      </c>
      <c r="E34" s="7">
        <v>0</v>
      </c>
      <c r="F34" s="98"/>
      <c r="G34" s="144"/>
      <c r="H34" s="98"/>
      <c r="I34" s="108"/>
      <c r="J34" s="125"/>
      <c r="K34" s="87"/>
      <c r="L34" s="87"/>
      <c r="M34" s="18" t="s">
        <v>46</v>
      </c>
      <c r="N34" s="25">
        <v>2500000</v>
      </c>
      <c r="O34" s="7">
        <v>326503</v>
      </c>
      <c r="P34" s="98"/>
      <c r="Q34" s="120"/>
      <c r="R34" s="98"/>
      <c r="S34" s="108"/>
      <c r="T34" s="125"/>
      <c r="U34" s="87"/>
      <c r="V34" s="87"/>
      <c r="W34" s="7" t="s">
        <v>116</v>
      </c>
      <c r="X34" s="7">
        <v>2000000</v>
      </c>
      <c r="Y34" s="7">
        <v>20</v>
      </c>
      <c r="Z34" s="98"/>
      <c r="AA34" s="155"/>
      <c r="AB34" s="98"/>
      <c r="AC34" s="92"/>
      <c r="AD34" s="162"/>
      <c r="AE34" s="108"/>
    </row>
    <row r="35" spans="1:31" ht="12.75">
      <c r="A35" s="137"/>
      <c r="B35" s="87"/>
      <c r="C35" s="11"/>
      <c r="D35" s="11"/>
      <c r="E35" s="11"/>
      <c r="F35" s="98"/>
      <c r="G35" s="144"/>
      <c r="H35" s="98"/>
      <c r="I35" s="108"/>
      <c r="J35" s="125"/>
      <c r="K35" s="87"/>
      <c r="L35" s="87"/>
      <c r="M35" s="40" t="s">
        <v>86</v>
      </c>
      <c r="N35" s="25">
        <v>2500000</v>
      </c>
      <c r="O35" s="38">
        <v>304955</v>
      </c>
      <c r="P35" s="98"/>
      <c r="Q35" s="120"/>
      <c r="R35" s="98"/>
      <c r="S35" s="108"/>
      <c r="T35" s="125"/>
      <c r="U35" s="87"/>
      <c r="V35" s="87"/>
      <c r="W35" s="7"/>
      <c r="X35" s="7"/>
      <c r="Y35" s="7"/>
      <c r="Z35" s="98"/>
      <c r="AA35" s="155"/>
      <c r="AB35" s="98"/>
      <c r="AC35" s="92"/>
      <c r="AD35" s="162"/>
      <c r="AE35" s="108"/>
    </row>
    <row r="36" spans="1:31" ht="12.75">
      <c r="A36" s="137"/>
      <c r="B36" s="87"/>
      <c r="C36" s="11"/>
      <c r="D36" s="11"/>
      <c r="E36" s="11"/>
      <c r="F36" s="98"/>
      <c r="G36" s="144"/>
      <c r="H36" s="98"/>
      <c r="I36" s="108"/>
      <c r="J36" s="125"/>
      <c r="K36" s="87"/>
      <c r="L36" s="87"/>
      <c r="M36" s="40" t="s">
        <v>62</v>
      </c>
      <c r="N36" s="25">
        <v>1500000</v>
      </c>
      <c r="O36" s="38">
        <v>0</v>
      </c>
      <c r="P36" s="98"/>
      <c r="Q36" s="120"/>
      <c r="R36" s="98"/>
      <c r="S36" s="108"/>
      <c r="T36" s="125"/>
      <c r="U36" s="87"/>
      <c r="V36" s="87"/>
      <c r="W36" s="11"/>
      <c r="X36" s="25"/>
      <c r="Y36" s="7"/>
      <c r="Z36" s="98"/>
      <c r="AA36" s="155"/>
      <c r="AB36" s="98"/>
      <c r="AC36" s="92"/>
      <c r="AD36" s="162"/>
      <c r="AE36" s="108"/>
    </row>
    <row r="37" spans="1:31" ht="13.5" thickBot="1">
      <c r="A37" s="138"/>
      <c r="B37" s="80"/>
      <c r="C37" s="11"/>
      <c r="D37" s="11"/>
      <c r="E37" s="11"/>
      <c r="F37" s="99"/>
      <c r="G37" s="145"/>
      <c r="H37" s="99"/>
      <c r="I37" s="102"/>
      <c r="J37" s="126"/>
      <c r="K37" s="80"/>
      <c r="L37" s="80"/>
      <c r="M37" s="64" t="s">
        <v>139</v>
      </c>
      <c r="N37" s="65">
        <v>2500000</v>
      </c>
      <c r="O37" s="42">
        <v>0</v>
      </c>
      <c r="P37" s="99"/>
      <c r="Q37" s="123"/>
      <c r="R37" s="99"/>
      <c r="S37" s="102"/>
      <c r="T37" s="126"/>
      <c r="U37" s="80"/>
      <c r="V37" s="80"/>
      <c r="W37" s="11"/>
      <c r="X37" s="41"/>
      <c r="Y37" s="42"/>
      <c r="Z37" s="99"/>
      <c r="AA37" s="156"/>
      <c r="AB37" s="99"/>
      <c r="AC37" s="91"/>
      <c r="AD37" s="164"/>
      <c r="AE37" s="102"/>
    </row>
    <row r="38" spans="1:31" ht="12.75">
      <c r="A38" s="149" t="s">
        <v>74</v>
      </c>
      <c r="B38" s="79">
        <v>3050000</v>
      </c>
      <c r="C38" s="10"/>
      <c r="D38" s="10"/>
      <c r="E38" s="10"/>
      <c r="F38" s="79">
        <v>0</v>
      </c>
      <c r="G38" s="143">
        <v>3050000</v>
      </c>
      <c r="H38" s="79">
        <v>0</v>
      </c>
      <c r="I38" s="110">
        <f>H38*100/H61</f>
        <v>0</v>
      </c>
      <c r="J38" s="124">
        <v>1600000</v>
      </c>
      <c r="K38" s="79">
        <v>800000</v>
      </c>
      <c r="L38" s="79">
        <f>G38+J38+K38</f>
        <v>5450000</v>
      </c>
      <c r="M38" s="48" t="s">
        <v>140</v>
      </c>
      <c r="N38" s="47">
        <v>1500000</v>
      </c>
      <c r="O38" s="10">
        <v>231</v>
      </c>
      <c r="P38" s="79">
        <v>5000000</v>
      </c>
      <c r="Q38" s="119">
        <f>L38-P38+O38+O39+O40</f>
        <v>450231</v>
      </c>
      <c r="R38" s="79">
        <f>P38-O38-O39-O40</f>
        <v>4999769</v>
      </c>
      <c r="S38" s="83">
        <f>R38*100/R61</f>
        <v>6.726683021872175</v>
      </c>
      <c r="T38" s="124">
        <v>901040</v>
      </c>
      <c r="U38" s="79"/>
      <c r="V38" s="79">
        <f>T38+U38</f>
        <v>901040</v>
      </c>
      <c r="W38" s="10" t="s">
        <v>117</v>
      </c>
      <c r="X38" s="23">
        <v>600000</v>
      </c>
      <c r="Y38" s="37">
        <v>220000</v>
      </c>
      <c r="Z38" s="79">
        <v>600000</v>
      </c>
      <c r="AA38" s="143">
        <f>V38-Z38+Y38</f>
        <v>521040</v>
      </c>
      <c r="AB38" s="79">
        <f>Z38-Y38</f>
        <v>380000</v>
      </c>
      <c r="AC38" s="90">
        <f>AB38*100/AB61</f>
        <v>0.5272628543388495</v>
      </c>
      <c r="AD38" s="159">
        <f>H38+AB38+R38</f>
        <v>5379769</v>
      </c>
      <c r="AE38" s="83">
        <f>AD38*100/AD61</f>
        <v>2.8629971394237406</v>
      </c>
    </row>
    <row r="39" spans="1:31" ht="12.75">
      <c r="A39" s="150"/>
      <c r="B39" s="98"/>
      <c r="C39" s="45"/>
      <c r="D39" s="45"/>
      <c r="E39" s="45"/>
      <c r="F39" s="87"/>
      <c r="G39" s="148"/>
      <c r="H39" s="87"/>
      <c r="I39" s="117"/>
      <c r="J39" s="146"/>
      <c r="K39" s="87"/>
      <c r="L39" s="98"/>
      <c r="M39" s="52" t="s">
        <v>141</v>
      </c>
      <c r="N39" s="49">
        <v>2000000</v>
      </c>
      <c r="O39" s="7">
        <v>0</v>
      </c>
      <c r="P39" s="87"/>
      <c r="Q39" s="122"/>
      <c r="R39" s="107"/>
      <c r="S39" s="108"/>
      <c r="T39" s="146"/>
      <c r="U39" s="87"/>
      <c r="V39" s="87"/>
      <c r="W39" s="52"/>
      <c r="X39" s="57"/>
      <c r="Y39" s="58"/>
      <c r="Z39" s="87"/>
      <c r="AA39" s="148"/>
      <c r="AB39" s="107"/>
      <c r="AC39" s="92"/>
      <c r="AD39" s="161"/>
      <c r="AE39" s="167"/>
    </row>
    <row r="40" spans="1:31" ht="12.75">
      <c r="A40" s="150"/>
      <c r="B40" s="98"/>
      <c r="C40" s="7"/>
      <c r="D40" s="7"/>
      <c r="E40" s="7"/>
      <c r="F40" s="87"/>
      <c r="G40" s="148"/>
      <c r="H40" s="87"/>
      <c r="I40" s="117"/>
      <c r="J40" s="146"/>
      <c r="K40" s="87"/>
      <c r="L40" s="98"/>
      <c r="M40" s="50" t="s">
        <v>142</v>
      </c>
      <c r="N40" s="57">
        <v>1500000</v>
      </c>
      <c r="O40" s="45">
        <v>0</v>
      </c>
      <c r="P40" s="87"/>
      <c r="Q40" s="122"/>
      <c r="R40" s="107"/>
      <c r="S40" s="108"/>
      <c r="T40" s="146"/>
      <c r="U40" s="87"/>
      <c r="V40" s="87"/>
      <c r="W40" s="50"/>
      <c r="X40" s="49"/>
      <c r="Y40" s="59"/>
      <c r="Z40" s="87"/>
      <c r="AA40" s="148"/>
      <c r="AB40" s="107"/>
      <c r="AC40" s="92"/>
      <c r="AD40" s="161"/>
      <c r="AE40" s="167"/>
    </row>
    <row r="41" spans="1:31" ht="13.5" thickBot="1">
      <c r="A41" s="138"/>
      <c r="B41" s="80"/>
      <c r="C41" s="9"/>
      <c r="D41" s="9"/>
      <c r="E41" s="9"/>
      <c r="F41" s="80"/>
      <c r="G41" s="145"/>
      <c r="H41" s="80"/>
      <c r="I41" s="111"/>
      <c r="J41" s="126"/>
      <c r="K41" s="80"/>
      <c r="L41" s="80"/>
      <c r="M41" s="9"/>
      <c r="N41" s="9"/>
      <c r="O41" s="9"/>
      <c r="P41" s="80"/>
      <c r="Q41" s="123"/>
      <c r="R41" s="101"/>
      <c r="S41" s="102"/>
      <c r="T41" s="126"/>
      <c r="U41" s="80"/>
      <c r="V41" s="80"/>
      <c r="W41" s="9"/>
      <c r="X41" s="9"/>
      <c r="Y41" s="60"/>
      <c r="Z41" s="80"/>
      <c r="AA41" s="145"/>
      <c r="AB41" s="101"/>
      <c r="AC41" s="91"/>
      <c r="AD41" s="160"/>
      <c r="AE41" s="166"/>
    </row>
    <row r="42" spans="1:31" ht="12.75">
      <c r="A42" s="149" t="s">
        <v>75</v>
      </c>
      <c r="B42" s="79">
        <v>7120000</v>
      </c>
      <c r="C42" s="8" t="s">
        <v>21</v>
      </c>
      <c r="D42" s="8">
        <v>2500000</v>
      </c>
      <c r="E42" s="8">
        <v>982131</v>
      </c>
      <c r="F42" s="79">
        <v>5482131</v>
      </c>
      <c r="G42" s="143">
        <v>3021085</v>
      </c>
      <c r="H42" s="79">
        <v>4098915</v>
      </c>
      <c r="I42" s="110">
        <f>H42*100/H61</f>
        <v>9.874720944211536</v>
      </c>
      <c r="J42" s="124">
        <v>6400000</v>
      </c>
      <c r="K42" s="79">
        <v>3200000</v>
      </c>
      <c r="L42" s="79">
        <f>G42+J42+K42</f>
        <v>12621085</v>
      </c>
      <c r="M42" s="16" t="s">
        <v>41</v>
      </c>
      <c r="N42" s="23">
        <v>1300000</v>
      </c>
      <c r="O42" s="24">
        <v>947</v>
      </c>
      <c r="P42" s="79">
        <v>8900000</v>
      </c>
      <c r="Q42" s="119">
        <f>L42-P42+O42+O43+O44+O45+O46</f>
        <v>4771829</v>
      </c>
      <c r="R42" s="79">
        <f>P42-O42-O43-O44-O45-O46</f>
        <v>7849256</v>
      </c>
      <c r="S42" s="83">
        <f>R42*100/R61</f>
        <v>10.560379303429478</v>
      </c>
      <c r="T42" s="124">
        <v>8420800</v>
      </c>
      <c r="U42" s="79"/>
      <c r="V42" s="79">
        <f>T42+U42</f>
        <v>8420800</v>
      </c>
      <c r="W42" s="8" t="s">
        <v>118</v>
      </c>
      <c r="X42" s="8">
        <v>500000</v>
      </c>
      <c r="Y42" s="8">
        <v>254292</v>
      </c>
      <c r="Z42" s="79">
        <v>8800000</v>
      </c>
      <c r="AA42" s="143">
        <f>V42-Z42+Y42+Y43+Y44+Y45+Y46+Y47+Y48</f>
        <v>862173</v>
      </c>
      <c r="AB42" s="79">
        <f>Z42-Y42-Y43-Y44-Y45-Y46-Y47-Y48</f>
        <v>7558627</v>
      </c>
      <c r="AC42" s="90">
        <f>AB42*100/AB61</f>
        <v>10.487850649743933</v>
      </c>
      <c r="AD42" s="159">
        <f>H42+AB42+R42</f>
        <v>19506798</v>
      </c>
      <c r="AE42" s="83">
        <f>AD42*100/AD61</f>
        <v>10.381097566329844</v>
      </c>
    </row>
    <row r="43" spans="1:31" ht="12.75">
      <c r="A43" s="137"/>
      <c r="B43" s="87"/>
      <c r="C43" s="7" t="s">
        <v>28</v>
      </c>
      <c r="D43" s="7">
        <v>982131</v>
      </c>
      <c r="E43" s="7">
        <v>107635</v>
      </c>
      <c r="F43" s="87"/>
      <c r="G43" s="144"/>
      <c r="H43" s="87"/>
      <c r="I43" s="117"/>
      <c r="J43" s="125"/>
      <c r="K43" s="87"/>
      <c r="L43" s="87"/>
      <c r="M43" s="18" t="s">
        <v>92</v>
      </c>
      <c r="N43" s="25">
        <v>600000</v>
      </c>
      <c r="O43" s="7">
        <v>60247</v>
      </c>
      <c r="P43" s="87"/>
      <c r="Q43" s="120"/>
      <c r="R43" s="107"/>
      <c r="S43" s="108"/>
      <c r="T43" s="125"/>
      <c r="U43" s="87"/>
      <c r="V43" s="87"/>
      <c r="W43" s="7" t="s">
        <v>119</v>
      </c>
      <c r="X43" s="7">
        <v>300000</v>
      </c>
      <c r="Y43" s="7">
        <v>131303</v>
      </c>
      <c r="Z43" s="87"/>
      <c r="AA43" s="144"/>
      <c r="AB43" s="107"/>
      <c r="AC43" s="92"/>
      <c r="AD43" s="161"/>
      <c r="AE43" s="167"/>
    </row>
    <row r="44" spans="1:31" ht="12.75">
      <c r="A44" s="137"/>
      <c r="B44" s="87"/>
      <c r="C44" s="7" t="s">
        <v>29</v>
      </c>
      <c r="D44" s="7">
        <v>700000</v>
      </c>
      <c r="E44" s="7">
        <v>0</v>
      </c>
      <c r="F44" s="87"/>
      <c r="G44" s="144"/>
      <c r="H44" s="87"/>
      <c r="I44" s="117"/>
      <c r="J44" s="125"/>
      <c r="K44" s="87"/>
      <c r="L44" s="87"/>
      <c r="M44" s="18" t="s">
        <v>53</v>
      </c>
      <c r="N44" s="25">
        <v>500000</v>
      </c>
      <c r="O44" s="7">
        <v>15947</v>
      </c>
      <c r="P44" s="87"/>
      <c r="Q44" s="120"/>
      <c r="R44" s="107"/>
      <c r="S44" s="108"/>
      <c r="T44" s="125"/>
      <c r="U44" s="87"/>
      <c r="V44" s="87"/>
      <c r="W44" s="7" t="s">
        <v>120</v>
      </c>
      <c r="X44" s="7">
        <v>1500000</v>
      </c>
      <c r="Y44" s="7">
        <v>50923</v>
      </c>
      <c r="Z44" s="87"/>
      <c r="AA44" s="144"/>
      <c r="AB44" s="107"/>
      <c r="AC44" s="92"/>
      <c r="AD44" s="161"/>
      <c r="AE44" s="167"/>
    </row>
    <row r="45" spans="1:31" ht="12.75">
      <c r="A45" s="137"/>
      <c r="B45" s="87"/>
      <c r="C45" s="7" t="s">
        <v>30</v>
      </c>
      <c r="D45" s="7">
        <v>1000000</v>
      </c>
      <c r="E45" s="7">
        <v>262700</v>
      </c>
      <c r="F45" s="87"/>
      <c r="G45" s="144"/>
      <c r="H45" s="87"/>
      <c r="I45" s="117"/>
      <c r="J45" s="125"/>
      <c r="K45" s="87"/>
      <c r="L45" s="87"/>
      <c r="M45" s="18" t="s">
        <v>58</v>
      </c>
      <c r="N45" s="25">
        <v>3500000</v>
      </c>
      <c r="O45" s="38">
        <v>973603</v>
      </c>
      <c r="P45" s="87"/>
      <c r="Q45" s="120"/>
      <c r="R45" s="107"/>
      <c r="S45" s="108"/>
      <c r="T45" s="125"/>
      <c r="U45" s="87"/>
      <c r="V45" s="87"/>
      <c r="W45" s="7" t="s">
        <v>121</v>
      </c>
      <c r="X45" s="7">
        <v>3000000</v>
      </c>
      <c r="Y45" s="7">
        <v>42847</v>
      </c>
      <c r="Z45" s="87"/>
      <c r="AA45" s="144"/>
      <c r="AB45" s="107"/>
      <c r="AC45" s="92"/>
      <c r="AD45" s="161"/>
      <c r="AE45" s="167"/>
    </row>
    <row r="46" spans="1:31" ht="12.75">
      <c r="A46" s="137"/>
      <c r="B46" s="87"/>
      <c r="C46" s="11" t="s">
        <v>31</v>
      </c>
      <c r="D46" s="11">
        <v>300000</v>
      </c>
      <c r="E46" s="11">
        <v>30750</v>
      </c>
      <c r="F46" s="87"/>
      <c r="G46" s="144"/>
      <c r="H46" s="87"/>
      <c r="I46" s="117"/>
      <c r="J46" s="125"/>
      <c r="K46" s="87"/>
      <c r="L46" s="87"/>
      <c r="M46" s="40" t="s">
        <v>88</v>
      </c>
      <c r="N46" s="55">
        <v>3000000</v>
      </c>
      <c r="O46" s="42">
        <v>0</v>
      </c>
      <c r="P46" s="87"/>
      <c r="Q46" s="120"/>
      <c r="R46" s="107"/>
      <c r="S46" s="108"/>
      <c r="T46" s="125"/>
      <c r="U46" s="87"/>
      <c r="V46" s="87"/>
      <c r="W46" s="11" t="s">
        <v>122</v>
      </c>
      <c r="X46" s="11">
        <v>1000000</v>
      </c>
      <c r="Y46" s="11">
        <v>671056</v>
      </c>
      <c r="Z46" s="87"/>
      <c r="AA46" s="144"/>
      <c r="AB46" s="107"/>
      <c r="AC46" s="92"/>
      <c r="AD46" s="161"/>
      <c r="AE46" s="167"/>
    </row>
    <row r="47" spans="1:31" ht="12.75">
      <c r="A47" s="137"/>
      <c r="B47" s="87"/>
      <c r="C47" s="11"/>
      <c r="D47" s="11"/>
      <c r="E47" s="11"/>
      <c r="F47" s="87"/>
      <c r="G47" s="144"/>
      <c r="H47" s="87"/>
      <c r="I47" s="117"/>
      <c r="J47" s="125"/>
      <c r="K47" s="87"/>
      <c r="L47" s="87"/>
      <c r="M47" s="40"/>
      <c r="N47" s="25"/>
      <c r="O47" s="38"/>
      <c r="P47" s="87"/>
      <c r="Q47" s="120"/>
      <c r="R47" s="107"/>
      <c r="S47" s="108"/>
      <c r="T47" s="125"/>
      <c r="U47" s="87"/>
      <c r="V47" s="87"/>
      <c r="W47" s="11" t="s">
        <v>123</v>
      </c>
      <c r="X47" s="11">
        <v>2200000</v>
      </c>
      <c r="Y47" s="11">
        <v>86542</v>
      </c>
      <c r="Z47" s="87"/>
      <c r="AA47" s="144"/>
      <c r="AB47" s="107"/>
      <c r="AC47" s="92"/>
      <c r="AD47" s="161"/>
      <c r="AE47" s="167"/>
    </row>
    <row r="48" spans="1:31" ht="13.5" thickBot="1">
      <c r="A48" s="138"/>
      <c r="B48" s="80"/>
      <c r="C48" s="9"/>
      <c r="D48" s="9"/>
      <c r="E48" s="9"/>
      <c r="F48" s="80"/>
      <c r="G48" s="145"/>
      <c r="H48" s="80"/>
      <c r="I48" s="111"/>
      <c r="J48" s="126"/>
      <c r="K48" s="80"/>
      <c r="L48" s="80"/>
      <c r="M48" s="17"/>
      <c r="N48" s="15"/>
      <c r="O48" s="44"/>
      <c r="P48" s="80"/>
      <c r="Q48" s="123"/>
      <c r="R48" s="101"/>
      <c r="S48" s="102"/>
      <c r="T48" s="126"/>
      <c r="U48" s="80"/>
      <c r="V48" s="80"/>
      <c r="W48" s="9" t="s">
        <v>103</v>
      </c>
      <c r="X48" s="9">
        <v>300000</v>
      </c>
      <c r="Y48" s="9">
        <v>4410</v>
      </c>
      <c r="Z48" s="80"/>
      <c r="AA48" s="145"/>
      <c r="AB48" s="101"/>
      <c r="AC48" s="91"/>
      <c r="AD48" s="160"/>
      <c r="AE48" s="166"/>
    </row>
    <row r="49" spans="1:31" ht="12.75">
      <c r="A49" s="149" t="s">
        <v>76</v>
      </c>
      <c r="B49" s="79">
        <v>4070000</v>
      </c>
      <c r="C49" s="8" t="s">
        <v>22</v>
      </c>
      <c r="D49" s="8">
        <v>2000000</v>
      </c>
      <c r="E49" s="8">
        <v>100</v>
      </c>
      <c r="F49" s="79">
        <v>2000000</v>
      </c>
      <c r="G49" s="143">
        <v>2070100</v>
      </c>
      <c r="H49" s="79">
        <v>1999900</v>
      </c>
      <c r="I49" s="110">
        <f>H49*100/H61</f>
        <v>4.8179711987998415</v>
      </c>
      <c r="J49" s="124">
        <v>4800000</v>
      </c>
      <c r="K49" s="79">
        <v>2400000</v>
      </c>
      <c r="L49" s="79">
        <f>G49+J49+K49</f>
        <v>9270100</v>
      </c>
      <c r="M49" s="16" t="s">
        <v>43</v>
      </c>
      <c r="N49" s="23">
        <v>3000000</v>
      </c>
      <c r="O49" s="24">
        <v>0</v>
      </c>
      <c r="P49" s="79">
        <v>3000000</v>
      </c>
      <c r="Q49" s="119">
        <f>L49-P49+O49</f>
        <v>6270100</v>
      </c>
      <c r="R49" s="79">
        <f>P49-O49</f>
        <v>3000000</v>
      </c>
      <c r="S49" s="83">
        <f>R49*100/R61</f>
        <v>4.03619628539169</v>
      </c>
      <c r="T49" s="124">
        <v>3805040</v>
      </c>
      <c r="U49" s="79"/>
      <c r="V49" s="79">
        <f>T49+U49</f>
        <v>3805040</v>
      </c>
      <c r="W49" s="8" t="s">
        <v>124</v>
      </c>
      <c r="X49" s="8">
        <v>3800000</v>
      </c>
      <c r="Y49" s="8">
        <v>0</v>
      </c>
      <c r="Z49" s="79">
        <v>3800000</v>
      </c>
      <c r="AA49" s="143">
        <f>V49-Z49+Y49</f>
        <v>5040</v>
      </c>
      <c r="AB49" s="79">
        <f>Z49-Y49</f>
        <v>3800000</v>
      </c>
      <c r="AC49" s="90">
        <f>AB49*100/AB61</f>
        <v>5.272628543388495</v>
      </c>
      <c r="AD49" s="159">
        <f>H49+R49+AB49</f>
        <v>8799900</v>
      </c>
      <c r="AE49" s="83">
        <f>AD49*100/AD61</f>
        <v>4.683117161204314</v>
      </c>
    </row>
    <row r="50" spans="1:31" ht="13.5" thickBot="1">
      <c r="A50" s="138"/>
      <c r="B50" s="80"/>
      <c r="C50" s="9"/>
      <c r="D50" s="9"/>
      <c r="E50" s="9"/>
      <c r="F50" s="80"/>
      <c r="G50" s="145"/>
      <c r="H50" s="80"/>
      <c r="I50" s="111"/>
      <c r="J50" s="126"/>
      <c r="K50" s="80"/>
      <c r="L50" s="80"/>
      <c r="M50" s="17"/>
      <c r="N50" s="15"/>
      <c r="O50" s="22"/>
      <c r="P50" s="80"/>
      <c r="Q50" s="123"/>
      <c r="R50" s="101"/>
      <c r="S50" s="102"/>
      <c r="T50" s="126"/>
      <c r="U50" s="80"/>
      <c r="V50" s="80"/>
      <c r="W50" s="9"/>
      <c r="X50" s="9"/>
      <c r="Y50" s="9"/>
      <c r="Z50" s="80"/>
      <c r="AA50" s="145"/>
      <c r="AB50" s="101"/>
      <c r="AC50" s="91"/>
      <c r="AD50" s="160"/>
      <c r="AE50" s="166"/>
    </row>
    <row r="51" spans="1:31" ht="12" customHeight="1">
      <c r="A51" s="149" t="s">
        <v>77</v>
      </c>
      <c r="B51" s="79">
        <v>6110000</v>
      </c>
      <c r="C51" s="8" t="s">
        <v>23</v>
      </c>
      <c r="D51" s="8">
        <v>1200000</v>
      </c>
      <c r="E51" s="8">
        <v>827000</v>
      </c>
      <c r="F51" s="79">
        <v>2900000</v>
      </c>
      <c r="G51" s="143">
        <v>5587375</v>
      </c>
      <c r="H51" s="79">
        <v>522625</v>
      </c>
      <c r="I51" s="110">
        <f>H51*100/H61</f>
        <v>1.2590590518389755</v>
      </c>
      <c r="J51" s="124">
        <v>3200000</v>
      </c>
      <c r="K51" s="79">
        <v>1600000</v>
      </c>
      <c r="L51" s="79">
        <f>G51+J51+K51</f>
        <v>10387375</v>
      </c>
      <c r="M51" s="16"/>
      <c r="N51" s="23"/>
      <c r="O51" s="10"/>
      <c r="P51" s="79">
        <v>0</v>
      </c>
      <c r="Q51" s="119">
        <f>L51-P51</f>
        <v>10387375</v>
      </c>
      <c r="R51" s="79">
        <v>0</v>
      </c>
      <c r="S51" s="83">
        <f>R51*100/R61</f>
        <v>0</v>
      </c>
      <c r="T51" s="124">
        <v>1200000</v>
      </c>
      <c r="U51" s="79"/>
      <c r="V51" s="79">
        <f>T51+U51</f>
        <v>1200000</v>
      </c>
      <c r="W51" s="8" t="s">
        <v>125</v>
      </c>
      <c r="X51" s="8">
        <v>1200000</v>
      </c>
      <c r="Y51" s="8">
        <v>663515</v>
      </c>
      <c r="Z51" s="79">
        <v>1200000</v>
      </c>
      <c r="AA51" s="143">
        <f>V51-Z51+Y51</f>
        <v>663515</v>
      </c>
      <c r="AB51" s="79">
        <f>Z51-Y51</f>
        <v>536485</v>
      </c>
      <c r="AC51" s="90">
        <f>AB51*100/AB61</f>
        <v>0.7443910852894149</v>
      </c>
      <c r="AD51" s="159">
        <f>H51+AB51+R51</f>
        <v>1059110</v>
      </c>
      <c r="AE51" s="83">
        <f>AD51*100/AD61</f>
        <v>0.563635520472176</v>
      </c>
    </row>
    <row r="52" spans="1:31" ht="12" customHeight="1" thickBot="1">
      <c r="A52" s="138"/>
      <c r="B52" s="80"/>
      <c r="C52" s="9" t="s">
        <v>33</v>
      </c>
      <c r="D52" s="9">
        <v>1700000</v>
      </c>
      <c r="E52" s="9">
        <v>1550375</v>
      </c>
      <c r="F52" s="80"/>
      <c r="G52" s="145"/>
      <c r="H52" s="80"/>
      <c r="I52" s="111"/>
      <c r="J52" s="126"/>
      <c r="K52" s="80"/>
      <c r="L52" s="80"/>
      <c r="M52" s="17"/>
      <c r="N52" s="15"/>
      <c r="O52" s="22"/>
      <c r="P52" s="80"/>
      <c r="Q52" s="123"/>
      <c r="R52" s="101"/>
      <c r="S52" s="102"/>
      <c r="T52" s="126"/>
      <c r="U52" s="80"/>
      <c r="V52" s="80"/>
      <c r="W52" s="9"/>
      <c r="X52" s="9"/>
      <c r="Y52" s="9"/>
      <c r="Z52" s="80"/>
      <c r="AA52" s="145"/>
      <c r="AB52" s="101"/>
      <c r="AC52" s="91"/>
      <c r="AD52" s="160"/>
      <c r="AE52" s="166"/>
    </row>
    <row r="53" spans="1:31" ht="12.75">
      <c r="A53" s="149" t="s">
        <v>78</v>
      </c>
      <c r="B53" s="79">
        <v>1620000</v>
      </c>
      <c r="C53" s="8" t="s">
        <v>35</v>
      </c>
      <c r="D53" s="8">
        <v>1620000</v>
      </c>
      <c r="E53" s="43">
        <v>1550000</v>
      </c>
      <c r="F53" s="105">
        <v>1620000</v>
      </c>
      <c r="G53" s="143">
        <v>1550000</v>
      </c>
      <c r="H53" s="105">
        <v>70000</v>
      </c>
      <c r="I53" s="118">
        <f>H53*100/H61</f>
        <v>0.1686374238291859</v>
      </c>
      <c r="J53" s="124">
        <v>2400000</v>
      </c>
      <c r="K53" s="79">
        <v>1200000</v>
      </c>
      <c r="L53" s="79">
        <f>G53+J53+K53</f>
        <v>5150000</v>
      </c>
      <c r="M53" s="16" t="s">
        <v>62</v>
      </c>
      <c r="N53" s="23">
        <v>500000</v>
      </c>
      <c r="O53" s="37">
        <v>0</v>
      </c>
      <c r="P53" s="105">
        <v>500000</v>
      </c>
      <c r="Q53" s="119">
        <f>L53-P53+O53</f>
        <v>4650000</v>
      </c>
      <c r="R53" s="105">
        <f>P53-O53</f>
        <v>500000</v>
      </c>
      <c r="S53" s="106">
        <f>R53*100/R61</f>
        <v>0.672699380898615</v>
      </c>
      <c r="T53" s="124">
        <v>3410560</v>
      </c>
      <c r="U53" s="79"/>
      <c r="V53" s="79">
        <f>T53+U53</f>
        <v>3410560</v>
      </c>
      <c r="W53" s="8" t="s">
        <v>126</v>
      </c>
      <c r="X53" s="8">
        <v>3410000</v>
      </c>
      <c r="Y53" s="43">
        <v>1595881</v>
      </c>
      <c r="Z53" s="105">
        <v>3410000</v>
      </c>
      <c r="AA53" s="143">
        <f>V53-Z53+Y53</f>
        <v>1596441</v>
      </c>
      <c r="AB53" s="105">
        <f>Z53-Y53</f>
        <v>1814119</v>
      </c>
      <c r="AC53" s="157">
        <f>AB53*100/AB61</f>
        <v>2.5171514790798404</v>
      </c>
      <c r="AD53" s="165">
        <f>H53+R53+AB53</f>
        <v>2384119</v>
      </c>
      <c r="AE53" s="106">
        <f>AD53*100/AD61</f>
        <v>1.2687767591964987</v>
      </c>
    </row>
    <row r="54" spans="1:31" ht="13.5" thickBot="1">
      <c r="A54" s="138"/>
      <c r="B54" s="80"/>
      <c r="C54" s="9"/>
      <c r="D54" s="9"/>
      <c r="E54" s="9"/>
      <c r="F54" s="80"/>
      <c r="G54" s="145"/>
      <c r="H54" s="80"/>
      <c r="I54" s="111"/>
      <c r="J54" s="126"/>
      <c r="K54" s="80"/>
      <c r="L54" s="80"/>
      <c r="M54" s="17"/>
      <c r="N54" s="15"/>
      <c r="O54" s="22"/>
      <c r="P54" s="80"/>
      <c r="Q54" s="123"/>
      <c r="R54" s="101"/>
      <c r="S54" s="102"/>
      <c r="T54" s="126"/>
      <c r="U54" s="80"/>
      <c r="V54" s="80"/>
      <c r="W54" s="9"/>
      <c r="X54" s="9"/>
      <c r="Y54" s="9"/>
      <c r="Z54" s="80"/>
      <c r="AA54" s="145"/>
      <c r="AB54" s="101"/>
      <c r="AC54" s="91"/>
      <c r="AD54" s="160"/>
      <c r="AE54" s="166"/>
    </row>
    <row r="55" spans="1:31" ht="12.75">
      <c r="A55" s="149" t="s">
        <v>79</v>
      </c>
      <c r="B55" s="79">
        <v>1620000</v>
      </c>
      <c r="C55" s="8"/>
      <c r="D55" s="8"/>
      <c r="E55" s="8"/>
      <c r="F55" s="79">
        <v>0</v>
      </c>
      <c r="G55" s="143">
        <v>1620000</v>
      </c>
      <c r="H55" s="79">
        <v>0</v>
      </c>
      <c r="I55" s="110">
        <f>H55*100/H61</f>
        <v>0</v>
      </c>
      <c r="J55" s="124">
        <v>1600000</v>
      </c>
      <c r="K55" s="79">
        <v>800000</v>
      </c>
      <c r="L55" s="79">
        <f>G55+J55+K55</f>
        <v>4020000</v>
      </c>
      <c r="M55" s="16" t="s">
        <v>51</v>
      </c>
      <c r="N55" s="23">
        <v>1600000</v>
      </c>
      <c r="O55" s="10">
        <v>174</v>
      </c>
      <c r="P55" s="79">
        <v>1600000</v>
      </c>
      <c r="Q55" s="119">
        <f>L55-P55+O55</f>
        <v>2420174</v>
      </c>
      <c r="R55" s="79">
        <f>P55-O55</f>
        <v>1599826</v>
      </c>
      <c r="S55" s="83">
        <f>R55*100/R61</f>
        <v>2.1524039194910154</v>
      </c>
      <c r="T55" s="124">
        <v>2105200</v>
      </c>
      <c r="U55" s="79">
        <v>3050000</v>
      </c>
      <c r="V55" s="79">
        <f>T55+U55</f>
        <v>5155200</v>
      </c>
      <c r="W55" s="8" t="s">
        <v>127</v>
      </c>
      <c r="X55" s="8">
        <v>5150000</v>
      </c>
      <c r="Y55" s="8">
        <v>11154</v>
      </c>
      <c r="Z55" s="79">
        <v>5150000</v>
      </c>
      <c r="AA55" s="143">
        <f>V55-Z55+Y55</f>
        <v>16354</v>
      </c>
      <c r="AB55" s="79">
        <f>Z55-Y55</f>
        <v>5138846</v>
      </c>
      <c r="AC55" s="90">
        <f>AB55*100/AB61</f>
        <v>7.130322657809946</v>
      </c>
      <c r="AD55" s="159">
        <f>H55+AB55+R55</f>
        <v>6738672</v>
      </c>
      <c r="AE55" s="83">
        <f>AD55*100/AD61</f>
        <v>3.586176034605734</v>
      </c>
    </row>
    <row r="56" spans="1:31" ht="13.5" thickBot="1">
      <c r="A56" s="138"/>
      <c r="B56" s="80"/>
      <c r="C56" s="9"/>
      <c r="D56" s="9"/>
      <c r="E56" s="9"/>
      <c r="F56" s="80"/>
      <c r="G56" s="145"/>
      <c r="H56" s="80"/>
      <c r="I56" s="111"/>
      <c r="J56" s="126"/>
      <c r="K56" s="80"/>
      <c r="L56" s="80"/>
      <c r="M56" s="17"/>
      <c r="N56" s="15"/>
      <c r="O56" s="22"/>
      <c r="P56" s="80"/>
      <c r="Q56" s="123"/>
      <c r="R56" s="101"/>
      <c r="S56" s="102"/>
      <c r="T56" s="126"/>
      <c r="U56" s="80"/>
      <c r="V56" s="80"/>
      <c r="W56" s="9"/>
      <c r="X56" s="9"/>
      <c r="Y56" s="9"/>
      <c r="Z56" s="80"/>
      <c r="AA56" s="145"/>
      <c r="AB56" s="101"/>
      <c r="AC56" s="91"/>
      <c r="AD56" s="160"/>
      <c r="AE56" s="166"/>
    </row>
    <row r="57" spans="1:31" ht="12.75">
      <c r="A57" s="149" t="s">
        <v>80</v>
      </c>
      <c r="B57" s="79">
        <v>1620000</v>
      </c>
      <c r="C57" s="8"/>
      <c r="D57" s="8"/>
      <c r="E57" s="8"/>
      <c r="F57" s="79">
        <v>0</v>
      </c>
      <c r="G57" s="143">
        <v>1620000</v>
      </c>
      <c r="H57" s="79">
        <v>0</v>
      </c>
      <c r="I57" s="110">
        <f>H57*100/H61</f>
        <v>0</v>
      </c>
      <c r="J57" s="124">
        <v>1600000</v>
      </c>
      <c r="K57" s="79">
        <v>800000</v>
      </c>
      <c r="L57" s="79">
        <f>G57+J57+K57</f>
        <v>4020000</v>
      </c>
      <c r="M57" s="16" t="s">
        <v>52</v>
      </c>
      <c r="N57" s="23">
        <v>1600000</v>
      </c>
      <c r="O57" s="10">
        <v>217488</v>
      </c>
      <c r="P57" s="79">
        <v>1600000</v>
      </c>
      <c r="Q57" s="119">
        <f>L57-P57+O57</f>
        <v>2637488</v>
      </c>
      <c r="R57" s="79">
        <f>P57-O57</f>
        <v>1382512</v>
      </c>
      <c r="S57" s="83">
        <f>R57*100/R61</f>
        <v>1.860029932969812</v>
      </c>
      <c r="T57" s="124">
        <v>3110560</v>
      </c>
      <c r="U57" s="79"/>
      <c r="V57" s="79">
        <f>T57+U57</f>
        <v>3110560</v>
      </c>
      <c r="W57" s="8" t="s">
        <v>127</v>
      </c>
      <c r="X57" s="8">
        <v>300000</v>
      </c>
      <c r="Y57" s="8">
        <v>0</v>
      </c>
      <c r="Z57" s="79">
        <v>3110000</v>
      </c>
      <c r="AA57" s="143">
        <f>V57-Z57+Y57+Y58</f>
        <v>715310</v>
      </c>
      <c r="AB57" s="79">
        <f>Z57-Y57-Y58</f>
        <v>2395250</v>
      </c>
      <c r="AC57" s="90">
        <f>AB57*100/AB61</f>
        <v>3.3234903996187612</v>
      </c>
      <c r="AD57" s="159">
        <f>H57+AB57+R57</f>
        <v>3777762</v>
      </c>
      <c r="AE57" s="83">
        <f>AD57*100/AD61</f>
        <v>2.010443533806695</v>
      </c>
    </row>
    <row r="58" spans="1:31" ht="13.5" thickBot="1">
      <c r="A58" s="138"/>
      <c r="B58" s="80"/>
      <c r="C58" s="9"/>
      <c r="D58" s="9"/>
      <c r="E58" s="9"/>
      <c r="F58" s="80"/>
      <c r="G58" s="145"/>
      <c r="H58" s="80"/>
      <c r="I58" s="111"/>
      <c r="J58" s="126"/>
      <c r="K58" s="80"/>
      <c r="L58" s="80"/>
      <c r="M58" s="17"/>
      <c r="N58" s="15"/>
      <c r="O58" s="22"/>
      <c r="P58" s="80"/>
      <c r="Q58" s="123"/>
      <c r="R58" s="101"/>
      <c r="S58" s="102"/>
      <c r="T58" s="126"/>
      <c r="U58" s="80"/>
      <c r="V58" s="80"/>
      <c r="W58" s="9" t="s">
        <v>128</v>
      </c>
      <c r="X58" s="9">
        <v>2810000</v>
      </c>
      <c r="Y58" s="9">
        <v>714750</v>
      </c>
      <c r="Z58" s="80"/>
      <c r="AA58" s="145"/>
      <c r="AB58" s="101"/>
      <c r="AC58" s="91"/>
      <c r="AD58" s="160"/>
      <c r="AE58" s="166"/>
    </row>
    <row r="59" spans="1:31" ht="12.75">
      <c r="A59" s="149" t="s">
        <v>81</v>
      </c>
      <c r="B59" s="79">
        <v>3240000</v>
      </c>
      <c r="C59" s="8" t="s">
        <v>24</v>
      </c>
      <c r="D59" s="8">
        <v>2000000</v>
      </c>
      <c r="E59" s="8">
        <v>0</v>
      </c>
      <c r="F59" s="79">
        <v>2000000</v>
      </c>
      <c r="G59" s="143">
        <v>1240000</v>
      </c>
      <c r="H59" s="79">
        <v>2000000</v>
      </c>
      <c r="I59" s="110">
        <f>H59*100/H61</f>
        <v>4.818212109405311</v>
      </c>
      <c r="J59" s="124">
        <v>2400000</v>
      </c>
      <c r="K59" s="79">
        <v>1200000</v>
      </c>
      <c r="L59" s="79">
        <f>G59+J59+K59</f>
        <v>4840000</v>
      </c>
      <c r="M59" s="16" t="s">
        <v>59</v>
      </c>
      <c r="N59" s="23">
        <v>1500000</v>
      </c>
      <c r="O59" s="10">
        <v>47800</v>
      </c>
      <c r="P59" s="79">
        <v>1500000</v>
      </c>
      <c r="Q59" s="119">
        <f>L59-P59+O59</f>
        <v>3387800</v>
      </c>
      <c r="R59" s="79">
        <f>P59-O59</f>
        <v>1452200</v>
      </c>
      <c r="S59" s="83">
        <f>R59*100/R61</f>
        <v>1.9537880818819373</v>
      </c>
      <c r="T59" s="124">
        <v>1905360</v>
      </c>
      <c r="U59" s="79"/>
      <c r="V59" s="79">
        <f>T59+U59</f>
        <v>1905360</v>
      </c>
      <c r="W59" s="8" t="s">
        <v>129</v>
      </c>
      <c r="X59" s="8">
        <v>1900000</v>
      </c>
      <c r="Y59" s="8">
        <v>140206</v>
      </c>
      <c r="Z59" s="79">
        <v>1900000</v>
      </c>
      <c r="AA59" s="143">
        <f>V59-Z59+Y59</f>
        <v>145566</v>
      </c>
      <c r="AB59" s="79">
        <f>Z59-Y59</f>
        <v>1759794</v>
      </c>
      <c r="AC59" s="90">
        <f>AB59*100/AB61</f>
        <v>2.441773703916793</v>
      </c>
      <c r="AD59" s="159">
        <f>H59+R59+AB59</f>
        <v>5211994</v>
      </c>
      <c r="AE59" s="83">
        <f>AD59*100/AD61</f>
        <v>2.7737108996118045</v>
      </c>
    </row>
    <row r="60" spans="1:31" ht="13.5" thickBot="1">
      <c r="A60" s="138"/>
      <c r="B60" s="80"/>
      <c r="C60" s="9"/>
      <c r="D60" s="9"/>
      <c r="E60" s="9"/>
      <c r="F60" s="80"/>
      <c r="G60" s="145"/>
      <c r="H60" s="80"/>
      <c r="I60" s="111"/>
      <c r="J60" s="126"/>
      <c r="K60" s="80"/>
      <c r="L60" s="80"/>
      <c r="M60" s="17"/>
      <c r="N60" s="15"/>
      <c r="O60" s="22"/>
      <c r="P60" s="80"/>
      <c r="Q60" s="123"/>
      <c r="R60" s="101"/>
      <c r="S60" s="102"/>
      <c r="T60" s="126"/>
      <c r="U60" s="80"/>
      <c r="V60" s="80"/>
      <c r="W60" s="9"/>
      <c r="X60" s="9"/>
      <c r="Y60" s="9"/>
      <c r="Z60" s="80"/>
      <c r="AA60" s="145"/>
      <c r="AB60" s="101"/>
      <c r="AC60" s="91"/>
      <c r="AD60" s="160"/>
      <c r="AE60" s="166"/>
    </row>
    <row r="61" spans="1:31" s="1" customFormat="1" ht="12.75">
      <c r="A61" s="12" t="s">
        <v>90</v>
      </c>
      <c r="B61" s="13">
        <f>SUM(B7:B59)</f>
        <v>81400000</v>
      </c>
      <c r="C61" s="14" t="s">
        <v>37</v>
      </c>
      <c r="D61" s="13">
        <f>SUM(D7:D59)</f>
        <v>49022131</v>
      </c>
      <c r="E61" s="13">
        <f aca="true" t="shared" si="0" ref="E61:L61">SUM(E7:E60)</f>
        <v>7512958</v>
      </c>
      <c r="F61" s="30">
        <f t="shared" si="0"/>
        <v>49022131</v>
      </c>
      <c r="G61" s="30">
        <f t="shared" si="0"/>
        <v>39890827</v>
      </c>
      <c r="H61" s="30">
        <f t="shared" si="0"/>
        <v>41509173</v>
      </c>
      <c r="I61" s="54">
        <f t="shared" si="0"/>
        <v>99.99999999999999</v>
      </c>
      <c r="J61" s="33">
        <f t="shared" si="0"/>
        <v>80000000</v>
      </c>
      <c r="K61" s="63">
        <f>SUM(K7:K60)</f>
        <v>40000000</v>
      </c>
      <c r="L61" s="20">
        <f t="shared" si="0"/>
        <v>159890827</v>
      </c>
      <c r="M61" s="34" t="s">
        <v>137</v>
      </c>
      <c r="N61" s="21">
        <f>SUM(N7:N60)</f>
        <v>80040000</v>
      </c>
      <c r="O61" s="20">
        <f>SUM(O10:O60)</f>
        <v>5712594</v>
      </c>
      <c r="P61" s="30">
        <f aca="true" t="shared" si="1" ref="P61:V61">SUM(P7:P60)</f>
        <v>80040000</v>
      </c>
      <c r="Q61" s="20">
        <f t="shared" si="1"/>
        <v>85563421</v>
      </c>
      <c r="R61" s="30">
        <f t="shared" si="1"/>
        <v>74327406</v>
      </c>
      <c r="S61" s="74">
        <f t="shared" si="1"/>
        <v>100.00000000000003</v>
      </c>
      <c r="T61" s="33">
        <f t="shared" si="1"/>
        <v>86800000</v>
      </c>
      <c r="U61" s="63">
        <f t="shared" si="1"/>
        <v>7050000</v>
      </c>
      <c r="V61" s="63">
        <f t="shared" si="1"/>
        <v>93850000</v>
      </c>
      <c r="W61" s="51" t="s">
        <v>137</v>
      </c>
      <c r="X61" s="21">
        <f aca="true" t="shared" si="2" ref="X61:AE61">SUM(X7:X60)</f>
        <v>82949120</v>
      </c>
      <c r="Y61" s="20">
        <f t="shared" si="2"/>
        <v>10878805</v>
      </c>
      <c r="Z61" s="30">
        <f t="shared" si="2"/>
        <v>82949120</v>
      </c>
      <c r="AA61" s="72">
        <f t="shared" si="2"/>
        <v>21779685</v>
      </c>
      <c r="AB61" s="20">
        <f t="shared" si="2"/>
        <v>72070315</v>
      </c>
      <c r="AC61" s="54">
        <f t="shared" si="2"/>
        <v>99.99999999999997</v>
      </c>
      <c r="AD61" s="73">
        <f t="shared" si="2"/>
        <v>187906894</v>
      </c>
      <c r="AE61" s="74">
        <f t="shared" si="2"/>
        <v>99.99999999999997</v>
      </c>
    </row>
    <row r="62" spans="10:20" ht="12.75">
      <c r="J62" s="75" t="s">
        <v>138</v>
      </c>
      <c r="L62" s="5"/>
      <c r="T62" s="5" t="s">
        <v>147</v>
      </c>
    </row>
    <row r="63" spans="10:20" ht="12.75">
      <c r="J63" s="75"/>
      <c r="T63" s="5" t="s">
        <v>158</v>
      </c>
    </row>
    <row r="66" spans="15:16" ht="12.75">
      <c r="O66" s="68"/>
      <c r="P66" s="41"/>
    </row>
  </sheetData>
  <mergeCells count="380">
    <mergeCell ref="AE53:AE54"/>
    <mergeCell ref="AE55:AE56"/>
    <mergeCell ref="AE57:AE58"/>
    <mergeCell ref="AE59:AE60"/>
    <mergeCell ref="AE38:AE41"/>
    <mergeCell ref="AE42:AE48"/>
    <mergeCell ref="AE49:AE50"/>
    <mergeCell ref="AE51:AE52"/>
    <mergeCell ref="AD59:AD60"/>
    <mergeCell ref="AE7:AE8"/>
    <mergeCell ref="AE9:AE10"/>
    <mergeCell ref="AE11:AE14"/>
    <mergeCell ref="AE15:AE17"/>
    <mergeCell ref="AE18:AE21"/>
    <mergeCell ref="AE22:AE23"/>
    <mergeCell ref="AE24:AE26"/>
    <mergeCell ref="AE27:AE32"/>
    <mergeCell ref="AE33:AE37"/>
    <mergeCell ref="AD51:AD52"/>
    <mergeCell ref="AD53:AD54"/>
    <mergeCell ref="AD55:AD56"/>
    <mergeCell ref="AD57:AD58"/>
    <mergeCell ref="AD33:AD37"/>
    <mergeCell ref="AD38:AD41"/>
    <mergeCell ref="AD42:AD48"/>
    <mergeCell ref="AD49:AD50"/>
    <mergeCell ref="AD18:AD21"/>
    <mergeCell ref="AD22:AD23"/>
    <mergeCell ref="AD24:AD26"/>
    <mergeCell ref="AD27:AD32"/>
    <mergeCell ref="AD7:AD8"/>
    <mergeCell ref="AD9:AD10"/>
    <mergeCell ref="AD11:AD14"/>
    <mergeCell ref="AD15:AD17"/>
    <mergeCell ref="T59:T60"/>
    <mergeCell ref="AA7:AA8"/>
    <mergeCell ref="AA9:AA10"/>
    <mergeCell ref="AA11:AA14"/>
    <mergeCell ref="AA15:AA17"/>
    <mergeCell ref="AA18:AA21"/>
    <mergeCell ref="AA22:AA23"/>
    <mergeCell ref="AA24:AA26"/>
    <mergeCell ref="AA27:AA32"/>
    <mergeCell ref="AA59:AA60"/>
    <mergeCell ref="AB55:AB56"/>
    <mergeCell ref="AC55:AC56"/>
    <mergeCell ref="T55:T56"/>
    <mergeCell ref="T57:T58"/>
    <mergeCell ref="AB57:AB58"/>
    <mergeCell ref="AC57:AC58"/>
    <mergeCell ref="AA55:AA56"/>
    <mergeCell ref="AA57:AA58"/>
    <mergeCell ref="V55:V56"/>
    <mergeCell ref="V57:V58"/>
    <mergeCell ref="AB53:AB54"/>
    <mergeCell ref="AC53:AC54"/>
    <mergeCell ref="T51:T52"/>
    <mergeCell ref="T53:T54"/>
    <mergeCell ref="AA51:AA52"/>
    <mergeCell ref="AA53:AA54"/>
    <mergeCell ref="AB51:AB52"/>
    <mergeCell ref="AC51:AC52"/>
    <mergeCell ref="V51:V52"/>
    <mergeCell ref="V53:V54"/>
    <mergeCell ref="T49:T50"/>
    <mergeCell ref="AA42:AA48"/>
    <mergeCell ref="AA49:AA50"/>
    <mergeCell ref="V42:V48"/>
    <mergeCell ref="V49:V50"/>
    <mergeCell ref="T22:T23"/>
    <mergeCell ref="AB42:AB48"/>
    <mergeCell ref="AC42:AC48"/>
    <mergeCell ref="T24:T26"/>
    <mergeCell ref="T27:T32"/>
    <mergeCell ref="T33:T37"/>
    <mergeCell ref="T38:T41"/>
    <mergeCell ref="AA33:AA37"/>
    <mergeCell ref="AA38:AA41"/>
    <mergeCell ref="T42:T48"/>
    <mergeCell ref="A7:A8"/>
    <mergeCell ref="T9:T10"/>
    <mergeCell ref="T11:T14"/>
    <mergeCell ref="B7:B8"/>
    <mergeCell ref="B9:B10"/>
    <mergeCell ref="B11:B14"/>
    <mergeCell ref="Q11:Q14"/>
    <mergeCell ref="Q9:Q10"/>
    <mergeCell ref="Q7:Q8"/>
    <mergeCell ref="H7:H8"/>
    <mergeCell ref="B15:B17"/>
    <mergeCell ref="G9:G10"/>
    <mergeCell ref="G11:G14"/>
    <mergeCell ref="T7:T8"/>
    <mergeCell ref="P7:P8"/>
    <mergeCell ref="P9:P10"/>
    <mergeCell ref="P11:P14"/>
    <mergeCell ref="P15:P17"/>
    <mergeCell ref="T15:T17"/>
    <mergeCell ref="Q15:Q17"/>
    <mergeCell ref="F18:F21"/>
    <mergeCell ref="F22:F23"/>
    <mergeCell ref="F24:F26"/>
    <mergeCell ref="A9:A10"/>
    <mergeCell ref="A11:A14"/>
    <mergeCell ref="A22:A23"/>
    <mergeCell ref="B18:B21"/>
    <mergeCell ref="B22:B23"/>
    <mergeCell ref="A18:A21"/>
    <mergeCell ref="A15:A17"/>
    <mergeCell ref="A24:A26"/>
    <mergeCell ref="B24:B26"/>
    <mergeCell ref="B38:B41"/>
    <mergeCell ref="B42:B48"/>
    <mergeCell ref="B49:B50"/>
    <mergeCell ref="A49:A50"/>
    <mergeCell ref="A42:A48"/>
    <mergeCell ref="A38:A41"/>
    <mergeCell ref="B59:B60"/>
    <mergeCell ref="A57:A58"/>
    <mergeCell ref="A51:A52"/>
    <mergeCell ref="A59:A60"/>
    <mergeCell ref="A53:A54"/>
    <mergeCell ref="A55:A56"/>
    <mergeCell ref="B51:B52"/>
    <mergeCell ref="B53:B54"/>
    <mergeCell ref="B55:B56"/>
    <mergeCell ref="B57:B58"/>
    <mergeCell ref="G38:G41"/>
    <mergeCell ref="G42:G48"/>
    <mergeCell ref="G51:G52"/>
    <mergeCell ref="G49:G50"/>
    <mergeCell ref="G55:G56"/>
    <mergeCell ref="G57:G58"/>
    <mergeCell ref="G59:G60"/>
    <mergeCell ref="G53:G54"/>
    <mergeCell ref="J7:J8"/>
    <mergeCell ref="J15:J17"/>
    <mergeCell ref="J24:J26"/>
    <mergeCell ref="G18:G21"/>
    <mergeCell ref="G22:G23"/>
    <mergeCell ref="G24:G26"/>
    <mergeCell ref="G7:G8"/>
    <mergeCell ref="G15:G17"/>
    <mergeCell ref="H9:H10"/>
    <mergeCell ref="H11:H14"/>
    <mergeCell ref="L18:L21"/>
    <mergeCell ref="J22:J23"/>
    <mergeCell ref="L22:L23"/>
    <mergeCell ref="L7:L8"/>
    <mergeCell ref="J9:J10"/>
    <mergeCell ref="L9:L10"/>
    <mergeCell ref="J11:J14"/>
    <mergeCell ref="L11:L14"/>
    <mergeCell ref="L15:L17"/>
    <mergeCell ref="J18:J21"/>
    <mergeCell ref="J38:J41"/>
    <mergeCell ref="L38:L41"/>
    <mergeCell ref="J42:J48"/>
    <mergeCell ref="L42:L48"/>
    <mergeCell ref="K38:K41"/>
    <mergeCell ref="K42:K48"/>
    <mergeCell ref="J49:J50"/>
    <mergeCell ref="L49:L50"/>
    <mergeCell ref="J51:J52"/>
    <mergeCell ref="L51:L52"/>
    <mergeCell ref="K49:K50"/>
    <mergeCell ref="K51:K52"/>
    <mergeCell ref="J53:J54"/>
    <mergeCell ref="L53:L54"/>
    <mergeCell ref="J55:J56"/>
    <mergeCell ref="L55:L56"/>
    <mergeCell ref="K53:K54"/>
    <mergeCell ref="K55:K56"/>
    <mergeCell ref="J57:J58"/>
    <mergeCell ref="L57:L58"/>
    <mergeCell ref="J59:J60"/>
    <mergeCell ref="L59:L60"/>
    <mergeCell ref="K57:K58"/>
    <mergeCell ref="K59:K60"/>
    <mergeCell ref="Q59:Q60"/>
    <mergeCell ref="Q57:Q58"/>
    <mergeCell ref="Q55:Q56"/>
    <mergeCell ref="Q53:Q54"/>
    <mergeCell ref="Q51:Q52"/>
    <mergeCell ref="Q49:Q50"/>
    <mergeCell ref="Q42:Q48"/>
    <mergeCell ref="Q38:Q41"/>
    <mergeCell ref="B3:G3"/>
    <mergeCell ref="A33:A37"/>
    <mergeCell ref="A31:A32"/>
    <mergeCell ref="A27:A30"/>
    <mergeCell ref="F7:F8"/>
    <mergeCell ref="F9:F10"/>
    <mergeCell ref="F11:F14"/>
    <mergeCell ref="F15:F17"/>
    <mergeCell ref="G27:G37"/>
    <mergeCell ref="B27:B37"/>
    <mergeCell ref="J27:J32"/>
    <mergeCell ref="L27:L32"/>
    <mergeCell ref="J33:J37"/>
    <mergeCell ref="L33:L37"/>
    <mergeCell ref="F38:F41"/>
    <mergeCell ref="F42:F48"/>
    <mergeCell ref="F49:F50"/>
    <mergeCell ref="F51:F52"/>
    <mergeCell ref="F53:F54"/>
    <mergeCell ref="F57:F58"/>
    <mergeCell ref="F59:F60"/>
    <mergeCell ref="F55:F56"/>
    <mergeCell ref="P42:P48"/>
    <mergeCell ref="P49:P50"/>
    <mergeCell ref="Z7:Z8"/>
    <mergeCell ref="Z9:Z10"/>
    <mergeCell ref="Z11:Z14"/>
    <mergeCell ref="Z15:Z17"/>
    <mergeCell ref="Z18:Z21"/>
    <mergeCell ref="Z22:Z23"/>
    <mergeCell ref="Z24:Z26"/>
    <mergeCell ref="Q33:Q37"/>
    <mergeCell ref="P59:P60"/>
    <mergeCell ref="F33:F37"/>
    <mergeCell ref="F27:F30"/>
    <mergeCell ref="C31:F32"/>
    <mergeCell ref="P27:P32"/>
    <mergeCell ref="P33:P37"/>
    <mergeCell ref="P51:P52"/>
    <mergeCell ref="P53:P54"/>
    <mergeCell ref="P55:P56"/>
    <mergeCell ref="P57:P58"/>
    <mergeCell ref="AB49:AB50"/>
    <mergeCell ref="AC49:AC50"/>
    <mergeCell ref="Z27:Z32"/>
    <mergeCell ref="Z33:Z37"/>
    <mergeCell ref="Z38:Z41"/>
    <mergeCell ref="Z42:Z48"/>
    <mergeCell ref="Z59:Z60"/>
    <mergeCell ref="Z49:Z50"/>
    <mergeCell ref="Z51:Z52"/>
    <mergeCell ref="Z53:Z54"/>
    <mergeCell ref="Z55:Z56"/>
    <mergeCell ref="P18:P21"/>
    <mergeCell ref="P22:P23"/>
    <mergeCell ref="AB38:AB41"/>
    <mergeCell ref="AC38:AC41"/>
    <mergeCell ref="P38:P41"/>
    <mergeCell ref="Q27:Q32"/>
    <mergeCell ref="Q24:Q26"/>
    <mergeCell ref="Q18:Q21"/>
    <mergeCell ref="Q22:Q23"/>
    <mergeCell ref="T18:T21"/>
    <mergeCell ref="AC11:AC14"/>
    <mergeCell ref="AC15:AC17"/>
    <mergeCell ref="AC18:AC21"/>
    <mergeCell ref="AC22:AC23"/>
    <mergeCell ref="H15:H17"/>
    <mergeCell ref="H38:H41"/>
    <mergeCell ref="H18:H21"/>
    <mergeCell ref="H22:H23"/>
    <mergeCell ref="H24:H26"/>
    <mergeCell ref="H42:H48"/>
    <mergeCell ref="H49:H50"/>
    <mergeCell ref="H51:H52"/>
    <mergeCell ref="H53:H54"/>
    <mergeCell ref="H55:H56"/>
    <mergeCell ref="H57:H58"/>
    <mergeCell ref="H59:H60"/>
    <mergeCell ref="I7:I8"/>
    <mergeCell ref="I9:I10"/>
    <mergeCell ref="I11:I14"/>
    <mergeCell ref="I15:I17"/>
    <mergeCell ref="I18:I21"/>
    <mergeCell ref="I22:I23"/>
    <mergeCell ref="I24:I26"/>
    <mergeCell ref="U24:U26"/>
    <mergeCell ref="V38:V41"/>
    <mergeCell ref="AB11:AB14"/>
    <mergeCell ref="AB15:AB17"/>
    <mergeCell ref="AB18:AB21"/>
    <mergeCell ref="AB22:AB23"/>
    <mergeCell ref="U22:U23"/>
    <mergeCell ref="U18:U21"/>
    <mergeCell ref="U15:U17"/>
    <mergeCell ref="U11:U14"/>
    <mergeCell ref="I49:I50"/>
    <mergeCell ref="I51:I52"/>
    <mergeCell ref="I53:I54"/>
    <mergeCell ref="AB24:AB26"/>
    <mergeCell ref="P24:P26"/>
    <mergeCell ref="L24:L26"/>
    <mergeCell ref="I38:I41"/>
    <mergeCell ref="R24:R26"/>
    <mergeCell ref="S24:S26"/>
    <mergeCell ref="U27:U32"/>
    <mergeCell ref="I55:I56"/>
    <mergeCell ref="I57:I58"/>
    <mergeCell ref="I59:I60"/>
    <mergeCell ref="H27:H30"/>
    <mergeCell ref="H33:H37"/>
    <mergeCell ref="I27:I30"/>
    <mergeCell ref="I33:I37"/>
    <mergeCell ref="H31:H32"/>
    <mergeCell ref="I31:I32"/>
    <mergeCell ref="I42:I48"/>
    <mergeCell ref="R11:R14"/>
    <mergeCell ref="S11:S14"/>
    <mergeCell ref="R15:R17"/>
    <mergeCell ref="S15:S17"/>
    <mergeCell ref="R18:R21"/>
    <mergeCell ref="S18:S21"/>
    <mergeCell ref="R22:R23"/>
    <mergeCell ref="S22:S23"/>
    <mergeCell ref="S42:S48"/>
    <mergeCell ref="R49:R50"/>
    <mergeCell ref="S49:S50"/>
    <mergeCell ref="R33:R37"/>
    <mergeCell ref="S33:S37"/>
    <mergeCell ref="R38:R41"/>
    <mergeCell ref="S38:S41"/>
    <mergeCell ref="AB7:AB8"/>
    <mergeCell ref="AB59:AB60"/>
    <mergeCell ref="K7:K8"/>
    <mergeCell ref="K9:K10"/>
    <mergeCell ref="K11:K14"/>
    <mergeCell ref="K15:K17"/>
    <mergeCell ref="K18:K21"/>
    <mergeCell ref="R55:R56"/>
    <mergeCell ref="S55:S56"/>
    <mergeCell ref="R57:R58"/>
    <mergeCell ref="V7:V8"/>
    <mergeCell ref="R59:R60"/>
    <mergeCell ref="S59:S60"/>
    <mergeCell ref="J3:S3"/>
    <mergeCell ref="S57:S58"/>
    <mergeCell ref="R51:R52"/>
    <mergeCell ref="S51:S52"/>
    <mergeCell ref="R53:R54"/>
    <mergeCell ref="S53:S54"/>
    <mergeCell ref="R42:R48"/>
    <mergeCell ref="R7:R8"/>
    <mergeCell ref="S7:S8"/>
    <mergeCell ref="R9:R10"/>
    <mergeCell ref="S9:S10"/>
    <mergeCell ref="T3:AC3"/>
    <mergeCell ref="AD3:AE3"/>
    <mergeCell ref="AB33:AB37"/>
    <mergeCell ref="AC33:AC37"/>
    <mergeCell ref="U33:U37"/>
    <mergeCell ref="AC7:AC8"/>
    <mergeCell ref="AB9:AB10"/>
    <mergeCell ref="AC9:AC10"/>
    <mergeCell ref="U9:U10"/>
    <mergeCell ref="U7:U8"/>
    <mergeCell ref="K22:K23"/>
    <mergeCell ref="K24:K26"/>
    <mergeCell ref="K27:K32"/>
    <mergeCell ref="K33:K37"/>
    <mergeCell ref="R27:R32"/>
    <mergeCell ref="S27:S32"/>
    <mergeCell ref="U59:U60"/>
    <mergeCell ref="U57:U58"/>
    <mergeCell ref="U55:U56"/>
    <mergeCell ref="U53:U54"/>
    <mergeCell ref="U51:U52"/>
    <mergeCell ref="U49:U50"/>
    <mergeCell ref="U42:U48"/>
    <mergeCell ref="U38:U41"/>
    <mergeCell ref="V9:V10"/>
    <mergeCell ref="V11:V14"/>
    <mergeCell ref="V15:V17"/>
    <mergeCell ref="V18:V21"/>
    <mergeCell ref="V59:V60"/>
    <mergeCell ref="AB27:AB32"/>
    <mergeCell ref="AC27:AC32"/>
    <mergeCell ref="V22:V23"/>
    <mergeCell ref="V24:V26"/>
    <mergeCell ref="V27:V32"/>
    <mergeCell ref="V33:V37"/>
    <mergeCell ref="AC59:AC60"/>
    <mergeCell ref="AC24:AC26"/>
    <mergeCell ref="Z57:Z5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2005-03-17T10:36:48Z</cp:lastPrinted>
  <dcterms:created xsi:type="dcterms:W3CDTF">2003-10-20T12:53:27Z</dcterms:created>
  <dcterms:modified xsi:type="dcterms:W3CDTF">2005-03-17T10:52:21Z</dcterms:modified>
  <cp:category/>
  <cp:version/>
  <cp:contentType/>
  <cp:contentStatus/>
</cp:coreProperties>
</file>