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hidePivotFieldList="1"/>
  <bookViews>
    <workbookView xWindow="0" yWindow="0" windowWidth="25440" windowHeight="14010" activeTab="0"/>
  </bookViews>
  <sheets>
    <sheet name="Dostupnost" sheetId="1" r:id="rId1"/>
    <sheet name="SLA" sheetId="4" r:id="rId2"/>
    <sheet name="ServisniPodpora" sheetId="2" r:id="rId3"/>
    <sheet name="Plán odstávek" sheetId="10" r:id="rId4"/>
    <sheet name="Parametry" sheetId="5" state="hidden" r:id="rId5"/>
  </sheets>
  <definedNames>
    <definedName name="_xlnm._FilterDatabase" localSheetId="2" hidden="1">'ServisniPodpora'!$B$4:$I$4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Tomáš Rosí</author>
  </authors>
  <commentList>
    <comment ref="H6" authorId="0">
      <text>
        <r>
          <rPr>
            <b/>
            <sz val="9"/>
            <rFont val="Tahoma"/>
            <family val="2"/>
          </rPr>
          <t>Tomáš Rosí:</t>
        </r>
        <r>
          <rPr>
            <sz val="9"/>
            <rFont val="Tahoma"/>
            <family val="2"/>
          </rPr>
          <t xml:space="preserve">
A-Active - Prvek je nakonfigurován pro Active - Active mod v GeoClusteru
P-Pasive</t>
        </r>
      </text>
    </comment>
  </commentList>
</comments>
</file>

<file path=xl/sharedStrings.xml><?xml version="1.0" encoding="utf-8"?>
<sst xmlns="http://schemas.openxmlformats.org/spreadsheetml/2006/main" count="219" uniqueCount="109">
  <si>
    <t>A</t>
  </si>
  <si>
    <t>B</t>
  </si>
  <si>
    <t>Započítat čas do neplánovaných odstávek</t>
  </si>
  <si>
    <t>Ne</t>
  </si>
  <si>
    <t>Ano</t>
  </si>
  <si>
    <t>Výkaz neplánovaných odstávek PROD prostředí</t>
  </si>
  <si>
    <t>Prvek</t>
  </si>
  <si>
    <t>Skupina Systemu</t>
  </si>
  <si>
    <t>Zapojen do GeoClusteru?</t>
  </si>
  <si>
    <t>Prvky Systému zapojené do měření dostupnosti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</si>
  <si>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</si>
  <si>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</si>
  <si>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</si>
  <si>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</si>
  <si>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</si>
  <si>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</si>
  <si>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</si>
  <si>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</si>
  <si>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</si>
  <si>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</si>
  <si>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</si>
  <si>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</si>
  <si>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</si>
  <si>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Sjednaná dostupnost</t>
  </si>
  <si>
    <t>Počet</t>
  </si>
  <si>
    <t>Prvek je vysoce dostupný?</t>
  </si>
  <si>
    <t>Režim zapojení prvku</t>
  </si>
  <si>
    <t>Pasive</t>
  </si>
  <si>
    <t>Active</t>
  </si>
  <si>
    <t>Popis hodnoty</t>
  </si>
  <si>
    <t>Hodnota</t>
  </si>
  <si>
    <t>ID listu</t>
  </si>
  <si>
    <t>ServisniPodpora</t>
  </si>
  <si>
    <t>Použito</t>
  </si>
  <si>
    <t>Dostupnost</t>
  </si>
  <si>
    <t>Sjednané hodnoty</t>
  </si>
  <si>
    <t>Dosažené hodnoty</t>
  </si>
  <si>
    <t>Výsledná hodnota</t>
  </si>
  <si>
    <t>Poznámka</t>
  </si>
  <si>
    <t>Vysoká</t>
  </si>
  <si>
    <t>Střední</t>
  </si>
  <si>
    <t>Nízká</t>
  </si>
  <si>
    <t>Ostatní</t>
  </si>
  <si>
    <t>Režim</t>
  </si>
  <si>
    <t>24x7</t>
  </si>
  <si>
    <t>Datum</t>
  </si>
  <si>
    <t>Název odstávky</t>
  </si>
  <si>
    <t>ID</t>
  </si>
  <si>
    <t>Start</t>
  </si>
  <si>
    <t>Konec</t>
  </si>
  <si>
    <t>Odezva</t>
  </si>
  <si>
    <t>Odezva (Min)</t>
  </si>
  <si>
    <t>10x5</t>
  </si>
  <si>
    <t>Obnova služby (hod)</t>
  </si>
  <si>
    <t>ID Prio</t>
  </si>
  <si>
    <t>Servisni Podpora</t>
  </si>
  <si>
    <t>Obnovení služby</t>
  </si>
  <si>
    <t>Ok</t>
  </si>
  <si>
    <t>Infrastruktura</t>
  </si>
  <si>
    <t>Aplikace ISRS</t>
  </si>
  <si>
    <t>Sjednaná dostupnost prvků Infrastruktury</t>
  </si>
  <si>
    <t>Síť perimetru</t>
  </si>
  <si>
    <t>PFE01</t>
  </si>
  <si>
    <t>PFE02</t>
  </si>
  <si>
    <t>PAPP01</t>
  </si>
  <si>
    <t>PAPP02</t>
  </si>
  <si>
    <t>PFT01</t>
  </si>
  <si>
    <t>PDB01</t>
  </si>
  <si>
    <t>PMON01</t>
  </si>
  <si>
    <t>Switch - porty</t>
  </si>
  <si>
    <t>Lokalita</t>
  </si>
  <si>
    <t>Vysočina</t>
  </si>
  <si>
    <t>HostName</t>
  </si>
  <si>
    <t>Typ incidentu</t>
  </si>
  <si>
    <r>
      <rPr>
        <b/>
        <sz val="11"/>
        <color theme="1"/>
        <rFont val="Calibri Light"/>
        <family val="2"/>
        <scheme val="major"/>
      </rPr>
      <t>Typ služby:</t>
    </r>
    <r>
      <rPr>
        <sz val="11"/>
        <color theme="1"/>
        <rFont val="Calibri Light"/>
        <family val="2"/>
        <scheme val="major"/>
      </rPr>
      <t xml:space="preserve">
A=24x7
B=10x5</t>
    </r>
  </si>
  <si>
    <r>
      <rPr>
        <b/>
        <sz val="11"/>
        <color theme="1"/>
        <rFont val="Calibri Light"/>
        <family val="2"/>
        <scheme val="major"/>
      </rPr>
      <t xml:space="preserve">Čas odezvy: </t>
    </r>
    <r>
      <rPr>
        <sz val="11"/>
        <color theme="1"/>
        <rFont val="Calibri Light"/>
        <family val="2"/>
        <scheme val="major"/>
      </rPr>
      <t xml:space="preserve">
čas odeslání notifikace odezvy ze SD</t>
    </r>
  </si>
  <si>
    <r>
      <t xml:space="preserve">ID incidentu:
</t>
    </r>
    <r>
      <rPr>
        <sz val="11"/>
        <color theme="1"/>
        <rFont val="Calibri Light"/>
        <family val="2"/>
        <scheme val="major"/>
      </rPr>
      <t>ID z interního systému nebo SD</t>
    </r>
  </si>
  <si>
    <r>
      <t xml:space="preserve">Typ incidentu:
</t>
    </r>
    <r>
      <rPr>
        <sz val="11"/>
        <color theme="1"/>
        <rFont val="Calibri Light"/>
        <family val="2"/>
        <scheme val="major"/>
      </rPr>
      <t>Kritická,Vysoká,Střední,Nízká,Ostatní</t>
    </r>
  </si>
  <si>
    <t>Kritická</t>
  </si>
  <si>
    <r>
      <t xml:space="preserve">Čas nahlášení incdentu: 
</t>
    </r>
    <r>
      <rPr>
        <sz val="11"/>
        <color theme="1"/>
        <rFont val="Calibri Light"/>
        <family val="2"/>
        <scheme val="major"/>
      </rPr>
      <t>formát datumu
dd.mm.rr hh:mm</t>
    </r>
  </si>
  <si>
    <t>Celý vzorec "Odezva"</t>
  </si>
  <si>
    <t>Služba dle režimu</t>
  </si>
  <si>
    <t>Obnova</t>
  </si>
  <si>
    <t>Hod.</t>
  </si>
  <si>
    <t>Čís. hodnota času</t>
  </si>
  <si>
    <t>Celkem SLA</t>
  </si>
  <si>
    <t>Smluvený čas odezvy do:</t>
  </si>
  <si>
    <t>Vzorec "Obnova" 1</t>
  </si>
  <si>
    <t xml:space="preserve">Final Vzorec "Obnova" </t>
  </si>
  <si>
    <t>Vzorec "Obnova" 2</t>
  </si>
  <si>
    <t>Sloupce k vyplnění</t>
  </si>
  <si>
    <t>Sloupec nevyplňovat</t>
  </si>
  <si>
    <t>Incident nastal mimo čas plánované odstávky?
Ano/Ne</t>
  </si>
  <si>
    <t>Sloupec k vyplnění</t>
  </si>
  <si>
    <t>Skupina SLA parametrů</t>
  </si>
  <si>
    <t>Měřící listy</t>
  </si>
  <si>
    <t>Přehled plnění SLA parametrů</t>
  </si>
  <si>
    <t>PFS01</t>
  </si>
  <si>
    <t>PFT02</t>
  </si>
  <si>
    <t>PDB02</t>
  </si>
  <si>
    <r>
      <t>Celková dosažená dostupnost InfrastrukturyDM(</t>
    </r>
    <r>
      <rPr>
        <b/>
        <vertAlign val="subscript"/>
        <sz val="10"/>
        <color theme="1"/>
        <rFont val="Calibri"/>
        <family val="2"/>
        <scheme val="minor"/>
      </rPr>
      <t>dm</t>
    </r>
    <r>
      <rPr>
        <b/>
        <sz val="11"/>
        <color theme="1"/>
        <rFont val="Calibri"/>
        <family val="2"/>
        <scheme val="minor"/>
      </rPr>
      <t>)</t>
    </r>
  </si>
  <si>
    <r>
      <t>DM(</t>
    </r>
    <r>
      <rPr>
        <b/>
        <sz val="6"/>
        <color theme="1"/>
        <rFont val="Calibri"/>
        <family val="2"/>
        <scheme val="minor"/>
      </rPr>
      <t>rm</t>
    </r>
    <r>
      <rPr>
        <b/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</si>
  <si>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 Light"/>
        <family val="2"/>
        <scheme val="major"/>
      </rPr>
      <t xml:space="preserve">Čas odstranění incidentu: </t>
    </r>
    <r>
      <rPr>
        <sz val="11"/>
        <color theme="1"/>
        <rFont val="Calibri Light"/>
        <family val="2"/>
        <scheme val="major"/>
      </rPr>
      <t xml:space="preserve">
čas kdy systém začal pracovat po odstranění incidentu</t>
    </r>
  </si>
  <si>
    <t>Smluvený čas odstranění incidentu do:</t>
  </si>
  <si>
    <t>Vyhodnocený Čas odstranění incidentu</t>
  </si>
  <si>
    <t>Vyhodnocený čas odezvy:</t>
  </si>
  <si>
    <t>Virtualní Server + diskový prostor</t>
  </si>
  <si>
    <t>Počet stran: 4</t>
  </si>
  <si>
    <t>RK-36-2017-04, př.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</si>
</sst>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\ h:mm;@"/>
    <numFmt numFmtId="165" formatCode="0.000000"/>
    <numFmt numFmtId="166" formatCode="0.000000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vertAlign val="subscript"/>
      <sz val="10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rgb="FF9C000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66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tted"/>
      <top/>
      <bottom/>
    </border>
    <border>
      <left style="dotted"/>
      <right style="dotted"/>
      <top/>
      <bottom/>
    </border>
    <border>
      <left style="dotted"/>
      <right style="medium"/>
      <top/>
      <bottom/>
    </border>
    <border>
      <left style="medium"/>
      <right style="medium"/>
      <top/>
      <bottom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dotted"/>
      <top/>
      <bottom/>
    </border>
    <border>
      <left/>
      <right style="dotted"/>
      <top style="thin"/>
      <bottom style="thin"/>
    </border>
    <border>
      <left style="thin">
        <color rgb="FFFFC000"/>
      </left>
      <right/>
      <top style="thin">
        <color rgb="FFFFC000"/>
      </top>
      <bottom style="thin">
        <color rgb="FFFFC00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/>
      <top style="thin">
        <color rgb="FF00B050"/>
      </top>
      <bottom style="thin">
        <color rgb="FF00B050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</border>
    <border>
      <left/>
      <right style="thin">
        <color rgb="FFFFC000"/>
      </right>
      <top style="thin">
        <color rgb="FFFFC000"/>
      </top>
      <bottom style="thin">
        <color rgb="FFFFC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/>
      <right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dotted"/>
      <top style="medium"/>
      <bottom/>
    </border>
    <border>
      <left style="dotted"/>
      <right style="dotted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thin">
        <color rgb="FFB2B2B2"/>
      </left>
      <right/>
      <top/>
      <bottom/>
    </border>
    <border>
      <left/>
      <right style="thin"/>
      <top/>
      <bottom/>
    </border>
    <border>
      <left style="thin">
        <color rgb="FFB2B2B2"/>
      </left>
      <right/>
      <top style="thin">
        <color rgb="FFB2B2B2"/>
      </top>
      <bottom style="thin">
        <color rgb="FFB2B2B2"/>
      </bottom>
    </border>
    <border>
      <left/>
      <right/>
      <top style="thin">
        <color rgb="FFB2B2B2"/>
      </top>
      <bottom style="thin">
        <color rgb="FFB2B2B2"/>
      </bottom>
    </border>
    <border>
      <left/>
      <right style="thin">
        <color rgb="FFB2B2B2"/>
      </right>
      <top style="thin">
        <color rgb="FFB2B2B2"/>
      </top>
      <bottom style="thin">
        <color rgb="FFB2B2B2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0" fillId="3" borderId="1" applyNumberFormat="0" applyFont="0" applyAlignment="0" applyProtection="0"/>
  </cellStyleXfs>
  <cellXfs count="11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4" borderId="2" xfId="0" applyFill="1" applyBorder="1" applyAlignment="1">
      <alignment vertical="top"/>
    </xf>
    <xf numFmtId="0" fontId="0" fillId="4" borderId="0" xfId="0" applyFill="1" applyBorder="1"/>
    <xf numFmtId="10" fontId="2" fillId="0" borderId="0" xfId="0" applyNumberFormat="1" applyFont="1" applyAlignment="1">
      <alignment horizontal="center" vertical="top"/>
    </xf>
    <xf numFmtId="10" fontId="2" fillId="0" borderId="3" xfId="0" applyNumberFormat="1" applyFont="1" applyBorder="1" applyAlignment="1">
      <alignment horizontal="center" vertical="top"/>
    </xf>
    <xf numFmtId="0" fontId="2" fillId="3" borderId="0" xfId="0" applyFont="1" applyFill="1" applyBorder="1" applyAlignment="1">
      <alignment horizontal="left" vertical="top"/>
    </xf>
    <xf numFmtId="1" fontId="0" fillId="0" borderId="0" xfId="0" applyNumberFormat="1"/>
    <xf numFmtId="14" fontId="0" fillId="0" borderId="4" xfId="0" applyNumberFormat="1" applyBorder="1"/>
    <xf numFmtId="1" fontId="0" fillId="0" borderId="4" xfId="0" applyNumberFormat="1" applyBorder="1" applyAlignment="1">
      <alignment horizontal="center" vertical="top"/>
    </xf>
    <xf numFmtId="0" fontId="0" fillId="0" borderId="4" xfId="0" applyBorder="1"/>
    <xf numFmtId="0" fontId="2" fillId="5" borderId="4" xfId="0" applyFont="1" applyFill="1" applyBorder="1"/>
    <xf numFmtId="0" fontId="2" fillId="5" borderId="4" xfId="0" applyFont="1" applyFill="1" applyBorder="1" applyAlignment="1">
      <alignment horizontal="center" vertical="top"/>
    </xf>
    <xf numFmtId="0" fontId="0" fillId="4" borderId="0" xfId="0" applyFill="1" applyBorder="1" applyAlignment="1">
      <alignment vertical="top"/>
    </xf>
    <xf numFmtId="0" fontId="8" fillId="6" borderId="4" xfId="0" applyFont="1" applyFill="1" applyBorder="1" applyAlignment="1">
      <alignment horizontal="left" vertical="top" wrapText="1"/>
    </xf>
    <xf numFmtId="0" fontId="8" fillId="7" borderId="4" xfId="0" applyFont="1" applyFill="1" applyBorder="1" applyAlignment="1">
      <alignment horizontal="left" vertical="top" wrapText="1"/>
    </xf>
    <xf numFmtId="164" fontId="0" fillId="5" borderId="4" xfId="0" applyNumberFormat="1" applyFill="1" applyBorder="1" applyAlignment="1">
      <alignment horizontal="center" vertical="top"/>
    </xf>
    <xf numFmtId="0" fontId="0" fillId="5" borderId="4" xfId="0" applyNumberFormat="1" applyFill="1" applyBorder="1" applyAlignment="1">
      <alignment horizontal="center" vertical="top"/>
    </xf>
    <xf numFmtId="0" fontId="0" fillId="5" borderId="4" xfId="0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164" fontId="0" fillId="4" borderId="4" xfId="0" applyNumberFormat="1" applyFill="1" applyBorder="1" applyAlignment="1">
      <alignment horizontal="center" vertical="top"/>
    </xf>
    <xf numFmtId="0" fontId="0" fillId="8" borderId="5" xfId="0" applyFill="1" applyBorder="1" applyAlignment="1">
      <alignment vertical="top" wrapText="1"/>
    </xf>
    <xf numFmtId="0" fontId="0" fillId="8" borderId="6" xfId="0" applyFill="1" applyBorder="1" applyAlignment="1">
      <alignment vertical="top" wrapText="1"/>
    </xf>
    <xf numFmtId="0" fontId="0" fillId="8" borderId="6" xfId="0" applyFill="1" applyBorder="1" applyAlignment="1">
      <alignment horizontal="center" vertical="top" wrapText="1"/>
    </xf>
    <xf numFmtId="0" fontId="0" fillId="9" borderId="6" xfId="0" applyFill="1" applyBorder="1" applyAlignment="1">
      <alignment horizontal="center" vertical="top"/>
    </xf>
    <xf numFmtId="0" fontId="0" fillId="9" borderId="7" xfId="0" applyFill="1" applyBorder="1" applyAlignment="1">
      <alignment horizontal="center" vertical="top"/>
    </xf>
    <xf numFmtId="0" fontId="0" fillId="9" borderId="8" xfId="0" applyFill="1" applyBorder="1" applyAlignment="1">
      <alignment horizontal="center" vertical="top"/>
    </xf>
    <xf numFmtId="0" fontId="0" fillId="9" borderId="9" xfId="0" applyFill="1" applyBorder="1" applyAlignment="1">
      <alignment horizontal="center" vertical="top"/>
    </xf>
    <xf numFmtId="0" fontId="0" fillId="8" borderId="10" xfId="0" applyFill="1" applyBorder="1" applyAlignment="1">
      <alignment horizontal="center" vertical="top" wrapText="1"/>
    </xf>
    <xf numFmtId="0" fontId="0" fillId="10" borderId="11" xfId="0" applyFill="1" applyBorder="1" applyAlignment="1">
      <alignment vertical="top"/>
    </xf>
    <xf numFmtId="0" fontId="0" fillId="10" borderId="12" xfId="0" applyFill="1" applyBorder="1" applyAlignment="1">
      <alignment vertical="top"/>
    </xf>
    <xf numFmtId="0" fontId="0" fillId="10" borderId="12" xfId="0" applyFill="1" applyBorder="1" applyAlignment="1">
      <alignment horizontal="center" vertical="top"/>
    </xf>
    <xf numFmtId="10" fontId="0" fillId="10" borderId="13" xfId="20" applyNumberFormat="1" applyFont="1" applyFill="1" applyBorder="1" applyAlignment="1">
      <alignment horizontal="center" vertical="top"/>
    </xf>
    <xf numFmtId="10" fontId="0" fillId="0" borderId="12" xfId="20" applyNumberFormat="1" applyFont="1" applyBorder="1" applyAlignment="1">
      <alignment horizontal="center" vertical="top"/>
    </xf>
    <xf numFmtId="10" fontId="0" fillId="0" borderId="14" xfId="20" applyNumberFormat="1" applyFont="1" applyBorder="1"/>
    <xf numFmtId="0" fontId="0" fillId="10" borderId="15" xfId="0" applyFill="1" applyBorder="1" applyAlignment="1">
      <alignment vertical="top"/>
    </xf>
    <xf numFmtId="0" fontId="0" fillId="10" borderId="16" xfId="0" applyFill="1" applyBorder="1" applyAlignment="1">
      <alignment vertical="top"/>
    </xf>
    <xf numFmtId="0" fontId="0" fillId="10" borderId="16" xfId="0" applyFill="1" applyBorder="1" applyAlignment="1">
      <alignment horizontal="center" vertical="top"/>
    </xf>
    <xf numFmtId="10" fontId="0" fillId="10" borderId="17" xfId="20" applyNumberFormat="1" applyFont="1" applyFill="1" applyBorder="1" applyAlignment="1">
      <alignment horizontal="center" vertical="top"/>
    </xf>
    <xf numFmtId="10" fontId="0" fillId="0" borderId="18" xfId="20" applyNumberFormat="1" applyFont="1" applyBorder="1"/>
    <xf numFmtId="0" fontId="0" fillId="10" borderId="19" xfId="0" applyFill="1" applyBorder="1" applyAlignment="1">
      <alignment vertical="top"/>
    </xf>
    <xf numFmtId="0" fontId="0" fillId="10" borderId="20" xfId="0" applyFill="1" applyBorder="1" applyAlignment="1">
      <alignment vertical="top"/>
    </xf>
    <xf numFmtId="0" fontId="0" fillId="10" borderId="20" xfId="0" applyFill="1" applyBorder="1" applyAlignment="1">
      <alignment horizontal="center" vertical="top"/>
    </xf>
    <xf numFmtId="10" fontId="0" fillId="10" borderId="21" xfId="20" applyNumberFormat="1" applyFont="1" applyFill="1" applyBorder="1" applyAlignment="1">
      <alignment horizontal="center" vertical="top"/>
    </xf>
    <xf numFmtId="10" fontId="0" fillId="0" borderId="22" xfId="20" applyNumberFormat="1" applyFont="1" applyBorder="1"/>
    <xf numFmtId="10" fontId="0" fillId="0" borderId="15" xfId="20" applyNumberFormat="1" applyFont="1" applyBorder="1" applyAlignment="1">
      <alignment horizontal="center" vertical="top"/>
    </xf>
    <xf numFmtId="0" fontId="0" fillId="8" borderId="9" xfId="0" applyFill="1" applyBorder="1" applyAlignment="1">
      <alignment vertical="top" wrapText="1"/>
    </xf>
    <xf numFmtId="0" fontId="0" fillId="10" borderId="23" xfId="0" applyFill="1" applyBorder="1" applyAlignment="1">
      <alignment vertical="top"/>
    </xf>
    <xf numFmtId="0" fontId="0" fillId="10" borderId="24" xfId="0" applyFill="1" applyBorder="1" applyAlignment="1">
      <alignment vertical="top"/>
    </xf>
    <xf numFmtId="0" fontId="9" fillId="6" borderId="4" xfId="0" applyFont="1" applyFill="1" applyBorder="1" applyAlignment="1">
      <alignment horizontal="left" vertical="top" wrapText="1"/>
    </xf>
    <xf numFmtId="164" fontId="0" fillId="0" borderId="0" xfId="0" applyNumberFormat="1" applyAlignment="1">
      <alignment vertical="top"/>
    </xf>
    <xf numFmtId="166" fontId="0" fillId="0" borderId="25" xfId="0" applyNumberFormat="1" applyBorder="1"/>
    <xf numFmtId="22" fontId="0" fillId="0" borderId="26" xfId="0" applyNumberFormat="1" applyBorder="1"/>
    <xf numFmtId="164" fontId="0" fillId="0" borderId="26" xfId="0" applyNumberFormat="1" applyBorder="1"/>
    <xf numFmtId="0" fontId="0" fillId="10" borderId="25" xfId="0" applyFill="1" applyBorder="1"/>
    <xf numFmtId="0" fontId="0" fillId="10" borderId="26" xfId="0" applyFill="1" applyBorder="1"/>
    <xf numFmtId="0" fontId="0" fillId="10" borderId="27" xfId="0" applyFill="1" applyBorder="1"/>
    <xf numFmtId="166" fontId="0" fillId="0" borderId="27" xfId="0" applyNumberFormat="1" applyBorder="1"/>
    <xf numFmtId="0" fontId="0" fillId="10" borderId="28" xfId="0" applyFill="1" applyBorder="1"/>
    <xf numFmtId="0" fontId="0" fillId="0" borderId="28" xfId="0" applyBorder="1" applyAlignment="1">
      <alignment horizontal="center" vertical="top"/>
    </xf>
    <xf numFmtId="22" fontId="0" fillId="0" borderId="28" xfId="0" applyNumberFormat="1" applyBorder="1"/>
    <xf numFmtId="0" fontId="0" fillId="10" borderId="29" xfId="0" applyFill="1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10" borderId="26" xfId="0" applyFill="1" applyBorder="1" applyAlignment="1">
      <alignment horizontal="center" vertical="top"/>
    </xf>
    <xf numFmtId="0" fontId="0" fillId="10" borderId="28" xfId="0" applyFill="1" applyBorder="1" applyAlignment="1">
      <alignment horizontal="center" vertical="top"/>
    </xf>
    <xf numFmtId="166" fontId="0" fillId="0" borderId="28" xfId="0" applyNumberFormat="1" applyBorder="1"/>
    <xf numFmtId="0" fontId="0" fillId="10" borderId="30" xfId="0" applyFill="1" applyBorder="1"/>
    <xf numFmtId="22" fontId="0" fillId="0" borderId="30" xfId="0" applyNumberFormat="1" applyBorder="1"/>
    <xf numFmtId="0" fontId="0" fillId="0" borderId="31" xfId="0" applyBorder="1"/>
    <xf numFmtId="0" fontId="0" fillId="0" borderId="31" xfId="0" applyBorder="1" applyAlignment="1">
      <alignment horizontal="center" vertical="top"/>
    </xf>
    <xf numFmtId="165" fontId="0" fillId="0" borderId="31" xfId="0" applyNumberFormat="1" applyBorder="1" applyAlignment="1">
      <alignment horizontal="center" vertical="top"/>
    </xf>
    <xf numFmtId="0" fontId="0" fillId="0" borderId="31" xfId="0" applyBorder="1" applyAlignment="1">
      <alignment horizontal="left" vertical="top"/>
    </xf>
    <xf numFmtId="0" fontId="0" fillId="10" borderId="31" xfId="0" applyFill="1" applyBorder="1"/>
    <xf numFmtId="0" fontId="9" fillId="7" borderId="4" xfId="0" applyFont="1" applyFill="1" applyBorder="1" applyAlignment="1">
      <alignment horizontal="left" vertical="top" wrapText="1"/>
    </xf>
    <xf numFmtId="0" fontId="3" fillId="11" borderId="32" xfId="0" applyFont="1" applyFill="1" applyBorder="1" applyAlignment="1">
      <alignment vertical="top"/>
    </xf>
    <xf numFmtId="0" fontId="10" fillId="2" borderId="4" xfId="21" applyNumberFormat="1" applyBorder="1" applyAlignment="1">
      <alignment horizontal="center" vertical="top"/>
    </xf>
    <xf numFmtId="0" fontId="10" fillId="3" borderId="1" xfId="22" applyFont="1"/>
    <xf numFmtId="0" fontId="14" fillId="8" borderId="33" xfId="0" applyFont="1" applyFill="1" applyBorder="1"/>
    <xf numFmtId="0" fontId="14" fillId="8" borderId="34" xfId="0" applyFont="1" applyFill="1" applyBorder="1"/>
    <xf numFmtId="0" fontId="14" fillId="8" borderId="35" xfId="0" applyFont="1" applyFill="1" applyBorder="1"/>
    <xf numFmtId="0" fontId="12" fillId="0" borderId="4" xfId="0" applyFont="1" applyBorder="1"/>
    <xf numFmtId="0" fontId="12" fillId="0" borderId="4" xfId="0" applyFont="1" applyBorder="1" applyAlignment="1">
      <alignment vertical="top"/>
    </xf>
    <xf numFmtId="10" fontId="12" fillId="0" borderId="4" xfId="0" applyNumberFormat="1" applyFont="1" applyBorder="1" applyAlignment="1">
      <alignment horizontal="center" vertical="top"/>
    </xf>
    <xf numFmtId="0" fontId="12" fillId="0" borderId="4" xfId="0" applyFont="1" applyBorder="1" applyAlignment="1">
      <alignment horizontal="left" vertical="top"/>
    </xf>
    <xf numFmtId="0" fontId="12" fillId="0" borderId="4" xfId="0" applyFont="1" applyBorder="1" applyAlignment="1">
      <alignment horizontal="center" vertical="top"/>
    </xf>
    <xf numFmtId="10" fontId="0" fillId="0" borderId="36" xfId="20" applyNumberFormat="1" applyFont="1" applyBorder="1" applyAlignment="1">
      <alignment horizontal="center" vertical="top"/>
    </xf>
    <xf numFmtId="10" fontId="0" fillId="0" borderId="37" xfId="20" applyNumberFormat="1" applyFont="1" applyBorder="1" applyAlignment="1">
      <alignment horizontal="center" vertical="top"/>
    </xf>
    <xf numFmtId="10" fontId="0" fillId="0" borderId="38" xfId="20" applyNumberFormat="1" applyFont="1" applyBorder="1" applyAlignment="1">
      <alignment horizontal="center" vertical="top"/>
    </xf>
    <xf numFmtId="10" fontId="0" fillId="0" borderId="11" xfId="20" applyNumberFormat="1" applyFont="1" applyBorder="1" applyAlignment="1">
      <alignment horizontal="center" vertical="top"/>
    </xf>
    <xf numFmtId="10" fontId="0" fillId="0" borderId="39" xfId="20" applyNumberFormat="1" applyFont="1" applyBorder="1" applyAlignment="1">
      <alignment horizontal="center" vertical="top"/>
    </xf>
    <xf numFmtId="10" fontId="0" fillId="0" borderId="16" xfId="20" applyNumberFormat="1" applyFont="1" applyBorder="1" applyAlignment="1">
      <alignment horizontal="center" vertical="top"/>
    </xf>
    <xf numFmtId="0" fontId="0" fillId="0" borderId="0" xfId="0" applyFont="1"/>
    <xf numFmtId="0" fontId="4" fillId="12" borderId="0" xfId="0" applyFont="1" applyFill="1" applyAlignment="1">
      <alignment horizontal="center" vertical="top"/>
    </xf>
    <xf numFmtId="0" fontId="2" fillId="3" borderId="0" xfId="0" applyFont="1" applyFill="1" applyBorder="1" applyAlignment="1">
      <alignment horizontal="left" vertical="top"/>
    </xf>
    <xf numFmtId="0" fontId="2" fillId="3" borderId="0" xfId="0" applyFont="1" applyFill="1" applyAlignment="1">
      <alignment horizontal="left" vertical="top" wrapText="1"/>
    </xf>
    <xf numFmtId="0" fontId="13" fillId="6" borderId="40" xfId="0" applyFont="1" applyFill="1" applyBorder="1" applyAlignment="1">
      <alignment horizontal="center" vertical="top"/>
    </xf>
    <xf numFmtId="0" fontId="13" fillId="6" borderId="32" xfId="0" applyFont="1" applyFill="1" applyBorder="1" applyAlignment="1">
      <alignment horizontal="center" vertical="top"/>
    </xf>
    <xf numFmtId="0" fontId="13" fillId="6" borderId="38" xfId="0" applyFont="1" applyFill="1" applyBorder="1" applyAlignment="1">
      <alignment horizontal="center" vertical="top"/>
    </xf>
    <xf numFmtId="0" fontId="10" fillId="2" borderId="41" xfId="21" applyBorder="1" applyAlignment="1">
      <alignment horizontal="center"/>
    </xf>
    <xf numFmtId="0" fontId="10" fillId="2" borderId="42" xfId="21" applyBorder="1" applyAlignment="1">
      <alignment horizontal="center"/>
    </xf>
    <xf numFmtId="0" fontId="3" fillId="11" borderId="40" xfId="0" applyFont="1" applyFill="1" applyBorder="1" applyAlignment="1">
      <alignment horizontal="center" vertical="top"/>
    </xf>
    <xf numFmtId="0" fontId="3" fillId="11" borderId="32" xfId="0" applyFont="1" applyFill="1" applyBorder="1" applyAlignment="1">
      <alignment horizontal="center" vertical="top"/>
    </xf>
    <xf numFmtId="0" fontId="11" fillId="3" borderId="43" xfId="22" applyFont="1" applyBorder="1" applyAlignment="1">
      <alignment horizontal="center"/>
    </xf>
    <xf numFmtId="0" fontId="11" fillId="3" borderId="44" xfId="22" applyFont="1" applyBorder="1" applyAlignment="1">
      <alignment horizontal="center"/>
    </xf>
    <xf numFmtId="0" fontId="11" fillId="3" borderId="45" xfId="22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Chybně" xfId="21"/>
    <cellStyle name="Poznámka" xfId="22"/>
  </cellStyles>
  <dxfs count="10"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00102615356"/>
    <pageSetUpPr fitToPage="1"/>
  </sheetPr>
  <dimension ref="A1:V17"/>
  <sheetViews>
    <sheetView tabSelected="1" workbookViewId="0" topLeftCell="A1">
      <selection activeCell="S1" sqref="S1"/>
    </sheetView>
  </sheetViews>
  <sheetFormatPr defaultColWidth="9.140625" defaultRowHeight="15"/>
  <cols>
    <col min="1" max="1" width="20.140625" style="0" customWidth="1"/>
    <col min="2" max="2" width="8.8515625" style="0" bestFit="1" customWidth="1"/>
    <col min="3" max="3" width="32.421875" style="0" customWidth="1"/>
    <col min="4" max="4" width="5.7109375" style="0" bestFit="1" customWidth="1"/>
    <col min="5" max="5" width="13.28125" style="0" bestFit="1" customWidth="1"/>
    <col min="6" max="6" width="15.140625" style="0" customWidth="1"/>
    <col min="7" max="7" width="13.140625" style="0" customWidth="1"/>
    <col min="8" max="8" width="14.28125" style="0" customWidth="1"/>
    <col min="9" max="9" width="10.8515625" style="0" customWidth="1"/>
    <col min="10" max="15" width="8.140625" style="0" bestFit="1" customWidth="1"/>
    <col min="16" max="16" width="8.57421875" style="0" bestFit="1" customWidth="1"/>
    <col min="17" max="19" width="8.140625" style="0" bestFit="1" customWidth="1"/>
    <col min="20" max="21" width="7.8515625" style="0" bestFit="1" customWidth="1"/>
    <col min="22" max="22" width="8.140625" style="0" bestFit="1" customWidth="1"/>
  </cols>
  <sheetData>
    <row r="1" ht="15">
      <c r="S1" s="94" t="s">
        <v>108</v>
      </c>
    </row>
    <row r="2" ht="15">
      <c r="S2" s="94" t="s">
        <v>107</v>
      </c>
    </row>
    <row r="4" spans="1:22" ht="19.5" thickBot="1">
      <c r="A4" s="95" t="s">
        <v>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</row>
    <row r="5" spans="5:22" ht="15" customHeight="1" thickBot="1">
      <c r="E5" s="96" t="s">
        <v>60</v>
      </c>
      <c r="F5" s="96"/>
      <c r="G5" s="96"/>
      <c r="H5" s="8" t="s">
        <v>101</v>
      </c>
      <c r="I5" s="6">
        <v>0.998</v>
      </c>
      <c r="J5" s="97" t="s">
        <v>100</v>
      </c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7">
        <f ca="1">(SUMIF(Dostupnost!A7:V17,Parametry!C3,Dostupnost!V7:V17)/COUNTIF(A7:A17,Parametry!C3))</f>
        <v>0.998090909090909</v>
      </c>
    </row>
    <row r="6" spans="1:22" ht="33.75" customHeight="1" thickBot="1">
      <c r="A6" s="23" t="s">
        <v>7</v>
      </c>
      <c r="B6" s="48" t="s">
        <v>70</v>
      </c>
      <c r="C6" s="24" t="s">
        <v>6</v>
      </c>
      <c r="D6" s="24" t="s">
        <v>24</v>
      </c>
      <c r="E6" s="24" t="s">
        <v>72</v>
      </c>
      <c r="F6" s="25" t="s">
        <v>25</v>
      </c>
      <c r="G6" s="25" t="s">
        <v>8</v>
      </c>
      <c r="H6" s="25" t="s">
        <v>26</v>
      </c>
      <c r="I6" s="30" t="s">
        <v>23</v>
      </c>
      <c r="J6" s="29" t="s">
        <v>10</v>
      </c>
      <c r="K6" s="26" t="s">
        <v>11</v>
      </c>
      <c r="L6" s="26" t="s">
        <v>12</v>
      </c>
      <c r="M6" s="26" t="s">
        <v>13</v>
      </c>
      <c r="N6" s="26" t="s">
        <v>14</v>
      </c>
      <c r="O6" s="26" t="s">
        <v>15</v>
      </c>
      <c r="P6" s="26" t="s">
        <v>16</v>
      </c>
      <c r="Q6" s="26" t="s">
        <v>17</v>
      </c>
      <c r="R6" s="26" t="s">
        <v>18</v>
      </c>
      <c r="S6" s="26" t="s">
        <v>19</v>
      </c>
      <c r="T6" s="26" t="s">
        <v>20</v>
      </c>
      <c r="U6" s="27" t="s">
        <v>21</v>
      </c>
      <c r="V6" s="28" t="s">
        <v>22</v>
      </c>
    </row>
    <row r="7" spans="1:22" ht="15">
      <c r="A7" s="31" t="s">
        <v>58</v>
      </c>
      <c r="B7" s="49" t="s">
        <v>71</v>
      </c>
      <c r="C7" s="43" t="s">
        <v>106</v>
      </c>
      <c r="D7" s="33">
        <v>1</v>
      </c>
      <c r="E7" s="32" t="s">
        <v>62</v>
      </c>
      <c r="F7" s="33" t="s">
        <v>4</v>
      </c>
      <c r="G7" s="33" t="s">
        <v>4</v>
      </c>
      <c r="H7" s="33" t="s">
        <v>27</v>
      </c>
      <c r="I7" s="34">
        <v>0.995</v>
      </c>
      <c r="J7" s="88">
        <v>0.998</v>
      </c>
      <c r="K7" s="89">
        <v>0.998</v>
      </c>
      <c r="L7" s="89">
        <v>0.998</v>
      </c>
      <c r="M7" s="89">
        <v>0.998</v>
      </c>
      <c r="N7" s="89">
        <v>0.998</v>
      </c>
      <c r="O7" s="89">
        <v>0.998</v>
      </c>
      <c r="P7" s="89">
        <v>0.998</v>
      </c>
      <c r="Q7" s="89">
        <v>0.998</v>
      </c>
      <c r="R7" s="89">
        <v>0.998</v>
      </c>
      <c r="S7" s="89">
        <v>0.998</v>
      </c>
      <c r="T7" s="89">
        <v>0.998</v>
      </c>
      <c r="U7" s="90">
        <v>0.998</v>
      </c>
      <c r="V7" s="36">
        <f>AVERAGE(J7:U7)</f>
        <v>0.9979999999999999</v>
      </c>
    </row>
    <row r="8" spans="1:22" ht="15">
      <c r="A8" s="42" t="s">
        <v>58</v>
      </c>
      <c r="B8" s="50" t="s">
        <v>71</v>
      </c>
      <c r="C8" s="43" t="s">
        <v>106</v>
      </c>
      <c r="D8" s="44">
        <v>1</v>
      </c>
      <c r="E8" s="43" t="s">
        <v>63</v>
      </c>
      <c r="F8" s="44" t="s">
        <v>4</v>
      </c>
      <c r="G8" s="44" t="s">
        <v>4</v>
      </c>
      <c r="H8" s="44" t="s">
        <v>27</v>
      </c>
      <c r="I8" s="45">
        <v>0.995</v>
      </c>
      <c r="J8" s="91">
        <v>0.998</v>
      </c>
      <c r="K8" s="35">
        <v>0.998</v>
      </c>
      <c r="L8" s="35">
        <v>0.998</v>
      </c>
      <c r="M8" s="35">
        <v>0.998</v>
      </c>
      <c r="N8" s="35">
        <v>0.998</v>
      </c>
      <c r="O8" s="35">
        <v>0.998</v>
      </c>
      <c r="P8" s="35">
        <v>0.998</v>
      </c>
      <c r="Q8" s="35">
        <v>0.998</v>
      </c>
      <c r="R8" s="35">
        <v>0.998</v>
      </c>
      <c r="S8" s="35">
        <v>0.998</v>
      </c>
      <c r="T8" s="35">
        <v>0.998</v>
      </c>
      <c r="U8" s="92">
        <v>0.998</v>
      </c>
      <c r="V8" s="46">
        <f aca="true" t="shared" si="0" ref="V8">AVERAGE(J8:U8)</f>
        <v>0.9979999999999999</v>
      </c>
    </row>
    <row r="9" spans="1:22" ht="15">
      <c r="A9" s="42" t="s">
        <v>58</v>
      </c>
      <c r="B9" s="50" t="s">
        <v>71</v>
      </c>
      <c r="C9" s="43" t="s">
        <v>106</v>
      </c>
      <c r="D9" s="44">
        <v>1</v>
      </c>
      <c r="E9" s="43" t="s">
        <v>64</v>
      </c>
      <c r="F9" s="44" t="s">
        <v>4</v>
      </c>
      <c r="G9" s="44" t="s">
        <v>4</v>
      </c>
      <c r="H9" s="44" t="s">
        <v>27</v>
      </c>
      <c r="I9" s="45">
        <v>0.995</v>
      </c>
      <c r="J9" s="91">
        <v>0.998</v>
      </c>
      <c r="K9" s="35">
        <v>0.998</v>
      </c>
      <c r="L9" s="35">
        <v>0.998</v>
      </c>
      <c r="M9" s="35">
        <v>0.998</v>
      </c>
      <c r="N9" s="35">
        <v>0.998</v>
      </c>
      <c r="O9" s="35">
        <v>0.998</v>
      </c>
      <c r="P9" s="35">
        <v>0.998</v>
      </c>
      <c r="Q9" s="35">
        <v>0.998</v>
      </c>
      <c r="R9" s="35">
        <v>0.998</v>
      </c>
      <c r="S9" s="35">
        <v>0.998</v>
      </c>
      <c r="T9" s="35">
        <v>0.998</v>
      </c>
      <c r="U9" s="92">
        <v>0.998</v>
      </c>
      <c r="V9" s="46">
        <f aca="true" t="shared" si="1" ref="V9:V14">AVERAGE(J9:U9)</f>
        <v>0.9979999999999999</v>
      </c>
    </row>
    <row r="10" spans="1:22" ht="15">
      <c r="A10" s="42" t="s">
        <v>58</v>
      </c>
      <c r="B10" s="50" t="s">
        <v>71</v>
      </c>
      <c r="C10" s="43" t="s">
        <v>106</v>
      </c>
      <c r="D10" s="44">
        <v>1</v>
      </c>
      <c r="E10" s="43" t="s">
        <v>65</v>
      </c>
      <c r="F10" s="44" t="s">
        <v>4</v>
      </c>
      <c r="G10" s="44" t="s">
        <v>4</v>
      </c>
      <c r="H10" s="44" t="s">
        <v>27</v>
      </c>
      <c r="I10" s="45">
        <v>0.995</v>
      </c>
      <c r="J10" s="91">
        <v>0.998</v>
      </c>
      <c r="K10" s="35">
        <v>0.998</v>
      </c>
      <c r="L10" s="35">
        <v>0.998</v>
      </c>
      <c r="M10" s="35">
        <v>0.998</v>
      </c>
      <c r="N10" s="35">
        <v>0.998</v>
      </c>
      <c r="O10" s="35">
        <v>0.998</v>
      </c>
      <c r="P10" s="35">
        <v>0.998</v>
      </c>
      <c r="Q10" s="35">
        <v>0.998</v>
      </c>
      <c r="R10" s="35">
        <v>0.998</v>
      </c>
      <c r="S10" s="35">
        <v>0.998</v>
      </c>
      <c r="T10" s="35">
        <v>0.998</v>
      </c>
      <c r="U10" s="92">
        <v>0.998</v>
      </c>
      <c r="V10" s="46">
        <f t="shared" si="1"/>
        <v>0.9979999999999999</v>
      </c>
    </row>
    <row r="11" spans="1:22" ht="15">
      <c r="A11" s="42" t="s">
        <v>58</v>
      </c>
      <c r="B11" s="50" t="s">
        <v>71</v>
      </c>
      <c r="C11" s="43" t="s">
        <v>106</v>
      </c>
      <c r="D11" s="44">
        <v>1</v>
      </c>
      <c r="E11" s="43" t="s">
        <v>97</v>
      </c>
      <c r="F11" s="44" t="s">
        <v>4</v>
      </c>
      <c r="G11" s="44" t="s">
        <v>4</v>
      </c>
      <c r="H11" s="44" t="s">
        <v>27</v>
      </c>
      <c r="I11" s="45">
        <v>0.995</v>
      </c>
      <c r="J11" s="91">
        <v>0.998</v>
      </c>
      <c r="K11" s="35">
        <v>0.998</v>
      </c>
      <c r="L11" s="35">
        <v>0.998</v>
      </c>
      <c r="M11" s="35">
        <v>0.998</v>
      </c>
      <c r="N11" s="35">
        <v>0.998</v>
      </c>
      <c r="O11" s="35">
        <v>0.998</v>
      </c>
      <c r="P11" s="35">
        <v>0.998</v>
      </c>
      <c r="Q11" s="35">
        <v>0.998</v>
      </c>
      <c r="R11" s="35">
        <v>0.998</v>
      </c>
      <c r="S11" s="35">
        <v>0.998</v>
      </c>
      <c r="T11" s="35">
        <v>0.998</v>
      </c>
      <c r="U11" s="92">
        <v>0.998</v>
      </c>
      <c r="V11" s="46">
        <f t="shared" si="1"/>
        <v>0.9979999999999999</v>
      </c>
    </row>
    <row r="12" spans="1:22" ht="15">
      <c r="A12" s="42" t="s">
        <v>58</v>
      </c>
      <c r="B12" s="50" t="s">
        <v>71</v>
      </c>
      <c r="C12" s="43" t="s">
        <v>106</v>
      </c>
      <c r="D12" s="44">
        <v>1</v>
      </c>
      <c r="E12" s="43" t="s">
        <v>66</v>
      </c>
      <c r="F12" s="44" t="s">
        <v>4</v>
      </c>
      <c r="G12" s="44" t="s">
        <v>4</v>
      </c>
      <c r="H12" s="44" t="s">
        <v>27</v>
      </c>
      <c r="I12" s="45">
        <v>0.995</v>
      </c>
      <c r="J12" s="91">
        <v>0.998</v>
      </c>
      <c r="K12" s="35">
        <v>0.998</v>
      </c>
      <c r="L12" s="35">
        <v>0.998</v>
      </c>
      <c r="M12" s="35">
        <v>0.998</v>
      </c>
      <c r="N12" s="35">
        <v>0.998</v>
      </c>
      <c r="O12" s="35">
        <v>0.998</v>
      </c>
      <c r="P12" s="35">
        <v>0.998</v>
      </c>
      <c r="Q12" s="35">
        <v>0.998</v>
      </c>
      <c r="R12" s="35">
        <v>0.998</v>
      </c>
      <c r="S12" s="35">
        <v>0.998</v>
      </c>
      <c r="T12" s="35">
        <v>0.998</v>
      </c>
      <c r="U12" s="92">
        <v>0.998</v>
      </c>
      <c r="V12" s="46">
        <f t="shared" si="1"/>
        <v>0.9979999999999999</v>
      </c>
    </row>
    <row r="13" spans="1:22" ht="15">
      <c r="A13" s="42" t="s">
        <v>58</v>
      </c>
      <c r="B13" s="50" t="s">
        <v>71</v>
      </c>
      <c r="C13" s="43" t="s">
        <v>106</v>
      </c>
      <c r="D13" s="44">
        <v>1</v>
      </c>
      <c r="E13" s="43" t="s">
        <v>98</v>
      </c>
      <c r="F13" s="44" t="s">
        <v>4</v>
      </c>
      <c r="G13" s="44" t="s">
        <v>4</v>
      </c>
      <c r="H13" s="44" t="s">
        <v>27</v>
      </c>
      <c r="I13" s="45">
        <v>0.995</v>
      </c>
      <c r="J13" s="91">
        <v>0.998</v>
      </c>
      <c r="K13" s="35">
        <v>0.998</v>
      </c>
      <c r="L13" s="35">
        <v>0.998</v>
      </c>
      <c r="M13" s="35">
        <v>0.998</v>
      </c>
      <c r="N13" s="35">
        <v>0.998</v>
      </c>
      <c r="O13" s="35">
        <v>0.998</v>
      </c>
      <c r="P13" s="35">
        <v>0.998</v>
      </c>
      <c r="Q13" s="35">
        <v>0.998</v>
      </c>
      <c r="R13" s="35">
        <v>0.998</v>
      </c>
      <c r="S13" s="35">
        <v>0.998</v>
      </c>
      <c r="T13" s="35">
        <v>0.998</v>
      </c>
      <c r="U13" s="92">
        <v>0.998</v>
      </c>
      <c r="V13" s="46">
        <f t="shared" si="1"/>
        <v>0.9979999999999999</v>
      </c>
    </row>
    <row r="14" spans="1:22" ht="15">
      <c r="A14" s="42" t="s">
        <v>58</v>
      </c>
      <c r="B14" s="50" t="s">
        <v>71</v>
      </c>
      <c r="C14" s="43" t="s">
        <v>106</v>
      </c>
      <c r="D14" s="44">
        <v>1</v>
      </c>
      <c r="E14" s="43" t="s">
        <v>67</v>
      </c>
      <c r="F14" s="44" t="s">
        <v>4</v>
      </c>
      <c r="G14" s="44" t="s">
        <v>4</v>
      </c>
      <c r="H14" s="44" t="s">
        <v>27</v>
      </c>
      <c r="I14" s="45">
        <v>0.995</v>
      </c>
      <c r="J14" s="91">
        <v>0.998</v>
      </c>
      <c r="K14" s="35">
        <v>0.998</v>
      </c>
      <c r="L14" s="35">
        <v>0.998</v>
      </c>
      <c r="M14" s="35">
        <v>0.998</v>
      </c>
      <c r="N14" s="35">
        <v>0.998</v>
      </c>
      <c r="O14" s="35">
        <v>0.998</v>
      </c>
      <c r="P14" s="35">
        <v>0.998</v>
      </c>
      <c r="Q14" s="35">
        <v>0.998</v>
      </c>
      <c r="R14" s="35">
        <v>0.998</v>
      </c>
      <c r="S14" s="35">
        <v>0.998</v>
      </c>
      <c r="T14" s="35">
        <v>0.998</v>
      </c>
      <c r="U14" s="92">
        <v>0.998</v>
      </c>
      <c r="V14" s="46">
        <f t="shared" si="1"/>
        <v>0.9979999999999999</v>
      </c>
    </row>
    <row r="15" spans="1:22" ht="15">
      <c r="A15" s="42" t="s">
        <v>58</v>
      </c>
      <c r="B15" s="50" t="s">
        <v>71</v>
      </c>
      <c r="C15" s="43" t="s">
        <v>106</v>
      </c>
      <c r="D15" s="44">
        <v>1</v>
      </c>
      <c r="E15" s="43" t="s">
        <v>99</v>
      </c>
      <c r="F15" s="44" t="s">
        <v>4</v>
      </c>
      <c r="G15" s="44" t="s">
        <v>4</v>
      </c>
      <c r="H15" s="44" t="s">
        <v>27</v>
      </c>
      <c r="I15" s="45">
        <v>0.995</v>
      </c>
      <c r="J15" s="91">
        <v>0.998</v>
      </c>
      <c r="K15" s="35">
        <v>0.998</v>
      </c>
      <c r="L15" s="35">
        <v>0.998</v>
      </c>
      <c r="M15" s="35">
        <v>0.998</v>
      </c>
      <c r="N15" s="35">
        <v>0.998</v>
      </c>
      <c r="O15" s="35">
        <v>0.998</v>
      </c>
      <c r="P15" s="35">
        <v>0.998</v>
      </c>
      <c r="Q15" s="35">
        <v>0.998</v>
      </c>
      <c r="R15" s="35">
        <v>0.998</v>
      </c>
      <c r="S15" s="35">
        <v>0.998</v>
      </c>
      <c r="T15" s="35">
        <v>0.998</v>
      </c>
      <c r="U15" s="92">
        <v>0.998</v>
      </c>
      <c r="V15" s="46">
        <f aca="true" t="shared" si="2" ref="V15">AVERAGE(J15:U15)</f>
        <v>0.9979999999999999</v>
      </c>
    </row>
    <row r="16" spans="1:22" ht="15">
      <c r="A16" s="42" t="s">
        <v>58</v>
      </c>
      <c r="B16" s="50" t="s">
        <v>71</v>
      </c>
      <c r="C16" s="43" t="s">
        <v>106</v>
      </c>
      <c r="D16" s="44">
        <v>1</v>
      </c>
      <c r="E16" s="43" t="s">
        <v>68</v>
      </c>
      <c r="F16" s="44" t="s">
        <v>4</v>
      </c>
      <c r="G16" s="44" t="s">
        <v>4</v>
      </c>
      <c r="H16" s="44" t="s">
        <v>27</v>
      </c>
      <c r="I16" s="45">
        <v>0.995</v>
      </c>
      <c r="J16" s="91">
        <v>0.998</v>
      </c>
      <c r="K16" s="35">
        <v>0.998</v>
      </c>
      <c r="L16" s="35">
        <v>0.998</v>
      </c>
      <c r="M16" s="35">
        <v>0.998</v>
      </c>
      <c r="N16" s="35">
        <v>0.998</v>
      </c>
      <c r="O16" s="35">
        <v>0.998</v>
      </c>
      <c r="P16" s="35">
        <v>0.998</v>
      </c>
      <c r="Q16" s="35">
        <v>0.998</v>
      </c>
      <c r="R16" s="35">
        <v>0.998</v>
      </c>
      <c r="S16" s="35">
        <v>0.998</v>
      </c>
      <c r="T16" s="35">
        <v>0.998</v>
      </c>
      <c r="U16" s="92">
        <v>0.998</v>
      </c>
      <c r="V16" s="46">
        <f>AVERAGE(J16:U16)</f>
        <v>0.9979999999999999</v>
      </c>
    </row>
    <row r="17" spans="1:22" ht="15.75" thickBot="1">
      <c r="A17" s="37" t="s">
        <v>58</v>
      </c>
      <c r="B17" s="50" t="s">
        <v>71</v>
      </c>
      <c r="C17" s="38" t="s">
        <v>61</v>
      </c>
      <c r="D17" s="39">
        <v>2</v>
      </c>
      <c r="E17" s="38" t="s">
        <v>69</v>
      </c>
      <c r="F17" s="39" t="s">
        <v>4</v>
      </c>
      <c r="G17" s="39" t="s">
        <v>4</v>
      </c>
      <c r="H17" s="39" t="s">
        <v>28</v>
      </c>
      <c r="I17" s="40">
        <v>0.999</v>
      </c>
      <c r="J17" s="47">
        <v>0.999</v>
      </c>
      <c r="K17" s="93">
        <v>0.999</v>
      </c>
      <c r="L17" s="93">
        <v>0.999</v>
      </c>
      <c r="M17" s="93">
        <v>0.999</v>
      </c>
      <c r="N17" s="93">
        <v>0.999</v>
      </c>
      <c r="O17" s="93">
        <v>0.999</v>
      </c>
      <c r="P17" s="93">
        <v>0.999</v>
      </c>
      <c r="Q17" s="93">
        <v>0.999</v>
      </c>
      <c r="R17" s="93">
        <v>0.999</v>
      </c>
      <c r="S17" s="93">
        <v>0.999</v>
      </c>
      <c r="T17" s="93">
        <v>0.999</v>
      </c>
      <c r="U17" s="93">
        <v>0.999</v>
      </c>
      <c r="V17" s="41">
        <f aca="true" t="shared" si="3" ref="V17">AVERAGE(J17:U17)</f>
        <v>0.9990000000000001</v>
      </c>
    </row>
  </sheetData>
  <mergeCells count="3">
    <mergeCell ref="A4:V4"/>
    <mergeCell ref="E5:G5"/>
    <mergeCell ref="J5:U5"/>
  </mergeCells>
  <printOptions/>
  <pageMargins left="0.7" right="0.7" top="0.787401575" bottom="0.787401575" header="0.3" footer="0.3"/>
  <pageSetup fitToHeight="1" fitToWidth="1" horizontalDpi="600" verticalDpi="600" orientation="landscape" paperSize="9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"/>
  <sheetViews>
    <sheetView workbookViewId="0" topLeftCell="A1">
      <selection activeCell="C3" sqref="C3"/>
    </sheetView>
  </sheetViews>
  <sheetFormatPr defaultColWidth="9.140625" defaultRowHeight="15"/>
  <cols>
    <col min="1" max="1" width="21.8515625" style="0" customWidth="1"/>
    <col min="2" max="2" width="30.7109375" style="0" bestFit="1" customWidth="1"/>
    <col min="3" max="3" width="24.140625" style="0" bestFit="1" customWidth="1"/>
    <col min="4" max="4" width="24.57421875" style="0" bestFit="1" customWidth="1"/>
    <col min="5" max="5" width="23.8515625" style="0" bestFit="1" customWidth="1"/>
    <col min="6" max="6" width="129.00390625" style="0" customWidth="1"/>
  </cols>
  <sheetData>
    <row r="1" spans="1:8" ht="46.5">
      <c r="A1" s="98" t="s">
        <v>96</v>
      </c>
      <c r="B1" s="99"/>
      <c r="C1" s="99"/>
      <c r="D1" s="99"/>
      <c r="E1" s="99"/>
      <c r="F1" s="100"/>
      <c r="G1" s="1"/>
      <c r="H1" s="1"/>
    </row>
    <row r="2" spans="1:6" ht="21">
      <c r="A2" s="80" t="s">
        <v>95</v>
      </c>
      <c r="B2" s="81" t="s">
        <v>94</v>
      </c>
      <c r="C2" s="81" t="s">
        <v>35</v>
      </c>
      <c r="D2" s="81" t="s">
        <v>36</v>
      </c>
      <c r="E2" s="81" t="s">
        <v>37</v>
      </c>
      <c r="F2" s="82" t="s">
        <v>38</v>
      </c>
    </row>
    <row r="3" spans="1:6" ht="18.75">
      <c r="A3" s="83" t="s">
        <v>34</v>
      </c>
      <c r="B3" s="84" t="s">
        <v>58</v>
      </c>
      <c r="C3" s="85">
        <f>Dostupnost!I5</f>
        <v>0.998</v>
      </c>
      <c r="D3" s="85">
        <f ca="1">Dostupnost!V5</f>
        <v>0.998090909090909</v>
      </c>
      <c r="E3" s="86" t="str">
        <f ca="1">IF(D3&gt;=C3,"SLA dosažena","SLA nedosažena")</f>
        <v>SLA dosažena</v>
      </c>
      <c r="F3" s="86"/>
    </row>
    <row r="4" spans="1:6" ht="18.75">
      <c r="A4" s="83" t="s">
        <v>55</v>
      </c>
      <c r="B4" s="84" t="s">
        <v>50</v>
      </c>
      <c r="C4" s="87" t="s">
        <v>57</v>
      </c>
      <c r="D4" s="87" t="str">
        <f>ServisniPodpora!J2</f>
        <v>Ok</v>
      </c>
      <c r="E4" s="86" t="str">
        <f>IF(D4=C4,"SLA dosažena","SLA nedosažena")</f>
        <v>SLA dosažena</v>
      </c>
      <c r="F4" s="86"/>
    </row>
    <row r="5" spans="1:6" ht="18.75">
      <c r="A5" s="83" t="s">
        <v>55</v>
      </c>
      <c r="B5" s="83" t="s">
        <v>56</v>
      </c>
      <c r="C5" s="87" t="s">
        <v>57</v>
      </c>
      <c r="D5" s="87" t="str">
        <f>ServisniPodpora!K2</f>
        <v>Ok</v>
      </c>
      <c r="E5" s="86" t="str">
        <f>IF(D5=C5,"SLA dosažena","SLA nedosažena")</f>
        <v>SLA dosažena</v>
      </c>
      <c r="F5" s="86"/>
    </row>
  </sheetData>
  <mergeCells count="1">
    <mergeCell ref="A1:F1"/>
  </mergeCells>
  <conditionalFormatting sqref="E3">
    <cfRule type="containsText" priority="5" dxfId="5" operator="containsText" text="SLA dosažena">
      <formula>NOT(ISERROR(SEARCH("SLA dosažena",E3)))</formula>
    </cfRule>
    <cfRule type="containsText" priority="9" dxfId="1" operator="containsText" text="SLA nedosažena">
      <formula>NOT(ISERROR(SEARCH("SLA nedosažena",E3)))</formula>
    </cfRule>
  </conditionalFormatting>
  <conditionalFormatting sqref="E4">
    <cfRule type="containsText" priority="3" dxfId="5" operator="containsText" text="SLA dosažena">
      <formula>NOT(ISERROR(SEARCH("SLA dosažena",E4)))</formula>
    </cfRule>
    <cfRule type="containsText" priority="4" dxfId="1" operator="containsText" text="SLA nedosažena">
      <formula>NOT(ISERROR(SEARCH("SLA nedosažena",E4)))</formula>
    </cfRule>
  </conditionalFormatting>
  <conditionalFormatting sqref="E5">
    <cfRule type="containsText" priority="1" dxfId="5" operator="containsText" text="SLA dosažena">
      <formula>NOT(ISERROR(SEARCH("SLA dosažena",E5)))</formula>
    </cfRule>
    <cfRule type="containsText" priority="2" dxfId="1" operator="containsText" text="SLA nedosažena">
      <formula>NOT(ISERROR(SEARCH("SLA nedosažena",E5)))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00102615356"/>
    <pageSetUpPr fitToPage="1"/>
  </sheetPr>
  <dimension ref="A1:Q33"/>
  <sheetViews>
    <sheetView zoomScale="110" zoomScaleNormal="110" workbookViewId="0" topLeftCell="A1">
      <selection activeCell="L2" sqref="L2"/>
    </sheetView>
  </sheetViews>
  <sheetFormatPr defaultColWidth="9.140625" defaultRowHeight="15"/>
  <cols>
    <col min="1" max="1" width="18.8515625" style="0" customWidth="1"/>
    <col min="2" max="2" width="13.7109375" style="0" customWidth="1"/>
    <col min="3" max="3" width="11.8515625" style="0" customWidth="1"/>
    <col min="4" max="4" width="15.7109375" style="0" customWidth="1"/>
    <col min="5" max="5" width="13.7109375" style="0" bestFit="1" customWidth="1"/>
    <col min="6" max="7" width="21.57421875" style="0" customWidth="1"/>
    <col min="8" max="8" width="18.140625" style="0" customWidth="1"/>
    <col min="9" max="9" width="21.28125" style="0" customWidth="1"/>
    <col min="10" max="11" width="18.57421875" style="0" bestFit="1" customWidth="1"/>
    <col min="12" max="12" width="17.7109375" style="0" bestFit="1" customWidth="1"/>
    <col min="14" max="15" width="18.57421875" style="0" hidden="1" customWidth="1"/>
    <col min="16" max="16" width="17.7109375" style="0" hidden="1" customWidth="1"/>
    <col min="17" max="17" width="24.00390625" style="0" hidden="1" customWidth="1"/>
  </cols>
  <sheetData>
    <row r="1" spans="1:12" ht="23.25">
      <c r="A1" s="103" t="s">
        <v>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77"/>
    </row>
    <row r="2" spans="1:12" ht="15.6" customHeight="1">
      <c r="A2" s="105" t="s">
        <v>90</v>
      </c>
      <c r="B2" s="106"/>
      <c r="C2" s="106"/>
      <c r="D2" s="106"/>
      <c r="E2" s="106"/>
      <c r="F2" s="106"/>
      <c r="G2" s="107"/>
      <c r="H2" s="101" t="s">
        <v>91</v>
      </c>
      <c r="I2" s="102"/>
      <c r="J2" s="78" t="str">
        <f>IF(J3&gt;0,"NoOK",VLOOKUP("OK",J5:J33,1))</f>
        <v>Ok</v>
      </c>
      <c r="K2" s="78" t="str">
        <f>IF(K3&gt;0,"NoOK",VLOOKUP("OK",K5:K33,1))</f>
        <v>Ok</v>
      </c>
      <c r="L2" s="79" t="s">
        <v>93</v>
      </c>
    </row>
    <row r="3" spans="2:12" ht="15" hidden="1">
      <c r="B3" s="4"/>
      <c r="C3" s="15"/>
      <c r="D3" s="5"/>
      <c r="E3" s="5"/>
      <c r="F3" s="5"/>
      <c r="G3" s="5"/>
      <c r="H3" s="5"/>
      <c r="I3" s="5"/>
      <c r="J3" s="5">
        <f>COUNTIF(J5:J33,"NoOK")</f>
        <v>0</v>
      </c>
      <c r="K3" s="5">
        <f>COUNTIF(K5:K33,"NoOK")</f>
        <v>0</v>
      </c>
      <c r="L3" s="5"/>
    </row>
    <row r="4" spans="1:17" s="1" customFormat="1" ht="75">
      <c r="A4" s="51" t="s">
        <v>79</v>
      </c>
      <c r="B4" s="51" t="s">
        <v>76</v>
      </c>
      <c r="C4" s="16" t="s">
        <v>74</v>
      </c>
      <c r="D4" s="51" t="s">
        <v>77</v>
      </c>
      <c r="E4" s="16" t="s">
        <v>75</v>
      </c>
      <c r="F4" s="16" t="s">
        <v>102</v>
      </c>
      <c r="G4" s="16" t="s">
        <v>92</v>
      </c>
      <c r="H4" s="76" t="s">
        <v>86</v>
      </c>
      <c r="I4" s="76" t="s">
        <v>103</v>
      </c>
      <c r="J4" s="76" t="s">
        <v>105</v>
      </c>
      <c r="K4" s="17" t="s">
        <v>104</v>
      </c>
      <c r="L4" s="16" t="s">
        <v>92</v>
      </c>
      <c r="N4" s="1" t="s">
        <v>80</v>
      </c>
      <c r="O4" s="1" t="s">
        <v>87</v>
      </c>
      <c r="P4" s="1" t="s">
        <v>89</v>
      </c>
      <c r="Q4" s="1" t="s">
        <v>88</v>
      </c>
    </row>
    <row r="5" spans="1:17" s="1" customFormat="1" ht="15">
      <c r="A5" s="22"/>
      <c r="B5" s="22"/>
      <c r="C5" s="22"/>
      <c r="D5" s="22"/>
      <c r="E5" s="22"/>
      <c r="F5" s="22"/>
      <c r="G5" s="20" t="s">
        <v>3</v>
      </c>
      <c r="H5" s="18">
        <f>N5</f>
        <v>0</v>
      </c>
      <c r="I5" s="18">
        <f>Q5</f>
        <v>0</v>
      </c>
      <c r="J5" s="19" t="str">
        <f>IF(H5&gt;=E5,"Ok","NoOK")</f>
        <v>Ok</v>
      </c>
      <c r="K5" s="19" t="str">
        <f>IF(I5&gt;=F5,"Ok","NoOK")</f>
        <v>Ok</v>
      </c>
      <c r="L5" s="20" t="s">
        <v>3</v>
      </c>
      <c r="N5" s="52">
        <f>(_XLFN.IFS(C5="A",VLOOKUP(D5,Parametry!$E$3:$I$7,4),C5="B",VLOOKUP(D5,Parametry!$E$8:$I$12,4),C5="",0)+(A5))</f>
        <v>0</v>
      </c>
      <c r="O5" s="52">
        <f>(_XLFN.IFS(C5="A",VLOOKUP(D5,Parametry!$E$3:$I$7,5),C5="B",VLOOKUP(D5,Parametry!$E$8:$I$12,5),C5="",0))</f>
        <v>0</v>
      </c>
      <c r="P5" s="1">
        <f>_XLFN.IFS(C5="A",VLOOKUP(D5,Parametry!$E$3:$I$7,5),C5="B",VLOOKUP(D5,Parametry!$E$8:$I$12,5),C5="",0)</f>
        <v>0</v>
      </c>
      <c r="Q5" s="52">
        <f>_XLFN.IFS(E5+P5=0,0,E5+P5&gt;1,((E5+P5)-1))</f>
        <v>0</v>
      </c>
    </row>
    <row r="6" spans="1:17" s="1" customFormat="1" ht="15">
      <c r="A6" s="22"/>
      <c r="B6" s="22"/>
      <c r="C6" s="22"/>
      <c r="D6" s="22"/>
      <c r="E6" s="22"/>
      <c r="F6" s="22"/>
      <c r="G6" s="20"/>
      <c r="H6" s="18">
        <f aca="true" t="shared" si="0" ref="H6">N6</f>
        <v>0</v>
      </c>
      <c r="I6" s="18">
        <f aca="true" t="shared" si="1" ref="I6:I33">Q6</f>
        <v>0</v>
      </c>
      <c r="J6" s="19" t="str">
        <f>IF(H6&gt;=E6,"Ok","NoOK")</f>
        <v>Ok</v>
      </c>
      <c r="K6" s="19" t="str">
        <f>IF(I6&gt;=F6,"Ok","NoOK")</f>
        <v>Ok</v>
      </c>
      <c r="L6" s="20"/>
      <c r="N6" s="52">
        <f>(_XLFN.IFS(C6="A",VLOOKUP(D6,Parametry!$E$3:$I$7,4),C6="B",VLOOKUP(D6,Parametry!$E$8:$I$12,4),C6="",0)+(A6))</f>
        <v>0</v>
      </c>
      <c r="O6" s="52">
        <f>(_XLFN.IFS(C6="A",VLOOKUP(D6,Parametry!$E$3:$I$7,5),C6="B",VLOOKUP(D6,Parametry!$E$8:$I$12,5),C6="",0))</f>
        <v>0</v>
      </c>
      <c r="P6" s="1">
        <f>_XLFN.IFS(C6="A",VLOOKUP(D6,Parametry!$E$3:$I$7,5),C6="B",VLOOKUP(D6,Parametry!$E$8:$I$12,5),C6="",0)</f>
        <v>0</v>
      </c>
      <c r="Q6" s="52">
        <f>_XLFN.IFS(E6+P6=0,0,E6+P6&gt;1,((E6+P6)-1))</f>
        <v>0</v>
      </c>
    </row>
    <row r="7" spans="1:17" s="1" customFormat="1" ht="15">
      <c r="A7" s="22"/>
      <c r="B7" s="22"/>
      <c r="C7" s="22"/>
      <c r="D7" s="22"/>
      <c r="E7" s="22"/>
      <c r="F7" s="22"/>
      <c r="G7" s="20"/>
      <c r="H7" s="18">
        <f aca="true" t="shared" si="2" ref="H7:H33">N7</f>
        <v>0</v>
      </c>
      <c r="I7" s="18">
        <f t="shared" si="1"/>
        <v>0</v>
      </c>
      <c r="J7" s="19" t="str">
        <f aca="true" t="shared" si="3" ref="J7:J33">IF(H7&gt;=E7,"Ok","NoOK")</f>
        <v>Ok</v>
      </c>
      <c r="K7" s="19" t="str">
        <f aca="true" t="shared" si="4" ref="K7:K33">IF(I7&gt;=F7,"Ok","NoOK")</f>
        <v>Ok</v>
      </c>
      <c r="L7" s="20"/>
      <c r="N7" s="52">
        <f>(_XLFN.IFS(C7="A",VLOOKUP(D7,Parametry!$E$3:$I$7,4),C7="B",VLOOKUP(D7,Parametry!$E$8:$I$12,4),C7="",0)+(A7))</f>
        <v>0</v>
      </c>
      <c r="O7" s="52">
        <f>(_XLFN.IFS(C7="A",VLOOKUP(D7,Parametry!$E$3:$I$7,5),C7="B",VLOOKUP(D7,Parametry!$E$8:$I$12,5),C7="",0))</f>
        <v>0</v>
      </c>
      <c r="P7" s="1">
        <f>_XLFN.IFS(C7="A",VLOOKUP(D7,Parametry!$E$3:$I$7,5),C7="B",VLOOKUP(D7,Parametry!$E$8:$I$12,5),C7="",0)</f>
        <v>0</v>
      </c>
      <c r="Q7" s="52">
        <f aca="true" t="shared" si="5" ref="Q7:Q33">_XLFN.IFS(E7+P7=0,0,E7+P7&gt;1,((E7+P7)-1))</f>
        <v>0</v>
      </c>
    </row>
    <row r="8" spans="1:17" s="1" customFormat="1" ht="15">
      <c r="A8" s="22"/>
      <c r="B8" s="22"/>
      <c r="C8" s="22"/>
      <c r="D8" s="22"/>
      <c r="E8" s="22"/>
      <c r="F8" s="22"/>
      <c r="G8" s="20"/>
      <c r="H8" s="18">
        <f t="shared" si="2"/>
        <v>0</v>
      </c>
      <c r="I8" s="18">
        <f t="shared" si="1"/>
        <v>0</v>
      </c>
      <c r="J8" s="19" t="str">
        <f t="shared" si="3"/>
        <v>Ok</v>
      </c>
      <c r="K8" s="19" t="str">
        <f t="shared" si="4"/>
        <v>Ok</v>
      </c>
      <c r="L8" s="20"/>
      <c r="N8" s="52">
        <f>(_XLFN.IFS(C8="A",VLOOKUP(D8,Parametry!$E$3:$I$7,4),C8="B",VLOOKUP(D8,Parametry!$E$8:$I$12,4),C8="",0)+(A8))</f>
        <v>0</v>
      </c>
      <c r="O8" s="52">
        <f>(_XLFN.IFS(C8="A",VLOOKUP(D8,Parametry!$E$3:$I$7,5),C8="B",VLOOKUP(D8,Parametry!$E$8:$I$12,5),C8="",0))</f>
        <v>0</v>
      </c>
      <c r="P8" s="1">
        <f>_XLFN.IFS(C8="A",VLOOKUP(D8,Parametry!$E$3:$I$7,5),C8="B",VLOOKUP(D8,Parametry!$E$8:$I$12,5),C8="",0)</f>
        <v>0</v>
      </c>
      <c r="Q8" s="52">
        <f t="shared" si="5"/>
        <v>0</v>
      </c>
    </row>
    <row r="9" spans="1:17" s="1" customFormat="1" ht="15">
      <c r="A9" s="22"/>
      <c r="B9" s="22"/>
      <c r="C9" s="22"/>
      <c r="D9" s="22"/>
      <c r="E9" s="22"/>
      <c r="F9" s="22"/>
      <c r="G9" s="20"/>
      <c r="H9" s="18">
        <f t="shared" si="2"/>
        <v>0</v>
      </c>
      <c r="I9" s="18">
        <f t="shared" si="1"/>
        <v>0</v>
      </c>
      <c r="J9" s="19" t="str">
        <f t="shared" si="3"/>
        <v>Ok</v>
      </c>
      <c r="K9" s="19" t="str">
        <f t="shared" si="4"/>
        <v>Ok</v>
      </c>
      <c r="L9" s="20"/>
      <c r="N9" s="52">
        <f>(_XLFN.IFS(C9="A",VLOOKUP(D9,Parametry!$E$3:$I$7,4),C9="B",VLOOKUP(D9,Parametry!$E$8:$I$12,4),C9="",0)+(A9))</f>
        <v>0</v>
      </c>
      <c r="O9" s="52">
        <f>(_XLFN.IFS(C9="A",VLOOKUP(D9,Parametry!$E$3:$I$7,5),C9="B",VLOOKUP(D9,Parametry!$E$8:$I$12,5),C9="",0))</f>
        <v>0</v>
      </c>
      <c r="P9" s="1">
        <f>_XLFN.IFS(C9="A",VLOOKUP(D9,Parametry!$E$3:$I$7,5),C9="B",VLOOKUP(D9,Parametry!$E$8:$I$12,5),C9="",0)</f>
        <v>0</v>
      </c>
      <c r="Q9" s="52">
        <f t="shared" si="5"/>
        <v>0</v>
      </c>
    </row>
    <row r="10" spans="1:17" ht="15">
      <c r="A10" s="22"/>
      <c r="B10" s="22"/>
      <c r="C10" s="22"/>
      <c r="D10" s="22"/>
      <c r="E10" s="22"/>
      <c r="F10" s="22"/>
      <c r="G10" s="20"/>
      <c r="H10" s="18">
        <f t="shared" si="2"/>
        <v>0</v>
      </c>
      <c r="I10" s="18">
        <f t="shared" si="1"/>
        <v>0</v>
      </c>
      <c r="J10" s="19" t="str">
        <f t="shared" si="3"/>
        <v>Ok</v>
      </c>
      <c r="K10" s="19" t="str">
        <f t="shared" si="4"/>
        <v>Ok</v>
      </c>
      <c r="L10" s="20"/>
      <c r="N10" s="52">
        <f>(_XLFN.IFS(C10="A",VLOOKUP(D10,Parametry!$E$3:$I$7,4),C10="B",VLOOKUP(D10,Parametry!$E$8:$I$12,4),C10="",0)+(A10))</f>
        <v>0</v>
      </c>
      <c r="O10" s="52">
        <f>(_XLFN.IFS(C10="A",VLOOKUP(D10,Parametry!$E$3:$I$7,5),C10="B",VLOOKUP(D10,Parametry!$E$8:$I$12,5),C10="",0))</f>
        <v>0</v>
      </c>
      <c r="P10" s="1">
        <f>_XLFN.IFS(C10="A",VLOOKUP(D10,Parametry!$E$3:$I$7,5),C10="B",VLOOKUP(D10,Parametry!$E$8:$I$12,5),C10="",0)</f>
        <v>0</v>
      </c>
      <c r="Q10" s="52">
        <f t="shared" si="5"/>
        <v>0</v>
      </c>
    </row>
    <row r="11" spans="1:17" ht="15">
      <c r="A11" s="22"/>
      <c r="B11" s="22"/>
      <c r="C11" s="22"/>
      <c r="D11" s="22"/>
      <c r="E11" s="22"/>
      <c r="F11" s="22"/>
      <c r="G11" s="20"/>
      <c r="H11" s="18">
        <f t="shared" si="2"/>
        <v>0</v>
      </c>
      <c r="I11" s="18">
        <f t="shared" si="1"/>
        <v>0</v>
      </c>
      <c r="J11" s="19" t="str">
        <f t="shared" si="3"/>
        <v>Ok</v>
      </c>
      <c r="K11" s="19" t="str">
        <f t="shared" si="4"/>
        <v>Ok</v>
      </c>
      <c r="L11" s="20"/>
      <c r="N11" s="52">
        <f>(_XLFN.IFS(C11="A",VLOOKUP(D11,Parametry!$E$3:$I$7,4),C11="B",VLOOKUP(D11,Parametry!$E$8:$I$12,4),C11="",0)+(A11))</f>
        <v>0</v>
      </c>
      <c r="O11" s="52">
        <f>(_XLFN.IFS(C11="A",VLOOKUP(D11,Parametry!$E$3:$I$7,5),C11="B",VLOOKUP(D11,Parametry!$E$8:$I$12,5),C11="",0))</f>
        <v>0</v>
      </c>
      <c r="P11" s="1">
        <f>_XLFN.IFS(C11="A",VLOOKUP(D11,Parametry!$E$3:$I$7,5),C11="B",VLOOKUP(D11,Parametry!$E$8:$I$12,5),C11="",0)</f>
        <v>0</v>
      </c>
      <c r="Q11" s="52">
        <f t="shared" si="5"/>
        <v>0</v>
      </c>
    </row>
    <row r="12" spans="1:17" ht="15">
      <c r="A12" s="22"/>
      <c r="B12" s="22"/>
      <c r="C12" s="22"/>
      <c r="D12" s="22"/>
      <c r="E12" s="22"/>
      <c r="F12" s="22"/>
      <c r="G12" s="20"/>
      <c r="H12" s="18">
        <f t="shared" si="2"/>
        <v>0</v>
      </c>
      <c r="I12" s="18">
        <f t="shared" si="1"/>
        <v>0</v>
      </c>
      <c r="J12" s="19" t="str">
        <f t="shared" si="3"/>
        <v>Ok</v>
      </c>
      <c r="K12" s="19" t="str">
        <f t="shared" si="4"/>
        <v>Ok</v>
      </c>
      <c r="L12" s="20"/>
      <c r="N12" s="52">
        <f>(_XLFN.IFS(C12="A",VLOOKUP(D12,Parametry!$E$3:$I$7,4),C12="B",VLOOKUP(D12,Parametry!$E$8:$I$12,4),C12="",0)+(A12))</f>
        <v>0</v>
      </c>
      <c r="O12" s="52">
        <f>(_XLFN.IFS(C12="A",VLOOKUP(D12,Parametry!$E$3:$I$7,5),C12="B",VLOOKUP(D12,Parametry!$E$8:$I$12,5),C12="",0))</f>
        <v>0</v>
      </c>
      <c r="P12" s="1">
        <f>_XLFN.IFS(C12="A",VLOOKUP(D12,Parametry!$E$3:$I$7,5),C12="B",VLOOKUP(D12,Parametry!$E$8:$I$12,5),C12="",0)</f>
        <v>0</v>
      </c>
      <c r="Q12" s="52">
        <f t="shared" si="5"/>
        <v>0</v>
      </c>
    </row>
    <row r="13" spans="1:17" ht="15">
      <c r="A13" s="22"/>
      <c r="B13" s="22"/>
      <c r="C13" s="22"/>
      <c r="D13" s="22"/>
      <c r="E13" s="22"/>
      <c r="F13" s="22"/>
      <c r="G13" s="20"/>
      <c r="H13" s="18">
        <f t="shared" si="2"/>
        <v>0</v>
      </c>
      <c r="I13" s="18">
        <f t="shared" si="1"/>
        <v>0</v>
      </c>
      <c r="J13" s="19" t="str">
        <f t="shared" si="3"/>
        <v>Ok</v>
      </c>
      <c r="K13" s="19" t="str">
        <f t="shared" si="4"/>
        <v>Ok</v>
      </c>
      <c r="L13" s="20"/>
      <c r="N13" s="52">
        <f>(_XLFN.IFS(C13="A",VLOOKUP(D13,Parametry!$E$3:$I$7,4),C13="B",VLOOKUP(D13,Parametry!$E$8:$I$12,4),C13="",0)+(A13))</f>
        <v>0</v>
      </c>
      <c r="O13" s="52">
        <f>(_XLFN.IFS(C13="A",VLOOKUP(D13,Parametry!$E$3:$I$7,5),C13="B",VLOOKUP(D13,Parametry!$E$8:$I$12,5),C13="",0))</f>
        <v>0</v>
      </c>
      <c r="P13" s="1">
        <f>_XLFN.IFS(C13="A",VLOOKUP(D13,Parametry!$E$3:$I$7,5),C13="B",VLOOKUP(D13,Parametry!$E$8:$I$12,5),C13="",0)</f>
        <v>0</v>
      </c>
      <c r="Q13" s="52">
        <f t="shared" si="5"/>
        <v>0</v>
      </c>
    </row>
    <row r="14" spans="1:17" ht="15">
      <c r="A14" s="22"/>
      <c r="B14" s="22"/>
      <c r="C14" s="22"/>
      <c r="D14" s="22"/>
      <c r="E14" s="22"/>
      <c r="F14" s="22"/>
      <c r="G14" s="20"/>
      <c r="H14" s="18">
        <f t="shared" si="2"/>
        <v>0</v>
      </c>
      <c r="I14" s="18">
        <f t="shared" si="1"/>
        <v>0</v>
      </c>
      <c r="J14" s="19" t="str">
        <f t="shared" si="3"/>
        <v>Ok</v>
      </c>
      <c r="K14" s="19" t="str">
        <f t="shared" si="4"/>
        <v>Ok</v>
      </c>
      <c r="L14" s="20"/>
      <c r="N14" s="52">
        <f>(_XLFN.IFS(C14="A",VLOOKUP(D14,Parametry!$E$3:$I$7,4),C14="B",VLOOKUP(D14,Parametry!$E$8:$I$12,4),C14="",0)+(A14))</f>
        <v>0</v>
      </c>
      <c r="O14" s="52">
        <f>(_XLFN.IFS(C14="A",VLOOKUP(D14,Parametry!$E$3:$I$7,5),C14="B",VLOOKUP(D14,Parametry!$E$8:$I$12,5),C14="",0))</f>
        <v>0</v>
      </c>
      <c r="P14" s="1">
        <f>_XLFN.IFS(C14="A",VLOOKUP(D14,Parametry!$E$3:$I$7,5),C14="B",VLOOKUP(D14,Parametry!$E$8:$I$12,5),C14="",0)</f>
        <v>0</v>
      </c>
      <c r="Q14" s="52">
        <f t="shared" si="5"/>
        <v>0</v>
      </c>
    </row>
    <row r="15" spans="1:17" ht="15">
      <c r="A15" s="22"/>
      <c r="B15" s="22"/>
      <c r="C15" s="22"/>
      <c r="D15" s="22"/>
      <c r="E15" s="22"/>
      <c r="F15" s="22"/>
      <c r="G15" s="20"/>
      <c r="H15" s="18">
        <f t="shared" si="2"/>
        <v>0</v>
      </c>
      <c r="I15" s="18">
        <f t="shared" si="1"/>
        <v>0</v>
      </c>
      <c r="J15" s="19" t="str">
        <f t="shared" si="3"/>
        <v>Ok</v>
      </c>
      <c r="K15" s="19" t="str">
        <f t="shared" si="4"/>
        <v>Ok</v>
      </c>
      <c r="L15" s="20"/>
      <c r="N15" s="52">
        <f>(_XLFN.IFS(C15="A",VLOOKUP(D15,Parametry!$E$3:$I$7,4),C15="B",VLOOKUP(D15,Parametry!$E$8:$I$12,4),C15="",0)+(A15))</f>
        <v>0</v>
      </c>
      <c r="O15" s="52">
        <f>(_XLFN.IFS(C15="A",VLOOKUP(D15,Parametry!$E$3:$I$7,5),C15="B",VLOOKUP(D15,Parametry!$E$8:$I$12,5),C15="",0))</f>
        <v>0</v>
      </c>
      <c r="P15" s="1">
        <f>_XLFN.IFS(C15="A",VLOOKUP(D15,Parametry!$E$3:$I$7,5),C15="B",VLOOKUP(D15,Parametry!$E$8:$I$12,5),C15="",0)</f>
        <v>0</v>
      </c>
      <c r="Q15" s="52">
        <f t="shared" si="5"/>
        <v>0</v>
      </c>
    </row>
    <row r="16" spans="1:17" ht="15">
      <c r="A16" s="22"/>
      <c r="B16" s="22"/>
      <c r="C16" s="22"/>
      <c r="D16" s="22"/>
      <c r="E16" s="22"/>
      <c r="F16" s="22"/>
      <c r="G16" s="20"/>
      <c r="H16" s="18">
        <f t="shared" si="2"/>
        <v>0</v>
      </c>
      <c r="I16" s="18">
        <f t="shared" si="1"/>
        <v>0</v>
      </c>
      <c r="J16" s="19" t="str">
        <f t="shared" si="3"/>
        <v>Ok</v>
      </c>
      <c r="K16" s="19" t="str">
        <f t="shared" si="4"/>
        <v>Ok</v>
      </c>
      <c r="L16" s="20"/>
      <c r="N16" s="52">
        <f>(_XLFN.IFS(C16="A",VLOOKUP(D16,Parametry!$E$3:$I$7,4),C16="B",VLOOKUP(D16,Parametry!$E$8:$I$12,4),C16="",0)+(A16))</f>
        <v>0</v>
      </c>
      <c r="O16" s="52">
        <f>(_XLFN.IFS(C16="A",VLOOKUP(D16,Parametry!$E$3:$I$7,5),C16="B",VLOOKUP(D16,Parametry!$E$8:$I$12,5),C16="",0))</f>
        <v>0</v>
      </c>
      <c r="P16" s="1">
        <f>_XLFN.IFS(C16="A",VLOOKUP(D16,Parametry!$E$3:$I$7,5),C16="B",VLOOKUP(D16,Parametry!$E$8:$I$12,5),C16="",0)</f>
        <v>0</v>
      </c>
      <c r="Q16" s="52">
        <f t="shared" si="5"/>
        <v>0</v>
      </c>
    </row>
    <row r="17" spans="1:17" ht="15">
      <c r="A17" s="22"/>
      <c r="B17" s="22"/>
      <c r="C17" s="22"/>
      <c r="D17" s="22"/>
      <c r="E17" s="22"/>
      <c r="F17" s="22"/>
      <c r="G17" s="20"/>
      <c r="H17" s="18">
        <f t="shared" si="2"/>
        <v>0</v>
      </c>
      <c r="I17" s="18">
        <f t="shared" si="1"/>
        <v>0</v>
      </c>
      <c r="J17" s="19" t="str">
        <f t="shared" si="3"/>
        <v>Ok</v>
      </c>
      <c r="K17" s="19" t="str">
        <f t="shared" si="4"/>
        <v>Ok</v>
      </c>
      <c r="L17" s="20"/>
      <c r="N17" s="52">
        <f>(_XLFN.IFS(C17="A",VLOOKUP(D17,Parametry!$E$3:$I$7,4),C17="B",VLOOKUP(D17,Parametry!$E$8:$I$12,4),C17="",0)+(A17))</f>
        <v>0</v>
      </c>
      <c r="O17" s="52">
        <f>(_XLFN.IFS(C17="A",VLOOKUP(D17,Parametry!$E$3:$I$7,5),C17="B",VLOOKUP(D17,Parametry!$E$8:$I$12,5),C17="",0))</f>
        <v>0</v>
      </c>
      <c r="P17" s="1">
        <f>_XLFN.IFS(C17="A",VLOOKUP(D17,Parametry!$E$3:$I$7,5),C17="B",VLOOKUP(D17,Parametry!$E$8:$I$12,5),C17="",0)</f>
        <v>0</v>
      </c>
      <c r="Q17" s="52">
        <f t="shared" si="5"/>
        <v>0</v>
      </c>
    </row>
    <row r="18" spans="1:17" ht="15">
      <c r="A18" s="22"/>
      <c r="B18" s="22"/>
      <c r="C18" s="22"/>
      <c r="D18" s="22"/>
      <c r="E18" s="22"/>
      <c r="F18" s="22"/>
      <c r="G18" s="20"/>
      <c r="H18" s="18">
        <f t="shared" si="2"/>
        <v>0</v>
      </c>
      <c r="I18" s="18">
        <f t="shared" si="1"/>
        <v>0</v>
      </c>
      <c r="J18" s="19" t="str">
        <f t="shared" si="3"/>
        <v>Ok</v>
      </c>
      <c r="K18" s="19" t="str">
        <f t="shared" si="4"/>
        <v>Ok</v>
      </c>
      <c r="L18" s="20"/>
      <c r="N18" s="52">
        <f>(_XLFN.IFS(C18="A",VLOOKUP(D18,Parametry!$E$3:$I$7,4),C18="B",VLOOKUP(D18,Parametry!$E$8:$I$12,4),C18="",0)+(A18))</f>
        <v>0</v>
      </c>
      <c r="O18" s="52">
        <f>(_XLFN.IFS(C18="A",VLOOKUP(D18,Parametry!$E$3:$I$7,5),C18="B",VLOOKUP(D18,Parametry!$E$8:$I$12,5),C18="",0))</f>
        <v>0</v>
      </c>
      <c r="P18" s="1">
        <f>_XLFN.IFS(C18="A",VLOOKUP(D18,Parametry!$E$3:$I$7,5),C18="B",VLOOKUP(D18,Parametry!$E$8:$I$12,5),C18="",0)</f>
        <v>0</v>
      </c>
      <c r="Q18" s="52">
        <f t="shared" si="5"/>
        <v>0</v>
      </c>
    </row>
    <row r="19" spans="1:17" ht="15">
      <c r="A19" s="22"/>
      <c r="B19" s="22"/>
      <c r="C19" s="22"/>
      <c r="D19" s="22"/>
      <c r="E19" s="22"/>
      <c r="F19" s="22"/>
      <c r="G19" s="20"/>
      <c r="H19" s="18">
        <f t="shared" si="2"/>
        <v>0</v>
      </c>
      <c r="I19" s="18">
        <f t="shared" si="1"/>
        <v>0</v>
      </c>
      <c r="J19" s="19" t="str">
        <f t="shared" si="3"/>
        <v>Ok</v>
      </c>
      <c r="K19" s="19" t="str">
        <f t="shared" si="4"/>
        <v>Ok</v>
      </c>
      <c r="L19" s="20"/>
      <c r="N19" s="52">
        <f>(_XLFN.IFS(C19="A",VLOOKUP(D19,Parametry!$E$3:$I$7,4),C19="B",VLOOKUP(D19,Parametry!$E$8:$I$12,4),C19="",0)+(A19))</f>
        <v>0</v>
      </c>
      <c r="O19" s="52">
        <f>(_XLFN.IFS(C19="A",VLOOKUP(D19,Parametry!$E$3:$I$7,5),C19="B",VLOOKUP(D19,Parametry!$E$8:$I$12,5),C19="",0))</f>
        <v>0</v>
      </c>
      <c r="P19" s="1">
        <f>_XLFN.IFS(C19="A",VLOOKUP(D19,Parametry!$E$3:$I$7,5),C19="B",VLOOKUP(D19,Parametry!$E$8:$I$12,5),C19="",0)</f>
        <v>0</v>
      </c>
      <c r="Q19" s="52">
        <f t="shared" si="5"/>
        <v>0</v>
      </c>
    </row>
    <row r="20" spans="1:17" ht="15">
      <c r="A20" s="22"/>
      <c r="B20" s="22"/>
      <c r="C20" s="22"/>
      <c r="D20" s="22"/>
      <c r="E20" s="22"/>
      <c r="F20" s="22"/>
      <c r="G20" s="20"/>
      <c r="H20" s="18">
        <f t="shared" si="2"/>
        <v>0</v>
      </c>
      <c r="I20" s="18">
        <f t="shared" si="1"/>
        <v>0</v>
      </c>
      <c r="J20" s="19" t="str">
        <f t="shared" si="3"/>
        <v>Ok</v>
      </c>
      <c r="K20" s="19" t="str">
        <f t="shared" si="4"/>
        <v>Ok</v>
      </c>
      <c r="L20" s="20"/>
      <c r="N20" s="52">
        <f>(_XLFN.IFS(C20="A",VLOOKUP(D20,Parametry!$E$3:$I$7,4),C20="B",VLOOKUP(D20,Parametry!$E$8:$I$12,4),C20="",0)+(A20))</f>
        <v>0</v>
      </c>
      <c r="O20" s="52">
        <f>(_XLFN.IFS(C20="A",VLOOKUP(D20,Parametry!$E$3:$I$7,5),C20="B",VLOOKUP(D20,Parametry!$E$8:$I$12,5),C20="",0))</f>
        <v>0</v>
      </c>
      <c r="P20" s="1">
        <f>_XLFN.IFS(C20="A",VLOOKUP(D20,Parametry!$E$3:$I$7,5),C20="B",VLOOKUP(D20,Parametry!$E$8:$I$12,5),C20="",0)</f>
        <v>0</v>
      </c>
      <c r="Q20" s="52">
        <f t="shared" si="5"/>
        <v>0</v>
      </c>
    </row>
    <row r="21" spans="1:17" ht="15">
      <c r="A21" s="22"/>
      <c r="B21" s="22"/>
      <c r="C21" s="22"/>
      <c r="D21" s="22"/>
      <c r="E21" s="22"/>
      <c r="F21" s="22"/>
      <c r="G21" s="20"/>
      <c r="H21" s="18">
        <f t="shared" si="2"/>
        <v>0</v>
      </c>
      <c r="I21" s="18">
        <f t="shared" si="1"/>
        <v>0</v>
      </c>
      <c r="J21" s="19" t="str">
        <f t="shared" si="3"/>
        <v>Ok</v>
      </c>
      <c r="K21" s="19" t="str">
        <f t="shared" si="4"/>
        <v>Ok</v>
      </c>
      <c r="L21" s="20"/>
      <c r="N21" s="52">
        <f>(_XLFN.IFS(C21="A",VLOOKUP(D21,Parametry!$E$3:$I$7,4),C21="B",VLOOKUP(D21,Parametry!$E$8:$I$12,4),C21="",0)+(A21))</f>
        <v>0</v>
      </c>
      <c r="O21" s="52">
        <f>(_XLFN.IFS(C21="A",VLOOKUP(D21,Parametry!$E$3:$I$7,5),C21="B",VLOOKUP(D21,Parametry!$E$8:$I$12,5),C21="",0))</f>
        <v>0</v>
      </c>
      <c r="P21" s="1">
        <f>_XLFN.IFS(C21="A",VLOOKUP(D21,Parametry!$E$3:$I$7,5),C21="B",VLOOKUP(D21,Parametry!$E$8:$I$12,5),C21="",0)</f>
        <v>0</v>
      </c>
      <c r="Q21" s="52">
        <f t="shared" si="5"/>
        <v>0</v>
      </c>
    </row>
    <row r="22" spans="1:17" ht="15">
      <c r="A22" s="22"/>
      <c r="B22" s="22"/>
      <c r="C22" s="22"/>
      <c r="D22" s="22"/>
      <c r="E22" s="22"/>
      <c r="F22" s="22"/>
      <c r="G22" s="20"/>
      <c r="H22" s="18">
        <f t="shared" si="2"/>
        <v>0</v>
      </c>
      <c r="I22" s="18">
        <f t="shared" si="1"/>
        <v>0</v>
      </c>
      <c r="J22" s="19" t="str">
        <f t="shared" si="3"/>
        <v>Ok</v>
      </c>
      <c r="K22" s="19" t="str">
        <f t="shared" si="4"/>
        <v>Ok</v>
      </c>
      <c r="L22" s="20"/>
      <c r="N22" s="52">
        <f>(_XLFN.IFS(C22="A",VLOOKUP(D22,Parametry!$E$3:$I$7,4),C22="B",VLOOKUP(D22,Parametry!$E$8:$I$12,4),C22="",0)+(A22))</f>
        <v>0</v>
      </c>
      <c r="O22" s="52">
        <f>(_XLFN.IFS(C22="A",VLOOKUP(D22,Parametry!$E$3:$I$7,5),C22="B",VLOOKUP(D22,Parametry!$E$8:$I$12,5),C22="",0))</f>
        <v>0</v>
      </c>
      <c r="P22" s="1">
        <f>_XLFN.IFS(C22="A",VLOOKUP(D22,Parametry!$E$3:$I$7,5),C22="B",VLOOKUP(D22,Parametry!$E$8:$I$12,5),C22="",0)</f>
        <v>0</v>
      </c>
      <c r="Q22" s="52">
        <f t="shared" si="5"/>
        <v>0</v>
      </c>
    </row>
    <row r="23" spans="1:17" ht="15">
      <c r="A23" s="22"/>
      <c r="B23" s="22"/>
      <c r="C23" s="22"/>
      <c r="D23" s="22"/>
      <c r="E23" s="22"/>
      <c r="F23" s="22"/>
      <c r="G23" s="20"/>
      <c r="H23" s="18">
        <f t="shared" si="2"/>
        <v>0</v>
      </c>
      <c r="I23" s="18">
        <f t="shared" si="1"/>
        <v>0</v>
      </c>
      <c r="J23" s="19" t="str">
        <f t="shared" si="3"/>
        <v>Ok</v>
      </c>
      <c r="K23" s="19" t="str">
        <f t="shared" si="4"/>
        <v>Ok</v>
      </c>
      <c r="L23" s="20"/>
      <c r="N23" s="52">
        <f>(_XLFN.IFS(C23="A",VLOOKUP(D23,Parametry!$E$3:$I$7,4),C23="B",VLOOKUP(D23,Parametry!$E$8:$I$12,4),C23="",0)+(A23))</f>
        <v>0</v>
      </c>
      <c r="O23" s="52">
        <f>(_XLFN.IFS(C23="A",VLOOKUP(D23,Parametry!$E$3:$I$7,5),C23="B",VLOOKUP(D23,Parametry!$E$8:$I$12,5),C23="",0))</f>
        <v>0</v>
      </c>
      <c r="P23" s="1">
        <f>_XLFN.IFS(C23="A",VLOOKUP(D23,Parametry!$E$3:$I$7,5),C23="B",VLOOKUP(D23,Parametry!$E$8:$I$12,5),C23="",0)</f>
        <v>0</v>
      </c>
      <c r="Q23" s="52">
        <f t="shared" si="5"/>
        <v>0</v>
      </c>
    </row>
    <row r="24" spans="1:17" ht="15">
      <c r="A24" s="22"/>
      <c r="B24" s="22"/>
      <c r="C24" s="22"/>
      <c r="D24" s="22"/>
      <c r="E24" s="22"/>
      <c r="F24" s="22"/>
      <c r="G24" s="20"/>
      <c r="H24" s="18">
        <f t="shared" si="2"/>
        <v>0</v>
      </c>
      <c r="I24" s="18">
        <f t="shared" si="1"/>
        <v>0</v>
      </c>
      <c r="J24" s="19" t="str">
        <f t="shared" si="3"/>
        <v>Ok</v>
      </c>
      <c r="K24" s="19" t="str">
        <f t="shared" si="4"/>
        <v>Ok</v>
      </c>
      <c r="L24" s="20"/>
      <c r="N24" s="52">
        <f>(_XLFN.IFS(C24="A",VLOOKUP(D24,Parametry!$E$3:$I$7,4),C24="B",VLOOKUP(D24,Parametry!$E$8:$I$12,4),C24="",0)+(A24))</f>
        <v>0</v>
      </c>
      <c r="O24" s="52">
        <f>(_XLFN.IFS(C24="A",VLOOKUP(D24,Parametry!$E$3:$I$7,5),C24="B",VLOOKUP(D24,Parametry!$E$8:$I$12,5),C24="",0))</f>
        <v>0</v>
      </c>
      <c r="P24" s="1">
        <f>_XLFN.IFS(C24="A",VLOOKUP(D24,Parametry!$E$3:$I$7,5),C24="B",VLOOKUP(D24,Parametry!$E$8:$I$12,5),C24="",0)</f>
        <v>0</v>
      </c>
      <c r="Q24" s="52">
        <f t="shared" si="5"/>
        <v>0</v>
      </c>
    </row>
    <row r="25" spans="1:17" ht="15">
      <c r="A25" s="22"/>
      <c r="B25" s="22"/>
      <c r="C25" s="22"/>
      <c r="D25" s="22"/>
      <c r="E25" s="22"/>
      <c r="F25" s="22"/>
      <c r="G25" s="20"/>
      <c r="H25" s="18">
        <f t="shared" si="2"/>
        <v>0</v>
      </c>
      <c r="I25" s="18">
        <f t="shared" si="1"/>
        <v>0</v>
      </c>
      <c r="J25" s="19" t="str">
        <f t="shared" si="3"/>
        <v>Ok</v>
      </c>
      <c r="K25" s="19" t="str">
        <f t="shared" si="4"/>
        <v>Ok</v>
      </c>
      <c r="L25" s="20"/>
      <c r="N25" s="52">
        <f>(_XLFN.IFS(C25="A",VLOOKUP(D25,Parametry!$E$3:$I$7,4),C25="B",VLOOKUP(D25,Parametry!$E$8:$I$12,4),C25="",0)+(A25))</f>
        <v>0</v>
      </c>
      <c r="O25" s="52">
        <f>(_XLFN.IFS(C25="A",VLOOKUP(D25,Parametry!$E$3:$I$7,5),C25="B",VLOOKUP(D25,Parametry!$E$8:$I$12,5),C25="",0))</f>
        <v>0</v>
      </c>
      <c r="P25" s="1">
        <f>_XLFN.IFS(C25="A",VLOOKUP(D25,Parametry!$E$3:$I$7,5),C25="B",VLOOKUP(D25,Parametry!$E$8:$I$12,5),C25="",0)</f>
        <v>0</v>
      </c>
      <c r="Q25" s="52">
        <f t="shared" si="5"/>
        <v>0</v>
      </c>
    </row>
    <row r="26" spans="1:17" ht="15">
      <c r="A26" s="22"/>
      <c r="B26" s="22"/>
      <c r="C26" s="22"/>
      <c r="D26" s="22"/>
      <c r="E26" s="22"/>
      <c r="F26" s="22"/>
      <c r="G26" s="20"/>
      <c r="H26" s="18">
        <f t="shared" si="2"/>
        <v>0</v>
      </c>
      <c r="I26" s="18">
        <f t="shared" si="1"/>
        <v>0</v>
      </c>
      <c r="J26" s="19" t="str">
        <f t="shared" si="3"/>
        <v>Ok</v>
      </c>
      <c r="K26" s="19" t="str">
        <f t="shared" si="4"/>
        <v>Ok</v>
      </c>
      <c r="L26" s="20"/>
      <c r="N26" s="52">
        <f>(_XLFN.IFS(C26="A",VLOOKUP(D26,Parametry!$E$3:$I$7,4),C26="B",VLOOKUP(D26,Parametry!$E$8:$I$12,4),C26="",0)+(A26))</f>
        <v>0</v>
      </c>
      <c r="O26" s="52">
        <f>(_XLFN.IFS(C26="A",VLOOKUP(D26,Parametry!$E$3:$I$7,5),C26="B",VLOOKUP(D26,Parametry!$E$8:$I$12,5),C26="",0))</f>
        <v>0</v>
      </c>
      <c r="P26" s="1">
        <f>_XLFN.IFS(C26="A",VLOOKUP(D26,Parametry!$E$3:$I$7,5),C26="B",VLOOKUP(D26,Parametry!$E$8:$I$12,5),C26="",0)</f>
        <v>0</v>
      </c>
      <c r="Q26" s="52">
        <f t="shared" si="5"/>
        <v>0</v>
      </c>
    </row>
    <row r="27" spans="1:17" ht="15">
      <c r="A27" s="22"/>
      <c r="B27" s="22"/>
      <c r="C27" s="22"/>
      <c r="D27" s="22"/>
      <c r="E27" s="22"/>
      <c r="F27" s="22"/>
      <c r="G27" s="20"/>
      <c r="H27" s="18">
        <f t="shared" si="2"/>
        <v>0</v>
      </c>
      <c r="I27" s="18">
        <f t="shared" si="1"/>
        <v>0</v>
      </c>
      <c r="J27" s="19" t="str">
        <f t="shared" si="3"/>
        <v>Ok</v>
      </c>
      <c r="K27" s="19" t="str">
        <f t="shared" si="4"/>
        <v>Ok</v>
      </c>
      <c r="L27" s="20"/>
      <c r="N27" s="52">
        <f>(_XLFN.IFS(C27="A",VLOOKUP(D27,Parametry!$E$3:$I$7,4),C27="B",VLOOKUP(D27,Parametry!$E$8:$I$12,4),C27="",0)+(A27))</f>
        <v>0</v>
      </c>
      <c r="O27" s="52">
        <f>(_XLFN.IFS(C27="A",VLOOKUP(D27,Parametry!$E$3:$I$7,5),C27="B",VLOOKUP(D27,Parametry!$E$8:$I$12,5),C27="",0))</f>
        <v>0</v>
      </c>
      <c r="P27" s="1">
        <f>_XLFN.IFS(C27="A",VLOOKUP(D27,Parametry!$E$3:$I$7,5),C27="B",VLOOKUP(D27,Parametry!$E$8:$I$12,5),C27="",0)</f>
        <v>0</v>
      </c>
      <c r="Q27" s="52">
        <f t="shared" si="5"/>
        <v>0</v>
      </c>
    </row>
    <row r="28" spans="1:17" ht="15">
      <c r="A28" s="22"/>
      <c r="B28" s="22"/>
      <c r="C28" s="22"/>
      <c r="D28" s="22"/>
      <c r="E28" s="22"/>
      <c r="F28" s="22"/>
      <c r="G28" s="20"/>
      <c r="H28" s="18">
        <f t="shared" si="2"/>
        <v>0</v>
      </c>
      <c r="I28" s="18">
        <f t="shared" si="1"/>
        <v>0</v>
      </c>
      <c r="J28" s="19" t="str">
        <f t="shared" si="3"/>
        <v>Ok</v>
      </c>
      <c r="K28" s="19" t="str">
        <f t="shared" si="4"/>
        <v>Ok</v>
      </c>
      <c r="L28" s="20"/>
      <c r="N28" s="52">
        <f>(_XLFN.IFS(C28="A",VLOOKUP(D28,Parametry!$E$3:$I$7,4),C28="B",VLOOKUP(D28,Parametry!$E$8:$I$12,4),C28="",0)+(A28))</f>
        <v>0</v>
      </c>
      <c r="O28" s="52">
        <f>(_XLFN.IFS(C28="A",VLOOKUP(D28,Parametry!$E$3:$I$7,5),C28="B",VLOOKUP(D28,Parametry!$E$8:$I$12,5),C28="",0))</f>
        <v>0</v>
      </c>
      <c r="P28" s="1">
        <f>_XLFN.IFS(C28="A",VLOOKUP(D28,Parametry!$E$3:$I$7,5),C28="B",VLOOKUP(D28,Parametry!$E$8:$I$12,5),C28="",0)</f>
        <v>0</v>
      </c>
      <c r="Q28" s="52">
        <f t="shared" si="5"/>
        <v>0</v>
      </c>
    </row>
    <row r="29" spans="1:17" ht="15">
      <c r="A29" s="22"/>
      <c r="B29" s="22"/>
      <c r="C29" s="22"/>
      <c r="D29" s="22"/>
      <c r="E29" s="22"/>
      <c r="F29" s="22"/>
      <c r="G29" s="20"/>
      <c r="H29" s="18">
        <f t="shared" si="2"/>
        <v>0</v>
      </c>
      <c r="I29" s="18">
        <f t="shared" si="1"/>
        <v>0</v>
      </c>
      <c r="J29" s="19" t="str">
        <f t="shared" si="3"/>
        <v>Ok</v>
      </c>
      <c r="K29" s="19" t="str">
        <f t="shared" si="4"/>
        <v>Ok</v>
      </c>
      <c r="L29" s="20"/>
      <c r="N29" s="52">
        <f>(_XLFN.IFS(C29="A",VLOOKUP(D29,Parametry!$E$3:$I$7,4),C29="B",VLOOKUP(D29,Parametry!$E$8:$I$12,4),C29="",0)+(A29))</f>
        <v>0</v>
      </c>
      <c r="O29" s="52">
        <f>(_XLFN.IFS(C29="A",VLOOKUP(D29,Parametry!$E$3:$I$7,5),C29="B",VLOOKUP(D29,Parametry!$E$8:$I$12,5),C29="",0))</f>
        <v>0</v>
      </c>
      <c r="P29" s="1">
        <f>_XLFN.IFS(C29="A",VLOOKUP(D29,Parametry!$E$3:$I$7,5),C29="B",VLOOKUP(D29,Parametry!$E$8:$I$12,5),C29="",0)</f>
        <v>0</v>
      </c>
      <c r="Q29" s="52">
        <f t="shared" si="5"/>
        <v>0</v>
      </c>
    </row>
    <row r="30" spans="1:17" ht="15">
      <c r="A30" s="22"/>
      <c r="B30" s="22"/>
      <c r="C30" s="22"/>
      <c r="D30" s="22"/>
      <c r="E30" s="22"/>
      <c r="F30" s="22"/>
      <c r="G30" s="20"/>
      <c r="H30" s="18">
        <f t="shared" si="2"/>
        <v>0</v>
      </c>
      <c r="I30" s="18">
        <f t="shared" si="1"/>
        <v>0</v>
      </c>
      <c r="J30" s="19" t="str">
        <f t="shared" si="3"/>
        <v>Ok</v>
      </c>
      <c r="K30" s="19" t="str">
        <f t="shared" si="4"/>
        <v>Ok</v>
      </c>
      <c r="L30" s="20"/>
      <c r="N30" s="52">
        <f>(_XLFN.IFS(C30="A",VLOOKUP(D30,Parametry!$E$3:$I$7,4),C30="B",VLOOKUP(D30,Parametry!$E$8:$I$12,4),C30="",0)+(A30))</f>
        <v>0</v>
      </c>
      <c r="O30" s="52">
        <f>(_XLFN.IFS(C30="A",VLOOKUP(D30,Parametry!$E$3:$I$7,5),C30="B",VLOOKUP(D30,Parametry!$E$8:$I$12,5),C30="",0))</f>
        <v>0</v>
      </c>
      <c r="P30" s="1">
        <f>_XLFN.IFS(C30="A",VLOOKUP(D30,Parametry!$E$3:$I$7,5),C30="B",VLOOKUP(D30,Parametry!$E$8:$I$12,5),C30="",0)</f>
        <v>0</v>
      </c>
      <c r="Q30" s="52">
        <f t="shared" si="5"/>
        <v>0</v>
      </c>
    </row>
    <row r="31" spans="1:17" ht="15">
      <c r="A31" s="22"/>
      <c r="B31" s="22"/>
      <c r="C31" s="22"/>
      <c r="D31" s="22"/>
      <c r="E31" s="22"/>
      <c r="F31" s="22"/>
      <c r="G31" s="20"/>
      <c r="H31" s="18">
        <f t="shared" si="2"/>
        <v>0</v>
      </c>
      <c r="I31" s="18">
        <f t="shared" si="1"/>
        <v>0</v>
      </c>
      <c r="J31" s="19" t="str">
        <f t="shared" si="3"/>
        <v>Ok</v>
      </c>
      <c r="K31" s="19" t="str">
        <f t="shared" si="4"/>
        <v>Ok</v>
      </c>
      <c r="L31" s="20"/>
      <c r="N31" s="52">
        <f>(_XLFN.IFS(C31="A",VLOOKUP(D31,Parametry!$E$3:$I$7,4),C31="B",VLOOKUP(D31,Parametry!$E$8:$I$12,4),C31="",0)+(A31))</f>
        <v>0</v>
      </c>
      <c r="O31" s="52">
        <f>(_XLFN.IFS(C31="A",VLOOKUP(D31,Parametry!$E$3:$I$7,5),C31="B",VLOOKUP(D31,Parametry!$E$8:$I$12,5),C31="",0))</f>
        <v>0</v>
      </c>
      <c r="P31" s="1">
        <f>_XLFN.IFS(C31="A",VLOOKUP(D31,Parametry!$E$3:$I$7,5),C31="B",VLOOKUP(D31,Parametry!$E$8:$I$12,5),C31="",0)</f>
        <v>0</v>
      </c>
      <c r="Q31" s="52">
        <f t="shared" si="5"/>
        <v>0</v>
      </c>
    </row>
    <row r="32" spans="1:17" ht="15">
      <c r="A32" s="22"/>
      <c r="B32" s="22"/>
      <c r="C32" s="22"/>
      <c r="D32" s="22"/>
      <c r="E32" s="22"/>
      <c r="F32" s="22"/>
      <c r="G32" s="20"/>
      <c r="H32" s="18">
        <f t="shared" si="2"/>
        <v>0</v>
      </c>
      <c r="I32" s="18">
        <f t="shared" si="1"/>
        <v>0</v>
      </c>
      <c r="J32" s="19" t="str">
        <f t="shared" si="3"/>
        <v>Ok</v>
      </c>
      <c r="K32" s="19" t="str">
        <f t="shared" si="4"/>
        <v>Ok</v>
      </c>
      <c r="L32" s="20"/>
      <c r="N32" s="52">
        <f>(_XLFN.IFS(C32="A",VLOOKUP(D32,Parametry!$E$3:$I$7,4),C32="B",VLOOKUP(D32,Parametry!$E$8:$I$12,4),C32="",0)+(A32))</f>
        <v>0</v>
      </c>
      <c r="O32" s="52">
        <f>(_XLFN.IFS(C32="A",VLOOKUP(D32,Parametry!$E$3:$I$7,5),C32="B",VLOOKUP(D32,Parametry!$E$8:$I$12,5),C32="",0))</f>
        <v>0</v>
      </c>
      <c r="P32" s="1">
        <f>_XLFN.IFS(C32="A",VLOOKUP(D32,Parametry!$E$3:$I$7,5),C32="B",VLOOKUP(D32,Parametry!$E$8:$I$12,5),C32="",0)</f>
        <v>0</v>
      </c>
      <c r="Q32" s="52">
        <f t="shared" si="5"/>
        <v>0</v>
      </c>
    </row>
    <row r="33" spans="1:17" ht="15">
      <c r="A33" s="22"/>
      <c r="B33" s="22"/>
      <c r="C33" s="22"/>
      <c r="D33" s="22"/>
      <c r="E33" s="22"/>
      <c r="F33" s="22"/>
      <c r="G33" s="20"/>
      <c r="H33" s="18">
        <f t="shared" si="2"/>
        <v>0</v>
      </c>
      <c r="I33" s="18">
        <f t="shared" si="1"/>
        <v>0</v>
      </c>
      <c r="J33" s="19" t="str">
        <f t="shared" si="3"/>
        <v>Ok</v>
      </c>
      <c r="K33" s="19" t="str">
        <f t="shared" si="4"/>
        <v>Ok</v>
      </c>
      <c r="L33" s="20"/>
      <c r="N33" s="52">
        <f>(_XLFN.IFS(C33="A",VLOOKUP(D33,Parametry!$E$3:$I$7,4),C33="B",VLOOKUP(D33,Parametry!$E$8:$I$12,4),C33="",0)+(A33))</f>
        <v>0</v>
      </c>
      <c r="O33" s="52">
        <f>(_XLFN.IFS(C33="A",VLOOKUP(D33,Parametry!$E$3:$I$7,5),C33="B",VLOOKUP(D33,Parametry!$E$8:$I$12,5),C33="",0))</f>
        <v>0</v>
      </c>
      <c r="P33" s="1">
        <f>_XLFN.IFS(C33="A",VLOOKUP(D33,Parametry!$E$3:$I$7,5),C33="B",VLOOKUP(D33,Parametry!$E$8:$I$12,5),C33="",0)</f>
        <v>0</v>
      </c>
      <c r="Q33" s="52">
        <f t="shared" si="5"/>
        <v>0</v>
      </c>
    </row>
  </sheetData>
  <autoFilter ref="B4:I4"/>
  <mergeCells count="3">
    <mergeCell ref="H2:I2"/>
    <mergeCell ref="A1:K1"/>
    <mergeCell ref="A2:G2"/>
  </mergeCells>
  <conditionalFormatting sqref="J5:K33">
    <cfRule type="cellIs" priority="5" dxfId="1" operator="equal">
      <formula>"NoOK"</formula>
    </cfRule>
    <cfRule type="cellIs" priority="6" dxfId="0" operator="equal">
      <formula>"NoOk"</formula>
    </cfRule>
  </conditionalFormatting>
  <conditionalFormatting sqref="J2:K2">
    <cfRule type="cellIs" priority="1" dxfId="1" operator="equal">
      <formula>"NoOK"</formula>
    </cfRule>
    <cfRule type="cellIs" priority="2" dxfId="0" operator="equal">
      <formula>"NoOk"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 topLeftCell="A1">
      <selection activeCell="A30" sqref="A30"/>
    </sheetView>
  </sheetViews>
  <sheetFormatPr defaultColWidth="9.140625" defaultRowHeight="15"/>
  <cols>
    <col min="1" max="1" width="10.140625" style="0" bestFit="1" customWidth="1"/>
    <col min="2" max="2" width="5.8515625" style="2" customWidth="1"/>
    <col min="3" max="3" width="19.8515625" style="0" customWidth="1"/>
    <col min="4" max="4" width="22.8515625" style="0" customWidth="1"/>
    <col min="5" max="5" width="27.7109375" style="0" customWidth="1"/>
    <col min="6" max="6" width="39.57421875" style="0" customWidth="1"/>
  </cols>
  <sheetData>
    <row r="1" spans="1:6" ht="15">
      <c r="A1" s="13" t="s">
        <v>45</v>
      </c>
      <c r="B1" s="14" t="s">
        <v>47</v>
      </c>
      <c r="C1" s="13" t="s">
        <v>46</v>
      </c>
      <c r="D1" s="13" t="s">
        <v>48</v>
      </c>
      <c r="E1" s="13" t="s">
        <v>49</v>
      </c>
      <c r="F1" s="13" t="s">
        <v>38</v>
      </c>
    </row>
    <row r="2" spans="1:6" ht="15">
      <c r="A2" s="10">
        <v>43040</v>
      </c>
      <c r="B2" s="11">
        <v>1</v>
      </c>
      <c r="C2" s="12"/>
      <c r="D2" s="12"/>
      <c r="E2" s="12"/>
      <c r="F2" s="12"/>
    </row>
    <row r="3" spans="1:6" ht="15">
      <c r="A3" s="10">
        <v>43041</v>
      </c>
      <c r="B3" s="11">
        <v>2</v>
      </c>
      <c r="C3" s="12"/>
      <c r="D3" s="12"/>
      <c r="E3" s="12"/>
      <c r="F3" s="12"/>
    </row>
    <row r="4" spans="1:6" ht="15">
      <c r="A4" s="10">
        <v>43042</v>
      </c>
      <c r="B4" s="11">
        <v>3</v>
      </c>
      <c r="C4" s="12"/>
      <c r="D4" s="12"/>
      <c r="E4" s="12"/>
      <c r="F4" s="12"/>
    </row>
    <row r="5" spans="1:6" ht="15">
      <c r="A5" s="10">
        <v>43043</v>
      </c>
      <c r="B5" s="11">
        <v>4</v>
      </c>
      <c r="C5" s="12"/>
      <c r="D5" s="12"/>
      <c r="E5" s="12"/>
      <c r="F5" s="12"/>
    </row>
    <row r="6" spans="1:6" ht="15">
      <c r="A6" s="10">
        <v>43044</v>
      </c>
      <c r="B6" s="11">
        <v>5</v>
      </c>
      <c r="C6" s="12"/>
      <c r="D6" s="12"/>
      <c r="E6" s="12"/>
      <c r="F6" s="12"/>
    </row>
    <row r="7" spans="1:6" ht="15">
      <c r="A7" s="10">
        <v>43045</v>
      </c>
      <c r="B7" s="11">
        <v>6</v>
      </c>
      <c r="C7" s="12"/>
      <c r="D7" s="12"/>
      <c r="E7" s="12"/>
      <c r="F7" s="12"/>
    </row>
    <row r="8" spans="1:6" ht="15">
      <c r="A8" s="10">
        <v>43046</v>
      </c>
      <c r="B8" s="11">
        <v>7</v>
      </c>
      <c r="C8" s="12"/>
      <c r="D8" s="12"/>
      <c r="E8" s="12"/>
      <c r="F8" s="12"/>
    </row>
    <row r="9" spans="1:6" ht="15">
      <c r="A9" s="10">
        <v>43047</v>
      </c>
      <c r="B9" s="11">
        <v>8</v>
      </c>
      <c r="C9" s="12"/>
      <c r="D9" s="12"/>
      <c r="E9" s="12"/>
      <c r="F9" s="12"/>
    </row>
    <row r="10" spans="1:6" ht="15">
      <c r="A10" s="10">
        <v>43048</v>
      </c>
      <c r="B10" s="11">
        <v>9</v>
      </c>
      <c r="C10" s="12"/>
      <c r="D10" s="12"/>
      <c r="E10" s="12"/>
      <c r="F10" s="12"/>
    </row>
    <row r="11" spans="1:6" ht="15">
      <c r="A11" s="10">
        <v>43049</v>
      </c>
      <c r="B11" s="11">
        <v>10</v>
      </c>
      <c r="C11" s="12"/>
      <c r="D11" s="12"/>
      <c r="E11" s="12"/>
      <c r="F11" s="12"/>
    </row>
    <row r="12" spans="1:6" ht="15">
      <c r="A12" s="10">
        <v>43050</v>
      </c>
      <c r="B12" s="11">
        <v>11</v>
      </c>
      <c r="C12" s="12"/>
      <c r="D12" s="12"/>
      <c r="E12" s="12"/>
      <c r="F12" s="12"/>
    </row>
    <row r="13" spans="1:6" ht="15">
      <c r="A13" s="10">
        <v>43051</v>
      </c>
      <c r="B13" s="11">
        <v>12</v>
      </c>
      <c r="C13" s="12"/>
      <c r="D13" s="12"/>
      <c r="E13" s="12"/>
      <c r="F13" s="12"/>
    </row>
    <row r="14" spans="1:6" ht="15">
      <c r="A14" s="10">
        <v>43052</v>
      </c>
      <c r="B14" s="11">
        <v>13</v>
      </c>
      <c r="C14" s="12"/>
      <c r="D14" s="12"/>
      <c r="E14" s="12"/>
      <c r="F14" s="12"/>
    </row>
    <row r="15" spans="1:6" ht="15">
      <c r="A15" s="10">
        <v>43053</v>
      </c>
      <c r="B15" s="11">
        <v>14</v>
      </c>
      <c r="C15" s="12"/>
      <c r="D15" s="12"/>
      <c r="E15" s="12"/>
      <c r="F15" s="12"/>
    </row>
    <row r="16" spans="1:6" ht="15">
      <c r="A16" s="10">
        <v>43054</v>
      </c>
      <c r="B16" s="11">
        <v>15</v>
      </c>
      <c r="C16" s="12"/>
      <c r="D16" s="12"/>
      <c r="E16" s="12"/>
      <c r="F16" s="12"/>
    </row>
    <row r="17" spans="1:6" ht="15">
      <c r="A17" s="10">
        <v>43055</v>
      </c>
      <c r="B17" s="11">
        <v>16</v>
      </c>
      <c r="C17" s="12"/>
      <c r="D17" s="12"/>
      <c r="E17" s="12"/>
      <c r="F17" s="12"/>
    </row>
    <row r="18" spans="1:6" ht="15">
      <c r="A18" s="10">
        <v>43056</v>
      </c>
      <c r="B18" s="11">
        <v>17</v>
      </c>
      <c r="C18" s="12"/>
      <c r="D18" s="12"/>
      <c r="E18" s="12"/>
      <c r="F18" s="12"/>
    </row>
    <row r="19" spans="1:6" ht="15">
      <c r="A19" s="10">
        <v>43057</v>
      </c>
      <c r="B19" s="11">
        <v>18</v>
      </c>
      <c r="C19" s="12"/>
      <c r="D19" s="12"/>
      <c r="E19" s="12"/>
      <c r="F19" s="12"/>
    </row>
    <row r="20" spans="1:6" ht="15">
      <c r="A20" s="10">
        <v>43058</v>
      </c>
      <c r="B20" s="11">
        <v>19</v>
      </c>
      <c r="C20" s="12"/>
      <c r="D20" s="12"/>
      <c r="E20" s="12"/>
      <c r="F20" s="12"/>
    </row>
    <row r="21" spans="1:6" ht="15">
      <c r="A21" s="10">
        <v>43059</v>
      </c>
      <c r="B21" s="11">
        <v>20</v>
      </c>
      <c r="C21" s="12"/>
      <c r="D21" s="12"/>
      <c r="E21" s="12"/>
      <c r="F21" s="12"/>
    </row>
    <row r="22" spans="1:6" ht="15">
      <c r="A22" s="10">
        <v>43060</v>
      </c>
      <c r="B22" s="11">
        <v>21</v>
      </c>
      <c r="C22" s="12"/>
      <c r="D22" s="12"/>
      <c r="E22" s="12"/>
      <c r="F22" s="12"/>
    </row>
    <row r="23" spans="1:6" ht="15">
      <c r="A23" s="10">
        <v>43061</v>
      </c>
      <c r="B23" s="11">
        <v>22</v>
      </c>
      <c r="C23" s="12"/>
      <c r="D23" s="12"/>
      <c r="E23" s="12"/>
      <c r="F23" s="12"/>
    </row>
    <row r="24" spans="1:6" ht="15">
      <c r="A24" s="10">
        <v>43062</v>
      </c>
      <c r="B24" s="11">
        <v>23</v>
      </c>
      <c r="C24" s="12"/>
      <c r="D24" s="12"/>
      <c r="E24" s="12"/>
      <c r="F24" s="12"/>
    </row>
    <row r="25" spans="1:6" ht="15">
      <c r="A25" s="10">
        <v>43063</v>
      </c>
      <c r="B25" s="11">
        <v>24</v>
      </c>
      <c r="C25" s="12"/>
      <c r="D25" s="12"/>
      <c r="E25" s="12"/>
      <c r="F25" s="12"/>
    </row>
    <row r="26" spans="1:6" ht="15">
      <c r="A26" s="10">
        <v>43064</v>
      </c>
      <c r="B26" s="11">
        <v>25</v>
      </c>
      <c r="C26" s="12"/>
      <c r="D26" s="12"/>
      <c r="E26" s="12"/>
      <c r="F26" s="12"/>
    </row>
    <row r="27" spans="1:6" ht="15">
      <c r="A27" s="10">
        <v>43065</v>
      </c>
      <c r="B27" s="11">
        <v>26</v>
      </c>
      <c r="C27" s="12"/>
      <c r="D27" s="12"/>
      <c r="E27" s="12"/>
      <c r="F27" s="12"/>
    </row>
    <row r="28" spans="1:6" ht="15">
      <c r="A28" s="10">
        <v>43066</v>
      </c>
      <c r="B28" s="11">
        <v>27</v>
      </c>
      <c r="C28" s="12"/>
      <c r="D28" s="12"/>
      <c r="E28" s="12"/>
      <c r="F28" s="12"/>
    </row>
    <row r="29" spans="1:6" ht="15">
      <c r="A29" s="10">
        <v>43067</v>
      </c>
      <c r="B29" s="11">
        <v>28</v>
      </c>
      <c r="C29" s="12"/>
      <c r="D29" s="12"/>
      <c r="E29" s="12"/>
      <c r="F29" s="12"/>
    </row>
    <row r="30" spans="1:6" ht="15">
      <c r="A30" s="10">
        <v>43068</v>
      </c>
      <c r="B30" s="11">
        <v>29</v>
      </c>
      <c r="C30" s="12"/>
      <c r="D30" s="12"/>
      <c r="E30" s="12"/>
      <c r="F30" s="12"/>
    </row>
    <row r="31" spans="1:6" ht="15">
      <c r="A31" s="10">
        <v>43069</v>
      </c>
      <c r="B31" s="11">
        <v>30</v>
      </c>
      <c r="C31" s="12"/>
      <c r="D31" s="12"/>
      <c r="E31" s="12"/>
      <c r="F31" s="12"/>
    </row>
  </sheetData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 topLeftCell="A1">
      <selection activeCell="C14" sqref="C14"/>
    </sheetView>
  </sheetViews>
  <sheetFormatPr defaultColWidth="9.140625" defaultRowHeight="15"/>
  <cols>
    <col min="1" max="1" width="15.57421875" style="0" bestFit="1" customWidth="1"/>
    <col min="2" max="2" width="38.140625" style="0" bestFit="1" customWidth="1"/>
    <col min="3" max="3" width="14.28125" style="0" bestFit="1" customWidth="1"/>
    <col min="4" max="5" width="14.28125" style="0" customWidth="1"/>
    <col min="6" max="6" width="6.421875" style="0" bestFit="1" customWidth="1"/>
    <col min="7" max="7" width="16.7109375" style="0" bestFit="1" customWidth="1"/>
    <col min="8" max="8" width="12.8515625" style="0" bestFit="1" customWidth="1"/>
    <col min="9" max="9" width="17.57421875" style="0" bestFit="1" customWidth="1"/>
    <col min="10" max="10" width="11.140625" style="0" bestFit="1" customWidth="1"/>
    <col min="11" max="11" width="14.28125" style="0" bestFit="1" customWidth="1"/>
    <col min="12" max="12" width="8.140625" style="0" customWidth="1"/>
    <col min="13" max="13" width="17.57421875" style="0" bestFit="1" customWidth="1"/>
    <col min="14" max="14" width="14.28125" style="0" bestFit="1" customWidth="1"/>
    <col min="16" max="16" width="17.57421875" style="0" bestFit="1" customWidth="1"/>
    <col min="17" max="17" width="15.28125" style="0" bestFit="1" customWidth="1"/>
    <col min="19" max="19" width="16.28125" style="0" bestFit="1" customWidth="1"/>
  </cols>
  <sheetData>
    <row r="1" spans="8:13" ht="15">
      <c r="H1" s="108"/>
      <c r="I1" s="108"/>
      <c r="J1" s="109"/>
      <c r="K1" s="109"/>
      <c r="L1" s="109"/>
      <c r="M1" s="109"/>
    </row>
    <row r="2" spans="1:19" ht="15">
      <c r="A2" s="75" t="s">
        <v>31</v>
      </c>
      <c r="B2" s="75" t="s">
        <v>29</v>
      </c>
      <c r="C2" s="75" t="s">
        <v>30</v>
      </c>
      <c r="D2" s="75" t="s">
        <v>33</v>
      </c>
      <c r="E2" s="75" t="s">
        <v>73</v>
      </c>
      <c r="F2" s="75" t="s">
        <v>54</v>
      </c>
      <c r="G2" s="75" t="s">
        <v>81</v>
      </c>
      <c r="H2" s="75" t="s">
        <v>51</v>
      </c>
      <c r="I2" s="75" t="s">
        <v>53</v>
      </c>
      <c r="J2" s="75" t="s">
        <v>43</v>
      </c>
      <c r="K2" s="69" t="s">
        <v>50</v>
      </c>
      <c r="L2" s="63" t="s">
        <v>83</v>
      </c>
      <c r="M2" s="56" t="s">
        <v>84</v>
      </c>
      <c r="N2" s="57" t="s">
        <v>82</v>
      </c>
      <c r="O2" s="66" t="s">
        <v>83</v>
      </c>
      <c r="P2" s="58" t="s">
        <v>84</v>
      </c>
      <c r="Q2" s="60" t="s">
        <v>85</v>
      </c>
      <c r="R2" s="67" t="s">
        <v>83</v>
      </c>
      <c r="S2" s="60" t="s">
        <v>84</v>
      </c>
    </row>
    <row r="3" spans="1:19" ht="15">
      <c r="A3" s="71" t="s">
        <v>34</v>
      </c>
      <c r="B3" s="71" t="s">
        <v>7</v>
      </c>
      <c r="C3" s="72" t="s">
        <v>58</v>
      </c>
      <c r="D3" s="71" t="s">
        <v>4</v>
      </c>
      <c r="E3" s="71" t="s">
        <v>78</v>
      </c>
      <c r="F3" s="72">
        <v>1</v>
      </c>
      <c r="G3" s="72" t="s">
        <v>0</v>
      </c>
      <c r="H3" s="73">
        <f aca="true" t="shared" si="0" ref="H3:H11">M3</f>
        <v>0.16666666666666666</v>
      </c>
      <c r="I3" s="73">
        <f>N3</f>
        <v>1.1666666666666667</v>
      </c>
      <c r="J3" s="72" t="s">
        <v>44</v>
      </c>
      <c r="K3" s="70">
        <v>1.1666666666666667</v>
      </c>
      <c r="L3" s="64">
        <v>4</v>
      </c>
      <c r="M3" s="53">
        <f>L3/24</f>
        <v>0.16666666666666666</v>
      </c>
      <c r="N3" s="54">
        <v>1.1666666666666667</v>
      </c>
      <c r="O3" s="65">
        <v>4</v>
      </c>
      <c r="P3" s="59">
        <f aca="true" t="shared" si="1" ref="P3:P6">O3/24</f>
        <v>0.16666666666666666</v>
      </c>
      <c r="Q3" s="62">
        <f>S3</f>
        <v>0.3333333333333333</v>
      </c>
      <c r="R3" s="61">
        <f>L3+O3</f>
        <v>8</v>
      </c>
      <c r="S3" s="68">
        <f>M3+P3</f>
        <v>0.3333333333333333</v>
      </c>
    </row>
    <row r="4" spans="1:19" ht="15">
      <c r="A4" s="71" t="s">
        <v>34</v>
      </c>
      <c r="B4" s="71" t="s">
        <v>7</v>
      </c>
      <c r="C4" s="72" t="s">
        <v>59</v>
      </c>
      <c r="D4" s="71" t="s">
        <v>4</v>
      </c>
      <c r="E4" s="71" t="s">
        <v>39</v>
      </c>
      <c r="F4" s="72">
        <v>2</v>
      </c>
      <c r="G4" s="72" t="s">
        <v>0</v>
      </c>
      <c r="H4" s="73">
        <f t="shared" si="0"/>
        <v>0.16666666666666666</v>
      </c>
      <c r="I4" s="73">
        <v>1.3333333333</v>
      </c>
      <c r="J4" s="72" t="s">
        <v>44</v>
      </c>
      <c r="K4" s="70">
        <v>1.1666666666666667</v>
      </c>
      <c r="L4" s="64">
        <v>4</v>
      </c>
      <c r="M4" s="53">
        <f aca="true" t="shared" si="2" ref="M4:M12">L4/24</f>
        <v>0.16666666666666666</v>
      </c>
      <c r="N4" s="55">
        <f>I4</f>
        <v>1.3333333333</v>
      </c>
      <c r="O4" s="65">
        <v>8</v>
      </c>
      <c r="P4" s="59">
        <f t="shared" si="1"/>
        <v>0.3333333333333333</v>
      </c>
      <c r="Q4" s="62">
        <f aca="true" t="shared" si="3" ref="Q4:Q12">S4</f>
        <v>0.5</v>
      </c>
      <c r="R4" s="61">
        <f aca="true" t="shared" si="4" ref="R4:R12">L4+O4</f>
        <v>12</v>
      </c>
      <c r="S4" s="68">
        <f aca="true" t="shared" si="5" ref="S4:S12">M4+P4</f>
        <v>0.5</v>
      </c>
    </row>
    <row r="5" spans="4:19" ht="15">
      <c r="D5" s="71" t="s">
        <v>4</v>
      </c>
      <c r="E5" s="74" t="s">
        <v>40</v>
      </c>
      <c r="F5" s="72">
        <v>3</v>
      </c>
      <c r="G5" s="72" t="s">
        <v>0</v>
      </c>
      <c r="H5" s="73">
        <f t="shared" si="0"/>
        <v>0.16666666666666666</v>
      </c>
      <c r="I5" s="73">
        <v>2</v>
      </c>
      <c r="J5" s="72" t="s">
        <v>44</v>
      </c>
      <c r="K5" s="70">
        <v>1.1666666666666667</v>
      </c>
      <c r="L5" s="64">
        <v>4</v>
      </c>
      <c r="M5" s="53">
        <f t="shared" si="2"/>
        <v>0.16666666666666666</v>
      </c>
      <c r="N5" s="55">
        <f>I5</f>
        <v>2</v>
      </c>
      <c r="O5" s="65">
        <v>24</v>
      </c>
      <c r="P5" s="59">
        <f t="shared" si="1"/>
        <v>1</v>
      </c>
      <c r="Q5" s="62">
        <f t="shared" si="3"/>
        <v>1.1666666666666667</v>
      </c>
      <c r="R5" s="61">
        <f t="shared" si="4"/>
        <v>28</v>
      </c>
      <c r="S5" s="68">
        <f t="shared" si="5"/>
        <v>1.1666666666666667</v>
      </c>
    </row>
    <row r="6" spans="4:19" ht="15">
      <c r="D6" s="71" t="s">
        <v>4</v>
      </c>
      <c r="E6" s="74" t="s">
        <v>41</v>
      </c>
      <c r="F6" s="72">
        <v>4</v>
      </c>
      <c r="G6" s="72" t="s">
        <v>0</v>
      </c>
      <c r="H6" s="73">
        <f t="shared" si="0"/>
        <v>0.16666666666666666</v>
      </c>
      <c r="I6" s="73">
        <f aca="true" t="shared" si="6" ref="I6:I12">N6</f>
        <v>6.041666666666667</v>
      </c>
      <c r="J6" s="72" t="s">
        <v>44</v>
      </c>
      <c r="K6" s="70">
        <v>1.1666666666666667</v>
      </c>
      <c r="L6" s="64">
        <v>4</v>
      </c>
      <c r="M6" s="53">
        <f t="shared" si="2"/>
        <v>0.16666666666666666</v>
      </c>
      <c r="N6" s="55">
        <v>6.041666666666667</v>
      </c>
      <c r="O6" s="65">
        <v>48</v>
      </c>
      <c r="P6" s="59">
        <f t="shared" si="1"/>
        <v>2</v>
      </c>
      <c r="Q6" s="62">
        <f t="shared" si="3"/>
        <v>2.1666666666666665</v>
      </c>
      <c r="R6" s="61">
        <f t="shared" si="4"/>
        <v>52</v>
      </c>
      <c r="S6" s="68">
        <f t="shared" si="5"/>
        <v>2.1666666666666665</v>
      </c>
    </row>
    <row r="7" spans="1:19" ht="15">
      <c r="A7" s="71" t="s">
        <v>32</v>
      </c>
      <c r="B7" s="71" t="s">
        <v>2</v>
      </c>
      <c r="C7" s="72" t="s">
        <v>4</v>
      </c>
      <c r="D7" s="71" t="s">
        <v>4</v>
      </c>
      <c r="E7" s="74" t="s">
        <v>42</v>
      </c>
      <c r="F7" s="72">
        <v>5</v>
      </c>
      <c r="G7" s="72" t="s">
        <v>0</v>
      </c>
      <c r="H7" s="73">
        <f t="shared" si="0"/>
        <v>0.16666666666666666</v>
      </c>
      <c r="I7" s="73">
        <f t="shared" si="6"/>
        <v>21</v>
      </c>
      <c r="J7" s="72" t="s">
        <v>44</v>
      </c>
      <c r="K7" s="70">
        <v>1.1666666666666667</v>
      </c>
      <c r="L7" s="64">
        <v>4</v>
      </c>
      <c r="M7" s="53">
        <f t="shared" si="2"/>
        <v>0.16666666666666666</v>
      </c>
      <c r="N7" s="55">
        <v>21</v>
      </c>
      <c r="O7" s="65">
        <v>480</v>
      </c>
      <c r="P7" s="59">
        <f>O7/24</f>
        <v>20</v>
      </c>
      <c r="Q7" s="62">
        <f t="shared" si="3"/>
        <v>20.166666666666668</v>
      </c>
      <c r="R7" s="61">
        <f t="shared" si="4"/>
        <v>484</v>
      </c>
      <c r="S7" s="68">
        <f t="shared" si="5"/>
        <v>20.166666666666668</v>
      </c>
    </row>
    <row r="8" spans="1:19" ht="15">
      <c r="A8" s="71" t="s">
        <v>32</v>
      </c>
      <c r="B8" s="71" t="s">
        <v>2</v>
      </c>
      <c r="C8" s="72" t="s">
        <v>3</v>
      </c>
      <c r="D8" s="71" t="s">
        <v>4</v>
      </c>
      <c r="E8" s="71" t="s">
        <v>78</v>
      </c>
      <c r="F8" s="72">
        <v>1</v>
      </c>
      <c r="G8" s="72" t="s">
        <v>1</v>
      </c>
      <c r="H8" s="73">
        <f t="shared" si="0"/>
        <v>0.16666666666666666</v>
      </c>
      <c r="I8" s="73">
        <f t="shared" si="6"/>
        <v>2</v>
      </c>
      <c r="J8" s="72" t="s">
        <v>52</v>
      </c>
      <c r="K8" s="70">
        <v>1.1666666666666667</v>
      </c>
      <c r="L8" s="64">
        <v>4</v>
      </c>
      <c r="M8" s="53">
        <f t="shared" si="2"/>
        <v>0.16666666666666666</v>
      </c>
      <c r="N8" s="55">
        <v>2</v>
      </c>
      <c r="O8" s="65">
        <v>24</v>
      </c>
      <c r="P8" s="59">
        <f aca="true" t="shared" si="7" ref="P8:P12">O8/24</f>
        <v>1</v>
      </c>
      <c r="Q8" s="62">
        <f t="shared" si="3"/>
        <v>1.1666666666666667</v>
      </c>
      <c r="R8" s="61">
        <f t="shared" si="4"/>
        <v>28</v>
      </c>
      <c r="S8" s="68">
        <f t="shared" si="5"/>
        <v>1.1666666666666667</v>
      </c>
    </row>
    <row r="9" spans="4:19" ht="15">
      <c r="D9" s="71" t="s">
        <v>4</v>
      </c>
      <c r="E9" s="71" t="s">
        <v>39</v>
      </c>
      <c r="F9" s="72">
        <v>2</v>
      </c>
      <c r="G9" s="72" t="s">
        <v>1</v>
      </c>
      <c r="H9" s="73">
        <f t="shared" si="0"/>
        <v>0.16666666666666666</v>
      </c>
      <c r="I9" s="73">
        <f t="shared" si="6"/>
        <v>2.5</v>
      </c>
      <c r="J9" s="72" t="s">
        <v>52</v>
      </c>
      <c r="K9" s="70">
        <v>1.1666666666666667</v>
      </c>
      <c r="L9" s="64">
        <v>4</v>
      </c>
      <c r="M9" s="53">
        <f t="shared" si="2"/>
        <v>0.16666666666666666</v>
      </c>
      <c r="N9" s="55">
        <v>2.5</v>
      </c>
      <c r="O9" s="65">
        <v>36</v>
      </c>
      <c r="P9" s="59">
        <f t="shared" si="7"/>
        <v>1.5</v>
      </c>
      <c r="Q9" s="62">
        <f t="shared" si="3"/>
        <v>1.6666666666666667</v>
      </c>
      <c r="R9" s="61">
        <f t="shared" si="4"/>
        <v>40</v>
      </c>
      <c r="S9" s="68">
        <f t="shared" si="5"/>
        <v>1.6666666666666667</v>
      </c>
    </row>
    <row r="10" spans="4:19" ht="15">
      <c r="D10" s="71" t="s">
        <v>4</v>
      </c>
      <c r="E10" s="74" t="s">
        <v>40</v>
      </c>
      <c r="F10" s="72">
        <v>3</v>
      </c>
      <c r="G10" s="72" t="s">
        <v>1</v>
      </c>
      <c r="H10" s="73">
        <f t="shared" si="0"/>
        <v>0.16666666666666666</v>
      </c>
      <c r="I10" s="73">
        <f t="shared" si="6"/>
        <v>3</v>
      </c>
      <c r="J10" s="72" t="s">
        <v>52</v>
      </c>
      <c r="K10" s="70">
        <v>1.1666666666666667</v>
      </c>
      <c r="L10" s="64">
        <v>4</v>
      </c>
      <c r="M10" s="53">
        <f t="shared" si="2"/>
        <v>0.16666666666666666</v>
      </c>
      <c r="N10" s="55">
        <v>3</v>
      </c>
      <c r="O10" s="65">
        <v>48</v>
      </c>
      <c r="P10" s="59">
        <f t="shared" si="7"/>
        <v>2</v>
      </c>
      <c r="Q10" s="62">
        <f t="shared" si="3"/>
        <v>2.1666666666666665</v>
      </c>
      <c r="R10" s="61">
        <f t="shared" si="4"/>
        <v>52</v>
      </c>
      <c r="S10" s="68">
        <f t="shared" si="5"/>
        <v>2.1666666666666665</v>
      </c>
    </row>
    <row r="11" spans="4:19" ht="15">
      <c r="D11" s="71" t="s">
        <v>4</v>
      </c>
      <c r="E11" s="74" t="s">
        <v>41</v>
      </c>
      <c r="F11" s="72">
        <v>4</v>
      </c>
      <c r="G11" s="72" t="s">
        <v>1</v>
      </c>
      <c r="H11" s="73">
        <f t="shared" si="0"/>
        <v>0.16666666666666666</v>
      </c>
      <c r="I11" s="73">
        <f t="shared" si="6"/>
        <v>6</v>
      </c>
      <c r="J11" s="72" t="s">
        <v>52</v>
      </c>
      <c r="K11" s="70">
        <v>1.1666666666666667</v>
      </c>
      <c r="L11" s="64">
        <v>4</v>
      </c>
      <c r="M11" s="53">
        <f t="shared" si="2"/>
        <v>0.16666666666666666</v>
      </c>
      <c r="N11" s="55">
        <v>6</v>
      </c>
      <c r="O11" s="65">
        <v>120</v>
      </c>
      <c r="P11" s="59">
        <f t="shared" si="7"/>
        <v>5</v>
      </c>
      <c r="Q11" s="62">
        <f t="shared" si="3"/>
        <v>5.166666666666667</v>
      </c>
      <c r="R11" s="61">
        <f t="shared" si="4"/>
        <v>124</v>
      </c>
      <c r="S11" s="68">
        <f t="shared" si="5"/>
        <v>5.166666666666667</v>
      </c>
    </row>
    <row r="12" spans="4:19" ht="15">
      <c r="D12" s="71" t="s">
        <v>4</v>
      </c>
      <c r="E12" s="74" t="s">
        <v>42</v>
      </c>
      <c r="F12" s="72">
        <v>5</v>
      </c>
      <c r="G12" s="72" t="s">
        <v>1</v>
      </c>
      <c r="H12" s="73">
        <f>M12</f>
        <v>0.16666666666666666</v>
      </c>
      <c r="I12" s="73">
        <f t="shared" si="6"/>
        <v>21</v>
      </c>
      <c r="J12" s="72" t="s">
        <v>52</v>
      </c>
      <c r="K12" s="70">
        <v>1.1666666666666667</v>
      </c>
      <c r="L12" s="64">
        <v>4</v>
      </c>
      <c r="M12" s="53">
        <f t="shared" si="2"/>
        <v>0.16666666666666666</v>
      </c>
      <c r="N12" s="55">
        <v>21</v>
      </c>
      <c r="O12" s="65">
        <v>480</v>
      </c>
      <c r="P12" s="59">
        <f t="shared" si="7"/>
        <v>20</v>
      </c>
      <c r="Q12" s="62">
        <f t="shared" si="3"/>
        <v>20.166666666666668</v>
      </c>
      <c r="R12" s="61">
        <f t="shared" si="4"/>
        <v>484</v>
      </c>
      <c r="S12" s="68">
        <f t="shared" si="5"/>
        <v>20.166666666666668</v>
      </c>
    </row>
    <row r="13" spans="10:17" ht="15">
      <c r="J13" s="2"/>
      <c r="K13" s="3"/>
      <c r="L13" s="3"/>
      <c r="M13" s="3"/>
      <c r="N13" s="2"/>
      <c r="O13" s="2"/>
      <c r="P13" s="2"/>
      <c r="Q13" s="2"/>
    </row>
    <row r="14" spans="3:17" ht="15">
      <c r="C14" s="9"/>
      <c r="J14" s="2"/>
      <c r="K14" s="2"/>
      <c r="L14" s="21"/>
      <c r="M14" s="2"/>
      <c r="N14" s="2"/>
      <c r="O14" s="2"/>
      <c r="P14" s="2"/>
      <c r="Q14" s="2"/>
    </row>
    <row r="15" spans="3:17" ht="15">
      <c r="C15" s="9"/>
      <c r="J15" s="2"/>
      <c r="K15" s="2"/>
      <c r="L15" s="21"/>
      <c r="M15" s="2"/>
      <c r="N15" s="2"/>
      <c r="O15" s="2"/>
      <c r="P15" s="2"/>
      <c r="Q15" s="2"/>
    </row>
    <row r="16" ht="15">
      <c r="C16" s="9"/>
    </row>
    <row r="17" ht="15">
      <c r="C17" s="9"/>
    </row>
    <row r="18" ht="15">
      <c r="C18" s="9"/>
    </row>
    <row r="19" ht="15">
      <c r="C19" s="9"/>
    </row>
    <row r="20" ht="15">
      <c r="C20" s="9"/>
    </row>
  </sheetData>
  <mergeCells count="2">
    <mergeCell ref="H1:I1"/>
    <mergeCell ref="J1:M1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B73C71FD5DD44D87ECD72A35E2C220" ma:contentTypeVersion="5" ma:contentTypeDescription="Vytvoří nový dokument" ma:contentTypeScope="" ma:versionID="734fe515525e7e74f5cf0d4121ead38a">
  <xsd:schema xmlns:xsd="http://www.w3.org/2001/XMLSchema" xmlns:xs="http://www.w3.org/2001/XMLSchema" xmlns:p="http://schemas.microsoft.com/office/2006/metadata/properties" xmlns:ns2="084aab09-69d1-40a2-ba6e-da80b1b29590" xmlns:ns3="1be62952-6991-4a5c-8d0d-33d63ab31aa8" targetNamespace="http://schemas.microsoft.com/office/2006/metadata/properties" ma:root="true" ma:fieldsID="910adfe305d30dd55e0bdf3691cb4827" ns2:_="" ns3:_="">
    <xsd:import namespace="084aab09-69d1-40a2-ba6e-da80b1b29590"/>
    <xsd:import namespace="1be62952-6991-4a5c-8d0d-33d63ab31a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aab09-69d1-40a2-ba6e-da80b1b295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62952-6991-4a5c-8d0d-33d63ab31aa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3D9C42-49CE-45E0-B3B5-A6E19FC71F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4aab09-69d1-40a2-ba6e-da80b1b29590"/>
    <ds:schemaRef ds:uri="1be62952-6991-4a5c-8d0d-33d63ab31a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6AA4CC-8D7C-4D37-B39E-2E0D393242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Rosi</dc:creator>
  <cp:keywords/>
  <dc:description/>
  <cp:lastModifiedBy>Pospíchalová Petra</cp:lastModifiedBy>
  <cp:lastPrinted>2017-11-09T10:17:17Z</cp:lastPrinted>
  <dcterms:created xsi:type="dcterms:W3CDTF">2016-10-11T02:33:55Z</dcterms:created>
  <dcterms:modified xsi:type="dcterms:W3CDTF">2017-11-09T10:59:12Z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0x0101007EB73C71FD5DD44D87ECD72A35E2C220</vt:lpwstr>
  </property>
</Properties>
</file>