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6330" activeTab="0"/>
  </bookViews>
  <sheets>
    <sheet name="výpočet vyr.platby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<sst xmlns="http://schemas.openxmlformats.org/spreadsheetml/2006/main" count="33" uniqueCount="32">
  <si>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Sociální rehabilitace</t>
  </si>
  <si>
    <t>Sociální služba</t>
  </si>
  <si>
    <t>Název sociální služby</t>
  </si>
  <si>
    <t>Kapacita</t>
  </si>
  <si>
    <t>Úvazky</t>
  </si>
  <si>
    <t>Hodnota nákladů na lůkoden</t>
  </si>
  <si>
    <t>Hodnota příjmů na lůžkoden</t>
  </si>
  <si>
    <t>Hodnota nákladů na úvazek a měsíc</t>
  </si>
  <si>
    <t>Výše vyrovnávací platby z projektu na měsíc</t>
  </si>
  <si>
    <t>Výdaje na služby 2018</t>
  </si>
  <si>
    <t>Pobytové služby celkem</t>
  </si>
  <si>
    <t>Celkem za projekt</t>
  </si>
  <si>
    <t>Název poskytovatele</t>
  </si>
  <si>
    <t>Diecézní charita Brno (Oblastní charita Třebíč)</t>
  </si>
  <si>
    <t>Celkem</t>
  </si>
  <si>
    <t>IČO</t>
  </si>
  <si>
    <t>Azylové domy</t>
  </si>
  <si>
    <t>INTEGRAĆNÍ CENTRUM SASOV z.ú.</t>
  </si>
  <si>
    <t>Ambulantní služby celkem</t>
  </si>
  <si>
    <t>Výdaje na služby 2019</t>
  </si>
  <si>
    <t>Výdaje na služby 2020</t>
  </si>
  <si>
    <t>Výdaje na služby 2021</t>
  </si>
  <si>
    <t>Kapacita upr.*(Úvazky/lůžka/jednotky)</t>
  </si>
  <si>
    <t xml:space="preserve"> Orientační výpočet vyrovnávací platby na jednotlivé sociální služby </t>
  </si>
  <si>
    <t>Azylový dům pro rodiče s dětmi a ženy (kapacita pro ženy bez přístřeší)</t>
  </si>
  <si>
    <t>Azylový dům pro rodiče s dětmi a ženy (kapacita pro matky s dětmi, otce s dětmi a celé rodiny)</t>
  </si>
  <si>
    <t>Integrační centrum Sasov (pilotní podpora zaměstnávání osob s poruchou autistického spektra)</t>
  </si>
  <si>
    <t>Počet stran: 1</t>
  </si>
  <si>
    <t>evaluace</t>
  </si>
  <si>
    <t>nepřímé náklady</t>
  </si>
  <si>
    <t>Rozpočet</t>
  </si>
  <si>
    <t>RK-30-2017-09,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</si>
</sst>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1"/>
      <color indexed="8"/>
      <name val="Arial"/>
      <family val="2"/>
    </font>
    <font>
      <b/>
      <i/>
      <sz val="10"/>
      <color indexed="60"/>
      <name val="Calibri"/>
      <family val="2"/>
    </font>
    <font>
      <i/>
      <sz val="10"/>
      <color indexed="60"/>
      <name val="Arial"/>
      <family val="2"/>
    </font>
    <font>
      <i/>
      <sz val="10"/>
      <color indexed="60"/>
      <name val="Calibri"/>
      <family val="2"/>
    </font>
    <font>
      <b/>
      <i/>
      <sz val="11"/>
      <color indexed="8"/>
      <name val="Arial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theme="1"/>
      <name val="Arial"/>
      <family val="2"/>
    </font>
    <font>
      <b/>
      <i/>
      <sz val="10"/>
      <color rgb="FFC00000"/>
      <name val="Calibri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C00000"/>
      <name val="Arial"/>
      <family val="2"/>
    </font>
    <font>
      <i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6" fillId="0" borderId="0" xfId="0" applyFont="1" applyAlignment="1">
      <alignment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2" fillId="0" borderId="0" xfId="0" applyFont="1" applyAlignment="1">
      <alignment vertical="center"/>
    </xf>
    <xf numFmtId="164" fontId="63" fillId="0" borderId="0" xfId="34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4" fontId="64" fillId="0" borderId="0" xfId="34" applyNumberFormat="1" applyFont="1" applyAlignment="1">
      <alignment/>
    </xf>
    <xf numFmtId="3" fontId="65" fillId="33" borderId="10" xfId="0" applyNumberFormat="1" applyFont="1" applyFill="1" applyBorder="1" applyAlignment="1">
      <alignment vertical="center"/>
    </xf>
    <xf numFmtId="164" fontId="66" fillId="0" borderId="0" xfId="34" applyNumberFormat="1" applyFont="1" applyFill="1" applyBorder="1" applyAlignment="1">
      <alignment vertical="center" wrapText="1"/>
    </xf>
    <xf numFmtId="43" fontId="58" fillId="0" borderId="0" xfId="34" applyFont="1" applyAlignment="1">
      <alignment/>
    </xf>
    <xf numFmtId="0" fontId="67" fillId="33" borderId="10" xfId="0" applyFont="1" applyFill="1" applyBorder="1" applyAlignment="1">
      <alignment vertical="center"/>
    </xf>
    <xf numFmtId="43" fontId="61" fillId="0" borderId="0" xfId="34" applyFont="1" applyAlignment="1">
      <alignment/>
    </xf>
    <xf numFmtId="0" fontId="17" fillId="0" borderId="0" xfId="0" applyFont="1" applyAlignment="1">
      <alignment wrapText="1"/>
    </xf>
    <xf numFmtId="43" fontId="61" fillId="0" borderId="0" xfId="34" applyFont="1" applyFill="1" applyBorder="1" applyAlignment="1">
      <alignment/>
    </xf>
    <xf numFmtId="43" fontId="64" fillId="0" borderId="0" xfId="34" applyFont="1" applyAlignment="1">
      <alignment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36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wrapText="1"/>
    </xf>
    <xf numFmtId="0" fontId="20" fillId="0" borderId="14" xfId="36" applyFont="1" applyFill="1" applyBorder="1" applyAlignment="1">
      <alignment wrapText="1"/>
    </xf>
    <xf numFmtId="3" fontId="68" fillId="0" borderId="14" xfId="0" applyNumberFormat="1" applyFont="1" applyFill="1" applyBorder="1" applyAlignment="1">
      <alignment/>
    </xf>
    <xf numFmtId="3" fontId="68" fillId="0" borderId="14" xfId="0" applyNumberFormat="1" applyFont="1" applyBorder="1" applyAlignment="1">
      <alignment/>
    </xf>
    <xf numFmtId="0" fontId="21" fillId="33" borderId="10" xfId="36" applyFont="1" applyFill="1" applyBorder="1" applyAlignment="1">
      <alignment wrapText="1"/>
    </xf>
    <xf numFmtId="0" fontId="23" fillId="33" borderId="10" xfId="36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3" fontId="69" fillId="33" borderId="10" xfId="0" applyNumberFormat="1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69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wrapText="1"/>
    </xf>
    <xf numFmtId="0" fontId="69" fillId="33" borderId="10" xfId="0" applyFont="1" applyFill="1" applyBorder="1" applyAlignment="1">
      <alignment wrapText="1"/>
    </xf>
    <xf numFmtId="0" fontId="70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/>
    </xf>
    <xf numFmtId="3" fontId="70" fillId="33" borderId="10" xfId="0" applyNumberFormat="1" applyFont="1" applyFill="1" applyBorder="1" applyAlignment="1">
      <alignment/>
    </xf>
    <xf numFmtId="3" fontId="68" fillId="0" borderId="16" xfId="0" applyNumberFormat="1" applyFont="1" applyBorder="1" applyAlignment="1">
      <alignment/>
    </xf>
    <xf numFmtId="164" fontId="61" fillId="0" borderId="0" xfId="34" applyNumberFormat="1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vertical="center"/>
    </xf>
    <xf numFmtId="164" fontId="72" fillId="0" borderId="0" xfId="34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164" fontId="66" fillId="0" borderId="0" xfId="3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vertical="center"/>
    </xf>
    <xf numFmtId="0" fontId="20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36" applyFont="1" applyFill="1" applyBorder="1" applyAlignment="1">
      <alignment wrapText="1"/>
    </xf>
    <xf numFmtId="3" fontId="68" fillId="0" borderId="17" xfId="0" applyNumberFormat="1" applyFont="1" applyFill="1" applyBorder="1" applyAlignment="1">
      <alignment/>
    </xf>
    <xf numFmtId="3" fontId="68" fillId="0" borderId="17" xfId="0" applyNumberFormat="1" applyFont="1" applyBorder="1" applyAlignment="1">
      <alignment/>
    </xf>
    <xf numFmtId="0" fontId="20" fillId="0" borderId="15" xfId="36" applyFont="1" applyFill="1" applyBorder="1" applyAlignment="1">
      <alignment wrapText="1"/>
    </xf>
    <xf numFmtId="0" fontId="19" fillId="0" borderId="15" xfId="36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3" fontId="20" fillId="0" borderId="18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69" fillId="33" borderId="10" xfId="0" applyFont="1" applyFill="1" applyBorder="1" applyAlignment="1">
      <alignment horizontal="center" vertical="center"/>
    </xf>
    <xf numFmtId="0" fontId="68" fillId="0" borderId="0" xfId="0" applyFont="1" applyAlignment="1">
      <alignment vertical="top"/>
    </xf>
    <xf numFmtId="0" fontId="69" fillId="34" borderId="15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wrapText="1"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 wrapText="1"/>
    </xf>
    <xf numFmtId="9" fontId="58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20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69" fillId="33" borderId="21" xfId="0" applyFont="1" applyFill="1" applyBorder="1" applyAlignment="1">
      <alignment horizontal="left" vertical="center" wrapText="1"/>
    </xf>
    <xf numFmtId="0" fontId="69" fillId="33" borderId="22" xfId="0" applyFont="1" applyFill="1" applyBorder="1" applyAlignment="1">
      <alignment horizontal="left" vertical="center" wrapText="1"/>
    </xf>
    <xf numFmtId="0" fontId="69" fillId="33" borderId="23" xfId="0" applyFont="1" applyFill="1" applyBorder="1" applyAlignment="1">
      <alignment horizontal="left" vertical="center" wrapText="1"/>
    </xf>
    <xf numFmtId="0" fontId="69" fillId="34" borderId="24" xfId="0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11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vertical="center" wrapText="1"/>
    </xf>
    <xf numFmtId="0" fontId="70" fillId="33" borderId="11" xfId="0" applyFont="1" applyFill="1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D23" sqref="D23"/>
    </sheetView>
  </sheetViews>
  <sheetFormatPr defaultColWidth="8.8515625" defaultRowHeight="15"/>
  <cols>
    <col min="1" max="1" width="12.00390625" style="2" customWidth="1"/>
    <col min="2" max="2" width="10.8515625" style="2" customWidth="1"/>
    <col min="3" max="3" width="17.00390625" style="2" customWidth="1"/>
    <col min="4" max="4" width="26.57421875" style="1" bestFit="1" customWidth="1"/>
    <col min="5" max="5" width="8.7109375" style="1" customWidth="1"/>
    <col min="6" max="6" width="12.421875" style="19" customWidth="1"/>
    <col min="7" max="7" width="10.421875" style="3" customWidth="1"/>
    <col min="8" max="9" width="8.57421875" style="2" customWidth="1"/>
    <col min="10" max="10" width="9.57421875" style="2" customWidth="1"/>
    <col min="11" max="11" width="10.8515625" style="2" customWidth="1"/>
    <col min="12" max="13" width="10.57421875" style="2" customWidth="1"/>
    <col min="14" max="15" width="10.421875" style="2" customWidth="1"/>
    <col min="16" max="16" width="11.28125" style="2" customWidth="1"/>
    <col min="17" max="17" width="15.7109375" style="18" bestFit="1" customWidth="1"/>
    <col min="18" max="16384" width="8.8515625" style="2" customWidth="1"/>
  </cols>
  <sheetData>
    <row r="1" spans="1:16" ht="25.5" customHeight="1">
      <c r="A1" s="22" t="s">
        <v>23</v>
      </c>
      <c r="B1" s="23"/>
      <c r="C1" s="23"/>
      <c r="D1" s="24"/>
      <c r="E1" s="24"/>
      <c r="F1" s="25"/>
      <c r="G1" s="26"/>
      <c r="H1" s="23"/>
      <c r="I1" s="23"/>
      <c r="J1" s="23"/>
      <c r="K1" s="23"/>
      <c r="L1" s="23"/>
      <c r="M1" s="23"/>
      <c r="N1" s="23"/>
      <c r="O1" s="77" t="s">
        <v>31</v>
      </c>
      <c r="P1" s="23"/>
    </row>
    <row r="2" spans="1:16" ht="26.25" customHeight="1" thickBot="1">
      <c r="A2" s="22"/>
      <c r="B2" s="23"/>
      <c r="C2" s="23"/>
      <c r="D2" s="24"/>
      <c r="E2" s="24"/>
      <c r="F2" s="25"/>
      <c r="G2" s="26"/>
      <c r="H2" s="23"/>
      <c r="I2" s="23"/>
      <c r="J2" s="23"/>
      <c r="K2" s="23"/>
      <c r="L2" s="23"/>
      <c r="M2" s="23"/>
      <c r="N2" s="23"/>
      <c r="O2" s="77" t="s">
        <v>27</v>
      </c>
      <c r="P2" s="23"/>
    </row>
    <row r="3" spans="1:17" ht="72" customHeight="1" thickBot="1">
      <c r="A3" s="31" t="s">
        <v>1</v>
      </c>
      <c r="B3" s="27" t="s">
        <v>15</v>
      </c>
      <c r="C3" s="27" t="s">
        <v>12</v>
      </c>
      <c r="D3" s="28" t="s">
        <v>2</v>
      </c>
      <c r="E3" s="28" t="s">
        <v>3</v>
      </c>
      <c r="F3" s="29" t="s">
        <v>22</v>
      </c>
      <c r="G3" s="30" t="s">
        <v>4</v>
      </c>
      <c r="H3" s="31" t="s">
        <v>5</v>
      </c>
      <c r="I3" s="31" t="s">
        <v>7</v>
      </c>
      <c r="J3" s="31" t="s">
        <v>6</v>
      </c>
      <c r="K3" s="31" t="s">
        <v>8</v>
      </c>
      <c r="L3" s="31" t="s">
        <v>9</v>
      </c>
      <c r="M3" s="31" t="s">
        <v>19</v>
      </c>
      <c r="N3" s="31" t="s">
        <v>20</v>
      </c>
      <c r="O3" s="31" t="s">
        <v>21</v>
      </c>
      <c r="P3" s="76" t="s">
        <v>14</v>
      </c>
      <c r="Q3" s="21"/>
    </row>
    <row r="4" spans="1:17" ht="39" customHeight="1">
      <c r="A4" s="90" t="s">
        <v>16</v>
      </c>
      <c r="B4" s="33">
        <v>44990260</v>
      </c>
      <c r="C4" s="34" t="s">
        <v>13</v>
      </c>
      <c r="D4" s="35" t="s">
        <v>25</v>
      </c>
      <c r="E4" s="85">
        <v>10</v>
      </c>
      <c r="F4" s="86">
        <v>3</v>
      </c>
      <c r="G4" s="36"/>
      <c r="H4" s="37">
        <v>1050</v>
      </c>
      <c r="I4" s="37"/>
      <c r="J4" s="38">
        <v>65</v>
      </c>
      <c r="K4" s="38">
        <f>(H4-J4)*F4*365/12</f>
        <v>89881.25</v>
      </c>
      <c r="L4" s="38">
        <f>K4*10</f>
        <v>898812.5</v>
      </c>
      <c r="M4" s="38">
        <f>K4*12*1.03</f>
        <v>1110932.25</v>
      </c>
      <c r="N4" s="38">
        <f>M4*1.03</f>
        <v>1144260.2175</v>
      </c>
      <c r="O4" s="50">
        <f>N4/12*11*1.03</f>
        <v>1080372.3553562502</v>
      </c>
      <c r="P4" s="38">
        <f>SUM(L4:O4)</f>
        <v>4234377.32285625</v>
      </c>
      <c r="Q4" s="21"/>
    </row>
    <row r="5" spans="1:17" ht="39" customHeight="1" thickBot="1">
      <c r="A5" s="91"/>
      <c r="B5" s="33">
        <v>44990260</v>
      </c>
      <c r="C5" s="34" t="s">
        <v>13</v>
      </c>
      <c r="D5" s="35" t="s">
        <v>24</v>
      </c>
      <c r="E5" s="64">
        <v>6</v>
      </c>
      <c r="F5" s="65">
        <v>6</v>
      </c>
      <c r="G5" s="66"/>
      <c r="H5" s="67">
        <v>600</v>
      </c>
      <c r="I5" s="67"/>
      <c r="J5" s="68">
        <v>65</v>
      </c>
      <c r="K5" s="38">
        <f>(H5-J5)*F5*365/12</f>
        <v>97637.5</v>
      </c>
      <c r="L5" s="38">
        <f>K5*10</f>
        <v>976375</v>
      </c>
      <c r="M5" s="38">
        <f>K5*12*1.03</f>
        <v>1206799.5</v>
      </c>
      <c r="N5" s="38">
        <f>M5*1.03</f>
        <v>1243003.485</v>
      </c>
      <c r="O5" s="50">
        <f>N5/12*11*1.03</f>
        <v>1173602.4570875</v>
      </c>
      <c r="P5" s="38">
        <f>SUM(L5:O5)</f>
        <v>4599780.4420875</v>
      </c>
      <c r="Q5" s="21"/>
    </row>
    <row r="6" spans="1:17" ht="18.75" customHeight="1" thickBot="1">
      <c r="A6" s="87" t="s">
        <v>10</v>
      </c>
      <c r="B6" s="88"/>
      <c r="C6" s="88"/>
      <c r="D6" s="89"/>
      <c r="E6" s="39">
        <f>SUM(E4:E5)</f>
        <v>16</v>
      </c>
      <c r="F6" s="40">
        <f>SUM(F4:F4)</f>
        <v>3</v>
      </c>
      <c r="G6" s="41">
        <f>SUM(G4:G4)</f>
        <v>0</v>
      </c>
      <c r="H6" s="42"/>
      <c r="I6" s="42"/>
      <c r="J6" s="42"/>
      <c r="K6" s="42">
        <f>SUM(K4:K5)</f>
        <v>187518.75</v>
      </c>
      <c r="L6" s="42">
        <f>SUM(L4:L5)</f>
        <v>1875187.5</v>
      </c>
      <c r="M6" s="42">
        <f>SUM(M4:M5)</f>
        <v>2317731.75</v>
      </c>
      <c r="N6" s="42">
        <f>SUM(N4:N5)</f>
        <v>2387263.7025</v>
      </c>
      <c r="O6" s="42">
        <f>SUM(O4:O5)</f>
        <v>2253974.81244375</v>
      </c>
      <c r="P6" s="42">
        <f>SUM(P4:P5)</f>
        <v>8834157.76494375</v>
      </c>
      <c r="Q6" s="21"/>
    </row>
    <row r="7" spans="1:17" ht="51.75" thickBot="1">
      <c r="A7" s="78" t="s">
        <v>0</v>
      </c>
      <c r="B7" s="32">
        <v>26652935</v>
      </c>
      <c r="C7" s="43" t="s">
        <v>17</v>
      </c>
      <c r="D7" s="79" t="s">
        <v>26</v>
      </c>
      <c r="E7" s="69">
        <v>9</v>
      </c>
      <c r="F7" s="70">
        <v>9</v>
      </c>
      <c r="G7" s="71">
        <v>10.8</v>
      </c>
      <c r="H7" s="72"/>
      <c r="I7" s="73">
        <v>57000</v>
      </c>
      <c r="J7" s="74"/>
      <c r="K7" s="74">
        <f>+I7*G7</f>
        <v>615600</v>
      </c>
      <c r="L7" s="74">
        <f>+K7*10</f>
        <v>6156000</v>
      </c>
      <c r="M7" s="74">
        <f>+K7*12*1.03</f>
        <v>7608816</v>
      </c>
      <c r="N7" s="74">
        <f>+M7*1.03</f>
        <v>7837080.48</v>
      </c>
      <c r="O7" s="75">
        <f>N7/12*11*1.03</f>
        <v>7399510.1532000005</v>
      </c>
      <c r="P7" s="74">
        <f>SUM(L7:O7)</f>
        <v>29001406.6332</v>
      </c>
      <c r="Q7" s="21"/>
    </row>
    <row r="8" spans="1:17" ht="15.75" thickBot="1">
      <c r="A8" s="92" t="s">
        <v>18</v>
      </c>
      <c r="B8" s="93"/>
      <c r="C8" s="93"/>
      <c r="D8" s="92"/>
      <c r="E8" s="44">
        <f>SUM(E7:E7)</f>
        <v>9</v>
      </c>
      <c r="F8" s="45">
        <f>SUM(F7:F7)</f>
        <v>9</v>
      </c>
      <c r="G8" s="46">
        <f>SUM(G7:G7)</f>
        <v>10.8</v>
      </c>
      <c r="H8" s="14"/>
      <c r="I8" s="14"/>
      <c r="J8" s="42"/>
      <c r="K8" s="42">
        <f>SUM(K7:K7)</f>
        <v>615600</v>
      </c>
      <c r="L8" s="42">
        <f>SUM(L7:L7)</f>
        <v>6156000</v>
      </c>
      <c r="M8" s="42">
        <f>SUM(M7:M7)</f>
        <v>7608816</v>
      </c>
      <c r="N8" s="42">
        <f>SUM(N7:N7)</f>
        <v>7837080.48</v>
      </c>
      <c r="O8" s="42">
        <f>SUM(O7:O7)</f>
        <v>7399510.1532000005</v>
      </c>
      <c r="P8" s="42">
        <f>SUM(P7:P7)</f>
        <v>29001406.6332</v>
      </c>
      <c r="Q8" s="21"/>
    </row>
    <row r="9" spans="1:17" ht="15" thickBot="1">
      <c r="A9" s="94" t="s">
        <v>11</v>
      </c>
      <c r="B9" s="95"/>
      <c r="C9" s="95"/>
      <c r="D9" s="94"/>
      <c r="E9" s="47">
        <f>SUM(E8,E6)</f>
        <v>25</v>
      </c>
      <c r="F9" s="45">
        <f>SUM(F8,F6)</f>
        <v>12</v>
      </c>
      <c r="G9" s="45">
        <f>SUM(G8,G6)</f>
        <v>10.8</v>
      </c>
      <c r="H9" s="17"/>
      <c r="I9" s="17"/>
      <c r="J9" s="48"/>
      <c r="K9" s="49">
        <f aca="true" t="shared" si="0" ref="K9:P9">+K8+K6</f>
        <v>803118.75</v>
      </c>
      <c r="L9" s="49">
        <f t="shared" si="0"/>
        <v>8031187.5</v>
      </c>
      <c r="M9" s="49">
        <f t="shared" si="0"/>
        <v>9926547.75</v>
      </c>
      <c r="N9" s="49">
        <f t="shared" si="0"/>
        <v>10224344.182500001</v>
      </c>
      <c r="O9" s="49">
        <f t="shared" si="0"/>
        <v>9653484.96564375</v>
      </c>
      <c r="P9" s="49">
        <f t="shared" si="0"/>
        <v>37835564.39814375</v>
      </c>
      <c r="Q9" s="21"/>
    </row>
    <row r="10" spans="1:17" ht="14.25">
      <c r="A10" s="6"/>
      <c r="B10" s="6"/>
      <c r="C10" s="6"/>
      <c r="F10" s="11"/>
      <c r="G10" s="2"/>
      <c r="H10" s="4"/>
      <c r="I10" s="4"/>
      <c r="Q10" s="21"/>
    </row>
    <row r="11" spans="1:9" ht="14.25">
      <c r="A11" s="63"/>
      <c r="B11" s="6"/>
      <c r="C11" s="52"/>
      <c r="D11" s="15"/>
      <c r="E11" s="15"/>
      <c r="F11" s="53"/>
      <c r="G11" s="53"/>
      <c r="H11" s="54"/>
      <c r="I11" s="5"/>
    </row>
    <row r="12" spans="1:16" ht="12.75">
      <c r="A12" s="6"/>
      <c r="B12" s="6"/>
      <c r="C12" s="55"/>
      <c r="D12" s="51"/>
      <c r="E12" s="51"/>
      <c r="F12" s="56"/>
      <c r="G12" s="57"/>
      <c r="H12" s="54"/>
      <c r="I12" s="8"/>
      <c r="J12" s="9"/>
      <c r="N12" s="2" t="s">
        <v>28</v>
      </c>
      <c r="O12" s="2">
        <v>400000</v>
      </c>
      <c r="P12" s="80">
        <f>P9+O12</f>
        <v>38235564.39814375</v>
      </c>
    </row>
    <row r="13" spans="3:16" ht="25.5">
      <c r="C13" s="55"/>
      <c r="D13" s="20"/>
      <c r="E13" s="20"/>
      <c r="F13" s="56"/>
      <c r="G13" s="57"/>
      <c r="H13" s="54"/>
      <c r="I13" s="10"/>
      <c r="J13" s="9"/>
      <c r="N13" s="81" t="s">
        <v>29</v>
      </c>
      <c r="O13" s="82">
        <v>0.04</v>
      </c>
      <c r="P13" s="2">
        <f>P12*0.04</f>
        <v>1529422.5759257502</v>
      </c>
    </row>
    <row r="14" spans="3:16" ht="12.75">
      <c r="C14" s="58"/>
      <c r="D14" s="20"/>
      <c r="E14" s="20"/>
      <c r="F14" s="56"/>
      <c r="G14" s="57"/>
      <c r="H14" s="54"/>
      <c r="I14" s="11"/>
      <c r="J14" s="9"/>
      <c r="N14" s="84" t="s">
        <v>30</v>
      </c>
      <c r="P14" s="83">
        <f>P12+P13</f>
        <v>39764986.974069506</v>
      </c>
    </row>
    <row r="15" spans="3:10" ht="12.75">
      <c r="C15" s="58"/>
      <c r="D15" s="20"/>
      <c r="E15" s="20"/>
      <c r="F15" s="56"/>
      <c r="G15" s="57"/>
      <c r="H15" s="54"/>
      <c r="I15" s="11"/>
      <c r="J15" s="9"/>
    </row>
    <row r="16" spans="3:10" ht="12.75">
      <c r="C16" s="55"/>
      <c r="D16" s="20"/>
      <c r="E16" s="20"/>
      <c r="F16" s="56"/>
      <c r="G16" s="57"/>
      <c r="H16" s="59"/>
      <c r="I16" s="11"/>
      <c r="J16" s="9"/>
    </row>
    <row r="17" spans="3:10" ht="12.75">
      <c r="C17" s="57"/>
      <c r="D17" s="57"/>
      <c r="E17" s="57"/>
      <c r="F17" s="56"/>
      <c r="G17" s="57"/>
      <c r="H17" s="60"/>
      <c r="I17" s="12"/>
      <c r="J17" s="13"/>
    </row>
    <row r="18" spans="3:10" ht="12.75">
      <c r="C18" s="57"/>
      <c r="D18" s="57"/>
      <c r="E18" s="57"/>
      <c r="F18" s="61"/>
      <c r="G18" s="62"/>
      <c r="H18" s="60"/>
      <c r="I18" s="11"/>
      <c r="J18" s="11"/>
    </row>
    <row r="19" ht="12.75">
      <c r="H19" s="7"/>
    </row>
    <row r="20" ht="12.75">
      <c r="H20" s="7"/>
    </row>
    <row r="21" ht="12.75">
      <c r="H21" s="7"/>
    </row>
    <row r="22" ht="12.75">
      <c r="H22" s="7"/>
    </row>
    <row r="24" ht="12.75">
      <c r="M24" s="16"/>
    </row>
  </sheetData>
  <sheetProtection/>
  <mergeCells count="4">
    <mergeCell ref="A6:D6"/>
    <mergeCell ref="A4:A5"/>
    <mergeCell ref="A8:D8"/>
    <mergeCell ref="A9:D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2017-09-22T05:52:18Z</dcterms:modified>
  <cp:category/>
  <cp:version/>
  <cp:contentType/>
  <cp:contentStatus/>
</cp:coreProperties>
</file>