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  <externalReference r:id="rId13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0">#REF!</definedName>
    <definedName name="_1971">#REF!</definedName>
    <definedName name="_1972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'!$A$1:$F$25</definedName>
    <definedName name="_xlnm.Print_Area" localSheetId="1">'Rozpočet kapitola EP'!$A$1:$E$29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<sst xmlns="http://schemas.openxmlformats.org/spreadsheetml/2006/main" count="313" uniqueCount="144">
  <si>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</si>
  <si>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</si>
  <si>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</si>
  <si>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</si>
  <si>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</si>
  <si>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</si>
  <si>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</si>
  <si>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</si>
  <si>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</si>
  <si>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</si>
  <si>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</si>
  <si>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</si>
  <si>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</si>
  <si>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</si>
  <si>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</si>
  <si>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</si>
  <si>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</si>
  <si>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</si>
  <si>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</si>
  <si>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</si>
  <si>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</si>
  <si>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</si>
  <si>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</si>
  <si>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</si>
  <si>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</si>
  <si>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</si>
  <si>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</si>
  <si>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</si>
  <si>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</si>
  <si>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</si>
  <si>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</si>
  <si>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</si>
  <si>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</si>
  <si>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</si>
  <si>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</si>
  <si>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</si>
  <si>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</si>
  <si>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</si>
  <si>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</si>
  <si>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</si>
  <si>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</si>
  <si>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</si>
  <si>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</si>
  <si>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</si>
  <si>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</si>
  <si>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</si>
  <si>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</si>
  <si>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</si>
  <si>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</si>
  <si>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</si>
  <si>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</si>
  <si>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</si>
  <si>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</si>
  <si>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</si>
  <si>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</si>
  <si>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</si>
  <si>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</si>
  <si>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</si>
  <si>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</si>
  <si>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</si>
  <si>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</si>
  <si>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</si>
  <si>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</si>
  <si>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</si>
  <si>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</si>
  <si>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</si>
  <si>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</si>
  <si>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</si>
  <si>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</si>
  <si>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</si>
  <si>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</si>
  <si>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</si>
  <si>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</si>
  <si>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</si>
  <si>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</si>
  <si>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</si>
  <si>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</si>
  <si>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</si>
  <si>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</si>
  <si>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</si>
  <si>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</si>
  <si>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</si>
  <si>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</si>
  <si>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</si>
  <si>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</si>
  <si>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</si>
  <si>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</si>
  <si>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</si>
  <si>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</si>
  <si>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</si>
  <si>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</si>
  <si>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</si>
  <si>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</si>
  <si>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</si>
  <si>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</si>
  <si>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</si>
  <si>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</si>
  <si>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</si>
  <si>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</si>
  <si>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</si>
  <si>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</si>
  <si>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</si>
  <si>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</si>
  <si>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</si>
  <si>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</si>
  <si>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</si>
  <si>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</si>
  <si>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</si>
  <si>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</si>
  <si>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</si>
  <si>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</si>
  <si>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</si>
  <si>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</si>
  <si>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</si>
  <si>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</si>
  <si>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</si>
  <si>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</si>
  <si>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Převod z FSR - na kapitolu Zdravotnictví, na poskytnutí zápůjčky pro Nemocnici Pelhřimov na pořízení nových kogeneračních jednotek</t>
  </si>
  <si>
    <t>Převod z rozpočtu kraje do FSR - dle očekáváného plnění daňových příjmů</t>
  </si>
  <si>
    <t>Počet stran: 8</t>
  </si>
  <si>
    <t>Zapojení části disponibilního zůstatku kraje za rok 2016 do rozpočtu 2017</t>
  </si>
  <si>
    <t>Zůstatek účtu k 31. 12. 2016</t>
  </si>
  <si>
    <t>Převod z FSR - na kapitolu Zdravotnictví, na poskytnutí zápůjčky pro Nemocnici Havlíčkův Brod ke krytí výdajů spojených s pořízením vybavení zrekonstruované budovy č. 13</t>
  </si>
  <si>
    <t>Převod z FSR - na kapitolu Zdravotnictví, na poskytnutí zápůjčky pro Nemocnici Třebíč na předfinancování akce "RTG zobrazovací modality, NMR a přístroje do NMR"</t>
  </si>
  <si>
    <t xml:space="preserve">Převod z FSR - na kapitolu Zdravotnictví, na poskytnutí zápůjčky pro Nemocnici Třebíč na úhradu části výdajů určených na pořízení ostatního vybavení PCHO </t>
  </si>
  <si>
    <t xml:space="preserve">Převod z FSR - na kapitolu Zdravotnictví, na poskytnutí zápůjčky pro Nemocnici Třebíč na předfinancování akce "Zdravotnické technologie a vybavení" </t>
  </si>
  <si>
    <t>Zapojení zůstatků účtů evropských projektů k                31. 12. 2016 do rozpočtu roku 2017</t>
  </si>
  <si>
    <t xml:space="preserve"> Daň z příjmů fyzických osob placená plátci</t>
  </si>
  <si>
    <t xml:space="preserve"> Daň z příjmů fyzických osob placená poplatníky</t>
  </si>
  <si>
    <t xml:space="preserve"> Daň z příjmů fyzických osob vybíraná srážkou</t>
  </si>
  <si>
    <t>Splátka kontokorentního úvěru</t>
  </si>
  <si>
    <t>2) HOSPODAŘENÍ KRAJE VYSOČINA ZA OBDOBÍ 1 - 5/2017</t>
  </si>
  <si>
    <t>1) HOSPODAŘENÍ KRAJE VYSOČINA ZA OBDOBÍ 1 - 5/2017</t>
  </si>
  <si>
    <t>3) HOSPODAŘENÍ KRAJE VYSOČINA ZA OBDOBÍ 1 - 5/2017</t>
  </si>
  <si>
    <t>Ve sledovaném období by alikvotní plnění daň. příjmů mělo činit 41,7 %, tj. 1 791 667 tis. Kč., ve skutečnosti je plnění daňových příjmů o 17 191 tis. Kč nižší.</t>
  </si>
  <si>
    <t>Skutečné plnění daňových příjmů za sledované období činí  1 774 476 tis. Kč, což je o 198 628 tis. Kč více než za stejné období minulého roku, tj. 112,6 %.</t>
  </si>
  <si>
    <t>5) SROVNÁNÍ VÝVOJE DAŇOVÝCH PŘÍJMŮ V LETECH (bez daně placené krajem, tis. Kč) - květen 2017</t>
  </si>
  <si>
    <t>4)  FINANCOVÁNÍ KRAJE VYSOČINA ZA OBDOBÍ 1 - 5/2017</t>
  </si>
  <si>
    <t>Stav na účtu k  31. 5. 2017</t>
  </si>
  <si>
    <t>6) SOCIÁLNÍ FOND ZA OBDOBÍ 1 - 5/2017</t>
  </si>
  <si>
    <t>Stav na účtu k 31. 5. 2017</t>
  </si>
  <si>
    <t>8)  FOND STRATEGICKÝCH REZERV ZA OBDOBÍ 1 - 5/2017</t>
  </si>
  <si>
    <t>7)  FOND VYSOČINY ZA OBDOBÍ 1 - 5/2017</t>
  </si>
  <si>
    <t>RK-22-2017-48,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</si>
</sst>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6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2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horizontal="right" vertical="center"/>
    </xf>
    <xf numFmtId="3" fontId="0" fillId="36" borderId="22" xfId="0" applyNumberFormat="1" applyFill="1" applyBorder="1" applyAlignment="1">
      <alignment horizontal="right" vertical="center"/>
    </xf>
    <xf numFmtId="0" fontId="0" fillId="36" borderId="27" xfId="0" applyFill="1" applyBorder="1" applyAlignment="1">
      <alignment horizontal="lef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3" fontId="0" fillId="36" borderId="23" xfId="0" applyNumberFormat="1" applyFill="1" applyBorder="1" applyAlignment="1">
      <alignment horizontal="right" vertical="center"/>
    </xf>
    <xf numFmtId="3" fontId="0" fillId="36" borderId="30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0" fontId="0" fillId="36" borderId="33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4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4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4" xfId="0" applyFont="1" applyFill="1" applyBorder="1" applyAlignment="1">
      <alignment horizontal="left" vertical="center"/>
    </xf>
    <xf numFmtId="3" fontId="0" fillId="36" borderId="3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29" xfId="0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4" fontId="0" fillId="36" borderId="37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3" fontId="0" fillId="36" borderId="12" xfId="0" applyNumberFormat="1" applyFont="1" applyFill="1" applyBorder="1" applyAlignment="1">
      <alignment vertical="center"/>
    </xf>
    <xf numFmtId="3" fontId="0" fillId="36" borderId="3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right" vertical="center"/>
    </xf>
    <xf numFmtId="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vertical="center" wrapText="1"/>
    </xf>
    <xf numFmtId="3" fontId="0" fillId="36" borderId="21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wrapText="1"/>
    </xf>
    <xf numFmtId="3" fontId="0" fillId="36" borderId="21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0" fillId="0" borderId="0" xfId="56">
      <alignment/>
      <protection/>
    </xf>
    <xf numFmtId="0" fontId="26" fillId="0" borderId="39" xfId="56" applyFont="1" applyBorder="1" applyAlignment="1" applyProtection="1">
      <alignment vertical="top" wrapText="1" readingOrder="1"/>
      <protection locked="0"/>
    </xf>
    <xf numFmtId="0" fontId="29" fillId="0" borderId="40" xfId="56" applyFont="1" applyBorder="1" applyAlignment="1" applyProtection="1">
      <alignment horizontal="left" vertical="top" wrapText="1" readingOrder="1"/>
      <protection locked="0"/>
    </xf>
    <xf numFmtId="0" fontId="30" fillId="0" borderId="41" xfId="56" applyFont="1" applyBorder="1" applyAlignment="1" applyProtection="1">
      <alignment vertical="top" wrapText="1" readingOrder="1"/>
      <protection locked="0"/>
    </xf>
    <xf numFmtId="0" fontId="27" fillId="38" borderId="42" xfId="56" applyFont="1" applyFill="1" applyBorder="1" applyAlignment="1" applyProtection="1">
      <alignment horizontal="center" vertical="top" wrapText="1" readingOrder="1"/>
      <protection locked="0"/>
    </xf>
    <xf numFmtId="0" fontId="26" fillId="0" borderId="39" xfId="56" applyFont="1" applyBorder="1" applyAlignment="1" applyProtection="1">
      <alignment vertical="top" wrapText="1" readingOrder="1"/>
      <protection locked="0"/>
    </xf>
    <xf numFmtId="0" fontId="27" fillId="0" borderId="43" xfId="56" applyFont="1" applyBorder="1" applyAlignment="1" applyProtection="1">
      <alignment horizontal="center" vertical="top" wrapText="1" readingOrder="1"/>
      <protection locked="0"/>
    </xf>
    <xf numFmtId="165" fontId="27" fillId="0" borderId="42" xfId="56" applyNumberFormat="1" applyFont="1" applyBorder="1" applyAlignment="1" applyProtection="1">
      <alignment horizontal="right" vertical="top" wrapText="1" readingOrder="1"/>
      <protection locked="0"/>
    </xf>
    <xf numFmtId="165" fontId="28" fillId="0" borderId="42" xfId="56" applyNumberFormat="1" applyFont="1" applyBorder="1" applyAlignment="1" applyProtection="1">
      <alignment vertical="top" wrapText="1" readingOrder="1"/>
      <protection locked="0"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36" borderId="22" xfId="0" applyNumberFormat="1" applyFont="1" applyFill="1" applyBorder="1" applyAlignment="1">
      <alignment vertical="center"/>
    </xf>
    <xf numFmtId="165" fontId="27" fillId="0" borderId="42" xfId="56" applyNumberFormat="1" applyFont="1" applyBorder="1" applyAlignment="1" applyProtection="1">
      <alignment horizontal="center" vertical="top" wrapText="1" readingOrder="1"/>
      <protection locked="0"/>
    </xf>
    <xf numFmtId="165" fontId="28" fillId="0" borderId="42" xfId="56" applyNumberFormat="1" applyFont="1" applyBorder="1" applyAlignment="1" applyProtection="1">
      <alignment horizontal="center" vertical="top" wrapText="1" readingOrder="1"/>
      <protection locked="0"/>
    </xf>
    <xf numFmtId="0" fontId="28" fillId="0" borderId="44" xfId="56" applyFont="1" applyBorder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vertical="top" wrapText="1" readingOrder="1"/>
      <protection locked="0"/>
    </xf>
    <xf numFmtId="0" fontId="28" fillId="0" borderId="0" xfId="56" applyFont="1" applyBorder="1" applyAlignment="1" applyProtection="1">
      <alignment vertical="top" wrapText="1" readingOrder="1"/>
      <protection locked="0"/>
    </xf>
    <xf numFmtId="0" fontId="20" fillId="0" borderId="0" xfId="56" applyBorder="1" applyAlignment="1" applyProtection="1">
      <alignment vertical="top" wrapText="1"/>
      <protection locked="0"/>
    </xf>
    <xf numFmtId="165" fontId="28" fillId="0" borderId="0" xfId="56" applyNumberFormat="1" applyFont="1" applyBorder="1" applyAlignment="1" applyProtection="1">
      <alignment vertical="top" wrapText="1" readingOrder="1"/>
      <protection locked="0"/>
    </xf>
    <xf numFmtId="165" fontId="28" fillId="0" borderId="0" xfId="56" applyNumberFormat="1" applyFont="1" applyBorder="1" applyAlignment="1" applyProtection="1">
      <alignment horizontal="center" vertical="top" wrapText="1" readingOrder="1"/>
      <protection locked="0"/>
    </xf>
    <xf numFmtId="4" fontId="0" fillId="36" borderId="2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7" fillId="0" borderId="0" xfId="0" applyFont="1" applyAlignment="1" applyProtection="1">
      <alignment vertical="top" wrapText="1" readingOrder="1"/>
      <protection locked="0"/>
    </xf>
    <xf numFmtId="0" fontId="28" fillId="0" borderId="42" xfId="56" applyFont="1" applyBorder="1" applyAlignment="1" applyProtection="1">
      <alignment vertical="top" wrapText="1" readingOrder="1"/>
      <protection locked="0"/>
    </xf>
    <xf numFmtId="0" fontId="20" fillId="0" borderId="43" xfId="56" applyBorder="1" applyAlignment="1" applyProtection="1">
      <alignment vertical="top" wrapText="1"/>
      <protection locked="0"/>
    </xf>
    <xf numFmtId="0" fontId="31" fillId="0" borderId="0" xfId="56" applyFont="1" applyAlignment="1" applyProtection="1">
      <alignment vertical="top" wrapText="1" readingOrder="1"/>
      <protection locked="0"/>
    </xf>
    <xf numFmtId="0" fontId="20" fillId="0" borderId="0" xfId="56">
      <alignment/>
      <protection/>
    </xf>
    <xf numFmtId="0" fontId="22" fillId="0" borderId="0" xfId="0" applyFont="1" applyFill="1" applyAlignment="1">
      <alignment horizontal="left"/>
    </xf>
    <xf numFmtId="0" fontId="3" fillId="33" borderId="31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0" fillId="36" borderId="31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6" borderId="31" xfId="0" applyFill="1" applyBorder="1" applyAlignment="1">
      <alignment wrapText="1"/>
    </xf>
    <xf numFmtId="0" fontId="0" fillId="36" borderId="38" xfId="0" applyFill="1" applyBorder="1" applyAlignment="1">
      <alignment wrapText="1"/>
    </xf>
    <xf numFmtId="0" fontId="2" fillId="0" borderId="0" xfId="0" applyFont="1" applyAlignment="1">
      <alignment/>
    </xf>
    <xf numFmtId="0" fontId="3" fillId="37" borderId="31" xfId="0" applyFont="1" applyFill="1" applyBorder="1" applyAlignment="1">
      <alignment vertical="center"/>
    </xf>
    <xf numFmtId="0" fontId="3" fillId="37" borderId="38" xfId="0" applyFont="1" applyFill="1" applyBorder="1" applyAlignment="1">
      <alignment vertical="center"/>
    </xf>
    <xf numFmtId="0" fontId="0" fillId="36" borderId="31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3 2 2" xfId="51"/>
    <cellStyle name="Normální 3 3" xfId="52"/>
    <cellStyle name="Normální 4" xfId="53"/>
    <cellStyle name="Normální 5" xfId="54"/>
    <cellStyle name="Normální 6" xfId="55"/>
    <cellStyle name="Normální 7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&#328;ov&#233;%20p&#345;&#237;jmy%202017_04_02%20pro%20&#269;er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41" t="s">
        <v>143</v>
      </c>
      <c r="E1" s="241"/>
    </row>
    <row r="2" spans="4:5" ht="15">
      <c r="D2" s="263" t="s">
        <v>119</v>
      </c>
      <c r="E2" s="263"/>
    </row>
    <row r="3" spans="4:5" ht="12.75" customHeight="1">
      <c r="D3" s="34"/>
      <c r="E3" s="34"/>
    </row>
    <row r="4" spans="1:5" s="135" customFormat="1" ht="21.75" customHeight="1">
      <c r="A4" s="264" t="s">
        <v>132</v>
      </c>
      <c r="B4" s="265"/>
      <c r="C4" s="265"/>
      <c r="D4" s="265"/>
      <c r="E4" s="265"/>
    </row>
    <row r="5" spans="1:5" ht="16.5">
      <c r="A5" s="266" t="s">
        <v>93</v>
      </c>
      <c r="B5" s="267"/>
      <c r="C5" s="267"/>
      <c r="D5" s="267"/>
      <c r="E5" s="267"/>
    </row>
    <row r="6" ht="13.5" thickBot="1">
      <c r="E6" s="51" t="s">
        <v>20</v>
      </c>
    </row>
    <row r="7" spans="1:16" ht="26.25" customHeight="1">
      <c r="A7" s="52" t="s">
        <v>31</v>
      </c>
      <c r="B7" s="53" t="s">
        <v>32</v>
      </c>
      <c r="C7" s="144" t="s">
        <v>33</v>
      </c>
      <c r="D7" s="54" t="s">
        <v>85</v>
      </c>
      <c r="E7" s="55" t="s">
        <v>34</v>
      </c>
      <c r="N7" s="47"/>
      <c r="P7" s="47"/>
    </row>
    <row r="8" spans="1:16" ht="15.75" customHeight="1">
      <c r="A8" s="175" t="s">
        <v>35</v>
      </c>
      <c r="B8" s="238">
        <v>4331227</v>
      </c>
      <c r="C8" s="173">
        <v>4331227</v>
      </c>
      <c r="D8" s="178">
        <v>1775400</v>
      </c>
      <c r="E8" s="179">
        <f>D8/C8*100</f>
        <v>40.99069386111603</v>
      </c>
      <c r="G8" s="32"/>
      <c r="H8" s="32"/>
      <c r="L8" s="47"/>
      <c r="N8" s="47"/>
      <c r="P8" s="47"/>
    </row>
    <row r="9" spans="1:16" ht="15" customHeight="1">
      <c r="A9" s="176" t="s">
        <v>36</v>
      </c>
      <c r="B9" s="187">
        <v>262042</v>
      </c>
      <c r="C9" s="169">
        <v>269934</v>
      </c>
      <c r="D9" s="180">
        <v>59605</v>
      </c>
      <c r="E9" s="181">
        <f>D9/C9*100</f>
        <v>22.08132358280172</v>
      </c>
      <c r="G9" s="72"/>
      <c r="H9" s="72"/>
      <c r="L9" s="47"/>
      <c r="N9" s="47"/>
      <c r="P9" s="47"/>
    </row>
    <row r="10" spans="1:14" ht="15" customHeight="1">
      <c r="A10" s="176" t="s">
        <v>37</v>
      </c>
      <c r="B10" s="187">
        <v>22000</v>
      </c>
      <c r="C10" s="169">
        <v>22000</v>
      </c>
      <c r="D10" s="180">
        <v>32553</v>
      </c>
      <c r="E10" s="181">
        <f>D10/C10*100</f>
        <v>147.96818181818182</v>
      </c>
      <c r="G10" s="72"/>
      <c r="H10" s="72"/>
      <c r="L10" s="47"/>
      <c r="N10" s="47"/>
    </row>
    <row r="11" spans="1:12" s="11" customFormat="1" ht="15" customHeight="1" thickBot="1">
      <c r="A11" s="177" t="s">
        <v>38</v>
      </c>
      <c r="B11" s="239">
        <v>4313294</v>
      </c>
      <c r="C11" s="174">
        <v>5476999</v>
      </c>
      <c r="D11" s="174">
        <v>2895490</v>
      </c>
      <c r="E11" s="181">
        <f>D11/C11*100</f>
        <v>52.866359844140916</v>
      </c>
      <c r="F11" s="139"/>
      <c r="G11" s="76"/>
      <c r="H11" s="76"/>
      <c r="L11" s="165"/>
    </row>
    <row r="12" spans="1:14" ht="20.25" customHeight="1" thickBot="1">
      <c r="A12" s="113" t="s">
        <v>27</v>
      </c>
      <c r="B12" s="109">
        <f>SUM(B8:B11)</f>
        <v>8928563</v>
      </c>
      <c r="C12" s="109">
        <f>SUM(C8:C11)</f>
        <v>10100160</v>
      </c>
      <c r="D12" s="109">
        <f>SUM(D8:D11)</f>
        <v>4763048</v>
      </c>
      <c r="E12" s="114">
        <f>D12/C12*100</f>
        <v>47.15814402940152</v>
      </c>
      <c r="G12" s="32"/>
      <c r="H12" s="32"/>
      <c r="L12" s="47"/>
      <c r="N12" s="47"/>
    </row>
    <row r="13" spans="1:12" ht="10.5" customHeight="1" thickBot="1">
      <c r="A13" s="56"/>
      <c r="B13" s="57"/>
      <c r="C13" s="57"/>
      <c r="D13" s="57"/>
      <c r="E13" s="57"/>
      <c r="G13" s="32"/>
      <c r="H13" s="32"/>
      <c r="L13" s="47"/>
    </row>
    <row r="14" spans="1:14" ht="20.25" customHeight="1" thickBot="1">
      <c r="A14" s="107" t="s">
        <v>30</v>
      </c>
      <c r="B14" s="108">
        <f>Financování!B19</f>
        <v>780244</v>
      </c>
      <c r="C14" s="108">
        <f>Financování!C19</f>
        <v>1614703</v>
      </c>
      <c r="D14" s="108">
        <f>Financování!D19</f>
        <v>425357</v>
      </c>
      <c r="E14" s="115">
        <f>D14/C14*100</f>
        <v>26.342739191046277</v>
      </c>
      <c r="G14" s="32"/>
      <c r="H14" s="32"/>
      <c r="L14" s="165"/>
      <c r="N14" s="47"/>
    </row>
    <row r="15" spans="1:12" ht="9.75" customHeight="1" thickBot="1">
      <c r="A15" s="56"/>
      <c r="B15" s="57"/>
      <c r="C15" s="57"/>
      <c r="D15" s="57"/>
      <c r="E15" s="57"/>
      <c r="G15" s="32"/>
      <c r="H15" s="32"/>
      <c r="L15" s="165"/>
    </row>
    <row r="16" spans="1:12" ht="20.25" customHeight="1" thickBot="1">
      <c r="A16" s="58" t="s">
        <v>39</v>
      </c>
      <c r="B16" s="59">
        <f>SUM(B14+B12)</f>
        <v>9708807</v>
      </c>
      <c r="C16" s="59">
        <f>SUM(C14+C12)</f>
        <v>11714863</v>
      </c>
      <c r="D16" s="150">
        <f>SUM(D14+D12)</f>
        <v>5188405</v>
      </c>
      <c r="E16" s="60">
        <f>D16/C16*100</f>
        <v>44.28907960767446</v>
      </c>
      <c r="G16" s="32"/>
      <c r="H16" s="32"/>
      <c r="J16" t="s">
        <v>92</v>
      </c>
      <c r="L16" s="47"/>
    </row>
    <row r="17" spans="2:16" ht="13.5" thickBot="1">
      <c r="B17" s="47"/>
      <c r="D17" s="47"/>
      <c r="G17" s="72"/>
      <c r="H17" s="72"/>
      <c r="L17" s="47"/>
      <c r="N17" s="47"/>
      <c r="P17" s="47"/>
    </row>
    <row r="18" spans="1:16" ht="18.75" customHeight="1" thickBot="1">
      <c r="A18" s="58" t="s">
        <v>40</v>
      </c>
      <c r="B18" s="61"/>
      <c r="C18" s="145"/>
      <c r="D18" s="62"/>
      <c r="E18" s="63"/>
      <c r="G18" s="72"/>
      <c r="H18" s="72"/>
      <c r="L18" s="47"/>
      <c r="N18" s="47"/>
      <c r="P18" s="47"/>
    </row>
    <row r="19" spans="1:16" ht="15" customHeight="1">
      <c r="A19" s="182" t="s">
        <v>84</v>
      </c>
      <c r="B19" s="238">
        <v>74540</v>
      </c>
      <c r="C19" s="183">
        <v>76521</v>
      </c>
      <c r="D19" s="173">
        <v>915</v>
      </c>
      <c r="E19" s="179">
        <f aca="true" t="shared" si="0" ref="E19:E34">D19/C19*100</f>
        <v>1.1957501862233897</v>
      </c>
      <c r="G19" s="72"/>
      <c r="H19" s="72"/>
      <c r="L19" s="47"/>
      <c r="N19" s="47"/>
      <c r="P19" s="47"/>
    </row>
    <row r="20" spans="1:16" ht="15" customHeight="1">
      <c r="A20" s="184" t="s">
        <v>68</v>
      </c>
      <c r="B20" s="187">
        <v>4613622</v>
      </c>
      <c r="C20" s="185">
        <v>5075974</v>
      </c>
      <c r="D20" s="169">
        <v>2525441</v>
      </c>
      <c r="E20" s="181">
        <f t="shared" si="0"/>
        <v>49.75283561342118</v>
      </c>
      <c r="G20" s="72"/>
      <c r="H20" s="72"/>
      <c r="L20" s="47"/>
      <c r="N20" s="47"/>
      <c r="P20" s="47"/>
    </row>
    <row r="21" spans="1:16" ht="15" customHeight="1">
      <c r="A21" s="186" t="s">
        <v>69</v>
      </c>
      <c r="B21" s="187">
        <v>171713</v>
      </c>
      <c r="C21" s="169">
        <v>174529</v>
      </c>
      <c r="D21" s="169">
        <v>63825</v>
      </c>
      <c r="E21" s="181">
        <f t="shared" si="0"/>
        <v>36.569853720585115</v>
      </c>
      <c r="G21" s="72"/>
      <c r="H21" s="72"/>
      <c r="L21" s="47"/>
      <c r="N21" s="47"/>
      <c r="P21" s="47"/>
    </row>
    <row r="22" spans="1:16" ht="15" customHeight="1">
      <c r="A22" s="186" t="s">
        <v>70</v>
      </c>
      <c r="B22" s="187">
        <v>350285</v>
      </c>
      <c r="C22" s="169">
        <v>611375</v>
      </c>
      <c r="D22" s="169">
        <v>147213</v>
      </c>
      <c r="E22" s="181">
        <f t="shared" si="0"/>
        <v>24.07900224902883</v>
      </c>
      <c r="G22" s="72"/>
      <c r="H22" s="72"/>
      <c r="L22" s="47"/>
      <c r="N22" s="47"/>
      <c r="P22" s="47"/>
    </row>
    <row r="23" spans="1:16" ht="15" customHeight="1">
      <c r="A23" s="186" t="s">
        <v>71</v>
      </c>
      <c r="B23" s="187">
        <v>12694</v>
      </c>
      <c r="C23" s="169">
        <v>12948</v>
      </c>
      <c r="D23" s="169">
        <v>2781</v>
      </c>
      <c r="E23" s="181">
        <f t="shared" si="0"/>
        <v>21.478220574606116</v>
      </c>
      <c r="G23" s="72"/>
      <c r="H23" s="72"/>
      <c r="L23" s="47"/>
      <c r="N23" s="47"/>
      <c r="P23" s="47"/>
    </row>
    <row r="24" spans="1:16" ht="15" customHeight="1">
      <c r="A24" s="186" t="s">
        <v>72</v>
      </c>
      <c r="B24" s="187">
        <v>4000</v>
      </c>
      <c r="C24" s="169">
        <v>4000</v>
      </c>
      <c r="D24" s="187">
        <v>15</v>
      </c>
      <c r="E24" s="181">
        <f t="shared" si="0"/>
        <v>0.375</v>
      </c>
      <c r="G24" s="72"/>
      <c r="H24" s="72"/>
      <c r="L24" s="47"/>
      <c r="N24" s="47"/>
      <c r="P24" s="47"/>
    </row>
    <row r="25" spans="1:16" ht="15" customHeight="1">
      <c r="A25" s="186" t="s">
        <v>73</v>
      </c>
      <c r="B25" s="187">
        <v>1620337</v>
      </c>
      <c r="C25" s="169">
        <v>2005838</v>
      </c>
      <c r="D25" s="169">
        <v>656957</v>
      </c>
      <c r="E25" s="181">
        <f t="shared" si="0"/>
        <v>32.75224619336158</v>
      </c>
      <c r="G25" s="72"/>
      <c r="H25" s="72"/>
      <c r="L25" s="47"/>
      <c r="N25" s="47"/>
      <c r="P25" s="47"/>
    </row>
    <row r="26" spans="1:16" ht="15" customHeight="1">
      <c r="A26" s="186" t="s">
        <v>74</v>
      </c>
      <c r="B26" s="187">
        <v>140466</v>
      </c>
      <c r="C26" s="169">
        <v>614448</v>
      </c>
      <c r="D26" s="169">
        <v>381034</v>
      </c>
      <c r="E26" s="181">
        <f t="shared" si="0"/>
        <v>62.012407884800666</v>
      </c>
      <c r="G26" s="72"/>
      <c r="H26" s="72"/>
      <c r="L26" s="47"/>
      <c r="N26" s="47"/>
      <c r="P26" s="47"/>
    </row>
    <row r="27" spans="1:16" ht="15" customHeight="1">
      <c r="A27" s="186" t="s">
        <v>41</v>
      </c>
      <c r="B27" s="187">
        <v>14680</v>
      </c>
      <c r="C27" s="169">
        <v>30885</v>
      </c>
      <c r="D27" s="169">
        <v>11417</v>
      </c>
      <c r="E27" s="181">
        <f t="shared" si="0"/>
        <v>36.96616480492148</v>
      </c>
      <c r="G27" s="72"/>
      <c r="H27" s="72"/>
      <c r="L27" s="47"/>
      <c r="N27" s="47"/>
      <c r="P27" s="47"/>
    </row>
    <row r="28" spans="1:16" ht="12.75" customHeight="1">
      <c r="A28" s="186" t="s">
        <v>75</v>
      </c>
      <c r="B28" s="187">
        <v>55880</v>
      </c>
      <c r="C28" s="169">
        <v>58375</v>
      </c>
      <c r="D28" s="187">
        <v>19700</v>
      </c>
      <c r="E28" s="181">
        <f t="shared" si="0"/>
        <v>33.74732334047109</v>
      </c>
      <c r="G28" s="72"/>
      <c r="H28" s="72"/>
      <c r="L28" s="47"/>
      <c r="N28" s="47"/>
      <c r="P28" s="47"/>
    </row>
    <row r="29" spans="1:16" ht="15" customHeight="1">
      <c r="A29" s="186" t="s">
        <v>76</v>
      </c>
      <c r="B29" s="187">
        <v>287330</v>
      </c>
      <c r="C29" s="169">
        <v>289818</v>
      </c>
      <c r="D29" s="169">
        <v>105520</v>
      </c>
      <c r="E29" s="181">
        <f t="shared" si="0"/>
        <v>36.40905671835428</v>
      </c>
      <c r="G29" s="72"/>
      <c r="H29" s="72"/>
      <c r="K29" s="47"/>
      <c r="L29" s="47"/>
      <c r="N29" s="47"/>
      <c r="P29" s="47"/>
    </row>
    <row r="30" spans="1:16" ht="15" customHeight="1">
      <c r="A30" s="186" t="s">
        <v>77</v>
      </c>
      <c r="B30" s="187">
        <v>98087</v>
      </c>
      <c r="C30" s="169">
        <v>99294</v>
      </c>
      <c r="D30" s="187">
        <v>9417</v>
      </c>
      <c r="E30" s="181">
        <f t="shared" si="0"/>
        <v>9.483956734545893</v>
      </c>
      <c r="G30" s="72"/>
      <c r="H30" s="72"/>
      <c r="K30" s="47"/>
      <c r="L30" s="47"/>
      <c r="N30" s="47"/>
      <c r="P30" s="47"/>
    </row>
    <row r="31" spans="1:16" ht="15" customHeight="1">
      <c r="A31" s="184" t="s">
        <v>78</v>
      </c>
      <c r="B31" s="187">
        <v>678850</v>
      </c>
      <c r="C31" s="185">
        <v>782688</v>
      </c>
      <c r="D31" s="169">
        <v>118216</v>
      </c>
      <c r="E31" s="181">
        <f t="shared" si="0"/>
        <v>15.103847254589311</v>
      </c>
      <c r="F31" s="11"/>
      <c r="G31" s="72"/>
      <c r="H31" s="72"/>
      <c r="K31" s="47"/>
      <c r="L31" s="47"/>
      <c r="N31" s="47"/>
      <c r="P31" s="47"/>
    </row>
    <row r="32" spans="1:16" ht="15" customHeight="1">
      <c r="A32" s="186" t="s">
        <v>79</v>
      </c>
      <c r="B32" s="187">
        <v>39901</v>
      </c>
      <c r="C32" s="169">
        <v>43241</v>
      </c>
      <c r="D32" s="169">
        <v>13777</v>
      </c>
      <c r="E32" s="181">
        <f t="shared" si="0"/>
        <v>31.860965287574295</v>
      </c>
      <c r="G32" s="72"/>
      <c r="H32" s="72"/>
      <c r="K32" s="47"/>
      <c r="L32" s="47"/>
      <c r="N32" s="47"/>
      <c r="P32" s="47"/>
    </row>
    <row r="33" spans="1:16" ht="15" customHeight="1">
      <c r="A33" s="186" t="s">
        <v>103</v>
      </c>
      <c r="B33" s="187">
        <v>13783</v>
      </c>
      <c r="C33" s="169">
        <v>13783</v>
      </c>
      <c r="D33" s="169">
        <v>4532</v>
      </c>
      <c r="E33" s="181">
        <f t="shared" si="0"/>
        <v>32.881085395051876</v>
      </c>
      <c r="G33" s="72"/>
      <c r="H33" s="72"/>
      <c r="L33" s="47"/>
      <c r="N33" s="252"/>
      <c r="P33" s="47"/>
    </row>
    <row r="34" spans="1:16" ht="15" customHeight="1">
      <c r="A34" s="186" t="s">
        <v>80</v>
      </c>
      <c r="B34" s="187">
        <v>60995</v>
      </c>
      <c r="C34" s="169">
        <v>61701</v>
      </c>
      <c r="D34" s="187">
        <v>14224</v>
      </c>
      <c r="E34" s="181">
        <f t="shared" si="0"/>
        <v>23.053110970648774</v>
      </c>
      <c r="F34" s="139"/>
      <c r="G34" s="72"/>
      <c r="H34" s="72"/>
      <c r="L34" s="47"/>
      <c r="N34" s="47"/>
      <c r="P34" s="47"/>
    </row>
    <row r="35" spans="1:16" ht="12" customHeight="1">
      <c r="A35" s="186" t="s">
        <v>81</v>
      </c>
      <c r="B35" s="187">
        <v>200000</v>
      </c>
      <c r="C35" s="169">
        <v>113483</v>
      </c>
      <c r="D35" s="169" t="s">
        <v>19</v>
      </c>
      <c r="E35" s="181" t="s">
        <v>19</v>
      </c>
      <c r="F35" s="6"/>
      <c r="G35" s="72"/>
      <c r="H35" s="72"/>
      <c r="L35" s="47"/>
      <c r="N35" s="47"/>
      <c r="P35" s="47"/>
    </row>
    <row r="36" spans="1:16" ht="12.75">
      <c r="A36" s="188" t="s">
        <v>42</v>
      </c>
      <c r="B36" s="240">
        <v>150000</v>
      </c>
      <c r="C36" s="189">
        <v>68736</v>
      </c>
      <c r="D36" s="169" t="s">
        <v>19</v>
      </c>
      <c r="E36" s="181" t="s">
        <v>19</v>
      </c>
      <c r="G36" s="72"/>
      <c r="H36" s="72"/>
      <c r="L36" s="47"/>
      <c r="N36" s="47"/>
      <c r="P36" s="47"/>
    </row>
    <row r="37" spans="1:16" ht="12" customHeight="1">
      <c r="A37" s="188" t="s">
        <v>43</v>
      </c>
      <c r="B37" s="240">
        <v>45000</v>
      </c>
      <c r="C37" s="189">
        <v>39747</v>
      </c>
      <c r="D37" s="169" t="s">
        <v>19</v>
      </c>
      <c r="E37" s="181" t="s">
        <v>19</v>
      </c>
      <c r="G37" s="72"/>
      <c r="H37" s="72"/>
      <c r="L37" s="47"/>
      <c r="N37" s="47"/>
      <c r="P37" s="47"/>
    </row>
    <row r="38" spans="1:16" ht="12.75">
      <c r="A38" s="188" t="s">
        <v>44</v>
      </c>
      <c r="B38" s="240">
        <v>5000</v>
      </c>
      <c r="C38" s="189">
        <v>5000</v>
      </c>
      <c r="D38" s="169" t="s">
        <v>19</v>
      </c>
      <c r="E38" s="181" t="s">
        <v>19</v>
      </c>
      <c r="G38" s="72"/>
      <c r="H38" s="72"/>
      <c r="L38" s="47"/>
      <c r="N38" s="47"/>
      <c r="P38" s="47"/>
    </row>
    <row r="39" spans="1:16" ht="15" customHeight="1" thickBot="1">
      <c r="A39" s="190" t="s">
        <v>86</v>
      </c>
      <c r="B39" s="187">
        <f>'Rozpočet kapitola EP'!B21</f>
        <v>781244</v>
      </c>
      <c r="C39" s="187">
        <f>'Rozpočet kapitola EP'!C21</f>
        <v>1033648</v>
      </c>
      <c r="D39" s="187">
        <f>'Rozpočet kapitola EP'!D21</f>
        <v>212552</v>
      </c>
      <c r="E39" s="181">
        <f>D39/C39*100</f>
        <v>20.56328653468105</v>
      </c>
      <c r="G39" s="72"/>
      <c r="H39" s="72"/>
      <c r="L39" s="164"/>
      <c r="M39" s="161"/>
      <c r="N39" s="47"/>
      <c r="P39" s="47"/>
    </row>
    <row r="40" spans="1:16" ht="23.25" customHeight="1" thickBot="1">
      <c r="A40" s="112" t="s">
        <v>45</v>
      </c>
      <c r="B40" s="111">
        <f>B19+B20+B21+B22+B23+B24+B25+B26+B27+B28+B29+B30+B31+B32+B33+B34+B35+B39</f>
        <v>9218407</v>
      </c>
      <c r="C40" s="111">
        <f>SUM(C19+C20+C21+C22+C23+C24+C25+C26+C27+C28+C29+C30+C31+C32+C33+C34+C35+C39)</f>
        <v>11102549</v>
      </c>
      <c r="D40" s="111">
        <f>SUM(D19:D39)</f>
        <v>4287536</v>
      </c>
      <c r="E40" s="116">
        <f>D40/C40*100</f>
        <v>38.6175823227621</v>
      </c>
      <c r="G40" s="72"/>
      <c r="H40" s="72"/>
      <c r="L40" s="164"/>
      <c r="M40" s="161"/>
      <c r="N40" s="47"/>
      <c r="P40" s="47"/>
    </row>
    <row r="41" spans="1:16" ht="12.75" customHeight="1" thickBot="1">
      <c r="A41" s="49"/>
      <c r="B41" s="64"/>
      <c r="C41" s="43"/>
      <c r="D41" s="43"/>
      <c r="E41" s="64"/>
      <c r="G41" s="72"/>
      <c r="H41" s="72"/>
      <c r="M41" s="162"/>
      <c r="N41" s="47"/>
      <c r="P41" s="47"/>
    </row>
    <row r="42" spans="1:16" ht="23.25" customHeight="1" thickBot="1">
      <c r="A42" s="107" t="s">
        <v>28</v>
      </c>
      <c r="B42" s="108">
        <f>Financování!B33</f>
        <v>490400</v>
      </c>
      <c r="C42" s="108">
        <f>Financování!C33</f>
        <v>612314</v>
      </c>
      <c r="D42" s="108">
        <f>Financování!D33</f>
        <v>95149</v>
      </c>
      <c r="E42" s="117">
        <f>D42/C42*100</f>
        <v>15.53924947004315</v>
      </c>
      <c r="G42" s="72"/>
      <c r="H42" s="72"/>
      <c r="L42" s="161"/>
      <c r="M42" s="161"/>
      <c r="N42" s="47"/>
      <c r="P42" s="47"/>
    </row>
    <row r="43" spans="1:16" ht="12.75" customHeight="1" thickBot="1">
      <c r="A43" s="65"/>
      <c r="B43" s="66"/>
      <c r="C43" s="66"/>
      <c r="D43" s="66"/>
      <c r="E43" s="67"/>
      <c r="G43" s="72"/>
      <c r="H43" s="72"/>
      <c r="L43" s="164"/>
      <c r="M43" s="161"/>
      <c r="P43" s="47"/>
    </row>
    <row r="44" spans="1:16" ht="23.25" customHeight="1" thickBot="1">
      <c r="A44" s="68" t="s">
        <v>82</v>
      </c>
      <c r="B44" s="69">
        <f>SUM(B42+B40)</f>
        <v>9708807</v>
      </c>
      <c r="C44" s="69">
        <f>SUM(C42+C40)</f>
        <v>11714863</v>
      </c>
      <c r="D44" s="69">
        <f>SUM(D42+D40)</f>
        <v>4382685</v>
      </c>
      <c r="E44" s="70">
        <f>D44/C44*100</f>
        <v>37.41132098599873</v>
      </c>
      <c r="G44" s="72"/>
      <c r="H44" s="72"/>
      <c r="L44" s="47"/>
      <c r="M44" s="162"/>
      <c r="P44" s="47"/>
    </row>
    <row r="45" spans="2:16" ht="18.75" customHeight="1" thickBot="1">
      <c r="B45" s="47"/>
      <c r="D45" s="47"/>
      <c r="G45" s="72"/>
      <c r="H45" s="72"/>
      <c r="L45" s="47"/>
      <c r="P45" s="47"/>
    </row>
    <row r="46" spans="1:14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805720</v>
      </c>
      <c r="E46" s="70" t="s">
        <v>19</v>
      </c>
      <c r="G46" s="74"/>
      <c r="H46" s="74"/>
      <c r="L46" s="47"/>
      <c r="N46" s="47"/>
    </row>
    <row r="47" spans="1:14" ht="12.75" customHeight="1">
      <c r="A47" s="71"/>
      <c r="B47" s="64"/>
      <c r="C47" s="64"/>
      <c r="D47" s="64"/>
      <c r="E47" s="57"/>
      <c r="G47" s="74"/>
      <c r="H47" s="74"/>
      <c r="N47" s="47"/>
    </row>
    <row r="48" spans="1:42" s="155" customFormat="1" ht="12.75" customHeight="1">
      <c r="A48" s="152"/>
      <c r="B48" s="153"/>
      <c r="C48" s="153"/>
      <c r="D48" s="153"/>
      <c r="E48" s="154"/>
      <c r="G48" s="156"/>
      <c r="H48" s="156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98</v>
      </c>
      <c r="B49" s="47"/>
      <c r="D49" s="47"/>
      <c r="G49" s="73"/>
      <c r="H49" s="73"/>
      <c r="N49" s="47"/>
    </row>
    <row r="50" spans="1:14" ht="12.75" customHeight="1">
      <c r="A50" s="75"/>
      <c r="B50" s="76"/>
      <c r="C50" s="10"/>
      <c r="D50" s="76"/>
      <c r="E50" s="5"/>
      <c r="G50" s="32"/>
      <c r="H50" s="32"/>
      <c r="N50" s="47"/>
    </row>
    <row r="51" spans="1:14" ht="12.75" customHeight="1">
      <c r="A51" s="65"/>
      <c r="B51" s="66"/>
      <c r="C51" s="66"/>
      <c r="D51" s="66"/>
      <c r="E51" s="67"/>
      <c r="G51" s="74"/>
      <c r="H51" s="74"/>
      <c r="L51" s="47"/>
      <c r="N51" s="47"/>
    </row>
    <row r="52" spans="1:14" ht="12.75" customHeight="1">
      <c r="A52" s="65"/>
      <c r="B52" s="66"/>
      <c r="C52" s="66"/>
      <c r="D52" s="66"/>
      <c r="E52" s="67"/>
      <c r="G52" s="74"/>
      <c r="H52" s="74"/>
      <c r="L52" s="47"/>
      <c r="N52" s="47"/>
    </row>
    <row r="53" spans="1:14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</row>
    <row r="54" spans="1:14" ht="12.75" customHeight="1">
      <c r="A54" s="5"/>
      <c r="B54" s="5"/>
      <c r="C54" s="10"/>
      <c r="D54" s="5"/>
      <c r="E54" s="5"/>
      <c r="G54" s="32"/>
      <c r="H54" s="32"/>
      <c r="L54" s="47"/>
      <c r="N54" s="47"/>
    </row>
    <row r="55" spans="1:14" ht="12.75" customHeight="1">
      <c r="A55" s="49"/>
      <c r="B55" s="64"/>
      <c r="C55" s="64"/>
      <c r="D55" s="64"/>
      <c r="E55" s="57"/>
      <c r="G55" s="74"/>
      <c r="H55" s="74"/>
      <c r="L55" s="47"/>
      <c r="N55" s="47"/>
    </row>
    <row r="56" spans="1:14" ht="12.75" customHeight="1">
      <c r="A56" s="49"/>
      <c r="B56" s="64"/>
      <c r="C56" s="64"/>
      <c r="D56" s="64"/>
      <c r="E56" s="57"/>
      <c r="G56" s="74"/>
      <c r="H56" s="74"/>
      <c r="L56" s="47"/>
      <c r="N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6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6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6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3">
    <mergeCell ref="D2:E2"/>
    <mergeCell ref="A4:E4"/>
    <mergeCell ref="A5:E5"/>
  </mergeCells>
  <printOptions horizontalCentered="1"/>
  <pageMargins left="0.3937007874015748" right="0.3937007874015748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0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12.375" style="0" customWidth="1"/>
    <col min="7" max="9" width="9.125" style="0" hidden="1" customWidth="1"/>
    <col min="10" max="10" width="10.625" style="0" customWidth="1"/>
    <col min="12" max="12" width="21.0039062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35" customFormat="1" ht="16.5" customHeight="1">
      <c r="A2" s="264" t="s">
        <v>131</v>
      </c>
      <c r="B2" s="265"/>
      <c r="C2" s="265"/>
      <c r="D2" s="265"/>
      <c r="E2" s="265"/>
    </row>
    <row r="3" spans="1:5" ht="16.5">
      <c r="A3" s="268" t="s">
        <v>46</v>
      </c>
      <c r="B3" s="267"/>
      <c r="C3" s="267"/>
      <c r="D3" s="267"/>
      <c r="E3" s="267"/>
    </row>
    <row r="4" spans="1:4" ht="18">
      <c r="A4" s="81"/>
      <c r="B4" s="81"/>
      <c r="C4" s="147"/>
      <c r="D4" s="81"/>
    </row>
    <row r="5" ht="13.5" thickBot="1">
      <c r="E5" s="51" t="s">
        <v>20</v>
      </c>
    </row>
    <row r="6" spans="1:14" ht="29.25" customHeight="1" thickBot="1">
      <c r="A6" s="58" t="s">
        <v>31</v>
      </c>
      <c r="B6" s="102" t="s">
        <v>32</v>
      </c>
      <c r="C6" s="148" t="s">
        <v>47</v>
      </c>
      <c r="D6" s="102" t="s">
        <v>48</v>
      </c>
      <c r="E6" s="103" t="s">
        <v>34</v>
      </c>
      <c r="L6" s="47"/>
      <c r="N6" s="47"/>
    </row>
    <row r="7" spans="1:14" ht="18" customHeight="1">
      <c r="A7" s="175" t="s">
        <v>35</v>
      </c>
      <c r="B7" s="173">
        <v>0</v>
      </c>
      <c r="C7" s="173">
        <v>0</v>
      </c>
      <c r="D7" s="173">
        <v>0</v>
      </c>
      <c r="E7" s="191" t="s">
        <v>19</v>
      </c>
      <c r="L7" s="47"/>
      <c r="N7" s="47"/>
    </row>
    <row r="8" spans="1:14" ht="18" customHeight="1">
      <c r="A8" s="176" t="s">
        <v>36</v>
      </c>
      <c r="B8" s="187">
        <v>1000</v>
      </c>
      <c r="C8" s="192">
        <v>1235</v>
      </c>
      <c r="D8" s="193">
        <v>785</v>
      </c>
      <c r="E8" s="181">
        <f>D8/C8*100</f>
        <v>63.56275303643725</v>
      </c>
      <c r="K8" s="47"/>
      <c r="L8" s="47"/>
      <c r="N8" s="47"/>
    </row>
    <row r="9" spans="1:15" ht="18" customHeight="1">
      <c r="A9" s="176" t="s">
        <v>37</v>
      </c>
      <c r="B9" s="169">
        <v>0</v>
      </c>
      <c r="C9" s="169">
        <v>0</v>
      </c>
      <c r="D9" s="169">
        <v>0</v>
      </c>
      <c r="E9" s="181" t="s">
        <v>19</v>
      </c>
      <c r="K9" s="47"/>
      <c r="L9" s="47"/>
      <c r="N9" s="47"/>
      <c r="O9" s="47"/>
    </row>
    <row r="10" spans="1:15" ht="18" customHeight="1" thickBot="1">
      <c r="A10" s="177" t="s">
        <v>38</v>
      </c>
      <c r="B10" s="174">
        <v>0</v>
      </c>
      <c r="C10" s="174">
        <v>107427</v>
      </c>
      <c r="D10" s="174">
        <v>107427</v>
      </c>
      <c r="E10" s="181">
        <f>D10/C10*100</f>
        <v>100</v>
      </c>
      <c r="K10" s="47"/>
      <c r="L10" s="47"/>
      <c r="N10" s="47"/>
      <c r="O10" s="47"/>
    </row>
    <row r="11" spans="1:14" ht="20.25" customHeight="1" thickBot="1">
      <c r="A11" s="104" t="s">
        <v>27</v>
      </c>
      <c r="B11" s="108">
        <f>SUM(B7:B10)</f>
        <v>1000</v>
      </c>
      <c r="C11" s="105">
        <f>SUM(C7:C10)</f>
        <v>108662</v>
      </c>
      <c r="D11" s="105">
        <f>SUM(D7:D10)</f>
        <v>108212</v>
      </c>
      <c r="E11" s="106">
        <f>D11/C11*100</f>
        <v>99.58587178590491</v>
      </c>
      <c r="K11" s="47"/>
      <c r="L11" s="47"/>
      <c r="N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Financování!B17</f>
        <v>780244</v>
      </c>
      <c r="C13" s="109">
        <f>Financování!C17</f>
        <v>1046900</v>
      </c>
      <c r="D13" s="109">
        <f>Financování!D17</f>
        <v>378999</v>
      </c>
      <c r="E13" s="106">
        <f>D13/C13*100</f>
        <v>36.20202502626803</v>
      </c>
      <c r="K13" s="47"/>
      <c r="L13" s="47"/>
      <c r="N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781244</v>
      </c>
      <c r="C15" s="69">
        <f>C13+C11</f>
        <v>1155562</v>
      </c>
      <c r="D15" s="59">
        <f>D11+D13</f>
        <v>487211</v>
      </c>
      <c r="E15" s="60">
        <f>D15/C15*100</f>
        <v>42.16225524896111</v>
      </c>
      <c r="K15" s="47"/>
      <c r="L15" s="47"/>
      <c r="N15" s="47"/>
      <c r="O15" s="47"/>
      <c r="Q15" s="47"/>
    </row>
    <row r="16" spans="1:17" ht="20.25" customHeight="1">
      <c r="A16" s="83"/>
      <c r="B16" s="83"/>
      <c r="C16" s="83"/>
      <c r="D16" s="83"/>
      <c r="E16" s="83"/>
      <c r="K16" s="47"/>
      <c r="L16" s="47"/>
      <c r="N16" s="47"/>
      <c r="O16" s="47"/>
      <c r="Q16" s="47"/>
    </row>
    <row r="17" spans="1:15" ht="24.75" customHeight="1" thickBot="1">
      <c r="A17" s="82"/>
      <c r="B17" s="83"/>
      <c r="C17" s="83"/>
      <c r="D17" s="83"/>
      <c r="E17" s="83"/>
      <c r="J17" t="s">
        <v>92</v>
      </c>
      <c r="K17" s="47"/>
      <c r="L17" s="47"/>
      <c r="N17" s="47"/>
      <c r="O17" s="47"/>
    </row>
    <row r="18" spans="1:17" ht="17.25" customHeight="1" thickBot="1">
      <c r="A18" s="84" t="s">
        <v>49</v>
      </c>
      <c r="B18" s="61"/>
      <c r="C18" s="145"/>
      <c r="D18" s="62"/>
      <c r="E18" s="63"/>
      <c r="K18" s="47"/>
      <c r="L18" s="47"/>
      <c r="N18" s="47"/>
      <c r="O18" s="47"/>
      <c r="Q18" s="47"/>
    </row>
    <row r="19" spans="1:17" ht="18" customHeight="1">
      <c r="A19" s="194" t="s">
        <v>50</v>
      </c>
      <c r="B19" s="206">
        <v>94836</v>
      </c>
      <c r="C19" s="172">
        <v>164137</v>
      </c>
      <c r="D19" s="195">
        <v>35655</v>
      </c>
      <c r="E19" s="196">
        <f>D19/C19*100</f>
        <v>21.722707250650373</v>
      </c>
      <c r="F19" s="66"/>
      <c r="K19" s="47"/>
      <c r="L19" s="47"/>
      <c r="N19" s="47"/>
      <c r="O19" s="47"/>
      <c r="Q19" s="47"/>
    </row>
    <row r="20" spans="1:17" ht="18" customHeight="1" thickBot="1">
      <c r="A20" s="197" t="s">
        <v>51</v>
      </c>
      <c r="B20" s="207">
        <v>686408</v>
      </c>
      <c r="C20" s="207">
        <v>869511</v>
      </c>
      <c r="D20" s="198">
        <v>176897</v>
      </c>
      <c r="E20" s="199">
        <f>D20/C20*100</f>
        <v>20.344423474803655</v>
      </c>
      <c r="K20" s="47"/>
      <c r="L20" s="47"/>
      <c r="N20" s="47"/>
      <c r="O20" s="47"/>
      <c r="Q20" s="47"/>
    </row>
    <row r="21" spans="1:17" ht="20.25" customHeight="1" thickBot="1">
      <c r="A21" s="110" t="s">
        <v>52</v>
      </c>
      <c r="B21" s="111">
        <f>SUM(B19:B20)</f>
        <v>781244</v>
      </c>
      <c r="C21" s="111">
        <f>SUM(C19:C20)</f>
        <v>1033648</v>
      </c>
      <c r="D21" s="111">
        <f>SUM(D19:D20)</f>
        <v>212552</v>
      </c>
      <c r="E21" s="116">
        <f>D21/C21*100</f>
        <v>20.56328653468105</v>
      </c>
      <c r="K21" s="47"/>
      <c r="L21" s="47"/>
      <c r="N21" s="47"/>
      <c r="O21" s="47"/>
      <c r="Q21" s="47"/>
    </row>
    <row r="22" spans="1:12" ht="12.75" customHeight="1" thickBot="1">
      <c r="A22" s="49"/>
      <c r="B22" s="64"/>
      <c r="C22" s="64"/>
      <c r="D22" s="64"/>
      <c r="E22" s="35"/>
      <c r="K22" s="47"/>
      <c r="L22" s="47"/>
    </row>
    <row r="23" spans="1:17" ht="20.25" customHeight="1" thickBot="1">
      <c r="A23" s="112" t="s">
        <v>28</v>
      </c>
      <c r="B23" s="111">
        <v>0</v>
      </c>
      <c r="C23" s="111">
        <f>Financování!C31</f>
        <v>121914</v>
      </c>
      <c r="D23" s="111">
        <f>Financování!D31</f>
        <v>76937</v>
      </c>
      <c r="E23" s="151">
        <f>D23/C23*100</f>
        <v>63.107600439654185</v>
      </c>
      <c r="K23" s="47"/>
      <c r="L23" s="47"/>
      <c r="N23" s="47"/>
      <c r="Q23" s="47"/>
    </row>
    <row r="24" spans="1:17" ht="12.75" customHeight="1" thickBot="1">
      <c r="A24" s="49"/>
      <c r="B24" s="64"/>
      <c r="C24" s="64"/>
      <c r="D24" s="64"/>
      <c r="E24" s="85"/>
      <c r="K24" s="47"/>
      <c r="L24" s="47"/>
      <c r="N24" s="47"/>
      <c r="Q24" s="47"/>
    </row>
    <row r="25" spans="1:17" ht="20.25" customHeight="1" thickBot="1">
      <c r="A25" s="68" t="s">
        <v>82</v>
      </c>
      <c r="B25" s="69">
        <f>SUM(B21+B23)</f>
        <v>781244</v>
      </c>
      <c r="C25" s="69">
        <f>SUM(C21+C23)</f>
        <v>1155562</v>
      </c>
      <c r="D25" s="69">
        <f>D21+D23</f>
        <v>289489</v>
      </c>
      <c r="E25" s="140">
        <f>D25/C25*100</f>
        <v>25.0517929803853</v>
      </c>
      <c r="K25" s="47"/>
      <c r="L25" s="47"/>
      <c r="N25" s="47"/>
      <c r="Q25" s="47"/>
    </row>
    <row r="26" spans="2:14" ht="20.25" customHeight="1" thickBot="1">
      <c r="B26" s="47"/>
      <c r="D26" s="47"/>
      <c r="K26" s="47"/>
      <c r="L26" s="47"/>
      <c r="N26" s="47"/>
    </row>
    <row r="27" spans="1:14" ht="22.5" customHeight="1" thickBot="1">
      <c r="A27" s="58" t="s">
        <v>29</v>
      </c>
      <c r="B27" s="69">
        <v>0</v>
      </c>
      <c r="C27" s="69">
        <f>C15-C25</f>
        <v>0</v>
      </c>
      <c r="D27" s="69">
        <f>D15-D25</f>
        <v>197722</v>
      </c>
      <c r="E27" s="86" t="s">
        <v>19</v>
      </c>
      <c r="L27" s="47"/>
      <c r="N27" s="47"/>
    </row>
    <row r="28" ht="12.75">
      <c r="N28" s="47"/>
    </row>
    <row r="29" spans="1:14" ht="12.75" customHeight="1">
      <c r="A29" t="s">
        <v>98</v>
      </c>
      <c r="N29" s="47"/>
    </row>
    <row r="30" ht="12.75">
      <c r="N30" s="47"/>
    </row>
    <row r="31" spans="14:15" ht="12.75">
      <c r="N31" s="47"/>
      <c r="O31" s="163"/>
    </row>
    <row r="32" ht="12.75">
      <c r="N32" s="47"/>
    </row>
    <row r="33" ht="12.75">
      <c r="N33" s="47"/>
    </row>
    <row r="34" ht="12.75">
      <c r="N34" s="47"/>
    </row>
    <row r="35" ht="12" customHeight="1"/>
    <row r="36" spans="6:14" ht="12.75">
      <c r="F36" s="6"/>
      <c r="N36" s="47"/>
    </row>
    <row r="37" ht="12" customHeight="1"/>
    <row r="38" ht="12.75">
      <c r="N38" s="47"/>
    </row>
    <row r="39" ht="12.75">
      <c r="N39" s="47"/>
    </row>
    <row r="40" ht="12.75">
      <c r="N40" s="47"/>
    </row>
    <row r="41" spans="4:14" ht="12.75">
      <c r="D41" s="6"/>
      <c r="N41" s="47"/>
    </row>
    <row r="42" ht="12.75">
      <c r="N42" s="47"/>
    </row>
    <row r="45" ht="12.75">
      <c r="D45" s="6"/>
    </row>
    <row r="47" spans="1:5" ht="12.75">
      <c r="A47" s="5"/>
      <c r="B47" s="5"/>
      <c r="C47" s="10"/>
      <c r="D47" s="76"/>
      <c r="E47" s="5"/>
    </row>
    <row r="48" spans="1:5" ht="12.75" customHeight="1">
      <c r="A48" s="77"/>
      <c r="B48" s="78"/>
      <c r="C48" s="66"/>
      <c r="D48" s="79"/>
      <c r="E48" s="5"/>
    </row>
    <row r="49" spans="1:5" ht="12" customHeight="1">
      <c r="A49" s="77"/>
      <c r="B49" s="78"/>
      <c r="C49" s="66"/>
      <c r="D49" s="79"/>
      <c r="E49" s="5"/>
    </row>
    <row r="50" spans="1:5" ht="12.75" customHeight="1">
      <c r="A50" s="49"/>
      <c r="B50" s="49"/>
      <c r="C50" s="64"/>
      <c r="D50" s="79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  <row r="53" spans="1:5" ht="12.75">
      <c r="A53" s="5"/>
      <c r="B53" s="5"/>
      <c r="C53" s="10"/>
      <c r="D53" s="5"/>
      <c r="E53" s="5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64" t="s">
        <v>133</v>
      </c>
      <c r="B2" s="269"/>
      <c r="C2" s="269"/>
      <c r="D2" s="269"/>
      <c r="E2" s="269"/>
    </row>
    <row r="3" spans="1:5" ht="20.25" customHeight="1">
      <c r="A3" s="270" t="s">
        <v>94</v>
      </c>
      <c r="B3" s="271"/>
      <c r="C3" s="271"/>
      <c r="D3" s="271"/>
      <c r="E3" s="271"/>
    </row>
    <row r="4" spans="1:5" ht="20.25" customHeight="1">
      <c r="A4" s="50"/>
      <c r="B4" s="87"/>
      <c r="C4" s="87"/>
      <c r="D4" s="87"/>
      <c r="E4" s="87"/>
    </row>
    <row r="5" ht="13.5" thickBot="1">
      <c r="E5" s="51" t="s">
        <v>20</v>
      </c>
    </row>
    <row r="6" spans="1:15" ht="26.25" customHeight="1">
      <c r="A6" s="88" t="s">
        <v>31</v>
      </c>
      <c r="B6" s="53" t="s">
        <v>32</v>
      </c>
      <c r="C6" s="53" t="s">
        <v>33</v>
      </c>
      <c r="D6" s="54" t="s">
        <v>85</v>
      </c>
      <c r="E6" s="55" t="s">
        <v>34</v>
      </c>
      <c r="M6" s="47"/>
      <c r="O6" s="47"/>
    </row>
    <row r="7" spans="1:15" ht="15" customHeight="1">
      <c r="A7" s="175" t="s">
        <v>35</v>
      </c>
      <c r="B7" s="238">
        <f>'Rozpočet včetně kapitoly EP'!B8</f>
        <v>4331227</v>
      </c>
      <c r="C7" s="173">
        <f>'Rozpočet včetně kapitoly EP'!C8</f>
        <v>4331227</v>
      </c>
      <c r="D7" s="173">
        <f>'Rozpočet včetně kapitoly EP'!D8</f>
        <v>1775400</v>
      </c>
      <c r="E7" s="179">
        <f>D7/C7*100</f>
        <v>40.99069386111603</v>
      </c>
      <c r="G7" s="32"/>
      <c r="H7" s="32"/>
      <c r="I7" s="32"/>
      <c r="M7" s="251"/>
      <c r="O7" s="47"/>
    </row>
    <row r="8" spans="1:15" ht="15" customHeight="1">
      <c r="A8" s="176" t="s">
        <v>36</v>
      </c>
      <c r="B8" s="187">
        <f>'Rozpočet včetně kapitoly EP'!B9-'Rozpočet kapitola EP'!B8</f>
        <v>261042</v>
      </c>
      <c r="C8" s="169">
        <v>268699</v>
      </c>
      <c r="D8" s="169">
        <f>'Rozpočet včetně kapitoly EP'!D9-'Rozpočet kapitola EP'!D8</f>
        <v>58820</v>
      </c>
      <c r="E8" s="181">
        <f>D8/C8*100</f>
        <v>21.890665763549546</v>
      </c>
      <c r="G8" s="72"/>
      <c r="H8" s="72"/>
      <c r="I8" s="72"/>
      <c r="M8" s="47"/>
      <c r="O8" s="47"/>
    </row>
    <row r="9" spans="1:15" ht="15" customHeight="1">
      <c r="A9" s="176" t="s">
        <v>37</v>
      </c>
      <c r="B9" s="187">
        <f>'Rozpočet včetně kapitoly EP'!B10</f>
        <v>22000</v>
      </c>
      <c r="C9" s="169">
        <f>'Rozpočet včetně kapitoly EP'!C10</f>
        <v>22000</v>
      </c>
      <c r="D9" s="169">
        <f>'Rozpočet včetně kapitoly EP'!D10</f>
        <v>32553</v>
      </c>
      <c r="E9" s="181">
        <f>D9/C9*100</f>
        <v>147.96818181818182</v>
      </c>
      <c r="G9" s="72"/>
      <c r="H9" s="72"/>
      <c r="I9" s="72"/>
      <c r="M9" s="47"/>
      <c r="O9" s="47"/>
    </row>
    <row r="10" spans="1:15" ht="15" customHeight="1" thickBot="1">
      <c r="A10" s="177" t="s">
        <v>38</v>
      </c>
      <c r="B10" s="187">
        <v>80686</v>
      </c>
      <c r="C10" s="173">
        <v>800887</v>
      </c>
      <c r="D10" s="173">
        <v>502413</v>
      </c>
      <c r="E10" s="181">
        <f>D10/C10*100</f>
        <v>62.73207081648222</v>
      </c>
      <c r="G10" s="73"/>
      <c r="H10" s="73"/>
      <c r="I10" s="73"/>
      <c r="M10" s="47"/>
      <c r="O10" s="47"/>
    </row>
    <row r="11" spans="1:15" ht="20.25" customHeight="1" thickBot="1">
      <c r="A11" s="118" t="s">
        <v>27</v>
      </c>
      <c r="B11" s="105">
        <f>SUM(B7:B10)</f>
        <v>4694955</v>
      </c>
      <c r="C11" s="105">
        <f>SUM(C7:C10)</f>
        <v>5422813</v>
      </c>
      <c r="D11" s="119">
        <f>SUM(D7:D10)</f>
        <v>2369186</v>
      </c>
      <c r="E11" s="106">
        <f>D11/C11*100</f>
        <v>43.689243940368215</v>
      </c>
      <c r="G11" s="32"/>
      <c r="H11" s="32"/>
      <c r="I11" s="32"/>
      <c r="M11" s="47"/>
      <c r="O11" s="47"/>
    </row>
    <row r="12" spans="2:9" ht="10.5" customHeight="1" thickBot="1">
      <c r="B12" s="47"/>
      <c r="C12" s="99"/>
      <c r="D12" s="99"/>
      <c r="G12" s="72"/>
      <c r="H12" s="72"/>
      <c r="I12" s="72"/>
    </row>
    <row r="13" spans="1:15" ht="20.25" customHeight="1" thickBot="1">
      <c r="A13" s="107" t="s">
        <v>30</v>
      </c>
      <c r="B13" s="108">
        <f>Financování!B11</f>
        <v>0</v>
      </c>
      <c r="C13" s="108">
        <f>Financování!C11</f>
        <v>567803</v>
      </c>
      <c r="D13" s="108">
        <f>Financování!D11</f>
        <v>46358</v>
      </c>
      <c r="E13" s="117">
        <f>D13/C13*100</f>
        <v>8.164451403039434</v>
      </c>
      <c r="G13" s="72"/>
      <c r="H13" s="72"/>
      <c r="I13" s="72"/>
      <c r="M13" s="47"/>
      <c r="O13" s="47"/>
    </row>
    <row r="14" spans="2:9" ht="11.25" customHeight="1" thickBot="1">
      <c r="B14" s="47"/>
      <c r="C14" s="47"/>
      <c r="D14" s="47"/>
      <c r="G14" s="72"/>
      <c r="H14" s="72"/>
      <c r="I14" s="72"/>
    </row>
    <row r="15" spans="1:9" ht="20.25" customHeight="1" thickBot="1">
      <c r="A15" s="89" t="s">
        <v>39</v>
      </c>
      <c r="B15" s="59">
        <f>SUM(B13+B11)</f>
        <v>4694955</v>
      </c>
      <c r="C15" s="59">
        <f>SUM(C13+C11)</f>
        <v>5990616</v>
      </c>
      <c r="D15" s="59">
        <f>SUM(D13+D11)</f>
        <v>2415544</v>
      </c>
      <c r="E15" s="60">
        <f>D15/C15*100</f>
        <v>40.32213047873541</v>
      </c>
      <c r="G15" s="72"/>
      <c r="H15" s="72"/>
      <c r="I15" s="72"/>
    </row>
    <row r="16" spans="2:15" ht="20.25" customHeight="1" thickBot="1">
      <c r="B16" s="47"/>
      <c r="C16" s="47"/>
      <c r="D16" s="47"/>
      <c r="G16" s="72"/>
      <c r="H16" s="72"/>
      <c r="I16" s="72"/>
      <c r="M16" s="47"/>
      <c r="O16" s="47"/>
    </row>
    <row r="17" spans="1:15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  <c r="O17" s="47"/>
    </row>
    <row r="18" spans="1:15" ht="15" customHeight="1">
      <c r="A18" s="182" t="s">
        <v>84</v>
      </c>
      <c r="B18" s="238">
        <f>'Rozpočet včetně kapitoly EP'!B19</f>
        <v>74540</v>
      </c>
      <c r="C18" s="173">
        <f>'Rozpočet včetně kapitoly EP'!C19</f>
        <v>76521</v>
      </c>
      <c r="D18" s="173">
        <f>'Rozpočet včetně kapitoly EP'!D19</f>
        <v>915</v>
      </c>
      <c r="E18" s="179">
        <f aca="true" t="shared" si="0" ref="E18:E33">D18/C18*100</f>
        <v>1.1957501862233897</v>
      </c>
      <c r="G18" s="72"/>
      <c r="H18" s="72"/>
      <c r="I18" s="72"/>
      <c r="M18" s="47"/>
      <c r="O18" s="47"/>
    </row>
    <row r="19" spans="1:15" ht="15" customHeight="1">
      <c r="A19" s="184" t="s">
        <v>68</v>
      </c>
      <c r="B19" s="238">
        <v>381014</v>
      </c>
      <c r="C19" s="173">
        <v>507289</v>
      </c>
      <c r="D19" s="173">
        <v>268872</v>
      </c>
      <c r="E19" s="181">
        <f t="shared" si="0"/>
        <v>53.00174062516633</v>
      </c>
      <c r="G19" s="72"/>
      <c r="H19" s="72"/>
      <c r="I19" s="72"/>
      <c r="M19" s="47"/>
      <c r="O19" s="47"/>
    </row>
    <row r="20" spans="1:15" ht="15" customHeight="1">
      <c r="A20" s="186" t="s">
        <v>69</v>
      </c>
      <c r="B20" s="238">
        <f>'Rozpočet včetně kapitoly EP'!B21</f>
        <v>171713</v>
      </c>
      <c r="C20" s="173">
        <f>'Rozpočet včetně kapitoly EP'!C21</f>
        <v>174529</v>
      </c>
      <c r="D20" s="173">
        <f>'Rozpočet včetně kapitoly EP'!D21</f>
        <v>63825</v>
      </c>
      <c r="E20" s="181">
        <f t="shared" si="0"/>
        <v>36.569853720585115</v>
      </c>
      <c r="G20" s="72"/>
      <c r="H20" s="72"/>
      <c r="I20" s="72"/>
      <c r="M20" s="47"/>
      <c r="O20" s="47"/>
    </row>
    <row r="21" spans="1:15" ht="15" customHeight="1">
      <c r="A21" s="186" t="s">
        <v>70</v>
      </c>
      <c r="B21" s="238">
        <f>'Rozpočet včetně kapitoly EP'!B22</f>
        <v>350285</v>
      </c>
      <c r="C21" s="173">
        <f>'Rozpočet včetně kapitoly EP'!C22</f>
        <v>611375</v>
      </c>
      <c r="D21" s="173">
        <f>'Rozpočet včetně kapitoly EP'!D22</f>
        <v>147213</v>
      </c>
      <c r="E21" s="181">
        <f t="shared" si="0"/>
        <v>24.07900224902883</v>
      </c>
      <c r="G21" s="72"/>
      <c r="H21" s="72"/>
      <c r="I21" s="72"/>
      <c r="M21" s="47"/>
      <c r="O21" s="47"/>
    </row>
    <row r="22" spans="1:15" ht="15" customHeight="1">
      <c r="A22" s="186" t="s">
        <v>71</v>
      </c>
      <c r="B22" s="238">
        <f>'Rozpočet včetně kapitoly EP'!B23</f>
        <v>12694</v>
      </c>
      <c r="C22" s="173">
        <f>'Rozpočet včetně kapitoly EP'!C23</f>
        <v>12948</v>
      </c>
      <c r="D22" s="173">
        <f>'Rozpočet včetně kapitoly EP'!D23</f>
        <v>2781</v>
      </c>
      <c r="E22" s="181">
        <f t="shared" si="0"/>
        <v>21.478220574606116</v>
      </c>
      <c r="G22" s="72"/>
      <c r="H22" s="72"/>
      <c r="I22" s="72"/>
      <c r="M22" s="47"/>
      <c r="N22" s="47"/>
      <c r="O22" s="47"/>
    </row>
    <row r="23" spans="1:15" ht="15" customHeight="1">
      <c r="A23" s="186" t="s">
        <v>72</v>
      </c>
      <c r="B23" s="238">
        <f>'Rozpočet včetně kapitoly EP'!B24</f>
        <v>4000</v>
      </c>
      <c r="C23" s="173">
        <f>'Rozpočet včetně kapitoly EP'!C24</f>
        <v>4000</v>
      </c>
      <c r="D23" s="173">
        <f>'Rozpočet včetně kapitoly EP'!D24</f>
        <v>15</v>
      </c>
      <c r="E23" s="181">
        <f t="shared" si="0"/>
        <v>0.375</v>
      </c>
      <c r="G23" s="72"/>
      <c r="H23" s="72"/>
      <c r="I23" s="72"/>
      <c r="L23" s="47"/>
      <c r="M23" s="47"/>
      <c r="N23" s="47"/>
      <c r="O23" s="47"/>
    </row>
    <row r="24" spans="1:15" ht="15" customHeight="1">
      <c r="A24" s="186" t="s">
        <v>73</v>
      </c>
      <c r="B24" s="238">
        <f>'Rozpočet včetně kapitoly EP'!B25</f>
        <v>1620337</v>
      </c>
      <c r="C24" s="173">
        <f>'Rozpočet včetně kapitoly EP'!C25</f>
        <v>2005838</v>
      </c>
      <c r="D24" s="173">
        <f>'Rozpočet včetně kapitoly EP'!D25</f>
        <v>656957</v>
      </c>
      <c r="E24" s="181">
        <f t="shared" si="0"/>
        <v>32.75224619336158</v>
      </c>
      <c r="G24" s="72"/>
      <c r="H24" s="72"/>
      <c r="I24" s="72"/>
      <c r="L24" s="47"/>
      <c r="M24" s="47"/>
      <c r="N24" s="47"/>
      <c r="O24" s="47"/>
    </row>
    <row r="25" spans="1:15" ht="15" customHeight="1">
      <c r="A25" s="186" t="s">
        <v>74</v>
      </c>
      <c r="B25" s="238">
        <f>'Rozpočet včetně kapitoly EP'!B26</f>
        <v>140466</v>
      </c>
      <c r="C25" s="173">
        <f>'Rozpočet včetně kapitoly EP'!C26</f>
        <v>614448</v>
      </c>
      <c r="D25" s="173">
        <f>'Rozpočet včetně kapitoly EP'!D26</f>
        <v>381034</v>
      </c>
      <c r="E25" s="181">
        <f t="shared" si="0"/>
        <v>62.012407884800666</v>
      </c>
      <c r="G25" s="72"/>
      <c r="H25" s="72"/>
      <c r="I25" s="72"/>
      <c r="M25" s="47"/>
      <c r="O25" s="47"/>
    </row>
    <row r="26" spans="1:15" ht="15" customHeight="1">
      <c r="A26" s="186" t="s">
        <v>41</v>
      </c>
      <c r="B26" s="238">
        <f>'Rozpočet včetně kapitoly EP'!B27</f>
        <v>14680</v>
      </c>
      <c r="C26" s="173">
        <f>'Rozpočet včetně kapitoly EP'!C27</f>
        <v>30885</v>
      </c>
      <c r="D26" s="173">
        <f>'Rozpočet včetně kapitoly EP'!D27</f>
        <v>11417</v>
      </c>
      <c r="E26" s="181">
        <f t="shared" si="0"/>
        <v>36.96616480492148</v>
      </c>
      <c r="G26" s="72"/>
      <c r="H26" s="72"/>
      <c r="I26" s="72"/>
      <c r="M26" s="47"/>
      <c r="O26" s="47"/>
    </row>
    <row r="27" spans="1:15" ht="15" customHeight="1">
      <c r="A27" s="186" t="s">
        <v>75</v>
      </c>
      <c r="B27" s="238">
        <f>'Rozpočet včetně kapitoly EP'!B28</f>
        <v>55880</v>
      </c>
      <c r="C27" s="173">
        <f>'Rozpočet včetně kapitoly EP'!C28</f>
        <v>58375</v>
      </c>
      <c r="D27" s="173">
        <f>'Rozpočet včetně kapitoly EP'!D28</f>
        <v>19700</v>
      </c>
      <c r="E27" s="181">
        <f t="shared" si="0"/>
        <v>33.74732334047109</v>
      </c>
      <c r="G27" s="72"/>
      <c r="H27" s="72"/>
      <c r="I27" s="72"/>
      <c r="M27" s="47"/>
      <c r="O27" s="47"/>
    </row>
    <row r="28" spans="1:15" ht="12.75" customHeight="1">
      <c r="A28" s="186" t="s">
        <v>76</v>
      </c>
      <c r="B28" s="238">
        <f>'Rozpočet včetně kapitoly EP'!B29</f>
        <v>287330</v>
      </c>
      <c r="C28" s="173">
        <f>'Rozpočet včetně kapitoly EP'!C29</f>
        <v>289818</v>
      </c>
      <c r="D28" s="173">
        <f>'Rozpočet včetně kapitoly EP'!D29</f>
        <v>105520</v>
      </c>
      <c r="E28" s="181">
        <f t="shared" si="0"/>
        <v>36.40905671835428</v>
      </c>
      <c r="G28" s="72"/>
      <c r="H28" s="72"/>
      <c r="I28" s="72"/>
      <c r="M28" s="47"/>
      <c r="O28" s="47"/>
    </row>
    <row r="29" spans="1:15" ht="15" customHeight="1">
      <c r="A29" s="186" t="s">
        <v>77</v>
      </c>
      <c r="B29" s="238">
        <f>'Rozpočet včetně kapitoly EP'!B30</f>
        <v>98087</v>
      </c>
      <c r="C29" s="173">
        <f>'Rozpočet včetně kapitoly EP'!C30</f>
        <v>99294</v>
      </c>
      <c r="D29" s="173">
        <f>'Rozpočet včetně kapitoly EP'!D30</f>
        <v>9417</v>
      </c>
      <c r="E29" s="181">
        <f t="shared" si="0"/>
        <v>9.483956734545893</v>
      </c>
      <c r="G29" s="72"/>
      <c r="H29" s="72"/>
      <c r="I29" s="72"/>
      <c r="M29" s="47"/>
      <c r="O29" s="47"/>
    </row>
    <row r="30" spans="1:15" ht="15" customHeight="1">
      <c r="A30" s="184" t="s">
        <v>78</v>
      </c>
      <c r="B30" s="238">
        <f>'Rozpočet včetně kapitoly EP'!B31</f>
        <v>678850</v>
      </c>
      <c r="C30" s="173">
        <f>'Rozpočet včetně kapitoly EP'!C31</f>
        <v>782688</v>
      </c>
      <c r="D30" s="173">
        <f>'Rozpočet včetně kapitoly EP'!D31</f>
        <v>118216</v>
      </c>
      <c r="E30" s="181">
        <f t="shared" si="0"/>
        <v>15.103847254589311</v>
      </c>
      <c r="G30" s="72"/>
      <c r="H30" s="72"/>
      <c r="I30" s="72"/>
      <c r="M30" s="47"/>
      <c r="O30" s="47"/>
    </row>
    <row r="31" spans="1:15" ht="15" customHeight="1">
      <c r="A31" s="186" t="s">
        <v>79</v>
      </c>
      <c r="B31" s="238">
        <f>'Rozpočet včetně kapitoly EP'!B32</f>
        <v>39901</v>
      </c>
      <c r="C31" s="173">
        <f>'Rozpočet včetně kapitoly EP'!C32</f>
        <v>43241</v>
      </c>
      <c r="D31" s="173">
        <f>'Rozpočet včetně kapitoly EP'!D32</f>
        <v>13777</v>
      </c>
      <c r="E31" s="181">
        <f t="shared" si="0"/>
        <v>31.860965287574295</v>
      </c>
      <c r="G31" s="72"/>
      <c r="H31" s="72"/>
      <c r="I31" s="72"/>
      <c r="M31" s="47"/>
      <c r="O31" s="47"/>
    </row>
    <row r="32" spans="1:15" ht="15" customHeight="1">
      <c r="A32" s="186" t="s">
        <v>103</v>
      </c>
      <c r="B32" s="238">
        <f>'Rozpočet včetně kapitoly EP'!B33</f>
        <v>13783</v>
      </c>
      <c r="C32" s="173">
        <f>'Rozpočet včetně kapitoly EP'!C33</f>
        <v>13783</v>
      </c>
      <c r="D32" s="173">
        <f>'Rozpočet včetně kapitoly EP'!D33</f>
        <v>4532</v>
      </c>
      <c r="E32" s="181">
        <f t="shared" si="0"/>
        <v>32.881085395051876</v>
      </c>
      <c r="G32" s="72"/>
      <c r="H32" s="72"/>
      <c r="I32" s="72"/>
      <c r="M32" s="47"/>
      <c r="O32" s="47"/>
    </row>
    <row r="33" spans="1:15" ht="15" customHeight="1">
      <c r="A33" s="186" t="s">
        <v>80</v>
      </c>
      <c r="B33" s="238">
        <f>'Rozpočet včetně kapitoly EP'!B34</f>
        <v>60995</v>
      </c>
      <c r="C33" s="173">
        <f>'Rozpočet včetně kapitoly EP'!C34</f>
        <v>61701</v>
      </c>
      <c r="D33" s="173">
        <f>'Rozpočet včetně kapitoly EP'!D34</f>
        <v>14224</v>
      </c>
      <c r="E33" s="181">
        <f t="shared" si="0"/>
        <v>23.053110970648774</v>
      </c>
      <c r="G33" s="72"/>
      <c r="H33" s="72"/>
      <c r="I33" s="72"/>
      <c r="M33" s="47"/>
      <c r="O33" s="47"/>
    </row>
    <row r="34" spans="1:15" ht="15" customHeight="1">
      <c r="A34" s="186" t="s">
        <v>81</v>
      </c>
      <c r="B34" s="238">
        <v>200000</v>
      </c>
      <c r="C34" s="173">
        <f>'Rozpočet včetně kapitoly EP'!C35</f>
        <v>113483</v>
      </c>
      <c r="D34" s="169" t="s">
        <v>19</v>
      </c>
      <c r="E34" s="181" t="s">
        <v>19</v>
      </c>
      <c r="G34" s="72"/>
      <c r="H34" s="72"/>
      <c r="I34" s="72"/>
      <c r="M34" s="47"/>
      <c r="O34" s="47"/>
    </row>
    <row r="35" spans="1:15" ht="12" customHeight="1">
      <c r="A35" s="188" t="s">
        <v>42</v>
      </c>
      <c r="B35" s="240">
        <v>150000</v>
      </c>
      <c r="C35" s="240">
        <f>'Rozpočet včetně kapitoly EP'!C36</f>
        <v>68736</v>
      </c>
      <c r="D35" s="169" t="s">
        <v>19</v>
      </c>
      <c r="E35" s="181" t="s">
        <v>19</v>
      </c>
      <c r="G35" s="72"/>
      <c r="H35" s="72"/>
      <c r="I35" s="72"/>
      <c r="M35" s="47"/>
      <c r="O35" s="47"/>
    </row>
    <row r="36" spans="1:15" ht="12.75">
      <c r="A36" s="188" t="s">
        <v>43</v>
      </c>
      <c r="B36" s="240">
        <v>45000</v>
      </c>
      <c r="C36" s="240">
        <f>'Rozpočet včetně kapitoly EP'!C37</f>
        <v>39747</v>
      </c>
      <c r="D36" s="169" t="s">
        <v>19</v>
      </c>
      <c r="E36" s="181" t="s">
        <v>19</v>
      </c>
      <c r="G36" s="72"/>
      <c r="H36" s="72"/>
      <c r="I36" s="72"/>
      <c r="M36" s="47"/>
      <c r="O36" s="47"/>
    </row>
    <row r="37" spans="1:13" ht="12" customHeight="1" thickBot="1">
      <c r="A37" s="188" t="s">
        <v>44</v>
      </c>
      <c r="B37" s="240">
        <v>5000</v>
      </c>
      <c r="C37" s="240">
        <f>'Rozpočet včetně kapitoly EP'!C38</f>
        <v>5000</v>
      </c>
      <c r="D37" s="169" t="s">
        <v>19</v>
      </c>
      <c r="E37" s="181" t="s">
        <v>19</v>
      </c>
      <c r="G37" s="72"/>
      <c r="H37" s="72"/>
      <c r="I37" s="72"/>
      <c r="M37" s="47"/>
    </row>
    <row r="38" spans="1:15" ht="23.25" customHeight="1" thickBot="1">
      <c r="A38" s="112" t="s">
        <v>45</v>
      </c>
      <c r="B38" s="111">
        <f>SUM(B18:B37)-B34</f>
        <v>4204555</v>
      </c>
      <c r="C38" s="111">
        <f>SUM(C18:C37)-C34</f>
        <v>5500216</v>
      </c>
      <c r="D38" s="111">
        <f>SUM(D18:D37)</f>
        <v>1818415</v>
      </c>
      <c r="E38" s="116">
        <f>D38/C38*100</f>
        <v>33.06079252160279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Financování!B33</f>
        <v>490400</v>
      </c>
      <c r="C40" s="108">
        <f>Financování!C26</f>
        <v>490400</v>
      </c>
      <c r="D40" s="108">
        <f>Financování!D26</f>
        <v>18212</v>
      </c>
      <c r="E40" s="117">
        <f>D40/C40*100</f>
        <v>3.7137030995106035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82</v>
      </c>
      <c r="B42" s="69">
        <f>B40+B38</f>
        <v>4694955</v>
      </c>
      <c r="C42" s="69">
        <f>SUM(C40+C38)</f>
        <v>5990616</v>
      </c>
      <c r="D42" s="69">
        <f>SUM(D38+D40)</f>
        <v>1836627</v>
      </c>
      <c r="E42" s="70">
        <f>D42/C42*100</f>
        <v>30.65839973718896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578917</v>
      </c>
      <c r="E44" s="70" t="s">
        <v>19</v>
      </c>
      <c r="G44" s="74"/>
      <c r="H44" s="74"/>
      <c r="I44" s="74"/>
    </row>
    <row r="45" spans="1:15" ht="14.25" customHeight="1">
      <c r="A45" s="159"/>
      <c r="B45" s="157"/>
      <c r="C45" s="157"/>
      <c r="D45" s="157"/>
      <c r="E45" s="160"/>
      <c r="G45" s="74"/>
      <c r="H45" s="74"/>
      <c r="I45" s="74"/>
      <c r="M45" s="47"/>
      <c r="O45" s="47"/>
    </row>
    <row r="46" spans="1:15" ht="12.75">
      <c r="A46" s="32" t="s">
        <v>98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M9" sqref="M9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72" t="s">
        <v>137</v>
      </c>
      <c r="B1" s="269"/>
      <c r="C1" s="269"/>
      <c r="D1" s="269"/>
      <c r="E1" s="269"/>
    </row>
    <row r="2" spans="1:5" ht="15">
      <c r="A2" s="39" t="s">
        <v>30</v>
      </c>
      <c r="E2" s="51" t="s">
        <v>20</v>
      </c>
    </row>
    <row r="3" spans="1:5" ht="25.5">
      <c r="A3" s="141" t="s">
        <v>53</v>
      </c>
      <c r="B3" s="20" t="s">
        <v>54</v>
      </c>
      <c r="C3" s="20" t="s">
        <v>33</v>
      </c>
      <c r="D3" s="20" t="s">
        <v>85</v>
      </c>
      <c r="E3" s="20" t="s">
        <v>34</v>
      </c>
    </row>
    <row r="4" spans="1:5" ht="63.75">
      <c r="A4" s="170" t="s">
        <v>116</v>
      </c>
      <c r="B4" s="169">
        <v>0</v>
      </c>
      <c r="C4" s="169">
        <v>2812</v>
      </c>
      <c r="D4" s="169">
        <v>0</v>
      </c>
      <c r="E4" s="169">
        <f aca="true" t="shared" si="0" ref="E4:E11">D4*100/C4</f>
        <v>0</v>
      </c>
    </row>
    <row r="5" spans="1:5" ht="38.25">
      <c r="A5" s="170" t="s">
        <v>117</v>
      </c>
      <c r="B5" s="169">
        <v>0</v>
      </c>
      <c r="C5" s="169">
        <v>6791</v>
      </c>
      <c r="D5" s="169">
        <v>0</v>
      </c>
      <c r="E5" s="169">
        <f t="shared" si="0"/>
        <v>0</v>
      </c>
    </row>
    <row r="6" spans="1:5" ht="51">
      <c r="A6" s="170" t="s">
        <v>122</v>
      </c>
      <c r="B6" s="169">
        <v>0</v>
      </c>
      <c r="C6" s="187">
        <v>2500</v>
      </c>
      <c r="D6" s="169">
        <v>0</v>
      </c>
      <c r="E6" s="169">
        <f t="shared" si="0"/>
        <v>0</v>
      </c>
    </row>
    <row r="7" spans="1:5" ht="39" customHeight="1">
      <c r="A7" s="170" t="s">
        <v>123</v>
      </c>
      <c r="B7" s="169">
        <v>0</v>
      </c>
      <c r="C7" s="187">
        <v>90905</v>
      </c>
      <c r="D7" s="169">
        <v>0</v>
      </c>
      <c r="E7" s="169">
        <f t="shared" si="0"/>
        <v>0</v>
      </c>
    </row>
    <row r="8" spans="1:5" ht="42" customHeight="1">
      <c r="A8" s="170" t="s">
        <v>125</v>
      </c>
      <c r="B8" s="169">
        <v>0</v>
      </c>
      <c r="C8" s="187">
        <v>88435</v>
      </c>
      <c r="D8" s="169">
        <v>0</v>
      </c>
      <c r="E8" s="169">
        <f t="shared" si="0"/>
        <v>0</v>
      </c>
    </row>
    <row r="9" spans="1:5" ht="39" customHeight="1">
      <c r="A9" s="170" t="s">
        <v>124</v>
      </c>
      <c r="B9" s="169">
        <v>0</v>
      </c>
      <c r="C9" s="187">
        <v>10000</v>
      </c>
      <c r="D9" s="169">
        <v>0</v>
      </c>
      <c r="E9" s="169">
        <f t="shared" si="0"/>
        <v>0</v>
      </c>
    </row>
    <row r="10" spans="1:5" ht="25.5" customHeight="1">
      <c r="A10" s="170" t="s">
        <v>120</v>
      </c>
      <c r="B10" s="169">
        <v>0</v>
      </c>
      <c r="C10" s="187">
        <v>366360</v>
      </c>
      <c r="D10" s="187">
        <v>46358</v>
      </c>
      <c r="E10" s="169">
        <f t="shared" si="0"/>
        <v>12.65367398187575</v>
      </c>
    </row>
    <row r="11" spans="1:14" ht="20.25" customHeight="1">
      <c r="A11" s="124" t="s">
        <v>55</v>
      </c>
      <c r="B11" s="120">
        <f>SUM(B4:B10)</f>
        <v>0</v>
      </c>
      <c r="C11" s="120">
        <f>SUM(C4:C10)</f>
        <v>567803</v>
      </c>
      <c r="D11" s="120">
        <f>SUM(D4:D10)</f>
        <v>46358</v>
      </c>
      <c r="E11" s="120">
        <f t="shared" si="0"/>
        <v>8.164451403039434</v>
      </c>
      <c r="N11" s="47"/>
    </row>
    <row r="12" ht="15" customHeight="1">
      <c r="N12" s="47"/>
    </row>
    <row r="13" spans="1:14" ht="25.5">
      <c r="A13" s="123" t="s">
        <v>56</v>
      </c>
      <c r="B13" s="20" t="s">
        <v>54</v>
      </c>
      <c r="C13" s="20" t="s">
        <v>33</v>
      </c>
      <c r="D13" s="20" t="s">
        <v>85</v>
      </c>
      <c r="E13" s="20" t="s">
        <v>34</v>
      </c>
      <c r="N13" s="47"/>
    </row>
    <row r="14" spans="1:14" ht="15.75" customHeight="1">
      <c r="A14" s="170" t="s">
        <v>95</v>
      </c>
      <c r="B14" s="187">
        <v>570805</v>
      </c>
      <c r="C14" s="253">
        <v>686782</v>
      </c>
      <c r="D14" s="253">
        <v>148599</v>
      </c>
      <c r="E14" s="169">
        <f>D14*100/C14</f>
        <v>21.636996892754905</v>
      </c>
      <c r="N14" s="47"/>
    </row>
    <row r="15" spans="1:14" ht="25.5">
      <c r="A15" s="171" t="s">
        <v>126</v>
      </c>
      <c r="B15" s="187">
        <v>9439</v>
      </c>
      <c r="C15" s="253">
        <v>230398</v>
      </c>
      <c r="D15" s="253">
        <v>230398</v>
      </c>
      <c r="E15" s="169">
        <f>D15*100/C15</f>
        <v>100</v>
      </c>
      <c r="N15" s="47"/>
    </row>
    <row r="16" spans="1:14" ht="15.75" customHeight="1">
      <c r="A16" s="171" t="s">
        <v>57</v>
      </c>
      <c r="B16" s="187">
        <v>200000</v>
      </c>
      <c r="C16" s="253">
        <v>129720</v>
      </c>
      <c r="D16" s="253">
        <v>2</v>
      </c>
      <c r="E16" s="169">
        <f>D16*100/C16</f>
        <v>0.001541782300339192</v>
      </c>
      <c r="F16" s="149"/>
      <c r="N16" s="47"/>
    </row>
    <row r="17" spans="1:14" ht="25.5" customHeight="1">
      <c r="A17" s="125" t="s">
        <v>58</v>
      </c>
      <c r="B17" s="120">
        <f>SUM(B14:B16)</f>
        <v>780244</v>
      </c>
      <c r="C17" s="120">
        <f>SUM(C14:C16)</f>
        <v>1046900</v>
      </c>
      <c r="D17" s="120">
        <f>SUM(D14:D16)</f>
        <v>378999</v>
      </c>
      <c r="E17" s="120">
        <f>D17*100/C17</f>
        <v>36.20202502626803</v>
      </c>
      <c r="N17" s="47"/>
    </row>
    <row r="18" spans="2:14" ht="13.5" thickBot="1">
      <c r="B18" s="6"/>
      <c r="C18" s="6"/>
      <c r="D18" s="6"/>
      <c r="E18" s="6"/>
      <c r="N18" s="47"/>
    </row>
    <row r="19" spans="1:14" ht="18.75" customHeight="1" thickBot="1">
      <c r="A19" s="84" t="s">
        <v>59</v>
      </c>
      <c r="B19" s="59">
        <f>B11+B17</f>
        <v>780244</v>
      </c>
      <c r="C19" s="59">
        <f>SUM(C17+C11)</f>
        <v>1614703</v>
      </c>
      <c r="D19" s="59">
        <f>D17+D11</f>
        <v>425357</v>
      </c>
      <c r="E19" s="60">
        <f>D19/C19*100</f>
        <v>26.342739191046277</v>
      </c>
      <c r="N19" s="47"/>
    </row>
    <row r="20" spans="1:14" ht="14.25" customHeight="1">
      <c r="A20" s="56"/>
      <c r="B20" s="126"/>
      <c r="C20" s="126"/>
      <c r="D20" s="126"/>
      <c r="E20" s="127"/>
      <c r="N20" s="47"/>
    </row>
    <row r="21" spans="1:14" ht="15">
      <c r="A21" s="39" t="s">
        <v>28</v>
      </c>
      <c r="E21" s="51" t="s">
        <v>20</v>
      </c>
      <c r="N21" s="47"/>
    </row>
    <row r="22" spans="1:14" ht="12.75" customHeight="1">
      <c r="A22" s="128" t="s">
        <v>60</v>
      </c>
      <c r="B22" s="129" t="s">
        <v>90</v>
      </c>
      <c r="C22" s="129" t="s">
        <v>91</v>
      </c>
      <c r="D22" s="130" t="s">
        <v>85</v>
      </c>
      <c r="E22" s="129" t="s">
        <v>34</v>
      </c>
      <c r="F22" s="134"/>
      <c r="N22" s="47"/>
    </row>
    <row r="23" spans="1:14" ht="9.75" customHeight="1">
      <c r="A23" s="131"/>
      <c r="B23" s="122"/>
      <c r="C23" s="122"/>
      <c r="D23" s="121"/>
      <c r="E23" s="122"/>
      <c r="N23" s="47"/>
    </row>
    <row r="24" spans="1:14" ht="15.75" customHeight="1">
      <c r="A24" s="171" t="s">
        <v>88</v>
      </c>
      <c r="B24" s="187">
        <v>40400</v>
      </c>
      <c r="C24" s="192">
        <v>40400</v>
      </c>
      <c r="D24" s="172">
        <v>18212</v>
      </c>
      <c r="E24" s="192">
        <f>D24*100/C24</f>
        <v>45.07920792079208</v>
      </c>
      <c r="N24" s="47"/>
    </row>
    <row r="25" spans="1:14" ht="25.5">
      <c r="A25" s="171" t="s">
        <v>118</v>
      </c>
      <c r="B25" s="187">
        <v>450000</v>
      </c>
      <c r="C25" s="192">
        <v>450000</v>
      </c>
      <c r="D25" s="172">
        <v>0</v>
      </c>
      <c r="E25" s="192">
        <f>D25*100/C25</f>
        <v>0</v>
      </c>
      <c r="N25" s="47"/>
    </row>
    <row r="26" spans="1:14" ht="20.25" customHeight="1">
      <c r="A26" s="124" t="s">
        <v>61</v>
      </c>
      <c r="B26" s="120">
        <f>SUM(B24:B25)</f>
        <v>490400</v>
      </c>
      <c r="C26" s="120">
        <f>SUM(C24:C25)</f>
        <v>490400</v>
      </c>
      <c r="D26" s="120">
        <f>SUM(D24:D25)</f>
        <v>18212</v>
      </c>
      <c r="E26" s="120">
        <f>D26*100/C26</f>
        <v>3.7137030995106035</v>
      </c>
      <c r="N26" s="47"/>
    </row>
    <row r="27" spans="1:14" ht="12.75" customHeight="1">
      <c r="A27" s="132"/>
      <c r="B27" s="133"/>
      <c r="C27" s="133"/>
      <c r="D27" s="133"/>
      <c r="E27" s="133"/>
      <c r="N27" s="47"/>
    </row>
    <row r="28" spans="1:14" ht="25.5">
      <c r="A28" s="123" t="s">
        <v>62</v>
      </c>
      <c r="B28" s="20" t="s">
        <v>54</v>
      </c>
      <c r="C28" s="20" t="s">
        <v>47</v>
      </c>
      <c r="D28" s="20" t="s">
        <v>48</v>
      </c>
      <c r="E28" s="20" t="s">
        <v>34</v>
      </c>
      <c r="N28" s="47"/>
    </row>
    <row r="29" spans="1:14" ht="15.75" customHeight="1">
      <c r="A29" s="171" t="s">
        <v>96</v>
      </c>
      <c r="B29" s="169">
        <v>0</v>
      </c>
      <c r="C29" s="169">
        <v>108419</v>
      </c>
      <c r="D29" s="169">
        <v>63442</v>
      </c>
      <c r="E29" s="169">
        <f>D29*100/C29</f>
        <v>58.51557383853384</v>
      </c>
      <c r="N29" s="47"/>
    </row>
    <row r="30" spans="1:14" ht="12.75">
      <c r="A30" s="171" t="s">
        <v>130</v>
      </c>
      <c r="B30" s="169">
        <v>0</v>
      </c>
      <c r="C30" s="169">
        <v>13495</v>
      </c>
      <c r="D30" s="169">
        <v>13495</v>
      </c>
      <c r="E30" s="169">
        <f>D30*100/C30</f>
        <v>100</v>
      </c>
      <c r="N30" s="47"/>
    </row>
    <row r="31" spans="1:14" ht="26.25" customHeight="1">
      <c r="A31" s="125" t="s">
        <v>63</v>
      </c>
      <c r="B31" s="120">
        <f>SUM(B29:B29)</f>
        <v>0</v>
      </c>
      <c r="C31" s="120">
        <f>SUM(C29:C30)</f>
        <v>121914</v>
      </c>
      <c r="D31" s="120">
        <f>SUM(D29:D30)</f>
        <v>76937</v>
      </c>
      <c r="E31" s="158">
        <f>D31/C31*100</f>
        <v>63.107600439654185</v>
      </c>
      <c r="N31" s="47"/>
    </row>
    <row r="32" spans="2:5" ht="12" customHeight="1" thickBot="1">
      <c r="B32" s="6"/>
      <c r="C32" s="6"/>
      <c r="D32" s="6"/>
      <c r="E32" s="6"/>
    </row>
    <row r="33" spans="1:5" ht="21.75" customHeight="1" thickBot="1">
      <c r="A33" s="84" t="s">
        <v>64</v>
      </c>
      <c r="B33" s="59">
        <f>SUM(B31+B26)</f>
        <v>490400</v>
      </c>
      <c r="C33" s="59">
        <f>SUM(C31+C26)</f>
        <v>612314</v>
      </c>
      <c r="D33" s="59">
        <f>SUM(D31+D26)</f>
        <v>95149</v>
      </c>
      <c r="E33" s="60">
        <f>D33/C33*100</f>
        <v>15.53924947004315</v>
      </c>
    </row>
    <row r="34" ht="12" customHeight="1" thickBot="1"/>
    <row r="35" spans="1:5" ht="22.5" customHeight="1" thickBot="1">
      <c r="A35" s="84" t="s">
        <v>65</v>
      </c>
      <c r="B35" s="59">
        <f>B19-B33</f>
        <v>289844</v>
      </c>
      <c r="C35" s="59">
        <f>C19-C33</f>
        <v>1002389</v>
      </c>
      <c r="D35" s="59">
        <f>D19-D33</f>
        <v>330208</v>
      </c>
      <c r="E35" s="60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showGridLines="0" zoomScalePageLayoutView="0" workbookViewId="0" topLeftCell="A1">
      <selection activeCell="D46" sqref="D46"/>
    </sheetView>
  </sheetViews>
  <sheetFormatPr defaultColWidth="9.00390625" defaultRowHeight="12.75"/>
  <cols>
    <col min="1" max="1" width="2.625" style="242" customWidth="1"/>
    <col min="2" max="2" width="20.125" style="242" customWidth="1"/>
    <col min="3" max="3" width="5.25390625" style="242" customWidth="1"/>
    <col min="4" max="15" width="8.00390625" style="242" customWidth="1"/>
    <col min="16" max="16" width="10.75390625" style="242" customWidth="1"/>
    <col min="17" max="18" width="9.375" style="242" customWidth="1"/>
    <col min="19" max="19" width="0" style="242" hidden="1" customWidth="1"/>
    <col min="20" max="20" width="4.00390625" style="242" customWidth="1"/>
    <col min="21" max="16384" width="9.125" style="242" customWidth="1"/>
  </cols>
  <sheetData>
    <row r="1" ht="21" customHeight="1"/>
    <row r="2" spans="2:18" ht="18" customHeight="1">
      <c r="B2" s="278" t="s">
        <v>136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4" spans="2:18" ht="22.5">
      <c r="B4" s="244">
        <v>2017</v>
      </c>
      <c r="C4" s="245"/>
      <c r="D4" s="246" t="s">
        <v>0</v>
      </c>
      <c r="E4" s="246" t="s">
        <v>1</v>
      </c>
      <c r="F4" s="246" t="s">
        <v>2</v>
      </c>
      <c r="G4" s="246" t="s">
        <v>3</v>
      </c>
      <c r="H4" s="246" t="s">
        <v>4</v>
      </c>
      <c r="I4" s="246" t="s">
        <v>5</v>
      </c>
      <c r="J4" s="246" t="s">
        <v>6</v>
      </c>
      <c r="K4" s="246" t="s">
        <v>7</v>
      </c>
      <c r="L4" s="246" t="s">
        <v>8</v>
      </c>
      <c r="M4" s="246" t="s">
        <v>9</v>
      </c>
      <c r="N4" s="246" t="s">
        <v>10</v>
      </c>
      <c r="O4" s="246" t="s">
        <v>11</v>
      </c>
      <c r="P4" s="246" t="s">
        <v>12</v>
      </c>
      <c r="Q4" s="246" t="s">
        <v>15</v>
      </c>
      <c r="R4" s="246" t="s">
        <v>13</v>
      </c>
    </row>
    <row r="5" spans="2:18" ht="22.5">
      <c r="B5" s="243" t="s">
        <v>127</v>
      </c>
      <c r="C5" s="248">
        <v>1111</v>
      </c>
      <c r="D5" s="249">
        <v>92752.75734</v>
      </c>
      <c r="E5" s="249">
        <v>94079.66293</v>
      </c>
      <c r="F5" s="249">
        <v>76068.73711</v>
      </c>
      <c r="G5" s="249">
        <v>67038.27085</v>
      </c>
      <c r="H5" s="249">
        <v>82845.21959000001</v>
      </c>
      <c r="I5" s="249">
        <v>0</v>
      </c>
      <c r="J5" s="249">
        <v>0</v>
      </c>
      <c r="K5" s="249">
        <v>0</v>
      </c>
      <c r="L5" s="249">
        <v>0</v>
      </c>
      <c r="M5" s="249">
        <v>0</v>
      </c>
      <c r="N5" s="249">
        <v>0</v>
      </c>
      <c r="O5" s="249">
        <v>0</v>
      </c>
      <c r="P5" s="249">
        <v>412784.6478200001</v>
      </c>
      <c r="Q5" s="249">
        <v>950000</v>
      </c>
      <c r="R5" s="254">
        <v>43.45101556000001</v>
      </c>
    </row>
    <row r="6" spans="2:18" ht="22.5">
      <c r="B6" s="243" t="s">
        <v>128</v>
      </c>
      <c r="C6" s="248">
        <v>1112</v>
      </c>
      <c r="D6" s="249">
        <v>2713.81372</v>
      </c>
      <c r="E6" s="249">
        <v>1214.8616000000002</v>
      </c>
      <c r="F6" s="249">
        <v>3013.6483399999997</v>
      </c>
      <c r="G6" s="249">
        <v>0</v>
      </c>
      <c r="H6" s="249">
        <v>0</v>
      </c>
      <c r="I6" s="249">
        <v>0</v>
      </c>
      <c r="J6" s="249">
        <v>0</v>
      </c>
      <c r="K6" s="249">
        <v>0</v>
      </c>
      <c r="L6" s="249">
        <v>0</v>
      </c>
      <c r="M6" s="249">
        <v>0</v>
      </c>
      <c r="N6" s="249">
        <v>0</v>
      </c>
      <c r="O6" s="249">
        <v>0</v>
      </c>
      <c r="P6" s="249">
        <v>6942.32366</v>
      </c>
      <c r="Q6" s="249">
        <v>20000</v>
      </c>
      <c r="R6" s="254">
        <v>34.711618300000005</v>
      </c>
    </row>
    <row r="7" spans="2:18" ht="22.5">
      <c r="B7" s="243" t="s">
        <v>129</v>
      </c>
      <c r="C7" s="248">
        <v>1113</v>
      </c>
      <c r="D7" s="249">
        <v>7976.1345</v>
      </c>
      <c r="E7" s="249">
        <v>10245.78542</v>
      </c>
      <c r="F7" s="249">
        <v>5478.42262</v>
      </c>
      <c r="G7" s="249">
        <v>6341.10837</v>
      </c>
      <c r="H7" s="249">
        <v>7315.89417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0</v>
      </c>
      <c r="O7" s="249">
        <v>0</v>
      </c>
      <c r="P7" s="249">
        <v>37357.34508</v>
      </c>
      <c r="Q7" s="249">
        <v>95000</v>
      </c>
      <c r="R7" s="254">
        <v>39.3235211368421</v>
      </c>
    </row>
    <row r="8" spans="2:18" ht="22.5">
      <c r="B8" s="243" t="s">
        <v>112</v>
      </c>
      <c r="C8" s="248">
        <v>1121</v>
      </c>
      <c r="D8" s="249">
        <v>27181.298</v>
      </c>
      <c r="E8" s="249">
        <v>9720.30106</v>
      </c>
      <c r="F8" s="249">
        <v>192752.90093</v>
      </c>
      <c r="G8" s="249">
        <v>60991.85964</v>
      </c>
      <c r="H8" s="249">
        <v>661.38176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291307.74139</v>
      </c>
      <c r="Q8" s="249">
        <v>1035000</v>
      </c>
      <c r="R8" s="254">
        <v>28.145675496618356</v>
      </c>
    </row>
    <row r="9" spans="2:18" ht="12.75">
      <c r="B9" s="247" t="s">
        <v>113</v>
      </c>
      <c r="C9" s="248">
        <v>1211</v>
      </c>
      <c r="D9" s="249">
        <v>219765.51668</v>
      </c>
      <c r="E9" s="249">
        <v>270405.08371</v>
      </c>
      <c r="F9" s="249">
        <v>118145.55948000001</v>
      </c>
      <c r="G9" s="249">
        <v>144706.88163999998</v>
      </c>
      <c r="H9" s="249">
        <v>273060.77287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1026083.81438</v>
      </c>
      <c r="Q9" s="249">
        <v>2200000</v>
      </c>
      <c r="R9" s="254">
        <v>46.64017338090909</v>
      </c>
    </row>
    <row r="10" spans="2:18" ht="12.75">
      <c r="B10" s="276" t="s">
        <v>14</v>
      </c>
      <c r="C10" s="277"/>
      <c r="D10" s="250">
        <v>350389.52024</v>
      </c>
      <c r="E10" s="250">
        <v>385665.69472</v>
      </c>
      <c r="F10" s="250">
        <v>395459.26848</v>
      </c>
      <c r="G10" s="250">
        <v>279078.1205</v>
      </c>
      <c r="H10" s="250">
        <v>363883.26839000004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  <c r="N10" s="250">
        <v>0</v>
      </c>
      <c r="O10" s="250">
        <v>0</v>
      </c>
      <c r="P10" s="250">
        <v>1774475.87233</v>
      </c>
      <c r="Q10" s="250">
        <v>4300000</v>
      </c>
      <c r="R10" s="255">
        <v>41.26688075186046</v>
      </c>
    </row>
    <row r="11" spans="2:18" ht="12.75">
      <c r="B11" s="258"/>
      <c r="C11" s="259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1"/>
    </row>
    <row r="12" spans="2:18" ht="12.75">
      <c r="B12" s="273" t="s">
        <v>114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</row>
    <row r="13" spans="2:18" ht="12.75">
      <c r="B13" s="275" t="s">
        <v>134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</row>
    <row r="14" spans="2:18" ht="12.75">
      <c r="B14" s="275" t="s">
        <v>135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</row>
    <row r="15" ht="12.75">
      <c r="B15" s="257"/>
    </row>
    <row r="16" spans="2:18" ht="33.75">
      <c r="B16" s="244">
        <v>2016</v>
      </c>
      <c r="C16" s="245"/>
      <c r="D16" s="246" t="s">
        <v>0</v>
      </c>
      <c r="E16" s="246" t="s">
        <v>1</v>
      </c>
      <c r="F16" s="246" t="s">
        <v>2</v>
      </c>
      <c r="G16" s="246" t="s">
        <v>3</v>
      </c>
      <c r="H16" s="246" t="s">
        <v>4</v>
      </c>
      <c r="I16" s="246" t="s">
        <v>5</v>
      </c>
      <c r="J16" s="246" t="s">
        <v>6</v>
      </c>
      <c r="K16" s="246" t="s">
        <v>7</v>
      </c>
      <c r="L16" s="246" t="s">
        <v>8</v>
      </c>
      <c r="M16" s="246" t="s">
        <v>9</v>
      </c>
      <c r="N16" s="246" t="s">
        <v>10</v>
      </c>
      <c r="O16" s="246" t="s">
        <v>11</v>
      </c>
      <c r="P16" s="246" t="s">
        <v>99</v>
      </c>
      <c r="Q16" s="246" t="s">
        <v>16</v>
      </c>
      <c r="R16" s="246" t="s">
        <v>13</v>
      </c>
    </row>
    <row r="17" spans="2:18" ht="33.75">
      <c r="B17" s="247" t="s">
        <v>109</v>
      </c>
      <c r="C17" s="248">
        <v>1111</v>
      </c>
      <c r="D17" s="249">
        <v>91214.03659</v>
      </c>
      <c r="E17" s="249">
        <v>79567.63265</v>
      </c>
      <c r="F17" s="249">
        <v>68885.08558</v>
      </c>
      <c r="G17" s="249">
        <v>61284.3558</v>
      </c>
      <c r="H17" s="249">
        <v>68791.86186</v>
      </c>
      <c r="I17" s="249">
        <v>0</v>
      </c>
      <c r="J17" s="249">
        <v>0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49">
        <v>369742.97248000005</v>
      </c>
      <c r="Q17" s="249">
        <v>975780.63494</v>
      </c>
      <c r="R17" s="254">
        <v>37.89201786144641</v>
      </c>
    </row>
    <row r="18" spans="2:18" ht="33.75">
      <c r="B18" s="247" t="s">
        <v>110</v>
      </c>
      <c r="C18" s="248">
        <v>1112</v>
      </c>
      <c r="D18" s="249">
        <v>2546.67691</v>
      </c>
      <c r="E18" s="249">
        <v>979.71263</v>
      </c>
      <c r="F18" s="249">
        <v>1608.90872</v>
      </c>
      <c r="G18" s="249">
        <v>0</v>
      </c>
      <c r="H18" s="249">
        <v>0</v>
      </c>
      <c r="I18" s="249">
        <v>0</v>
      </c>
      <c r="J18" s="249">
        <v>0</v>
      </c>
      <c r="K18" s="249">
        <v>0</v>
      </c>
      <c r="L18" s="249">
        <v>0</v>
      </c>
      <c r="M18" s="249">
        <v>0</v>
      </c>
      <c r="N18" s="249">
        <v>0</v>
      </c>
      <c r="O18" s="249">
        <v>0</v>
      </c>
      <c r="P18" s="249">
        <v>5135.29826</v>
      </c>
      <c r="Q18" s="249">
        <v>26745.57543</v>
      </c>
      <c r="R18" s="254">
        <v>19.200552530419046</v>
      </c>
    </row>
    <row r="19" spans="2:18" ht="33.75">
      <c r="B19" s="247" t="s">
        <v>111</v>
      </c>
      <c r="C19" s="248">
        <v>1113</v>
      </c>
      <c r="D19" s="249">
        <v>7615.19012</v>
      </c>
      <c r="E19" s="249">
        <v>11735.91842</v>
      </c>
      <c r="F19" s="249">
        <v>6018.38317</v>
      </c>
      <c r="G19" s="249">
        <v>7366.36707</v>
      </c>
      <c r="H19" s="249">
        <v>6891.75654</v>
      </c>
      <c r="I19" s="249">
        <v>0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49">
        <v>39627.615320000004</v>
      </c>
      <c r="Q19" s="249">
        <v>105258.86939000002</v>
      </c>
      <c r="R19" s="254">
        <v>37.64776835401272</v>
      </c>
    </row>
    <row r="20" spans="2:18" ht="22.5">
      <c r="B20" s="247" t="s">
        <v>112</v>
      </c>
      <c r="C20" s="248">
        <v>1121</v>
      </c>
      <c r="D20" s="249">
        <v>35742.084259999996</v>
      </c>
      <c r="E20" s="249">
        <v>7994.686</v>
      </c>
      <c r="F20" s="249">
        <v>173165.24698</v>
      </c>
      <c r="G20" s="249">
        <v>59012.58665</v>
      </c>
      <c r="H20" s="249">
        <v>2011.17068</v>
      </c>
      <c r="I20" s="249">
        <v>0</v>
      </c>
      <c r="J20" s="249">
        <v>0</v>
      </c>
      <c r="K20" s="249">
        <v>0</v>
      </c>
      <c r="L20" s="249">
        <v>0</v>
      </c>
      <c r="M20" s="249">
        <v>0</v>
      </c>
      <c r="N20" s="249">
        <v>0</v>
      </c>
      <c r="O20" s="249">
        <v>0</v>
      </c>
      <c r="P20" s="249">
        <v>277925.77456999995</v>
      </c>
      <c r="Q20" s="249">
        <v>1087775.44046</v>
      </c>
      <c r="R20" s="254">
        <v>25.54992181589155</v>
      </c>
    </row>
    <row r="21" spans="2:18" ht="12.75">
      <c r="B21" s="247" t="s">
        <v>113</v>
      </c>
      <c r="C21" s="248">
        <v>1211</v>
      </c>
      <c r="D21" s="249">
        <v>166538.18811000002</v>
      </c>
      <c r="E21" s="249">
        <v>258198.26541</v>
      </c>
      <c r="F21" s="249">
        <v>82769.64356</v>
      </c>
      <c r="G21" s="249">
        <v>155853.51956000002</v>
      </c>
      <c r="H21" s="249">
        <v>220057.18634000001</v>
      </c>
      <c r="I21" s="249">
        <v>0</v>
      </c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883416.80298</v>
      </c>
      <c r="Q21" s="249">
        <v>2235400.03379</v>
      </c>
      <c r="R21" s="254">
        <v>39.519405458816905</v>
      </c>
    </row>
    <row r="22" spans="2:18" ht="12.75">
      <c r="B22" s="276" t="s">
        <v>14</v>
      </c>
      <c r="C22" s="277"/>
      <c r="D22" s="250">
        <v>303656.17599</v>
      </c>
      <c r="E22" s="250">
        <v>358476.21511</v>
      </c>
      <c r="F22" s="250">
        <v>332447.26801</v>
      </c>
      <c r="G22" s="250">
        <v>283516.82908</v>
      </c>
      <c r="H22" s="250">
        <v>297751.97542000003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1575848.46361</v>
      </c>
      <c r="Q22" s="250">
        <v>4430960.55401</v>
      </c>
      <c r="R22" s="255">
        <v>35.56448865661564</v>
      </c>
    </row>
    <row r="23" spans="2:18" ht="12.75"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</row>
  </sheetData>
  <sheetProtection/>
  <mergeCells count="6">
    <mergeCell ref="B12:R12"/>
    <mergeCell ref="B13:R13"/>
    <mergeCell ref="B14:R14"/>
    <mergeCell ref="B22:C22"/>
    <mergeCell ref="B2:R2"/>
    <mergeCell ref="B10:C10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4" max="15" width="10.125" style="0" bestFit="1" customWidth="1"/>
    <col min="17" max="17" width="12.75390625" style="0" bestFit="1" customWidth="1"/>
  </cols>
  <sheetData>
    <row r="1" spans="1:16" ht="18.75">
      <c r="A1" s="280" t="s">
        <v>139</v>
      </c>
      <c r="B1" s="280"/>
      <c r="C1" s="280"/>
      <c r="D1" s="280"/>
      <c r="E1" s="280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121</v>
      </c>
      <c r="B4" s="1"/>
      <c r="D4" s="45">
        <v>7504005.14</v>
      </c>
      <c r="E4" s="1" t="s">
        <v>89</v>
      </c>
    </row>
    <row r="5" spans="1:5" ht="18" customHeight="1">
      <c r="A5" s="1"/>
      <c r="B5" s="1"/>
      <c r="D5" s="40"/>
      <c r="E5" s="2"/>
    </row>
    <row r="6" spans="1:2" ht="18" customHeight="1">
      <c r="A6" s="1"/>
      <c r="B6" s="1"/>
    </row>
    <row r="7" spans="1:6" ht="15.75">
      <c r="A7" s="1" t="s">
        <v>66</v>
      </c>
      <c r="B7" s="1"/>
      <c r="E7" s="51" t="s">
        <v>83</v>
      </c>
      <c r="F7" s="2"/>
    </row>
    <row r="8" spans="1:5" ht="25.5" customHeight="1">
      <c r="A8" s="232"/>
      <c r="B8" s="223" t="s">
        <v>90</v>
      </c>
      <c r="C8" s="218" t="s">
        <v>91</v>
      </c>
      <c r="D8" s="217" t="s">
        <v>85</v>
      </c>
      <c r="E8" s="218" t="s">
        <v>34</v>
      </c>
    </row>
    <row r="9" spans="1:5" ht="22.5" customHeight="1">
      <c r="A9" s="233" t="s">
        <v>105</v>
      </c>
      <c r="B9" s="185">
        <v>7205000</v>
      </c>
      <c r="C9" s="185">
        <v>7266000</v>
      </c>
      <c r="D9" s="200">
        <v>3633000</v>
      </c>
      <c r="E9" s="213">
        <f>D9/C9*100</f>
        <v>50</v>
      </c>
    </row>
    <row r="10" spans="1:5" ht="22.5" customHeight="1">
      <c r="A10" s="233" t="s">
        <v>106</v>
      </c>
      <c r="B10" s="185">
        <v>407000</v>
      </c>
      <c r="C10" s="185">
        <v>407000</v>
      </c>
      <c r="D10" s="200">
        <v>203500</v>
      </c>
      <c r="E10" s="213">
        <f>D10/C10*100</f>
        <v>50</v>
      </c>
    </row>
    <row r="11" spans="1:5" ht="22.5" customHeight="1">
      <c r="A11" s="233" t="s">
        <v>24</v>
      </c>
      <c r="B11" s="185">
        <v>383000</v>
      </c>
      <c r="C11" s="185">
        <v>383000</v>
      </c>
      <c r="D11" s="200">
        <v>191500</v>
      </c>
      <c r="E11" s="213">
        <f>D11/C11*100</f>
        <v>50</v>
      </c>
    </row>
    <row r="12" spans="1:5" ht="22.5" customHeight="1">
      <c r="A12" s="234" t="s">
        <v>115</v>
      </c>
      <c r="B12" s="201">
        <v>0</v>
      </c>
      <c r="C12" s="201">
        <v>0</v>
      </c>
      <c r="D12" s="262">
        <v>5811</v>
      </c>
      <c r="E12" s="213" t="s">
        <v>19</v>
      </c>
    </row>
    <row r="13" spans="1:5" ht="25.5" customHeight="1">
      <c r="A13" s="228" t="s">
        <v>21</v>
      </c>
      <c r="B13" s="214">
        <f>SUM(B9:B12)</f>
        <v>7995000</v>
      </c>
      <c r="C13" s="214">
        <f>SUM(C9:C12)</f>
        <v>8056000</v>
      </c>
      <c r="D13" s="215">
        <f>SUM(D9:D12)</f>
        <v>4033811</v>
      </c>
      <c r="E13" s="227">
        <f>D13/C13*100</f>
        <v>50.07213257199603</v>
      </c>
    </row>
    <row r="14" spans="1:5" ht="18" customHeight="1">
      <c r="A14" s="3"/>
      <c r="B14" s="8"/>
      <c r="C14" s="8"/>
      <c r="D14" s="8"/>
      <c r="E14" s="21"/>
    </row>
    <row r="15" spans="1:5" ht="18" customHeight="1">
      <c r="A15" s="11"/>
      <c r="B15" s="11"/>
      <c r="C15" s="11"/>
      <c r="D15" s="11"/>
      <c r="E15" s="11"/>
    </row>
    <row r="16" spans="1:17" s="36" customFormat="1" ht="15.75">
      <c r="A16" s="17" t="s">
        <v>26</v>
      </c>
      <c r="B16" s="11"/>
      <c r="C16" s="11"/>
      <c r="D16" s="45">
        <f>SUM(D4+D13)</f>
        <v>11537816.14</v>
      </c>
      <c r="E16" s="17" t="s">
        <v>89</v>
      </c>
      <c r="O16"/>
      <c r="P16"/>
      <c r="Q16"/>
    </row>
    <row r="18" ht="12.75">
      <c r="J18" t="s">
        <v>92</v>
      </c>
    </row>
    <row r="19" spans="1:5" ht="17.25" customHeight="1">
      <c r="A19" s="1" t="s">
        <v>67</v>
      </c>
      <c r="B19" s="1"/>
      <c r="D19" s="11"/>
      <c r="E19" s="51" t="s">
        <v>83</v>
      </c>
    </row>
    <row r="20" spans="1:5" ht="25.5">
      <c r="A20" s="228"/>
      <c r="B20" s="223" t="s">
        <v>90</v>
      </c>
      <c r="C20" s="218" t="s">
        <v>91</v>
      </c>
      <c r="D20" s="229" t="s">
        <v>85</v>
      </c>
      <c r="E20" s="218" t="s">
        <v>34</v>
      </c>
    </row>
    <row r="21" spans="1:6" ht="27" customHeight="1">
      <c r="A21" s="235" t="s">
        <v>17</v>
      </c>
      <c r="B21" s="185">
        <v>1814000</v>
      </c>
      <c r="C21" s="185">
        <v>1814000</v>
      </c>
      <c r="D21" s="200">
        <v>636900</v>
      </c>
      <c r="E21" s="236">
        <f aca="true" t="shared" si="0" ref="E21:E26">D21/C21*100</f>
        <v>35.11025358324146</v>
      </c>
      <c r="F21" s="4"/>
    </row>
    <row r="22" spans="1:6" ht="27" customHeight="1">
      <c r="A22" s="235" t="s">
        <v>18</v>
      </c>
      <c r="B22" s="185">
        <v>2066000</v>
      </c>
      <c r="C22" s="185">
        <v>2066000</v>
      </c>
      <c r="D22" s="200">
        <v>743100</v>
      </c>
      <c r="E22" s="236">
        <f t="shared" si="0"/>
        <v>35.96805421103581</v>
      </c>
      <c r="F22" s="15"/>
    </row>
    <row r="23" spans="1:6" ht="38.25" customHeight="1">
      <c r="A23" s="235" t="s">
        <v>108</v>
      </c>
      <c r="B23" s="185">
        <v>108000</v>
      </c>
      <c r="C23" s="185">
        <v>108000</v>
      </c>
      <c r="D23" s="200">
        <v>60000</v>
      </c>
      <c r="E23" s="236">
        <f t="shared" si="0"/>
        <v>55.55555555555556</v>
      </c>
      <c r="F23" s="15"/>
    </row>
    <row r="24" spans="1:6" ht="27" customHeight="1">
      <c r="A24" s="235" t="s">
        <v>107</v>
      </c>
      <c r="B24" s="185">
        <v>0</v>
      </c>
      <c r="C24" s="185">
        <v>7565005</v>
      </c>
      <c r="D24" s="200">
        <v>939229.51</v>
      </c>
      <c r="E24" s="236">
        <f t="shared" si="0"/>
        <v>12.415451278617793</v>
      </c>
      <c r="F24" s="15"/>
    </row>
    <row r="25" spans="1:6" ht="28.5" customHeight="1">
      <c r="A25" s="237" t="s">
        <v>97</v>
      </c>
      <c r="B25" s="201">
        <v>4007000</v>
      </c>
      <c r="C25" s="201">
        <v>4007000</v>
      </c>
      <c r="D25" s="200">
        <v>463525</v>
      </c>
      <c r="E25" s="236">
        <f t="shared" si="0"/>
        <v>11.567881207886199</v>
      </c>
      <c r="F25" s="15"/>
    </row>
    <row r="26" spans="1:6" ht="25.5" customHeight="1">
      <c r="A26" s="228" t="s">
        <v>22</v>
      </c>
      <c r="B26" s="214">
        <f>SUM(B21:B25)</f>
        <v>7995000</v>
      </c>
      <c r="C26" s="214">
        <f>SUM(C21:C25)</f>
        <v>15560005</v>
      </c>
      <c r="D26" s="215">
        <f>SUM(D21:D25)</f>
        <v>2842754.51</v>
      </c>
      <c r="E26" s="231">
        <f t="shared" si="0"/>
        <v>18.269624656290276</v>
      </c>
      <c r="F26" s="15"/>
    </row>
    <row r="27" ht="12.75">
      <c r="F27" s="12"/>
    </row>
    <row r="29" spans="4:15" ht="12.75">
      <c r="D29" s="11"/>
      <c r="N29" s="47"/>
      <c r="O29" s="47"/>
    </row>
    <row r="30" spans="1:15" ht="17.25" customHeight="1">
      <c r="A30" s="1" t="s">
        <v>138</v>
      </c>
      <c r="B30" s="1"/>
      <c r="D30" s="45">
        <f>SUM(D16-D26)</f>
        <v>8695061.63</v>
      </c>
      <c r="E30" s="1" t="s">
        <v>89</v>
      </c>
      <c r="N30" s="47"/>
      <c r="O30" s="47">
        <v>15000</v>
      </c>
    </row>
    <row r="31" spans="4:15" ht="15" customHeight="1">
      <c r="D31" s="11"/>
      <c r="F31" s="42"/>
      <c r="G31" s="42"/>
      <c r="N31" s="47">
        <v>626400</v>
      </c>
      <c r="O31" s="47">
        <v>36000</v>
      </c>
    </row>
    <row r="32" spans="1:15" ht="18.75">
      <c r="A32" s="25"/>
      <c r="D32" s="40"/>
      <c r="N32" s="47">
        <v>10500</v>
      </c>
      <c r="O32" s="47">
        <v>79626.51</v>
      </c>
    </row>
    <row r="33" spans="1:15" ht="18.75">
      <c r="A33" s="25"/>
      <c r="D33" s="40"/>
      <c r="N33" s="47">
        <f>SUM(N31:N32)</f>
        <v>636900</v>
      </c>
      <c r="O33" s="47">
        <v>10990</v>
      </c>
    </row>
    <row r="34" spans="1:15" ht="18.75">
      <c r="A34" s="27"/>
      <c r="N34" s="47"/>
      <c r="O34" s="47">
        <v>64757</v>
      </c>
    </row>
    <row r="35" spans="1:15" ht="18.75">
      <c r="A35" s="27"/>
      <c r="N35" s="47"/>
      <c r="O35" s="47">
        <v>600341</v>
      </c>
    </row>
    <row r="36" spans="1:15" ht="12" customHeight="1">
      <c r="A36" s="29"/>
      <c r="N36" s="47"/>
      <c r="O36" s="47">
        <v>11960</v>
      </c>
    </row>
    <row r="37" spans="1:15" ht="18.75">
      <c r="A37" s="27"/>
      <c r="N37" s="47"/>
      <c r="O37" s="47">
        <v>13369</v>
      </c>
    </row>
    <row r="38" spans="1:15" ht="12" customHeight="1">
      <c r="A38" s="27"/>
      <c r="N38" s="47"/>
      <c r="O38" s="47">
        <v>55384</v>
      </c>
    </row>
    <row r="39" spans="1:15" ht="18.75">
      <c r="A39" s="27"/>
      <c r="N39" s="47"/>
      <c r="O39" s="47">
        <v>24802</v>
      </c>
    </row>
    <row r="40" spans="1:15" ht="18.75">
      <c r="A40" s="31"/>
      <c r="N40" s="47"/>
      <c r="O40" s="47">
        <v>27000</v>
      </c>
    </row>
    <row r="41" spans="1:15" ht="18.75">
      <c r="A41" s="31"/>
      <c r="N41" s="47"/>
      <c r="O41" s="47">
        <f>SUM(O30:O40)</f>
        <v>939229.51</v>
      </c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5.00390625" style="0" customWidth="1"/>
    <col min="4" max="4" width="15.753906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  <col min="14" max="14" width="18.125" style="0" customWidth="1"/>
  </cols>
  <sheetData>
    <row r="1" spans="1:5" s="135" customFormat="1" ht="17.25" customHeight="1">
      <c r="A1" s="280" t="s">
        <v>142</v>
      </c>
      <c r="B1" s="280"/>
      <c r="C1" s="280"/>
      <c r="D1" s="280"/>
      <c r="E1" s="280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5" ht="18" customHeight="1">
      <c r="A4" s="1" t="s">
        <v>121</v>
      </c>
      <c r="B4" s="1" t="s">
        <v>92</v>
      </c>
      <c r="D4" s="44">
        <v>61025075.6</v>
      </c>
      <c r="E4" s="1" t="s">
        <v>89</v>
      </c>
    </row>
    <row r="5" spans="1:5" ht="18" customHeight="1">
      <c r="A5" s="17"/>
      <c r="B5" s="17"/>
      <c r="D5" s="38"/>
      <c r="E5" s="2"/>
    </row>
    <row r="6" spans="1:2" ht="18" customHeight="1">
      <c r="A6" s="17"/>
      <c r="B6" s="48"/>
    </row>
    <row r="7" spans="1:5" ht="15.75">
      <c r="A7" s="1" t="s">
        <v>66</v>
      </c>
      <c r="B7" s="17"/>
      <c r="E7" s="51" t="s">
        <v>83</v>
      </c>
    </row>
    <row r="8" spans="1:5" ht="25.5" customHeight="1">
      <c r="A8" s="222"/>
      <c r="B8" s="223" t="s">
        <v>90</v>
      </c>
      <c r="C8" s="218" t="s">
        <v>91</v>
      </c>
      <c r="D8" s="217" t="s">
        <v>85</v>
      </c>
      <c r="E8" s="218" t="s">
        <v>34</v>
      </c>
    </row>
    <row r="9" spans="1:5" ht="22.5" customHeight="1">
      <c r="A9" s="224" t="s">
        <v>104</v>
      </c>
      <c r="B9" s="201">
        <v>0</v>
      </c>
      <c r="C9" s="201">
        <v>0</v>
      </c>
      <c r="D9" s="202">
        <v>66.88</v>
      </c>
      <c r="E9" s="225" t="s">
        <v>19</v>
      </c>
    </row>
    <row r="10" spans="1:5" ht="25.5" customHeight="1">
      <c r="A10" s="226" t="s">
        <v>21</v>
      </c>
      <c r="B10" s="220">
        <v>0</v>
      </c>
      <c r="C10" s="220">
        <v>0</v>
      </c>
      <c r="D10" s="215">
        <f>SUM(D9:D9)</f>
        <v>66.88</v>
      </c>
      <c r="E10" s="227" t="s">
        <v>19</v>
      </c>
    </row>
    <row r="11" spans="1:5" ht="18" customHeight="1">
      <c r="A11" s="7"/>
      <c r="D11" s="11"/>
      <c r="E11" s="11"/>
    </row>
    <row r="12" spans="1:5" ht="18" customHeight="1">
      <c r="A12" s="7"/>
      <c r="D12" s="11"/>
      <c r="E12" s="11"/>
    </row>
    <row r="13" spans="1:5" ht="15.75" customHeight="1">
      <c r="A13" s="1" t="s">
        <v>26</v>
      </c>
      <c r="B13" s="1"/>
      <c r="D13" s="142">
        <f>D4+D10</f>
        <v>61025142.480000004</v>
      </c>
      <c r="E13" s="138" t="s">
        <v>89</v>
      </c>
    </row>
    <row r="14" spans="4:12" ht="18" customHeight="1">
      <c r="D14" s="11"/>
      <c r="E14" s="11"/>
      <c r="L14" s="168"/>
    </row>
    <row r="15" ht="18" customHeight="1">
      <c r="J15" t="s">
        <v>92</v>
      </c>
    </row>
    <row r="16" spans="1:5" ht="15.75">
      <c r="A16" s="1" t="s">
        <v>67</v>
      </c>
      <c r="B16" s="1"/>
      <c r="E16" s="51" t="s">
        <v>83</v>
      </c>
    </row>
    <row r="17" spans="1:5" ht="25.5" customHeight="1">
      <c r="A17" s="228"/>
      <c r="B17" s="223" t="s">
        <v>90</v>
      </c>
      <c r="C17" s="218" t="s">
        <v>91</v>
      </c>
      <c r="D17" s="229" t="s">
        <v>85</v>
      </c>
      <c r="E17" s="218" t="s">
        <v>34</v>
      </c>
    </row>
    <row r="18" spans="1:5" ht="22.5" customHeight="1">
      <c r="A18" s="230" t="s">
        <v>23</v>
      </c>
      <c r="B18" s="201">
        <v>0</v>
      </c>
      <c r="C18" s="200">
        <v>115625076</v>
      </c>
      <c r="D18" s="200">
        <v>16316593</v>
      </c>
      <c r="E18" s="213">
        <f>D18/C18*100</f>
        <v>14.111638724458006</v>
      </c>
    </row>
    <row r="19" spans="1:5" ht="25.5" customHeight="1">
      <c r="A19" s="228" t="s">
        <v>22</v>
      </c>
      <c r="B19" s="220">
        <f>SUM(B18:B18)</f>
        <v>0</v>
      </c>
      <c r="C19" s="215">
        <f>SUM(C18)</f>
        <v>115625076</v>
      </c>
      <c r="D19" s="215">
        <f>D18</f>
        <v>16316593</v>
      </c>
      <c r="E19" s="231">
        <f>D19/C19*100</f>
        <v>14.111638724458006</v>
      </c>
    </row>
    <row r="20" ht="12.75">
      <c r="C20" s="6"/>
    </row>
    <row r="21" spans="3:5" ht="12.75">
      <c r="C21" s="6"/>
      <c r="D21" s="5"/>
      <c r="E21" s="5"/>
    </row>
    <row r="22" spans="4:14" ht="12.75">
      <c r="D22" s="19"/>
      <c r="E22" s="11"/>
      <c r="N22" s="47"/>
    </row>
    <row r="23" spans="1:5" ht="15.75">
      <c r="A23" s="46" t="s">
        <v>140</v>
      </c>
      <c r="D23" s="142">
        <f>D13-D19</f>
        <v>44708549.480000004</v>
      </c>
      <c r="E23" s="167" t="s">
        <v>89</v>
      </c>
    </row>
    <row r="24" spans="4:5" ht="12.75">
      <c r="D24" s="19"/>
      <c r="E24" s="11"/>
    </row>
    <row r="25" spans="4:5" ht="12.75">
      <c r="D25" s="11"/>
      <c r="E25" s="11"/>
    </row>
    <row r="26" spans="4:5" ht="12.75">
      <c r="D26" s="11"/>
      <c r="E26" s="11"/>
    </row>
    <row r="27" spans="4:5" ht="12.75" customHeight="1">
      <c r="D27" s="19"/>
      <c r="E27" s="11"/>
    </row>
    <row r="28" spans="4:5" ht="12.75">
      <c r="D28" s="11"/>
      <c r="E28" s="11"/>
    </row>
    <row r="33" ht="12" customHeight="1"/>
    <row r="35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D46" sqref="D46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9.25390625" style="0" bestFit="1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5.375" style="0" bestFit="1" customWidth="1"/>
    <col min="16" max="16" width="13.875" style="0" bestFit="1" customWidth="1"/>
    <col min="17" max="17" width="14.75390625" style="0" customWidth="1"/>
  </cols>
  <sheetData>
    <row r="1" spans="1:9" s="135" customFormat="1" ht="18.75">
      <c r="A1" s="272" t="s">
        <v>141</v>
      </c>
      <c r="B1" s="272"/>
      <c r="C1" s="272"/>
      <c r="D1" s="272"/>
      <c r="E1" s="272"/>
      <c r="F1" s="272"/>
      <c r="I1" s="136"/>
    </row>
    <row r="2" spans="2:9" ht="18" customHeight="1">
      <c r="B2" s="33"/>
      <c r="C2" s="33"/>
      <c r="D2" s="33"/>
      <c r="E2" s="33"/>
      <c r="F2" s="33"/>
      <c r="I2" s="2"/>
    </row>
    <row r="3" spans="2:9" ht="18" customHeight="1">
      <c r="B3" s="33"/>
      <c r="C3" s="33"/>
      <c r="D3" s="33"/>
      <c r="E3" s="16"/>
      <c r="F3" s="33"/>
      <c r="I3" s="2"/>
    </row>
    <row r="4" spans="1:8" ht="16.5" customHeight="1">
      <c r="A4" s="290" t="s">
        <v>121</v>
      </c>
      <c r="B4" s="290"/>
      <c r="E4" s="142">
        <v>1312981194.11</v>
      </c>
      <c r="F4" s="1" t="s">
        <v>89</v>
      </c>
      <c r="H4" s="24"/>
    </row>
    <row r="5" spans="2:8" ht="18" customHeight="1">
      <c r="B5" s="1"/>
      <c r="E5" s="96"/>
      <c r="H5" s="24"/>
    </row>
    <row r="6" spans="2:8" ht="18" customHeight="1">
      <c r="B6" s="1"/>
      <c r="E6" s="24"/>
      <c r="H6" s="24"/>
    </row>
    <row r="7" spans="1:7" ht="15.75">
      <c r="A7" s="1" t="s">
        <v>66</v>
      </c>
      <c r="C7" s="1"/>
      <c r="F7" s="51" t="s">
        <v>83</v>
      </c>
      <c r="G7" s="100"/>
    </row>
    <row r="8" spans="1:8" ht="25.5" customHeight="1">
      <c r="A8" s="291"/>
      <c r="B8" s="292"/>
      <c r="C8" s="210" t="s">
        <v>90</v>
      </c>
      <c r="D8" s="210" t="s">
        <v>91</v>
      </c>
      <c r="E8" s="211" t="s">
        <v>85</v>
      </c>
      <c r="F8" s="212" t="s">
        <v>34</v>
      </c>
      <c r="G8" s="208"/>
      <c r="H8" s="11"/>
    </row>
    <row r="9" spans="1:8" ht="51.75" customHeight="1">
      <c r="A9" s="293" t="s">
        <v>100</v>
      </c>
      <c r="B9" s="294"/>
      <c r="C9" s="203">
        <v>0</v>
      </c>
      <c r="D9" s="203">
        <v>0</v>
      </c>
      <c r="E9" s="204">
        <v>63442201.43</v>
      </c>
      <c r="F9" s="213" t="s">
        <v>19</v>
      </c>
      <c r="G9" s="208"/>
      <c r="H9" s="101"/>
    </row>
    <row r="10" spans="1:15" ht="18" customHeight="1">
      <c r="A10" s="283" t="s">
        <v>87</v>
      </c>
      <c r="B10" s="284"/>
      <c r="C10" s="203">
        <v>0</v>
      </c>
      <c r="D10" s="203">
        <v>0</v>
      </c>
      <c r="E10" s="205">
        <v>1.42</v>
      </c>
      <c r="F10" s="213" t="s">
        <v>19</v>
      </c>
      <c r="G10" s="208"/>
      <c r="H10" s="95"/>
      <c r="O10" s="47"/>
    </row>
    <row r="11" spans="1:15" ht="15" customHeight="1">
      <c r="A11" s="281" t="s">
        <v>21</v>
      </c>
      <c r="B11" s="282"/>
      <c r="C11" s="214">
        <f>SUM(C9:C10)</f>
        <v>0</v>
      </c>
      <c r="D11" s="214">
        <f>SUM(D9:D10)</f>
        <v>0</v>
      </c>
      <c r="E11" s="215">
        <f>SUM(E9:E10)</f>
        <v>63442202.85</v>
      </c>
      <c r="F11" s="216" t="s">
        <v>19</v>
      </c>
      <c r="G11" s="208"/>
      <c r="H11" s="11"/>
      <c r="O11" s="47"/>
    </row>
    <row r="12" spans="1:15" ht="18" customHeight="1">
      <c r="A12" s="97"/>
      <c r="B12" s="41"/>
      <c r="C12" s="8"/>
      <c r="D12" s="8"/>
      <c r="E12" s="8"/>
      <c r="F12" s="98"/>
      <c r="G12" s="22"/>
      <c r="O12" s="47"/>
    </row>
    <row r="13" spans="1:15" ht="17.25" customHeight="1">
      <c r="A13" s="11"/>
      <c r="B13" s="3"/>
      <c r="C13" s="8"/>
      <c r="D13" s="8"/>
      <c r="E13" s="8"/>
      <c r="F13" s="21"/>
      <c r="G13" s="11"/>
      <c r="J13" t="s">
        <v>92</v>
      </c>
      <c r="O13" s="47"/>
    </row>
    <row r="14" spans="1:15" ht="15.75" customHeight="1">
      <c r="A14" s="17" t="s">
        <v>25</v>
      </c>
      <c r="B14" s="17"/>
      <c r="C14" s="8"/>
      <c r="D14" s="8"/>
      <c r="E14" s="142">
        <f>E4+E11</f>
        <v>1376423396.9599998</v>
      </c>
      <c r="F14" s="138" t="s">
        <v>89</v>
      </c>
      <c r="G14" s="11"/>
      <c r="I14" s="143"/>
      <c r="O14" s="47"/>
    </row>
    <row r="15" spans="1:15" ht="18" customHeight="1">
      <c r="A15" s="17"/>
      <c r="B15" s="17"/>
      <c r="C15" s="8"/>
      <c r="D15" s="8"/>
      <c r="E15" s="142"/>
      <c r="F15" s="138"/>
      <c r="G15" s="11"/>
      <c r="I15" s="143"/>
      <c r="O15" s="47"/>
    </row>
    <row r="16" spans="1:15" ht="18" customHeight="1">
      <c r="A16" s="11"/>
      <c r="B16" s="11"/>
      <c r="C16" s="11"/>
      <c r="D16" s="11"/>
      <c r="E16" s="95"/>
      <c r="F16" s="14"/>
      <c r="O16" s="47"/>
    </row>
    <row r="17" spans="1:6" ht="15.75">
      <c r="A17" s="1" t="s">
        <v>101</v>
      </c>
      <c r="F17" s="51" t="s">
        <v>83</v>
      </c>
    </row>
    <row r="18" spans="1:15" ht="25.5">
      <c r="A18" s="287"/>
      <c r="B18" s="286"/>
      <c r="C18" s="137" t="s">
        <v>90</v>
      </c>
      <c r="D18" s="137" t="s">
        <v>91</v>
      </c>
      <c r="E18" s="217" t="s">
        <v>85</v>
      </c>
      <c r="F18" s="218" t="s">
        <v>34</v>
      </c>
      <c r="G18" s="285"/>
      <c r="H18" s="286"/>
      <c r="I18" s="137"/>
      <c r="O18" s="47"/>
    </row>
    <row r="19" spans="1:9" ht="24.75" customHeight="1">
      <c r="A19" s="288" t="s">
        <v>102</v>
      </c>
      <c r="B19" s="289"/>
      <c r="C19" s="203">
        <v>0</v>
      </c>
      <c r="D19" s="203">
        <v>0</v>
      </c>
      <c r="E19" s="204">
        <v>148599475.96</v>
      </c>
      <c r="F19" s="219" t="s">
        <v>19</v>
      </c>
      <c r="G19" s="209"/>
      <c r="H19" s="166"/>
      <c r="I19" s="166"/>
    </row>
    <row r="20" spans="1:6" ht="16.5" customHeight="1">
      <c r="A20" s="281" t="s">
        <v>22</v>
      </c>
      <c r="B20" s="282" t="e">
        <f>SUM(#REF!)</f>
        <v>#REF!</v>
      </c>
      <c r="C20" s="220">
        <f>SUM(C19:C19)</f>
        <v>0</v>
      </c>
      <c r="D20" s="220">
        <f>SUM(D19:D19)</f>
        <v>0</v>
      </c>
      <c r="E20" s="221">
        <f>SUM(E19:E19)</f>
        <v>148599475.96</v>
      </c>
      <c r="F20" s="216" t="s">
        <v>19</v>
      </c>
    </row>
    <row r="21" ht="12.75">
      <c r="O21" s="47"/>
    </row>
    <row r="22" ht="12.75">
      <c r="O22" s="47"/>
    </row>
    <row r="23" ht="12.75">
      <c r="O23" s="47"/>
    </row>
    <row r="24" spans="1:6" ht="15" customHeight="1">
      <c r="A24" s="17" t="s">
        <v>140</v>
      </c>
      <c r="B24" s="17"/>
      <c r="C24" s="8"/>
      <c r="D24" s="13"/>
      <c r="E24" s="142">
        <f>E14-E20</f>
        <v>1227823920.9999998</v>
      </c>
      <c r="F24" s="138" t="s">
        <v>89</v>
      </c>
    </row>
  </sheetData>
  <sheetProtection/>
  <mergeCells count="10">
    <mergeCell ref="A20:B20"/>
    <mergeCell ref="A10:B10"/>
    <mergeCell ref="G18:H18"/>
    <mergeCell ref="A18:B18"/>
    <mergeCell ref="A19:B19"/>
    <mergeCell ref="A1:F1"/>
    <mergeCell ref="A4:B4"/>
    <mergeCell ref="A8:B8"/>
    <mergeCell ref="A11:B11"/>
    <mergeCell ref="A9:B9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2017-06-22T11:52:36Z</cp:lastPrinted>
  <dcterms:created xsi:type="dcterms:W3CDTF">1997-01-24T11:07:25Z</dcterms:created>
  <dcterms:modified xsi:type="dcterms:W3CDTF">2017-06-22T11:52:39Z</dcterms:modified>
  <cp:category/>
  <cp:version/>
  <cp:contentType/>
  <cp:contentStatus/>
</cp:coreProperties>
</file>