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30" activeTab="0"/>
  </bookViews>
  <sheets>
    <sheet name="List1" sheetId="1" r:id="rId1"/>
  </sheets>
  <definedNames>
    <definedName name="_xlnm.Print_Area" localSheetId="0">'List1'!$A$1:$V$34</definedName>
  </definedNames>
  <calcPr fullCalcOnLoad="1"/>
</workbook>
</file>

<file path=xl/sharedStrings.xml><?xml version="1.0" encoding="utf-8"?>
<sst xmlns="http://schemas.openxmlformats.org/spreadsheetml/2006/main" count="85" uniqueCount="67">
  <si>
    <t>příjmy od klientů</t>
  </si>
  <si>
    <t>ostatní příjmy</t>
  </si>
  <si>
    <t>náklady na svoz</t>
  </si>
  <si>
    <t>finanční ztráta</t>
  </si>
  <si>
    <t>počet svážených klientů</t>
  </si>
  <si>
    <t>Poskytovatel</t>
  </si>
  <si>
    <t>OCH Havlíčkův Brod</t>
  </si>
  <si>
    <t>Stacionář Úsměv Třebíč</t>
  </si>
  <si>
    <t>Domovinka Třebíč</t>
  </si>
  <si>
    <t xml:space="preserve"> </t>
  </si>
  <si>
    <t>Denní centrum Barevný svět, o.p.s.</t>
  </si>
  <si>
    <t>Sociální služby města Žďár nad Sázavou</t>
  </si>
  <si>
    <t>Háta, o.p.s.</t>
  </si>
  <si>
    <t>Centrum Zdislava</t>
  </si>
  <si>
    <t>podíl příjmů od klientů na nákladech</t>
  </si>
  <si>
    <t>úhrada od klientů na osobu a měsíc</t>
  </si>
  <si>
    <t>Celkem</t>
  </si>
  <si>
    <t>fin.ztráta na 1 sváženého klienta na rok</t>
  </si>
  <si>
    <t>ostatní příjmy na 1 klienta a měsíc</t>
  </si>
  <si>
    <t>náklady na svoz na klienta a měsíc</t>
  </si>
  <si>
    <t>prostředky poskytovatele na klienta a měsíc (min. 500 Kč)</t>
  </si>
  <si>
    <t>příspěvek kraje na klienta a měsíc</t>
  </si>
  <si>
    <t>příspěvek kraje celkem</t>
  </si>
  <si>
    <t>požadují</t>
  </si>
  <si>
    <t>Vysvětlivky:</t>
  </si>
  <si>
    <t>Výpočet celkové dotace na zařízení:</t>
  </si>
  <si>
    <t xml:space="preserve">Postup pro výpočet příspěvku kraje na svoz 1 klienta a měsíc: </t>
  </si>
  <si>
    <t>příspěvek kraje na klienta a měsíc (max. 1500 Kč)</t>
  </si>
  <si>
    <t>Stacík Žďár nad Sázavou</t>
  </si>
  <si>
    <t>Medou z.s.</t>
  </si>
  <si>
    <t>Centrum denních služeb MEDOU</t>
  </si>
  <si>
    <t>Dotace na svoz klientů do denních stacionářů a center denních služeb pro rok 2017</t>
  </si>
  <si>
    <t>Pc = Pk*K*12 (příspěvek kraje na klienta a měsíc krát počet svážených klientů krát 12 měsíců)</t>
  </si>
  <si>
    <t>Pk = Nk - Př  (příspěvek kraje na klienta a měsíc = náklady na svoz na klienta a měsíc - příjmy na klienta a měsíc)</t>
  </si>
  <si>
    <t>počet stran: 1</t>
  </si>
  <si>
    <t>Kritéria pro hodnocení žádostí - splněna ANO/NE</t>
  </si>
  <si>
    <t>ANO</t>
  </si>
  <si>
    <t>NE</t>
  </si>
  <si>
    <t>Diecézní charita Brno, OCH Třebíč</t>
  </si>
  <si>
    <t>Diecézní charita Brno, OCH Žďár nad Sázavou</t>
  </si>
  <si>
    <t>Diecézní charita Brno, OCH Jihlava</t>
  </si>
  <si>
    <t>Denní rehabilitační stacionář pro těl.a ment. postižené Třebíč</t>
  </si>
  <si>
    <t>konečný návrh dotace</t>
  </si>
  <si>
    <t>IČO</t>
  </si>
  <si>
    <t>§4356 pol. 5221</t>
  </si>
  <si>
    <t>§4356 pol. 5223</t>
  </si>
  <si>
    <t>§4356 pol. 5321</t>
  </si>
  <si>
    <t>Kapitola Sociální věci: §/položka</t>
  </si>
  <si>
    <r>
      <rPr>
        <b/>
        <sz val="12"/>
        <color indexed="8"/>
        <rFont val="Arial"/>
        <family val="2"/>
      </rPr>
      <t>Pk</t>
    </r>
    <r>
      <rPr>
        <sz val="12"/>
        <color indexed="8"/>
        <rFont val="Arial"/>
        <family val="2"/>
      </rPr>
      <t xml:space="preserve"> - příspěvek kraje na klienta a měsíc - je stanoven do maximální výše 1500 Kč na klienta měsíčně. V případě, že vypočtený příspěvek na klienta a měsíc přesáhne částku 1500 Kč, kraj posyktne příspěvek max. v této výši (1500 Kč)</t>
    </r>
  </si>
  <si>
    <r>
      <rPr>
        <b/>
        <sz val="12"/>
        <color indexed="8"/>
        <rFont val="Arial"/>
        <family val="2"/>
      </rPr>
      <t xml:space="preserve">Nk </t>
    </r>
    <r>
      <rPr>
        <sz val="12"/>
        <color indexed="8"/>
        <rFont val="Arial"/>
        <family val="2"/>
      </rPr>
      <t>-  náklady na svoz na 1 klienta a měsíc (mzda řidiče, náklady na PHM, opravy, pojištění apod.)</t>
    </r>
  </si>
  <si>
    <r>
      <rPr>
        <b/>
        <sz val="12"/>
        <color indexed="8"/>
        <rFont val="Arial"/>
        <family val="2"/>
      </rPr>
      <t>Př</t>
    </r>
    <r>
      <rPr>
        <sz val="12"/>
        <color indexed="8"/>
        <rFont val="Arial"/>
        <family val="2"/>
      </rPr>
      <t xml:space="preserve"> - příjmy na klienta a měsíc (vychází se z příjmů od klientů a ostatních zdrojů např od obcí, z darů, sbírek apod), přičemž kraj stanovil minimální částku příjmů na klienta a měsíc alespoň 500 Kč. V případě, že organizace těchto příjmů nedosáhne, započte kraj do příjmů tuto částku (500 Kč).</t>
    </r>
  </si>
  <si>
    <r>
      <rPr>
        <b/>
        <sz val="12"/>
        <color indexed="8"/>
        <rFont val="Arial"/>
        <family val="2"/>
      </rPr>
      <t>Pc</t>
    </r>
    <r>
      <rPr>
        <sz val="12"/>
        <color indexed="8"/>
        <rFont val="Arial"/>
        <family val="2"/>
      </rPr>
      <t xml:space="preserve"> - příspěvek kraje celkem</t>
    </r>
  </si>
  <si>
    <r>
      <rPr>
        <b/>
        <sz val="12"/>
        <color indexed="8"/>
        <rFont val="Arial"/>
        <family val="2"/>
      </rPr>
      <t>K</t>
    </r>
    <r>
      <rPr>
        <sz val="12"/>
        <color indexed="8"/>
        <rFont val="Arial"/>
        <family val="2"/>
      </rPr>
      <t xml:space="preserve"> - počet svážených klientů do zařízení</t>
    </r>
  </si>
  <si>
    <t>název zařízení</t>
  </si>
  <si>
    <t>Centrum denních služeb Barborka</t>
  </si>
  <si>
    <t>Nesa - denní stacionář Velké Meziříčí</t>
  </si>
  <si>
    <t>Rosa - denní stacionář Bystřice nad Pernštejnem</t>
  </si>
  <si>
    <t>Denní stacionář Pohodář Luka nad Jihlavou</t>
  </si>
  <si>
    <t>Centrum sociálních služeb Petrklíč</t>
  </si>
  <si>
    <t>Celkový požadavek zařízení, která splnila kritéria</t>
  </si>
  <si>
    <t>Návrh na provedení rozpočtového opatření na kapitole Sociální věci</t>
  </si>
  <si>
    <t>Zvýšení rozpočtu</t>
  </si>
  <si>
    <t>Snížení rozpočtu</t>
  </si>
  <si>
    <t>ÚZ 00000</t>
  </si>
  <si>
    <t>ÚZ 00053</t>
  </si>
  <si>
    <t>§ 4399, pol.5901</t>
  </si>
  <si>
    <t>RK-20-2017-32,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</si>
</sst>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6"/>
      <color indexed="17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sz val="12"/>
      <color theme="1"/>
      <name val="Arial"/>
      <family val="2"/>
    </font>
    <font>
      <b/>
      <u val="single"/>
      <sz val="16"/>
      <color rgb="FFFF0000"/>
      <name val="Arial"/>
      <family val="2"/>
    </font>
    <font>
      <b/>
      <u val="single"/>
      <sz val="12"/>
      <color rgb="FFFF0000"/>
      <name val="Arial"/>
      <family val="2"/>
    </font>
    <font>
      <b/>
      <u val="single"/>
      <sz val="16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3" fontId="50" fillId="0" borderId="15" xfId="0" applyNumberFormat="1" applyFont="1" applyFill="1" applyBorder="1" applyAlignment="1">
      <alignment/>
    </xf>
    <xf numFmtId="9" fontId="50" fillId="0" borderId="15" xfId="47" applyFont="1" applyFill="1" applyBorder="1" applyAlignment="1">
      <alignment/>
    </xf>
    <xf numFmtId="1" fontId="50" fillId="0" borderId="15" xfId="47" applyNumberFormat="1" applyFont="1" applyFill="1" applyBorder="1" applyAlignment="1">
      <alignment/>
    </xf>
    <xf numFmtId="168" fontId="50" fillId="0" borderId="15" xfId="0" applyNumberFormat="1" applyFont="1" applyFill="1" applyBorder="1" applyAlignment="1">
      <alignment/>
    </xf>
    <xf numFmtId="3" fontId="50" fillId="0" borderId="16" xfId="0" applyNumberFormat="1" applyFont="1" applyFill="1" applyBorder="1" applyAlignment="1">
      <alignment/>
    </xf>
    <xf numFmtId="3" fontId="51" fillId="3" borderId="17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 horizontal="center"/>
    </xf>
    <xf numFmtId="0" fontId="52" fillId="0" borderId="21" xfId="0" applyFont="1" applyFill="1" applyBorder="1" applyAlignment="1">
      <alignment horizontal="center" wrapText="1"/>
    </xf>
    <xf numFmtId="3" fontId="50" fillId="0" borderId="21" xfId="0" applyNumberFormat="1" applyFont="1" applyFill="1" applyBorder="1" applyAlignment="1">
      <alignment/>
    </xf>
    <xf numFmtId="9" fontId="50" fillId="0" borderId="21" xfId="47" applyFont="1" applyFill="1" applyBorder="1" applyAlignment="1">
      <alignment/>
    </xf>
    <xf numFmtId="1" fontId="50" fillId="0" borderId="21" xfId="47" applyNumberFormat="1" applyFont="1" applyFill="1" applyBorder="1" applyAlignment="1">
      <alignment/>
    </xf>
    <xf numFmtId="168" fontId="50" fillId="0" borderId="21" xfId="0" applyNumberFormat="1" applyFont="1" applyFill="1" applyBorder="1" applyAlignment="1">
      <alignment/>
    </xf>
    <xf numFmtId="3" fontId="50" fillId="0" borderId="22" xfId="0" applyNumberFormat="1" applyFont="1" applyFill="1" applyBorder="1" applyAlignment="1">
      <alignment/>
    </xf>
    <xf numFmtId="3" fontId="51" fillId="3" borderId="23" xfId="0" applyNumberFormat="1" applyFont="1" applyFill="1" applyBorder="1" applyAlignment="1">
      <alignment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1" fillId="0" borderId="26" xfId="0" applyFont="1" applyBorder="1" applyAlignment="1">
      <alignment horizontal="center"/>
    </xf>
    <xf numFmtId="3" fontId="51" fillId="0" borderId="27" xfId="0" applyNumberFormat="1" applyFont="1" applyBorder="1" applyAlignment="1">
      <alignment/>
    </xf>
    <xf numFmtId="9" fontId="51" fillId="0" borderId="27" xfId="47" applyFont="1" applyBorder="1" applyAlignment="1">
      <alignment/>
    </xf>
    <xf numFmtId="1" fontId="51" fillId="0" borderId="27" xfId="47" applyNumberFormat="1" applyFont="1" applyBorder="1" applyAlignment="1">
      <alignment/>
    </xf>
    <xf numFmtId="3" fontId="50" fillId="0" borderId="27" xfId="0" applyNumberFormat="1" applyFont="1" applyBorder="1" applyAlignment="1">
      <alignment/>
    </xf>
    <xf numFmtId="3" fontId="51" fillId="3" borderId="28" xfId="0" applyNumberFormat="1" applyFont="1" applyFill="1" applyBorder="1" applyAlignment="1">
      <alignment/>
    </xf>
    <xf numFmtId="0" fontId="50" fillId="0" borderId="29" xfId="0" applyFont="1" applyBorder="1" applyAlignment="1">
      <alignment/>
    </xf>
    <xf numFmtId="0" fontId="50" fillId="0" borderId="30" xfId="0" applyFont="1" applyBorder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/>
    </xf>
    <xf numFmtId="9" fontId="51" fillId="0" borderId="0" xfId="47" applyFont="1" applyBorder="1" applyAlignment="1">
      <alignment/>
    </xf>
    <xf numFmtId="1" fontId="51" fillId="0" borderId="0" xfId="47" applyNumberFormat="1" applyFont="1" applyBorder="1" applyAlignment="1">
      <alignment/>
    </xf>
    <xf numFmtId="3" fontId="50" fillId="0" borderId="0" xfId="0" applyNumberFormat="1" applyFont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top"/>
    </xf>
    <xf numFmtId="0" fontId="50" fillId="0" borderId="31" xfId="0" applyFont="1" applyFill="1" applyBorder="1" applyAlignment="1">
      <alignment vertical="top"/>
    </xf>
    <xf numFmtId="3" fontId="50" fillId="0" borderId="32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50" fillId="0" borderId="14" xfId="0" applyFont="1" applyFill="1" applyBorder="1" applyAlignment="1">
      <alignment vertical="top"/>
    </xf>
    <xf numFmtId="3" fontId="50" fillId="0" borderId="19" xfId="0" applyNumberFormat="1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3" fontId="51" fillId="0" borderId="33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/>
    </xf>
    <xf numFmtId="3" fontId="51" fillId="0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Fill="1" applyBorder="1" applyAlignment="1">
      <alignment wrapText="1"/>
    </xf>
    <xf numFmtId="3" fontId="50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52" fillId="0" borderId="15" xfId="0" applyFont="1" applyFill="1" applyBorder="1" applyAlignment="1">
      <alignment horizontal="left" wrapText="1"/>
    </xf>
    <xf numFmtId="0" fontId="52" fillId="0" borderId="21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5" xfId="0" applyFont="1" applyBorder="1" applyAlignment="1">
      <alignment/>
    </xf>
    <xf numFmtId="3" fontId="51" fillId="0" borderId="35" xfId="0" applyNumberFormat="1" applyFont="1" applyBorder="1" applyAlignment="1">
      <alignment/>
    </xf>
    <xf numFmtId="3" fontId="50" fillId="0" borderId="35" xfId="0" applyNumberFormat="1" applyFont="1" applyBorder="1" applyAlignment="1">
      <alignment/>
    </xf>
    <xf numFmtId="3" fontId="51" fillId="0" borderId="36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3" fontId="51" fillId="0" borderId="38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0" fontId="51" fillId="0" borderId="0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3" fontId="51" fillId="0" borderId="40" xfId="0" applyNumberFormat="1" applyFont="1" applyBorder="1" applyAlignment="1">
      <alignment/>
    </xf>
    <xf numFmtId="0" fontId="51" fillId="0" borderId="41" xfId="0" applyFont="1" applyBorder="1" applyAlignment="1">
      <alignment horizontal="right" vertical="top"/>
    </xf>
    <xf numFmtId="0" fontId="51" fillId="0" borderId="42" xfId="0" applyFont="1" applyBorder="1" applyAlignment="1">
      <alignment horizontal="left"/>
    </xf>
    <xf numFmtId="0" fontId="51" fillId="0" borderId="43" xfId="0" applyFont="1" applyBorder="1" applyAlignment="1">
      <alignment horizontal="left"/>
    </xf>
    <xf numFmtId="3" fontId="51" fillId="0" borderId="44" xfId="0" applyNumberFormat="1" applyFont="1" applyBorder="1" applyAlignment="1">
      <alignment/>
    </xf>
    <xf numFmtId="3" fontId="51" fillId="0" borderId="45" xfId="0" applyNumberFormat="1" applyFont="1" applyBorder="1" applyAlignment="1">
      <alignment/>
    </xf>
    <xf numFmtId="3" fontId="51" fillId="0" borderId="46" xfId="0" applyNumberFormat="1" applyFont="1" applyBorder="1" applyAlignment="1">
      <alignment/>
    </xf>
    <xf numFmtId="3" fontId="50" fillId="0" borderId="23" xfId="0" applyNumberFormat="1" applyFont="1" applyBorder="1" applyAlignment="1">
      <alignment/>
    </xf>
    <xf numFmtId="0" fontId="50" fillId="0" borderId="47" xfId="0" applyFont="1" applyBorder="1" applyAlignment="1">
      <alignment/>
    </xf>
    <xf numFmtId="0" fontId="51" fillId="0" borderId="10" xfId="0" applyFont="1" applyBorder="1" applyAlignment="1">
      <alignment horizontal="left" vertical="top"/>
    </xf>
    <xf numFmtId="0" fontId="51" fillId="0" borderId="48" xfId="0" applyFont="1" applyBorder="1" applyAlignment="1">
      <alignment horizontal="left"/>
    </xf>
    <xf numFmtId="0" fontId="51" fillId="0" borderId="41" xfId="0" applyFont="1" applyBorder="1" applyAlignment="1">
      <alignment horizontal="right"/>
    </xf>
    <xf numFmtId="3" fontId="50" fillId="0" borderId="49" xfId="0" applyNumberFormat="1" applyFont="1" applyBorder="1" applyAlignment="1">
      <alignment/>
    </xf>
    <xf numFmtId="0" fontId="57" fillId="0" borderId="0" xfId="0" applyFont="1" applyAlignment="1">
      <alignment horizontal="left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29" xfId="0" applyFont="1" applyBorder="1" applyAlignment="1">
      <alignment horizontal="left" wrapText="1"/>
    </xf>
    <xf numFmtId="0" fontId="51" fillId="0" borderId="52" xfId="0" applyFont="1" applyBorder="1" applyAlignment="1">
      <alignment horizontal="left" wrapText="1"/>
    </xf>
    <xf numFmtId="0" fontId="51" fillId="0" borderId="30" xfId="0" applyFont="1" applyBorder="1" applyAlignment="1">
      <alignment horizontal="left" wrapText="1"/>
    </xf>
    <xf numFmtId="0" fontId="5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 wrapText="1"/>
    </xf>
    <xf numFmtId="0" fontId="52" fillId="0" borderId="53" xfId="0" applyFont="1" applyFill="1" applyBorder="1" applyAlignment="1">
      <alignment horizontal="center" wrapText="1"/>
    </xf>
    <xf numFmtId="0" fontId="52" fillId="0" borderId="54" xfId="0" applyFont="1" applyFill="1" applyBorder="1" applyAlignment="1">
      <alignment horizontal="center" wrapText="1"/>
    </xf>
    <xf numFmtId="0" fontId="52" fillId="0" borderId="55" xfId="0" applyFont="1" applyFill="1" applyBorder="1" applyAlignment="1">
      <alignment horizontal="center" wrapText="1"/>
    </xf>
    <xf numFmtId="3" fontId="51" fillId="0" borderId="22" xfId="0" applyNumberFormat="1" applyFont="1" applyBorder="1" applyAlignment="1">
      <alignment horizontal="right"/>
    </xf>
    <xf numFmtId="0" fontId="51" fillId="0" borderId="56" xfId="0" applyFont="1" applyBorder="1" applyAlignment="1">
      <alignment horizontal="right"/>
    </xf>
    <xf numFmtId="0" fontId="55" fillId="0" borderId="0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60" zoomScaleNormal="60" workbookViewId="0" topLeftCell="A1">
      <selection activeCell="U1" sqref="U1:V1"/>
    </sheetView>
  </sheetViews>
  <sheetFormatPr defaultColWidth="9.140625" defaultRowHeight="15"/>
  <cols>
    <col min="1" max="1" width="11.00390625" style="0" customWidth="1"/>
    <col min="2" max="2" width="22.28125" style="0" customWidth="1"/>
    <col min="3" max="3" width="22.7109375" style="0" customWidth="1"/>
    <col min="4" max="4" width="20.57421875" style="0" customWidth="1"/>
    <col min="5" max="5" width="9.8515625" style="0" customWidth="1"/>
    <col min="6" max="6" width="11.421875" style="0" customWidth="1"/>
    <col min="7" max="7" width="11.7109375" style="0" customWidth="1"/>
    <col min="8" max="8" width="11.28125" style="0" customWidth="1"/>
    <col min="9" max="9" width="12.28125" style="0" customWidth="1"/>
    <col min="10" max="10" width="11.28125" style="0" customWidth="1"/>
    <col min="11" max="11" width="10.7109375" style="0" customWidth="1"/>
    <col min="12" max="12" width="10.8515625" style="0" customWidth="1"/>
    <col min="13" max="13" width="11.7109375" style="0" customWidth="1"/>
    <col min="14" max="14" width="11.421875" style="0" customWidth="1"/>
    <col min="15" max="15" width="14.421875" style="0" customWidth="1"/>
    <col min="16" max="16" width="11.421875" style="0" customWidth="1"/>
    <col min="17" max="17" width="12.140625" style="0" customWidth="1"/>
    <col min="18" max="18" width="11.28125" style="0" customWidth="1"/>
    <col min="19" max="19" width="13.7109375" style="0" customWidth="1"/>
    <col min="20" max="20" width="13.8515625" style="0" customWidth="1"/>
    <col min="21" max="21" width="10.57421875" style="0" customWidth="1"/>
    <col min="22" max="22" width="10.140625" style="0" customWidth="1"/>
  </cols>
  <sheetData>
    <row r="1" spans="19:22" ht="15">
      <c r="S1" s="65"/>
      <c r="T1" s="65"/>
      <c r="U1" s="97" t="s">
        <v>66</v>
      </c>
      <c r="V1" s="97"/>
    </row>
    <row r="2" spans="1:22" ht="15">
      <c r="A2" s="3"/>
      <c r="B2" s="3"/>
      <c r="C2" s="3"/>
      <c r="D2" s="3"/>
      <c r="E2" s="3"/>
      <c r="F2" s="3"/>
      <c r="G2" s="3"/>
      <c r="S2" s="65"/>
      <c r="T2" s="65"/>
      <c r="U2" s="97" t="s">
        <v>34</v>
      </c>
      <c r="V2" s="97"/>
    </row>
    <row r="3" spans="1:7" ht="15" customHeight="1">
      <c r="A3" s="94" t="s">
        <v>31</v>
      </c>
      <c r="B3" s="94"/>
      <c r="C3" s="94"/>
      <c r="D3" s="94"/>
      <c r="E3" s="94"/>
      <c r="F3" s="94"/>
      <c r="G3" s="94"/>
    </row>
    <row r="4" ht="15.75" thickBot="1"/>
    <row r="5" spans="1:22" ht="102.75" customHeight="1" thickBot="1">
      <c r="A5" s="4" t="s">
        <v>43</v>
      </c>
      <c r="B5" s="5" t="s">
        <v>5</v>
      </c>
      <c r="C5" s="5" t="s">
        <v>53</v>
      </c>
      <c r="D5" s="6" t="s">
        <v>35</v>
      </c>
      <c r="E5" s="6" t="s">
        <v>4</v>
      </c>
      <c r="F5" s="7" t="s">
        <v>2</v>
      </c>
      <c r="G5" s="7" t="s">
        <v>19</v>
      </c>
      <c r="H5" s="7" t="s">
        <v>0</v>
      </c>
      <c r="I5" s="7" t="s">
        <v>14</v>
      </c>
      <c r="J5" s="7" t="s">
        <v>15</v>
      </c>
      <c r="K5" s="7" t="s">
        <v>1</v>
      </c>
      <c r="L5" s="6" t="s">
        <v>18</v>
      </c>
      <c r="M5" s="6" t="s">
        <v>3</v>
      </c>
      <c r="N5" s="7" t="s">
        <v>17</v>
      </c>
      <c r="O5" s="7" t="s">
        <v>20</v>
      </c>
      <c r="P5" s="7" t="s">
        <v>21</v>
      </c>
      <c r="Q5" s="7" t="s">
        <v>27</v>
      </c>
      <c r="R5" s="6" t="s">
        <v>22</v>
      </c>
      <c r="S5" s="8" t="s">
        <v>23</v>
      </c>
      <c r="T5" s="9" t="s">
        <v>42</v>
      </c>
      <c r="U5" s="95" t="s">
        <v>47</v>
      </c>
      <c r="V5" s="96"/>
    </row>
    <row r="6" spans="1:22" ht="28.5" customHeight="1">
      <c r="A6" s="10">
        <v>28861094</v>
      </c>
      <c r="B6" s="66" t="s">
        <v>12</v>
      </c>
      <c r="C6" s="66" t="s">
        <v>54</v>
      </c>
      <c r="D6" s="11" t="s">
        <v>36</v>
      </c>
      <c r="E6" s="12">
        <v>11</v>
      </c>
      <c r="F6" s="12">
        <v>436408</v>
      </c>
      <c r="G6" s="12">
        <f>+F6/E6/12</f>
        <v>3306.121212121212</v>
      </c>
      <c r="H6" s="12">
        <v>85000</v>
      </c>
      <c r="I6" s="13">
        <f aca="true" t="shared" si="0" ref="I6:I18">+H6/F6</f>
        <v>0.19477186486040585</v>
      </c>
      <c r="J6" s="14">
        <f aca="true" t="shared" si="1" ref="J6:J18">+H6/E6/12</f>
        <v>643.9393939393939</v>
      </c>
      <c r="K6" s="12">
        <v>251408</v>
      </c>
      <c r="L6" s="12">
        <f>+K6/E6/12</f>
        <v>1904.6060606060607</v>
      </c>
      <c r="M6" s="12">
        <f aca="true" t="shared" si="2" ref="M6:M17">F6-H6-K6</f>
        <v>100000</v>
      </c>
      <c r="N6" s="12">
        <f>M6/E6</f>
        <v>9090.90909090909</v>
      </c>
      <c r="O6" s="15">
        <f>IF((J6+L6)&lt;=500,500,(J6+L6))</f>
        <v>2548.5454545454545</v>
      </c>
      <c r="P6" s="12">
        <f>+G6-O6</f>
        <v>757.5757575757575</v>
      </c>
      <c r="Q6" s="12">
        <f aca="true" t="shared" si="3" ref="Q6:Q17">IF((P6)&lt;=1500,P6,1500)</f>
        <v>757.5757575757575</v>
      </c>
      <c r="R6" s="12">
        <f aca="true" t="shared" si="4" ref="R6:R16">+Q6*E6*12</f>
        <v>99999.99999999999</v>
      </c>
      <c r="S6" s="16">
        <v>100000</v>
      </c>
      <c r="T6" s="17">
        <f>FLOOR(R6,1000)</f>
        <v>100000</v>
      </c>
      <c r="U6" s="18">
        <v>4356</v>
      </c>
      <c r="V6" s="19">
        <v>5221</v>
      </c>
    </row>
    <row r="7" spans="1:22" ht="54" customHeight="1">
      <c r="A7" s="10">
        <v>60419148</v>
      </c>
      <c r="B7" s="66" t="s">
        <v>41</v>
      </c>
      <c r="C7" s="66" t="s">
        <v>41</v>
      </c>
      <c r="D7" s="11" t="s">
        <v>36</v>
      </c>
      <c r="E7" s="12">
        <v>20</v>
      </c>
      <c r="F7" s="12">
        <v>296000</v>
      </c>
      <c r="G7" s="12">
        <f aca="true" t="shared" si="5" ref="G7:G15">+F7/E7/12</f>
        <v>1233.3333333333333</v>
      </c>
      <c r="H7" s="12">
        <v>85000</v>
      </c>
      <c r="I7" s="13">
        <f t="shared" si="0"/>
        <v>0.28716216216216217</v>
      </c>
      <c r="J7" s="14">
        <f t="shared" si="1"/>
        <v>354.1666666666667</v>
      </c>
      <c r="K7" s="12">
        <v>91000</v>
      </c>
      <c r="L7" s="12">
        <f aca="true" t="shared" si="6" ref="L7:L15">+K7/E7/12</f>
        <v>379.1666666666667</v>
      </c>
      <c r="M7" s="12">
        <f t="shared" si="2"/>
        <v>120000</v>
      </c>
      <c r="N7" s="12">
        <f aca="true" t="shared" si="7" ref="N7:N14">M7/E7</f>
        <v>6000</v>
      </c>
      <c r="O7" s="15">
        <f aca="true" t="shared" si="8" ref="O7:O14">IF((J7+L7)&lt;=500,500,(J7+L7))</f>
        <v>733.3333333333334</v>
      </c>
      <c r="P7" s="12">
        <f aca="true" t="shared" si="9" ref="P7:P14">+G7-O7</f>
        <v>499.9999999999999</v>
      </c>
      <c r="Q7" s="12">
        <f t="shared" si="3"/>
        <v>499.9999999999999</v>
      </c>
      <c r="R7" s="12">
        <f t="shared" si="4"/>
        <v>119999.99999999997</v>
      </c>
      <c r="S7" s="16">
        <v>120000</v>
      </c>
      <c r="T7" s="17">
        <f>FLOOR(R7,1000)</f>
        <v>120000</v>
      </c>
      <c r="U7" s="20">
        <v>4356</v>
      </c>
      <c r="V7" s="21">
        <v>5321</v>
      </c>
    </row>
    <row r="8" spans="1:22" ht="29.25" customHeight="1">
      <c r="A8" s="10">
        <v>15060233</v>
      </c>
      <c r="B8" s="66" t="s">
        <v>6</v>
      </c>
      <c r="C8" s="66" t="s">
        <v>58</v>
      </c>
      <c r="D8" s="11" t="s">
        <v>36</v>
      </c>
      <c r="E8" s="12">
        <v>17</v>
      </c>
      <c r="F8" s="12">
        <v>574700</v>
      </c>
      <c r="G8" s="12">
        <f t="shared" si="5"/>
        <v>2817.156862745098</v>
      </c>
      <c r="H8" s="12">
        <v>110000</v>
      </c>
      <c r="I8" s="13">
        <f t="shared" si="0"/>
        <v>0.19140421089263965</v>
      </c>
      <c r="J8" s="14">
        <f t="shared" si="1"/>
        <v>539.2156862745098</v>
      </c>
      <c r="K8" s="12">
        <v>4700</v>
      </c>
      <c r="L8" s="12">
        <f t="shared" si="6"/>
        <v>23.039215686274513</v>
      </c>
      <c r="M8" s="12">
        <f t="shared" si="2"/>
        <v>460000</v>
      </c>
      <c r="N8" s="12">
        <f t="shared" si="7"/>
        <v>27058.823529411766</v>
      </c>
      <c r="O8" s="15">
        <f t="shared" si="8"/>
        <v>562.2549019607843</v>
      </c>
      <c r="P8" s="12">
        <f t="shared" si="9"/>
        <v>2254.901960784314</v>
      </c>
      <c r="Q8" s="12">
        <f t="shared" si="3"/>
        <v>1500</v>
      </c>
      <c r="R8" s="12">
        <f t="shared" si="4"/>
        <v>306000</v>
      </c>
      <c r="S8" s="16">
        <v>460000</v>
      </c>
      <c r="T8" s="17">
        <f aca="true" t="shared" si="10" ref="T8:T16">FLOOR(R8,1000)</f>
        <v>306000</v>
      </c>
      <c r="U8" s="20">
        <v>4356</v>
      </c>
      <c r="V8" s="21">
        <v>5223</v>
      </c>
    </row>
    <row r="9" spans="1:22" ht="29.25" customHeight="1">
      <c r="A9" s="10">
        <v>44990260</v>
      </c>
      <c r="B9" s="66" t="s">
        <v>38</v>
      </c>
      <c r="C9" s="66" t="s">
        <v>7</v>
      </c>
      <c r="D9" s="11" t="s">
        <v>36</v>
      </c>
      <c r="E9" s="12">
        <v>28</v>
      </c>
      <c r="F9" s="12">
        <v>516000</v>
      </c>
      <c r="G9" s="12">
        <f t="shared" si="5"/>
        <v>1535.7142857142856</v>
      </c>
      <c r="H9" s="12">
        <v>170000</v>
      </c>
      <c r="I9" s="13">
        <f t="shared" si="0"/>
        <v>0.32945736434108525</v>
      </c>
      <c r="J9" s="14">
        <f t="shared" si="1"/>
        <v>505.95238095238096</v>
      </c>
      <c r="K9" s="12">
        <v>226000</v>
      </c>
      <c r="L9" s="12">
        <f t="shared" si="6"/>
        <v>672.6190476190476</v>
      </c>
      <c r="M9" s="12">
        <f t="shared" si="2"/>
        <v>120000</v>
      </c>
      <c r="N9" s="12">
        <f t="shared" si="7"/>
        <v>4285.714285714285</v>
      </c>
      <c r="O9" s="15">
        <f t="shared" si="8"/>
        <v>1178.5714285714284</v>
      </c>
      <c r="P9" s="12">
        <f t="shared" si="9"/>
        <v>357.1428571428571</v>
      </c>
      <c r="Q9" s="12">
        <f t="shared" si="3"/>
        <v>357.1428571428571</v>
      </c>
      <c r="R9" s="12">
        <f t="shared" si="4"/>
        <v>120000</v>
      </c>
      <c r="S9" s="16">
        <v>120000</v>
      </c>
      <c r="T9" s="17">
        <f t="shared" si="10"/>
        <v>120000</v>
      </c>
      <c r="U9" s="20">
        <v>4356</v>
      </c>
      <c r="V9" s="21">
        <v>5223</v>
      </c>
    </row>
    <row r="10" spans="1:22" ht="29.25" customHeight="1">
      <c r="A10" s="10">
        <v>44990260</v>
      </c>
      <c r="B10" s="66" t="s">
        <v>38</v>
      </c>
      <c r="C10" s="66" t="s">
        <v>8</v>
      </c>
      <c r="D10" s="11" t="s">
        <v>36</v>
      </c>
      <c r="E10" s="12">
        <v>19</v>
      </c>
      <c r="F10" s="12">
        <v>308000</v>
      </c>
      <c r="G10" s="12">
        <f t="shared" si="5"/>
        <v>1350.877192982456</v>
      </c>
      <c r="H10" s="12">
        <v>85000</v>
      </c>
      <c r="I10" s="13">
        <f t="shared" si="0"/>
        <v>0.275974025974026</v>
      </c>
      <c r="J10" s="14">
        <f t="shared" si="1"/>
        <v>372.8070175438597</v>
      </c>
      <c r="K10" s="12">
        <v>30000</v>
      </c>
      <c r="L10" s="12">
        <f t="shared" si="6"/>
        <v>131.57894736842107</v>
      </c>
      <c r="M10" s="12">
        <f t="shared" si="2"/>
        <v>193000</v>
      </c>
      <c r="N10" s="12">
        <f t="shared" si="7"/>
        <v>10157.894736842105</v>
      </c>
      <c r="O10" s="15">
        <f t="shared" si="8"/>
        <v>504.38596491228077</v>
      </c>
      <c r="P10" s="12">
        <f t="shared" si="9"/>
        <v>846.4912280701753</v>
      </c>
      <c r="Q10" s="12">
        <f t="shared" si="3"/>
        <v>846.4912280701753</v>
      </c>
      <c r="R10" s="12">
        <f t="shared" si="4"/>
        <v>193000</v>
      </c>
      <c r="S10" s="16">
        <v>193000</v>
      </c>
      <c r="T10" s="17">
        <f t="shared" si="10"/>
        <v>193000</v>
      </c>
      <c r="U10" s="20">
        <v>4356</v>
      </c>
      <c r="V10" s="21">
        <v>5223</v>
      </c>
    </row>
    <row r="11" spans="1:22" ht="41.25" customHeight="1">
      <c r="A11" s="10">
        <v>44990260</v>
      </c>
      <c r="B11" s="66" t="s">
        <v>39</v>
      </c>
      <c r="C11" s="66" t="s">
        <v>55</v>
      </c>
      <c r="D11" s="11" t="s">
        <v>36</v>
      </c>
      <c r="E11" s="12">
        <v>9</v>
      </c>
      <c r="F11" s="12">
        <v>326700</v>
      </c>
      <c r="G11" s="12">
        <f t="shared" si="5"/>
        <v>3025</v>
      </c>
      <c r="H11" s="12">
        <v>42200</v>
      </c>
      <c r="I11" s="13">
        <f t="shared" si="0"/>
        <v>0.12917049280685644</v>
      </c>
      <c r="J11" s="14">
        <f t="shared" si="1"/>
        <v>390.7407407407407</v>
      </c>
      <c r="K11" s="12">
        <v>14500</v>
      </c>
      <c r="L11" s="12">
        <f t="shared" si="6"/>
        <v>134.25925925925927</v>
      </c>
      <c r="M11" s="12">
        <f t="shared" si="2"/>
        <v>270000</v>
      </c>
      <c r="N11" s="12">
        <f t="shared" si="7"/>
        <v>30000</v>
      </c>
      <c r="O11" s="15">
        <f t="shared" si="8"/>
        <v>525</v>
      </c>
      <c r="P11" s="12">
        <f t="shared" si="9"/>
        <v>2500</v>
      </c>
      <c r="Q11" s="12">
        <f t="shared" si="3"/>
        <v>1500</v>
      </c>
      <c r="R11" s="12">
        <f t="shared" si="4"/>
        <v>162000</v>
      </c>
      <c r="S11" s="16">
        <v>270000</v>
      </c>
      <c r="T11" s="17">
        <f t="shared" si="10"/>
        <v>162000</v>
      </c>
      <c r="U11" s="20">
        <v>4356</v>
      </c>
      <c r="V11" s="21">
        <v>5223</v>
      </c>
    </row>
    <row r="12" spans="1:22" ht="42" customHeight="1">
      <c r="A12" s="10">
        <v>44990260</v>
      </c>
      <c r="B12" s="66" t="s">
        <v>39</v>
      </c>
      <c r="C12" s="66" t="s">
        <v>56</v>
      </c>
      <c r="D12" s="11" t="s">
        <v>36</v>
      </c>
      <c r="E12" s="12">
        <v>7</v>
      </c>
      <c r="F12" s="12">
        <v>262700</v>
      </c>
      <c r="G12" s="12">
        <f t="shared" si="5"/>
        <v>3127.3809523809523</v>
      </c>
      <c r="H12" s="12">
        <v>42700</v>
      </c>
      <c r="I12" s="13">
        <f t="shared" si="0"/>
        <v>0.1625428245146555</v>
      </c>
      <c r="J12" s="14">
        <f t="shared" si="1"/>
        <v>508.3333333333333</v>
      </c>
      <c r="K12" s="12">
        <v>6000</v>
      </c>
      <c r="L12" s="12">
        <f t="shared" si="6"/>
        <v>71.42857142857143</v>
      </c>
      <c r="M12" s="12">
        <f t="shared" si="2"/>
        <v>214000</v>
      </c>
      <c r="N12" s="12">
        <f t="shared" si="7"/>
        <v>30571.428571428572</v>
      </c>
      <c r="O12" s="15">
        <f t="shared" si="8"/>
        <v>579.7619047619047</v>
      </c>
      <c r="P12" s="12">
        <f t="shared" si="9"/>
        <v>2547.6190476190477</v>
      </c>
      <c r="Q12" s="12">
        <f t="shared" si="3"/>
        <v>1500</v>
      </c>
      <c r="R12" s="12">
        <f t="shared" si="4"/>
        <v>126000</v>
      </c>
      <c r="S12" s="16">
        <v>214000</v>
      </c>
      <c r="T12" s="17">
        <f t="shared" si="10"/>
        <v>126000</v>
      </c>
      <c r="U12" s="20">
        <v>4356</v>
      </c>
      <c r="V12" s="21">
        <v>5223</v>
      </c>
    </row>
    <row r="13" spans="1:22" ht="40.5" customHeight="1">
      <c r="A13" s="10">
        <v>44990260</v>
      </c>
      <c r="B13" s="66" t="s">
        <v>40</v>
      </c>
      <c r="C13" s="66" t="s">
        <v>57</v>
      </c>
      <c r="D13" s="11" t="s">
        <v>36</v>
      </c>
      <c r="E13" s="12">
        <v>10</v>
      </c>
      <c r="F13" s="12">
        <v>90940</v>
      </c>
      <c r="G13" s="12">
        <f t="shared" si="5"/>
        <v>757.8333333333334</v>
      </c>
      <c r="H13" s="12">
        <v>60940</v>
      </c>
      <c r="I13" s="13">
        <f t="shared" si="0"/>
        <v>0.6701121618649659</v>
      </c>
      <c r="J13" s="14">
        <f t="shared" si="1"/>
        <v>507.8333333333333</v>
      </c>
      <c r="K13" s="12">
        <v>0</v>
      </c>
      <c r="L13" s="12">
        <f t="shared" si="6"/>
        <v>0</v>
      </c>
      <c r="M13" s="12">
        <f t="shared" si="2"/>
        <v>30000</v>
      </c>
      <c r="N13" s="12">
        <f t="shared" si="7"/>
        <v>3000</v>
      </c>
      <c r="O13" s="15">
        <f t="shared" si="8"/>
        <v>507.8333333333333</v>
      </c>
      <c r="P13" s="12">
        <f t="shared" si="9"/>
        <v>250.00000000000006</v>
      </c>
      <c r="Q13" s="12">
        <f t="shared" si="3"/>
        <v>250.00000000000006</v>
      </c>
      <c r="R13" s="12">
        <f t="shared" si="4"/>
        <v>30000.000000000007</v>
      </c>
      <c r="S13" s="16">
        <v>30000</v>
      </c>
      <c r="T13" s="17">
        <f t="shared" si="10"/>
        <v>30000</v>
      </c>
      <c r="U13" s="20">
        <v>4356</v>
      </c>
      <c r="V13" s="21">
        <v>5223</v>
      </c>
    </row>
    <row r="14" spans="1:22" ht="29.25" customHeight="1">
      <c r="A14" s="10">
        <v>29277418</v>
      </c>
      <c r="B14" s="66" t="s">
        <v>10</v>
      </c>
      <c r="C14" s="66" t="s">
        <v>10</v>
      </c>
      <c r="D14" s="11" t="s">
        <v>36</v>
      </c>
      <c r="E14" s="12">
        <v>8</v>
      </c>
      <c r="F14" s="12">
        <v>222246</v>
      </c>
      <c r="G14" s="12">
        <f t="shared" si="5"/>
        <v>2315.0625</v>
      </c>
      <c r="H14" s="12">
        <v>138000</v>
      </c>
      <c r="I14" s="13">
        <f t="shared" si="0"/>
        <v>0.6209335601090683</v>
      </c>
      <c r="J14" s="14">
        <f t="shared" si="1"/>
        <v>1437.5</v>
      </c>
      <c r="K14" s="12">
        <v>0</v>
      </c>
      <c r="L14" s="12">
        <f t="shared" si="6"/>
        <v>0</v>
      </c>
      <c r="M14" s="12">
        <f t="shared" si="2"/>
        <v>84246</v>
      </c>
      <c r="N14" s="12">
        <f t="shared" si="7"/>
        <v>10530.75</v>
      </c>
      <c r="O14" s="15">
        <f t="shared" si="8"/>
        <v>1437.5</v>
      </c>
      <c r="P14" s="12">
        <f t="shared" si="9"/>
        <v>877.5625</v>
      </c>
      <c r="Q14" s="12">
        <f t="shared" si="3"/>
        <v>877.5625</v>
      </c>
      <c r="R14" s="12">
        <f t="shared" si="4"/>
        <v>84246</v>
      </c>
      <c r="S14" s="16">
        <v>84246</v>
      </c>
      <c r="T14" s="17">
        <f t="shared" si="10"/>
        <v>84000</v>
      </c>
      <c r="U14" s="20">
        <v>4356</v>
      </c>
      <c r="V14" s="21">
        <v>5221</v>
      </c>
    </row>
    <row r="15" spans="1:22" ht="29.25" customHeight="1">
      <c r="A15" s="10">
        <v>43379168</v>
      </c>
      <c r="B15" s="66" t="s">
        <v>11</v>
      </c>
      <c r="C15" s="66" t="s">
        <v>28</v>
      </c>
      <c r="D15" s="11" t="s">
        <v>36</v>
      </c>
      <c r="E15" s="12">
        <v>11</v>
      </c>
      <c r="F15" s="12">
        <v>377500</v>
      </c>
      <c r="G15" s="12">
        <f t="shared" si="5"/>
        <v>2859.8484848484845</v>
      </c>
      <c r="H15" s="12">
        <v>65000</v>
      </c>
      <c r="I15" s="13">
        <f t="shared" si="0"/>
        <v>0.17218543046357615</v>
      </c>
      <c r="J15" s="14">
        <f t="shared" si="1"/>
        <v>492.42424242424244</v>
      </c>
      <c r="K15" s="12">
        <v>202500</v>
      </c>
      <c r="L15" s="12">
        <f t="shared" si="6"/>
        <v>1534.090909090909</v>
      </c>
      <c r="M15" s="12">
        <f t="shared" si="2"/>
        <v>110000</v>
      </c>
      <c r="N15" s="12">
        <f>M15/E15</f>
        <v>10000</v>
      </c>
      <c r="O15" s="15">
        <f>IF((J15+L15)&lt;=500,500,(J15+L15))</f>
        <v>2026.5151515151515</v>
      </c>
      <c r="P15" s="12">
        <f>+G15-O15</f>
        <v>833.333333333333</v>
      </c>
      <c r="Q15" s="12">
        <f t="shared" si="3"/>
        <v>833.333333333333</v>
      </c>
      <c r="R15" s="12">
        <f t="shared" si="4"/>
        <v>109999.99999999997</v>
      </c>
      <c r="S15" s="16">
        <v>110000</v>
      </c>
      <c r="T15" s="17">
        <f t="shared" si="10"/>
        <v>110000</v>
      </c>
      <c r="U15" s="20">
        <v>4356</v>
      </c>
      <c r="V15" s="21">
        <v>5321</v>
      </c>
    </row>
    <row r="16" spans="1:22" ht="29.25" customHeight="1">
      <c r="A16" s="10">
        <v>43378692</v>
      </c>
      <c r="B16" s="66" t="s">
        <v>13</v>
      </c>
      <c r="C16" s="66" t="s">
        <v>13</v>
      </c>
      <c r="D16" s="11" t="s">
        <v>36</v>
      </c>
      <c r="E16" s="12">
        <v>24</v>
      </c>
      <c r="F16" s="12">
        <v>222600</v>
      </c>
      <c r="G16" s="12">
        <f>+F16/E16/12</f>
        <v>772.9166666666666</v>
      </c>
      <c r="H16" s="12">
        <v>52000</v>
      </c>
      <c r="I16" s="13">
        <f t="shared" si="0"/>
        <v>0.23360287511230907</v>
      </c>
      <c r="J16" s="14">
        <f t="shared" si="1"/>
        <v>180.55555555555554</v>
      </c>
      <c r="K16" s="12">
        <v>92000</v>
      </c>
      <c r="L16" s="12">
        <f>+K16/E16/12</f>
        <v>319.44444444444446</v>
      </c>
      <c r="M16" s="12">
        <f t="shared" si="2"/>
        <v>78600</v>
      </c>
      <c r="N16" s="12">
        <f>M16/E16</f>
        <v>3275</v>
      </c>
      <c r="O16" s="15">
        <f>IF((J16+L16)&lt;=500,500,(J16+L16))</f>
        <v>500</v>
      </c>
      <c r="P16" s="12">
        <f>+G16-O16</f>
        <v>272.91666666666663</v>
      </c>
      <c r="Q16" s="12">
        <f t="shared" si="3"/>
        <v>272.91666666666663</v>
      </c>
      <c r="R16" s="12">
        <f t="shared" si="4"/>
        <v>78599.99999999999</v>
      </c>
      <c r="S16" s="16">
        <v>78600</v>
      </c>
      <c r="T16" s="17">
        <f t="shared" si="10"/>
        <v>78000</v>
      </c>
      <c r="U16" s="20">
        <v>4356</v>
      </c>
      <c r="V16" s="21">
        <v>5321</v>
      </c>
    </row>
    <row r="17" spans="1:22" ht="29.25" customHeight="1" thickBot="1">
      <c r="A17" s="22">
        <v>3718981</v>
      </c>
      <c r="B17" s="67" t="s">
        <v>29</v>
      </c>
      <c r="C17" s="67" t="s">
        <v>30</v>
      </c>
      <c r="D17" s="23" t="s">
        <v>37</v>
      </c>
      <c r="E17" s="24">
        <v>4</v>
      </c>
      <c r="F17" s="24">
        <v>36000</v>
      </c>
      <c r="G17" s="24">
        <f>+F17/E17/12</f>
        <v>750</v>
      </c>
      <c r="H17" s="24">
        <v>12000</v>
      </c>
      <c r="I17" s="25">
        <f t="shared" si="0"/>
        <v>0.3333333333333333</v>
      </c>
      <c r="J17" s="26">
        <f t="shared" si="1"/>
        <v>250</v>
      </c>
      <c r="K17" s="24">
        <v>0</v>
      </c>
      <c r="L17" s="24">
        <f>+K17/E17/12</f>
        <v>0</v>
      </c>
      <c r="M17" s="24">
        <f t="shared" si="2"/>
        <v>24000</v>
      </c>
      <c r="N17" s="24">
        <f>M17/E17</f>
        <v>6000</v>
      </c>
      <c r="O17" s="27">
        <f>IF((J17+L17)&lt;=500,500,(J17+L17))</f>
        <v>500</v>
      </c>
      <c r="P17" s="24">
        <v>0</v>
      </c>
      <c r="Q17" s="24">
        <f t="shared" si="3"/>
        <v>0</v>
      </c>
      <c r="R17" s="24">
        <v>0</v>
      </c>
      <c r="S17" s="28">
        <v>24000</v>
      </c>
      <c r="T17" s="29">
        <v>0</v>
      </c>
      <c r="U17" s="30">
        <v>4356</v>
      </c>
      <c r="V17" s="31">
        <v>5222</v>
      </c>
    </row>
    <row r="18" spans="1:22" ht="15.75" thickBot="1">
      <c r="A18" s="32" t="s">
        <v>16</v>
      </c>
      <c r="B18" s="108"/>
      <c r="C18" s="109"/>
      <c r="D18" s="110"/>
      <c r="E18" s="33">
        <f>SUM(E6:E17)</f>
        <v>168</v>
      </c>
      <c r="F18" s="33">
        <f>SUM(F6:F17)</f>
        <v>3669794</v>
      </c>
      <c r="G18" s="33">
        <f>+F18/E18</f>
        <v>21844.011904761905</v>
      </c>
      <c r="H18" s="33">
        <f>SUM(H6:H17)</f>
        <v>947840</v>
      </c>
      <c r="I18" s="34">
        <f t="shared" si="0"/>
        <v>0.25828152751898337</v>
      </c>
      <c r="J18" s="35">
        <f t="shared" si="1"/>
        <v>470.1587301587301</v>
      </c>
      <c r="K18" s="33">
        <f>SUM(K6:K17)</f>
        <v>918108</v>
      </c>
      <c r="L18" s="36">
        <f>+K18/E18/12</f>
        <v>455.4107142857143</v>
      </c>
      <c r="M18" s="33">
        <f>SUM(M6:M17)</f>
        <v>1803846</v>
      </c>
      <c r="N18" s="33">
        <f>M18/E18</f>
        <v>10737.17857142857</v>
      </c>
      <c r="O18" s="71"/>
      <c r="P18" s="71"/>
      <c r="Q18" s="72"/>
      <c r="R18" s="73">
        <f>SUM(R6:R17)</f>
        <v>1429846</v>
      </c>
      <c r="S18" s="74">
        <f>SUM(S6:S17)</f>
        <v>1803846</v>
      </c>
      <c r="T18" s="37">
        <f>SUM(T6:T17)</f>
        <v>1429000</v>
      </c>
      <c r="U18" s="38"/>
      <c r="V18" s="39"/>
    </row>
    <row r="19" spans="1:22" ht="31.5" customHeight="1" thickBot="1">
      <c r="A19" s="68"/>
      <c r="B19" s="69"/>
      <c r="C19" s="69"/>
      <c r="D19" s="69"/>
      <c r="E19" s="41"/>
      <c r="F19" s="41"/>
      <c r="G19" s="41"/>
      <c r="H19" s="41"/>
      <c r="I19" s="42"/>
      <c r="J19" s="43"/>
      <c r="K19" s="41"/>
      <c r="L19" s="44"/>
      <c r="M19" s="41"/>
      <c r="N19" s="41"/>
      <c r="O19" s="102" t="s">
        <v>59</v>
      </c>
      <c r="P19" s="103"/>
      <c r="Q19" s="103"/>
      <c r="R19" s="104"/>
      <c r="S19" s="75">
        <f>SUM(S6:S16)</f>
        <v>1779846</v>
      </c>
      <c r="T19" s="45"/>
      <c r="U19" s="70"/>
      <c r="V19" s="70"/>
    </row>
    <row r="20" spans="1:22" ht="32.25" customHeight="1">
      <c r="A20" s="3"/>
      <c r="B20" s="113" t="s">
        <v>60</v>
      </c>
      <c r="C20" s="113"/>
      <c r="D20" s="113"/>
      <c r="E20" s="113"/>
      <c r="F20" s="113"/>
      <c r="G20" s="113"/>
      <c r="H20" s="113"/>
      <c r="I20" s="42"/>
      <c r="J20" s="43"/>
      <c r="K20" s="41"/>
      <c r="L20" s="44"/>
      <c r="M20" s="41"/>
      <c r="N20" s="41"/>
      <c r="O20" s="40"/>
      <c r="P20" s="40"/>
      <c r="Q20" s="40"/>
      <c r="R20" s="41"/>
      <c r="S20" s="44"/>
      <c r="T20" s="45"/>
      <c r="U20" s="3"/>
      <c r="V20" s="3"/>
    </row>
    <row r="21" spans="1:22" ht="15.75" thickBot="1">
      <c r="A21" s="3"/>
      <c r="B21" s="79"/>
      <c r="C21" s="80"/>
      <c r="D21" s="46"/>
      <c r="E21" s="79"/>
      <c r="F21" s="41"/>
      <c r="G21" s="41"/>
      <c r="H21" s="41"/>
      <c r="I21" s="42"/>
      <c r="J21" s="43"/>
      <c r="K21" s="41"/>
      <c r="L21" s="44"/>
      <c r="M21" s="41"/>
      <c r="N21" s="41"/>
      <c r="O21" s="40"/>
      <c r="P21" s="40"/>
      <c r="Q21" s="40"/>
      <c r="R21" s="41"/>
      <c r="S21" s="44"/>
      <c r="T21" s="45"/>
      <c r="U21" s="3"/>
      <c r="V21" s="3"/>
    </row>
    <row r="22" spans="1:22" ht="15">
      <c r="A22" s="3"/>
      <c r="B22" s="90" t="s">
        <v>61</v>
      </c>
      <c r="C22" s="82" t="s">
        <v>63</v>
      </c>
      <c r="D22" s="46"/>
      <c r="E22" s="83" t="s">
        <v>62</v>
      </c>
      <c r="F22" s="91"/>
      <c r="G22" s="84"/>
      <c r="H22" s="92" t="s">
        <v>64</v>
      </c>
      <c r="I22" s="42"/>
      <c r="J22" s="43"/>
      <c r="K22" s="41"/>
      <c r="L22" s="44"/>
      <c r="M22" s="41"/>
      <c r="N22" s="41"/>
      <c r="O22" s="40"/>
      <c r="P22" s="40"/>
      <c r="Q22" s="40"/>
      <c r="R22" s="41"/>
      <c r="S22" s="44"/>
      <c r="T22" s="45"/>
      <c r="U22" s="3"/>
      <c r="V22" s="3"/>
    </row>
    <row r="23" spans="1:22" ht="15">
      <c r="A23" s="3"/>
      <c r="B23" s="47" t="s">
        <v>44</v>
      </c>
      <c r="C23" s="48">
        <f>T6+T14</f>
        <v>184000</v>
      </c>
      <c r="D23" s="49"/>
      <c r="E23" s="85" t="s">
        <v>65</v>
      </c>
      <c r="F23" s="77"/>
      <c r="G23" s="76"/>
      <c r="H23" s="93">
        <v>1429000</v>
      </c>
      <c r="I23" s="42"/>
      <c r="J23" s="43"/>
      <c r="K23" s="41"/>
      <c r="L23" s="44"/>
      <c r="M23" s="41"/>
      <c r="N23" s="41"/>
      <c r="O23" s="40"/>
      <c r="P23" s="40"/>
      <c r="Q23" s="40"/>
      <c r="R23" s="41"/>
      <c r="S23" s="44"/>
      <c r="T23" s="45"/>
      <c r="U23" s="3"/>
      <c r="V23" s="3"/>
    </row>
    <row r="24" spans="1:22" ht="15">
      <c r="A24" s="3"/>
      <c r="B24" s="50" t="s">
        <v>45</v>
      </c>
      <c r="C24" s="51">
        <f>T8+T9+T10+T11+T12+T13</f>
        <v>937000</v>
      </c>
      <c r="D24" s="49"/>
      <c r="E24" s="73"/>
      <c r="F24" s="78"/>
      <c r="G24" s="41"/>
      <c r="H24" s="86"/>
      <c r="I24" s="42"/>
      <c r="J24" s="43"/>
      <c r="K24" s="41"/>
      <c r="L24" s="44"/>
      <c r="M24" s="41"/>
      <c r="N24" s="41"/>
      <c r="O24" s="40"/>
      <c r="P24" s="40"/>
      <c r="Q24" s="40"/>
      <c r="R24" s="41"/>
      <c r="S24" s="44"/>
      <c r="T24" s="45"/>
      <c r="U24" s="3"/>
      <c r="V24" s="3"/>
    </row>
    <row r="25" spans="1:22" ht="15">
      <c r="A25" s="3"/>
      <c r="B25" s="50" t="s">
        <v>46</v>
      </c>
      <c r="C25" s="51">
        <f>T7+T15+T16</f>
        <v>308000</v>
      </c>
      <c r="D25" s="49"/>
      <c r="E25" s="87"/>
      <c r="F25" s="81"/>
      <c r="G25" s="41"/>
      <c r="H25" s="86"/>
      <c r="I25" s="42"/>
      <c r="J25" s="43"/>
      <c r="K25" s="41"/>
      <c r="L25" s="44"/>
      <c r="M25" s="41"/>
      <c r="N25" s="41"/>
      <c r="O25" s="40"/>
      <c r="P25" s="40"/>
      <c r="Q25" s="40"/>
      <c r="R25" s="41"/>
      <c r="S25" s="44"/>
      <c r="T25" s="45"/>
      <c r="U25" s="3"/>
      <c r="V25" s="3"/>
    </row>
    <row r="26" spans="1:22" ht="15.75" thickBot="1">
      <c r="A26" s="3"/>
      <c r="B26" s="52" t="s">
        <v>16</v>
      </c>
      <c r="C26" s="53">
        <f>SUM(C23:C25)</f>
        <v>1429000</v>
      </c>
      <c r="D26" s="54"/>
      <c r="E26" s="88" t="s">
        <v>16</v>
      </c>
      <c r="F26" s="89"/>
      <c r="G26" s="111">
        <v>1429000</v>
      </c>
      <c r="H26" s="112"/>
      <c r="I26" s="3"/>
      <c r="J26" s="3"/>
      <c r="K26" s="3"/>
      <c r="L26" s="3"/>
      <c r="M26" s="3"/>
      <c r="N26" s="3"/>
      <c r="O26" s="3"/>
      <c r="P26" s="3"/>
      <c r="Q26" s="3"/>
      <c r="R26" s="3"/>
      <c r="S26" s="56"/>
      <c r="T26" s="3"/>
      <c r="U26" s="3"/>
      <c r="V26" s="3"/>
    </row>
    <row r="27" spans="1:22" ht="15">
      <c r="A27" s="3"/>
      <c r="B27" s="57"/>
      <c r="C27" s="58"/>
      <c r="D27" s="54"/>
      <c r="E27" s="5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6"/>
      <c r="T27" s="3"/>
      <c r="U27" s="3"/>
      <c r="V27" s="3"/>
    </row>
    <row r="28" spans="1:22" ht="47.25" customHeight="1">
      <c r="A28" s="3"/>
      <c r="B28" s="59" t="s">
        <v>26</v>
      </c>
      <c r="C28" s="107" t="s">
        <v>33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3"/>
      <c r="V28" s="3"/>
    </row>
    <row r="29" spans="1:22" ht="50.25" customHeight="1">
      <c r="A29" s="3"/>
      <c r="B29" s="60" t="s">
        <v>25</v>
      </c>
      <c r="C29" s="105" t="s">
        <v>32</v>
      </c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3"/>
      <c r="V29" s="3"/>
    </row>
    <row r="30" spans="1:22" ht="29.25" customHeight="1">
      <c r="A30" s="3"/>
      <c r="B30" s="61" t="s">
        <v>24</v>
      </c>
      <c r="C30" s="98" t="s">
        <v>48</v>
      </c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3"/>
      <c r="V30" s="3"/>
    </row>
    <row r="31" spans="1:22" ht="15.75">
      <c r="A31" s="3"/>
      <c r="B31" s="3"/>
      <c r="C31" s="100" t="s">
        <v>49</v>
      </c>
      <c r="D31" s="100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3"/>
      <c r="V31" s="3"/>
    </row>
    <row r="32" spans="1:22" ht="31.5" customHeight="1">
      <c r="A32" s="3"/>
      <c r="B32" s="62"/>
      <c r="C32" s="98" t="s">
        <v>50</v>
      </c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3"/>
      <c r="V32" s="3"/>
    </row>
    <row r="33" spans="1:22" ht="15.75">
      <c r="A33" s="3"/>
      <c r="B33" s="62"/>
      <c r="C33" s="98" t="s">
        <v>51</v>
      </c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3"/>
      <c r="V33" s="3"/>
    </row>
    <row r="34" spans="1:22" ht="15.75">
      <c r="A34" s="3"/>
      <c r="B34" s="62"/>
      <c r="C34" s="98" t="s">
        <v>52</v>
      </c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3"/>
      <c r="V34" s="3"/>
    </row>
    <row r="35" spans="1:22" ht="15">
      <c r="A35" s="3"/>
      <c r="B35" s="62"/>
      <c r="C35" s="62"/>
      <c r="D35" s="62"/>
      <c r="E35" s="55"/>
      <c r="F35" s="55" t="s">
        <v>9</v>
      </c>
      <c r="G35" s="55"/>
      <c r="H35" s="55"/>
      <c r="I35" s="55"/>
      <c r="J35" s="55"/>
      <c r="K35" s="55"/>
      <c r="L35" s="55"/>
      <c r="M35" s="55"/>
      <c r="N35" s="55"/>
      <c r="O35" s="3"/>
      <c r="P35" s="3"/>
      <c r="Q35" s="3"/>
      <c r="R35" s="3"/>
      <c r="S35" s="3"/>
      <c r="T35" s="3"/>
      <c r="U35" s="3"/>
      <c r="V35" s="3"/>
    </row>
    <row r="36" spans="1:22" ht="15">
      <c r="A36" s="3"/>
      <c r="B36" s="62"/>
      <c r="C36" s="62"/>
      <c r="D36" s="6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3"/>
      <c r="P36" s="3"/>
      <c r="Q36" s="3"/>
      <c r="R36" s="3"/>
      <c r="S36" s="3"/>
      <c r="T36" s="3"/>
      <c r="U36" s="3"/>
      <c r="V36" s="3"/>
    </row>
    <row r="37" spans="1:22" ht="15">
      <c r="A37" s="3"/>
      <c r="B37" s="62"/>
      <c r="C37" s="62"/>
      <c r="D37" s="6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3"/>
      <c r="P37" s="3"/>
      <c r="Q37" s="3"/>
      <c r="R37" s="3"/>
      <c r="S37" s="3"/>
      <c r="T37" s="3"/>
      <c r="U37" s="3"/>
      <c r="V37" s="3"/>
    </row>
    <row r="38" spans="1:22" ht="15">
      <c r="A38" s="3"/>
      <c r="B38" s="63"/>
      <c r="C38" s="63"/>
      <c r="D38" s="63"/>
      <c r="E38" s="64"/>
      <c r="F38" s="64" t="s">
        <v>9</v>
      </c>
      <c r="G38" s="64"/>
      <c r="H38" s="64"/>
      <c r="I38" s="64"/>
      <c r="J38" s="64"/>
      <c r="K38" s="64"/>
      <c r="L38" s="64"/>
      <c r="M38" s="64"/>
      <c r="N38" s="64"/>
      <c r="O38" s="3"/>
      <c r="P38" s="3"/>
      <c r="Q38" s="3"/>
      <c r="R38" s="3"/>
      <c r="S38" s="3"/>
      <c r="T38" s="3"/>
      <c r="U38" s="3"/>
      <c r="V38" s="3"/>
    </row>
    <row r="39" spans="2:14" ht="15"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sheetProtection/>
  <mergeCells count="15">
    <mergeCell ref="C32:T32"/>
    <mergeCell ref="C34:T34"/>
    <mergeCell ref="C29:T29"/>
    <mergeCell ref="C28:T28"/>
    <mergeCell ref="C33:T33"/>
    <mergeCell ref="B18:D18"/>
    <mergeCell ref="G26:H26"/>
    <mergeCell ref="B20:H20"/>
    <mergeCell ref="A3:G3"/>
    <mergeCell ref="U5:V5"/>
    <mergeCell ref="U1:V1"/>
    <mergeCell ref="U2:V2"/>
    <mergeCell ref="C30:T30"/>
    <mergeCell ref="C31:T31"/>
    <mergeCell ref="O19:R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5" r:id="rId1"/>
  <ignoredErrors>
    <ignoredError sqref="L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Švanda Petr Mgr.</dc:creator>
  <cp:keywords/>
  <dc:description/>
  <cp:lastModifiedBy>Pospíchalová Petra</cp:lastModifiedBy>
  <cp:lastPrinted>2017-05-31T11:25:09Z</cp:lastPrinted>
  <dcterms:created xsi:type="dcterms:W3CDTF">2015-11-19T12:33:43Z</dcterms:created>
  <dcterms:modified xsi:type="dcterms:W3CDTF">2017-06-01T10:42:14Z</dcterms:modified>
  <cp:category/>
  <cp:version/>
  <cp:contentType/>
  <cp:contentStatus/>
</cp:coreProperties>
</file>