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  <externalReference r:id="rId13"/>
  </externalReferences>
  <definedNames>
    <definedName name="_1000" localSheetId="4">#REF!</definedName>
    <definedName name="_1000">#REF!</definedName>
    <definedName name="_1001" localSheetId="4">#REF!</definedName>
    <definedName name="_1001">#REF!</definedName>
    <definedName name="_1002" localSheetId="4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 localSheetId="4">#REF!</definedName>
    <definedName name="_1008">'[1]daně'!#REF!</definedName>
    <definedName name="_1009" localSheetId="4">#REF!</definedName>
    <definedName name="_1009">'[1]daně'!#REF!</definedName>
    <definedName name="_1010" localSheetId="4">#REF!</definedName>
    <definedName name="_1010">'[1]daně'!#REF!</definedName>
    <definedName name="_1011" localSheetId="4">#REF!</definedName>
    <definedName name="_1011">'[1]daně'!#REF!</definedName>
    <definedName name="_1012" localSheetId="4">#REF!</definedName>
    <definedName name="_1012">'[1]daně'!#REF!</definedName>
    <definedName name="_1013" localSheetId="4">#REF!</definedName>
    <definedName name="_1013">'[1]daně'!#REF!</definedName>
    <definedName name="_1014" localSheetId="4">#REF!</definedName>
    <definedName name="_1014">'[1]daně'!#REF!</definedName>
    <definedName name="_1015" localSheetId="4">#REF!</definedName>
    <definedName name="_1015">'[1]daně'!#REF!</definedName>
    <definedName name="_1016" localSheetId="4">#REF!</definedName>
    <definedName name="_1016">'[1]daně'!#REF!</definedName>
    <definedName name="_1017" localSheetId="4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 localSheetId="4">#REF!</definedName>
    <definedName name="_1027">'[1]daně'!#REF!</definedName>
    <definedName name="_1028" localSheetId="4">#REF!</definedName>
    <definedName name="_1028">'[1]daně'!#REF!</definedName>
    <definedName name="_1029" localSheetId="4">#REF!</definedName>
    <definedName name="_1029">'[1]daně'!#REF!</definedName>
    <definedName name="_1030" localSheetId="4">#REF!</definedName>
    <definedName name="_1030">'[1]daně'!#REF!</definedName>
    <definedName name="_1031" localSheetId="4">#REF!</definedName>
    <definedName name="_1031">'[1]daně'!#REF!</definedName>
    <definedName name="_1032" localSheetId="4">#REF!</definedName>
    <definedName name="_1032">'[1]daně'!#REF!</definedName>
    <definedName name="_1033" localSheetId="4">#REF!</definedName>
    <definedName name="_1033">'[1]daně'!#REF!</definedName>
    <definedName name="_1034" localSheetId="4">#REF!</definedName>
    <definedName name="_1034">'[1]daně'!#REF!</definedName>
    <definedName name="_1035" localSheetId="4">#REF!</definedName>
    <definedName name="_1035">'[1]daně'!#REF!</definedName>
    <definedName name="_1036" localSheetId="4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 localSheetId="4">#REF!</definedName>
    <definedName name="_1046">'[1]daně'!#REF!</definedName>
    <definedName name="_1047" localSheetId="4">#REF!</definedName>
    <definedName name="_1047">'[1]daně'!#REF!</definedName>
    <definedName name="_1048" localSheetId="4">#REF!</definedName>
    <definedName name="_1048">'[1]daně'!#REF!</definedName>
    <definedName name="_1049" localSheetId="4">#REF!</definedName>
    <definedName name="_1049">'[1]daně'!#REF!</definedName>
    <definedName name="_1050" localSheetId="4">#REF!</definedName>
    <definedName name="_1050">'[1]daně'!#REF!</definedName>
    <definedName name="_1051" localSheetId="4">#REF!</definedName>
    <definedName name="_1051">'[1]daně'!#REF!</definedName>
    <definedName name="_1052" localSheetId="4">#REF!</definedName>
    <definedName name="_1052">'[1]daně'!#REF!</definedName>
    <definedName name="_1053" localSheetId="4">#REF!</definedName>
    <definedName name="_1053">'[1]daně'!#REF!</definedName>
    <definedName name="_1054" localSheetId="4">#REF!</definedName>
    <definedName name="_1054">'[1]daně'!#REF!</definedName>
    <definedName name="_1055" localSheetId="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 localSheetId="4">#REF!</definedName>
    <definedName name="_1119">'[1]daně'!#REF!</definedName>
    <definedName name="_1120" localSheetId="4">#REF!</definedName>
    <definedName name="_1120">'[1]daně'!#REF!</definedName>
    <definedName name="_1121" localSheetId="4">#REF!</definedName>
    <definedName name="_1121">'[1]daně'!#REF!</definedName>
    <definedName name="_1122" localSheetId="4">#REF!</definedName>
    <definedName name="_1122">'[1]daně'!#REF!</definedName>
    <definedName name="_1123" localSheetId="4">#REF!</definedName>
    <definedName name="_1123">'[1]daně'!#REF!</definedName>
    <definedName name="_1124" localSheetId="4">#REF!</definedName>
    <definedName name="_1124">'[1]daně'!#REF!</definedName>
    <definedName name="_1125" localSheetId="4">#REF!</definedName>
    <definedName name="_1125">'[1]daně'!#REF!</definedName>
    <definedName name="_1126" localSheetId="4">#REF!</definedName>
    <definedName name="_1126">'[1]daně'!#REF!</definedName>
    <definedName name="_1127" localSheetId="4">#REF!</definedName>
    <definedName name="_1127">'[1]daně'!#REF!</definedName>
    <definedName name="_1128" localSheetId="4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 localSheetId="4">#REF!</definedName>
    <definedName name="_1138">'[1]daně'!#REF!</definedName>
    <definedName name="_1139" localSheetId="4">#REF!</definedName>
    <definedName name="_1139">'[1]daně'!#REF!</definedName>
    <definedName name="_1140" localSheetId="4">#REF!</definedName>
    <definedName name="_1140">'[1]daně'!#REF!</definedName>
    <definedName name="_1141" localSheetId="4">#REF!</definedName>
    <definedName name="_1141">'[1]daně'!#REF!</definedName>
    <definedName name="_1142" localSheetId="4">#REF!</definedName>
    <definedName name="_1142">'[1]daně'!#REF!</definedName>
    <definedName name="_1143" localSheetId="4">#REF!</definedName>
    <definedName name="_1143">'[1]daně'!#REF!</definedName>
    <definedName name="_1144" localSheetId="4">#REF!</definedName>
    <definedName name="_1144">'[1]daně'!#REF!</definedName>
    <definedName name="_1145" localSheetId="4">#REF!</definedName>
    <definedName name="_1145">'[1]daně'!#REF!</definedName>
    <definedName name="_1146" localSheetId="4">#REF!</definedName>
    <definedName name="_1146">'[1]daně'!#REF!</definedName>
    <definedName name="_1147" localSheetId="4">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 localSheetId="4">#REF!</definedName>
    <definedName name="_1157">'[1]daně'!#REF!</definedName>
    <definedName name="_1158" localSheetId="4">#REF!</definedName>
    <definedName name="_1158">'[1]daně'!#REF!</definedName>
    <definedName name="_1159" localSheetId="4">#REF!</definedName>
    <definedName name="_1159">'[1]daně'!#REF!</definedName>
    <definedName name="_1160" localSheetId="4">#REF!</definedName>
    <definedName name="_1160">'[1]daně'!#REF!</definedName>
    <definedName name="_1161" localSheetId="4">#REF!</definedName>
    <definedName name="_1161">'[1]daně'!#REF!</definedName>
    <definedName name="_1162" localSheetId="4">#REF!</definedName>
    <definedName name="_1162">'[1]daně'!#REF!</definedName>
    <definedName name="_1163" localSheetId="4">#REF!</definedName>
    <definedName name="_1163">'[1]daně'!#REF!</definedName>
    <definedName name="_1164" localSheetId="4">#REF!</definedName>
    <definedName name="_1164">'[1]daně'!#REF!</definedName>
    <definedName name="_1165" localSheetId="4">#REF!</definedName>
    <definedName name="_1165">'[1]daně'!#REF!</definedName>
    <definedName name="_1166" localSheetId="4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 localSheetId="4">#REF!</definedName>
    <definedName name="_1176">'[1]daně'!#REF!</definedName>
    <definedName name="_1177" localSheetId="4">#REF!</definedName>
    <definedName name="_1177">'[1]daně'!#REF!</definedName>
    <definedName name="_1178" localSheetId="4">#REF!</definedName>
    <definedName name="_1178">'[1]daně'!#REF!</definedName>
    <definedName name="_1179" localSheetId="4">#REF!</definedName>
    <definedName name="_1179">'[1]daně'!#REF!</definedName>
    <definedName name="_1180" localSheetId="4">#REF!</definedName>
    <definedName name="_1180">'[1]daně'!#REF!</definedName>
    <definedName name="_1181" localSheetId="4">#REF!</definedName>
    <definedName name="_1181">'[1]daně'!#REF!</definedName>
    <definedName name="_1182" localSheetId="4">#REF!</definedName>
    <definedName name="_1182">'[1]daně'!#REF!</definedName>
    <definedName name="_1183" localSheetId="4">#REF!</definedName>
    <definedName name="_1183">'[1]daně'!#REF!</definedName>
    <definedName name="_1184" localSheetId="4">#REF!</definedName>
    <definedName name="_1184">'[1]daně'!#REF!</definedName>
    <definedName name="_1185" localSheetId="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 localSheetId="4">#REF!</definedName>
    <definedName name="_1195">'[1]daně'!#REF!</definedName>
    <definedName name="_1196" localSheetId="4">#REF!</definedName>
    <definedName name="_1196">'[1]daně'!#REF!</definedName>
    <definedName name="_1197" localSheetId="4">#REF!</definedName>
    <definedName name="_1197">'[1]daně'!#REF!</definedName>
    <definedName name="_1198" localSheetId="4">#REF!</definedName>
    <definedName name="_1198">'[1]daně'!#REF!</definedName>
    <definedName name="_1199" localSheetId="4">#REF!</definedName>
    <definedName name="_1199">'[1]daně'!#REF!</definedName>
    <definedName name="_1200" localSheetId="4">#REF!</definedName>
    <definedName name="_1200">'[1]daně'!#REF!</definedName>
    <definedName name="_1201" localSheetId="4">#REF!</definedName>
    <definedName name="_1201">'[1]daně'!#REF!</definedName>
    <definedName name="_1202" localSheetId="4">#REF!</definedName>
    <definedName name="_1202">'[1]daně'!#REF!</definedName>
    <definedName name="_1203" localSheetId="4">#REF!</definedName>
    <definedName name="_1203">'[1]daně'!#REF!</definedName>
    <definedName name="_1204" localSheetId="4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 localSheetId="4">#REF!</definedName>
    <definedName name="_1268">'[1]daně'!#REF!</definedName>
    <definedName name="_1269" localSheetId="4">#REF!</definedName>
    <definedName name="_1269">'[1]daně'!#REF!</definedName>
    <definedName name="_1270" localSheetId="4">#REF!</definedName>
    <definedName name="_1270">'[1]daně'!#REF!</definedName>
    <definedName name="_1271" localSheetId="4">#REF!</definedName>
    <definedName name="_1271">'[1]daně'!#REF!</definedName>
    <definedName name="_1272" localSheetId="4">#REF!</definedName>
    <definedName name="_1272">'[1]daně'!#REF!</definedName>
    <definedName name="_1273" localSheetId="4">#REF!</definedName>
    <definedName name="_1273">'[1]daně'!#REF!</definedName>
    <definedName name="_1274" localSheetId="4">#REF!</definedName>
    <definedName name="_1274">'[1]daně'!#REF!</definedName>
    <definedName name="_1275" localSheetId="4">#REF!</definedName>
    <definedName name="_1275">'[1]daně'!#REF!</definedName>
    <definedName name="_1276" localSheetId="4">#REF!</definedName>
    <definedName name="_1276">'[1]daně'!#REF!</definedName>
    <definedName name="_1277" localSheetId="4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 localSheetId="4">#REF!</definedName>
    <definedName name="_1287">'[1]daně'!#REF!</definedName>
    <definedName name="_1288" localSheetId="4">#REF!</definedName>
    <definedName name="_1288">'[1]daně'!#REF!</definedName>
    <definedName name="_1289" localSheetId="4">#REF!</definedName>
    <definedName name="_1289">'[1]daně'!#REF!</definedName>
    <definedName name="_1290" localSheetId="4">#REF!</definedName>
    <definedName name="_1290">'[1]daně'!#REF!</definedName>
    <definedName name="_1291" localSheetId="4">#REF!</definedName>
    <definedName name="_1291">'[1]daně'!#REF!</definedName>
    <definedName name="_1292" localSheetId="4">#REF!</definedName>
    <definedName name="_1292">'[1]daně'!#REF!</definedName>
    <definedName name="_1293" localSheetId="4">#REF!</definedName>
    <definedName name="_1293">'[1]daně'!#REF!</definedName>
    <definedName name="_1294" localSheetId="4">#REF!</definedName>
    <definedName name="_1294">'[1]daně'!#REF!</definedName>
    <definedName name="_1295" localSheetId="4">#REF!</definedName>
    <definedName name="_1295">'[1]daně'!#REF!</definedName>
    <definedName name="_1296" localSheetId="4">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 localSheetId="4">#REF!</definedName>
    <definedName name="_1306">'[1]daně'!#REF!</definedName>
    <definedName name="_1307" localSheetId="4">#REF!</definedName>
    <definedName name="_1307">'[1]daně'!#REF!</definedName>
    <definedName name="_1308" localSheetId="4">#REF!</definedName>
    <definedName name="_1308">'[1]daně'!#REF!</definedName>
    <definedName name="_1309" localSheetId="4">#REF!</definedName>
    <definedName name="_1309">'[1]daně'!#REF!</definedName>
    <definedName name="_1310" localSheetId="4">#REF!</definedName>
    <definedName name="_1310">'[1]daně'!#REF!</definedName>
    <definedName name="_1311" localSheetId="4">#REF!</definedName>
    <definedName name="_1311">'[1]daně'!#REF!</definedName>
    <definedName name="_1312" localSheetId="4">#REF!</definedName>
    <definedName name="_1312">'[1]daně'!#REF!</definedName>
    <definedName name="_1313" localSheetId="4">#REF!</definedName>
    <definedName name="_1313">'[1]daně'!#REF!</definedName>
    <definedName name="_1314" localSheetId="4">#REF!</definedName>
    <definedName name="_1314">'[1]daně'!#REF!</definedName>
    <definedName name="_1315" localSheetId="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 localSheetId="4">#REF!</definedName>
    <definedName name="_1325">'[1]daně'!#REF!</definedName>
    <definedName name="_1326" localSheetId="4">#REF!</definedName>
    <definedName name="_1326">'[1]daně'!#REF!</definedName>
    <definedName name="_1327" localSheetId="4">#REF!</definedName>
    <definedName name="_1327">'[1]daně'!#REF!</definedName>
    <definedName name="_1328" localSheetId="4">#REF!</definedName>
    <definedName name="_1328">'[1]daně'!#REF!</definedName>
    <definedName name="_1329" localSheetId="4">#REF!</definedName>
    <definedName name="_1329">'[1]daně'!#REF!</definedName>
    <definedName name="_1330" localSheetId="4">#REF!</definedName>
    <definedName name="_1330">'[1]daně'!#REF!</definedName>
    <definedName name="_1331" localSheetId="4">#REF!</definedName>
    <definedName name="_1331">'[1]daně'!#REF!</definedName>
    <definedName name="_1332" localSheetId="4">#REF!</definedName>
    <definedName name="_1332">'[1]daně'!#REF!</definedName>
    <definedName name="_1333" localSheetId="4">#REF!</definedName>
    <definedName name="_1333">'[1]daně'!#REF!</definedName>
    <definedName name="_1334" localSheetId="4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 localSheetId="4">#REF!</definedName>
    <definedName name="_1344">'[1]daně'!#REF!</definedName>
    <definedName name="_1345" localSheetId="4">#REF!</definedName>
    <definedName name="_1345">'[1]daně'!#REF!</definedName>
    <definedName name="_1346" localSheetId="4">#REF!</definedName>
    <definedName name="_1346">'[1]daně'!#REF!</definedName>
    <definedName name="_1347" localSheetId="4">#REF!</definedName>
    <definedName name="_1347">'[1]daně'!#REF!</definedName>
    <definedName name="_1348" localSheetId="4">#REF!</definedName>
    <definedName name="_1348">'[1]daně'!#REF!</definedName>
    <definedName name="_1349" localSheetId="4">#REF!</definedName>
    <definedName name="_1349">'[1]daně'!#REF!</definedName>
    <definedName name="_1350" localSheetId="4">#REF!</definedName>
    <definedName name="_1350">'[1]daně'!#REF!</definedName>
    <definedName name="_1351" localSheetId="4">#REF!</definedName>
    <definedName name="_1351">'[1]daně'!#REF!</definedName>
    <definedName name="_1352" localSheetId="4">#REF!</definedName>
    <definedName name="_1352">'[1]daně'!#REF!</definedName>
    <definedName name="_1353" localSheetId="4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 localSheetId="4">#REF!</definedName>
    <definedName name="_1417">'[1]daně'!#REF!</definedName>
    <definedName name="_1418" localSheetId="4">#REF!</definedName>
    <definedName name="_1418">'[1]daně'!#REF!</definedName>
    <definedName name="_1419" localSheetId="4">#REF!</definedName>
    <definedName name="_1419">'[1]daně'!#REF!</definedName>
    <definedName name="_1420" localSheetId="4">#REF!</definedName>
    <definedName name="_1420">'[1]daně'!#REF!</definedName>
    <definedName name="_1421" localSheetId="4">#REF!</definedName>
    <definedName name="_1421">'[1]daně'!#REF!</definedName>
    <definedName name="_1422" localSheetId="4">#REF!</definedName>
    <definedName name="_1422">'[1]daně'!#REF!</definedName>
    <definedName name="_1423" localSheetId="4">#REF!</definedName>
    <definedName name="_1423">'[1]daně'!#REF!</definedName>
    <definedName name="_1424" localSheetId="4">#REF!</definedName>
    <definedName name="_1424">'[1]daně'!#REF!</definedName>
    <definedName name="_1425" localSheetId="4">#REF!</definedName>
    <definedName name="_1425">'[1]daně'!#REF!</definedName>
    <definedName name="_1426" localSheetId="4">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 localSheetId="4">#REF!</definedName>
    <definedName name="_1436">'[1]daně'!#REF!</definedName>
    <definedName name="_1437" localSheetId="4">#REF!</definedName>
    <definedName name="_1437">'[1]daně'!#REF!</definedName>
    <definedName name="_1438" localSheetId="4">#REF!</definedName>
    <definedName name="_1438">'[1]daně'!#REF!</definedName>
    <definedName name="_1439" localSheetId="4">#REF!</definedName>
    <definedName name="_1439">'[1]daně'!#REF!</definedName>
    <definedName name="_1440" localSheetId="4">#REF!</definedName>
    <definedName name="_1440">'[1]daně'!#REF!</definedName>
    <definedName name="_1441" localSheetId="4">#REF!</definedName>
    <definedName name="_1441">'[1]daně'!#REF!</definedName>
    <definedName name="_1442" localSheetId="4">#REF!</definedName>
    <definedName name="_1442">'[1]daně'!#REF!</definedName>
    <definedName name="_1443" localSheetId="4">#REF!</definedName>
    <definedName name="_1443">'[1]daně'!#REF!</definedName>
    <definedName name="_1444" localSheetId="4">#REF!</definedName>
    <definedName name="_1444">'[1]daně'!#REF!</definedName>
    <definedName name="_1445" localSheetId="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 localSheetId="4">#REF!</definedName>
    <definedName name="_1455">'[1]daně'!#REF!</definedName>
    <definedName name="_1456" localSheetId="4">#REF!</definedName>
    <definedName name="_1456">'[1]daně'!#REF!</definedName>
    <definedName name="_1457" localSheetId="4">#REF!</definedName>
    <definedName name="_1457">'[1]daně'!#REF!</definedName>
    <definedName name="_1458" localSheetId="4">#REF!</definedName>
    <definedName name="_1458">'[1]daně'!#REF!</definedName>
    <definedName name="_1459" localSheetId="4">#REF!</definedName>
    <definedName name="_1459">'[1]daně'!#REF!</definedName>
    <definedName name="_1460" localSheetId="4">#REF!</definedName>
    <definedName name="_1460">'[1]daně'!#REF!</definedName>
    <definedName name="_1461" localSheetId="4">#REF!</definedName>
    <definedName name="_1461">'[1]daně'!#REF!</definedName>
    <definedName name="_1462" localSheetId="4">#REF!</definedName>
    <definedName name="_1462">'[1]daně'!#REF!</definedName>
    <definedName name="_1463" localSheetId="4">#REF!</definedName>
    <definedName name="_1463">'[1]daně'!#REF!</definedName>
    <definedName name="_1464" localSheetId="4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 localSheetId="4">#REF!</definedName>
    <definedName name="_1474">'[1]daně'!#REF!</definedName>
    <definedName name="_1475" localSheetId="4">#REF!</definedName>
    <definedName name="_1475">'[1]daně'!#REF!</definedName>
    <definedName name="_1476" localSheetId="4">#REF!</definedName>
    <definedName name="_1476">'[1]daně'!#REF!</definedName>
    <definedName name="_1477" localSheetId="4">#REF!</definedName>
    <definedName name="_1477">'[1]daně'!#REF!</definedName>
    <definedName name="_1478" localSheetId="4">#REF!</definedName>
    <definedName name="_1478">'[1]daně'!#REF!</definedName>
    <definedName name="_1479" localSheetId="4">#REF!</definedName>
    <definedName name="_1479">'[1]daně'!#REF!</definedName>
    <definedName name="_1480" localSheetId="4">#REF!</definedName>
    <definedName name="_1480">'[1]daně'!#REF!</definedName>
    <definedName name="_1481" localSheetId="4">#REF!</definedName>
    <definedName name="_1481">'[1]daně'!#REF!</definedName>
    <definedName name="_1482" localSheetId="4">#REF!</definedName>
    <definedName name="_1482">'[1]daně'!#REF!</definedName>
    <definedName name="_1483" localSheetId="4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 localSheetId="4">#REF!</definedName>
    <definedName name="_1493">'[1]daně'!#REF!</definedName>
    <definedName name="_1494" localSheetId="4">#REF!</definedName>
    <definedName name="_1494">'[1]daně'!#REF!</definedName>
    <definedName name="_1495" localSheetId="4">#REF!</definedName>
    <definedName name="_1495">'[1]daně'!#REF!</definedName>
    <definedName name="_1496" localSheetId="4">#REF!</definedName>
    <definedName name="_1496">'[1]daně'!#REF!</definedName>
    <definedName name="_1497" localSheetId="4">#REF!</definedName>
    <definedName name="_1497">'[1]daně'!#REF!</definedName>
    <definedName name="_1498" localSheetId="4">#REF!</definedName>
    <definedName name="_1498">'[1]daně'!#REF!</definedName>
    <definedName name="_1499" localSheetId="4">#REF!</definedName>
    <definedName name="_1499">'[1]daně'!#REF!</definedName>
    <definedName name="_1500" localSheetId="4">#REF!</definedName>
    <definedName name="_1500">'[1]daně'!#REF!</definedName>
    <definedName name="_1501" localSheetId="4">#REF!</definedName>
    <definedName name="_1501">'[1]daně'!#REF!</definedName>
    <definedName name="_1502" localSheetId="4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 localSheetId="4">#REF!</definedName>
    <definedName name="_1566">'[1]daně'!#REF!</definedName>
    <definedName name="_1567" localSheetId="4">#REF!</definedName>
    <definedName name="_1567">'[1]daně'!#REF!</definedName>
    <definedName name="_1568" localSheetId="4">#REF!</definedName>
    <definedName name="_1568">'[1]daně'!#REF!</definedName>
    <definedName name="_1569" localSheetId="4">#REF!</definedName>
    <definedName name="_1569">'[1]daně'!#REF!</definedName>
    <definedName name="_1570" localSheetId="4">#REF!</definedName>
    <definedName name="_1570">'[1]daně'!#REF!</definedName>
    <definedName name="_1571" localSheetId="4">#REF!</definedName>
    <definedName name="_1571">'[1]daně'!#REF!</definedName>
    <definedName name="_1572" localSheetId="4">#REF!</definedName>
    <definedName name="_1572">'[1]daně'!#REF!</definedName>
    <definedName name="_1573" localSheetId="4">#REF!</definedName>
    <definedName name="_1573">'[1]daně'!#REF!</definedName>
    <definedName name="_1574" localSheetId="4">#REF!</definedName>
    <definedName name="_1574">'[1]daně'!#REF!</definedName>
    <definedName name="_1575" localSheetId="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 localSheetId="4">#REF!</definedName>
    <definedName name="_1585">'[1]daně'!#REF!</definedName>
    <definedName name="_1586" localSheetId="4">#REF!</definedName>
    <definedName name="_1586">'[1]daně'!#REF!</definedName>
    <definedName name="_1587" localSheetId="4">#REF!</definedName>
    <definedName name="_1587">'[1]daně'!#REF!</definedName>
    <definedName name="_1588" localSheetId="4">#REF!</definedName>
    <definedName name="_1588">'[1]daně'!#REF!</definedName>
    <definedName name="_1589" localSheetId="4">#REF!</definedName>
    <definedName name="_1589">'[1]daně'!#REF!</definedName>
    <definedName name="_1590" localSheetId="4">#REF!</definedName>
    <definedName name="_1590">'[1]daně'!#REF!</definedName>
    <definedName name="_1591" localSheetId="4">#REF!</definedName>
    <definedName name="_1591">'[1]daně'!#REF!</definedName>
    <definedName name="_1592" localSheetId="4">#REF!</definedName>
    <definedName name="_1592">'[1]daně'!#REF!</definedName>
    <definedName name="_1593" localSheetId="4">#REF!</definedName>
    <definedName name="_1593">'[1]daně'!#REF!</definedName>
    <definedName name="_1594" localSheetId="4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 localSheetId="4">#REF!</definedName>
    <definedName name="_1604">'[1]daně'!#REF!</definedName>
    <definedName name="_1605" localSheetId="4">#REF!</definedName>
    <definedName name="_1605">'[1]daně'!#REF!</definedName>
    <definedName name="_1606" localSheetId="4">#REF!</definedName>
    <definedName name="_1606">'[1]daně'!#REF!</definedName>
    <definedName name="_1607" localSheetId="4">#REF!</definedName>
    <definedName name="_1607">'[1]daně'!#REF!</definedName>
    <definedName name="_1608" localSheetId="4">#REF!</definedName>
    <definedName name="_1608">'[1]daně'!#REF!</definedName>
    <definedName name="_1609" localSheetId="4">#REF!</definedName>
    <definedName name="_1609">'[1]daně'!#REF!</definedName>
    <definedName name="_1610" localSheetId="4">#REF!</definedName>
    <definedName name="_1610">'[1]daně'!#REF!</definedName>
    <definedName name="_1611" localSheetId="4">#REF!</definedName>
    <definedName name="_1611">'[1]daně'!#REF!</definedName>
    <definedName name="_1612" localSheetId="4">#REF!</definedName>
    <definedName name="_1612">'[1]daně'!#REF!</definedName>
    <definedName name="_1613" localSheetId="4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 localSheetId="4">#REF!</definedName>
    <definedName name="_1623">'[1]daně'!#REF!</definedName>
    <definedName name="_1624" localSheetId="4">#REF!</definedName>
    <definedName name="_1624">'[1]daně'!#REF!</definedName>
    <definedName name="_1625" localSheetId="4">#REF!</definedName>
    <definedName name="_1625">'[1]daně'!#REF!</definedName>
    <definedName name="_1626" localSheetId="4">#REF!</definedName>
    <definedName name="_1626">'[1]daně'!#REF!</definedName>
    <definedName name="_1627" localSheetId="4">#REF!</definedName>
    <definedName name="_1627">'[1]daně'!#REF!</definedName>
    <definedName name="_1628" localSheetId="4">#REF!</definedName>
    <definedName name="_1628">'[1]daně'!#REF!</definedName>
    <definedName name="_1629" localSheetId="4">#REF!</definedName>
    <definedName name="_1629">'[1]daně'!#REF!</definedName>
    <definedName name="_1630" localSheetId="4">#REF!</definedName>
    <definedName name="_1630">'[1]daně'!#REF!</definedName>
    <definedName name="_1631" localSheetId="4">#REF!</definedName>
    <definedName name="_1631">'[1]daně'!#REF!</definedName>
    <definedName name="_1632" localSheetId="4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 localSheetId="4">#REF!</definedName>
    <definedName name="_1642">'[1]daně'!#REF!</definedName>
    <definedName name="_1643" localSheetId="4">#REF!</definedName>
    <definedName name="_1643">'[1]daně'!#REF!</definedName>
    <definedName name="_1644" localSheetId="4">#REF!</definedName>
    <definedName name="_1644">'[1]daně'!#REF!</definedName>
    <definedName name="_1645" localSheetId="4">#REF!</definedName>
    <definedName name="_1645">'[1]daně'!#REF!</definedName>
    <definedName name="_1646" localSheetId="4">#REF!</definedName>
    <definedName name="_1646">'[1]daně'!#REF!</definedName>
    <definedName name="_1647" localSheetId="4">#REF!</definedName>
    <definedName name="_1647">'[1]daně'!#REF!</definedName>
    <definedName name="_1648" localSheetId="4">#REF!</definedName>
    <definedName name="_1648">'[1]daně'!#REF!</definedName>
    <definedName name="_1649" localSheetId="4">#REF!</definedName>
    <definedName name="_1649">'[1]daně'!#REF!</definedName>
    <definedName name="_1650" localSheetId="4">#REF!</definedName>
    <definedName name="_1650">'[1]daně'!#REF!</definedName>
    <definedName name="_1651" localSheetId="4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0">#REF!</definedName>
    <definedName name="_1971">#REF!</definedName>
    <definedName name="_1972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 localSheetId="4">#REF!</definedName>
    <definedName name="_672">'[1]daně'!#REF!</definedName>
    <definedName name="_673" localSheetId="4">#REF!</definedName>
    <definedName name="_673">'[1]daně'!#REF!</definedName>
    <definedName name="_674" localSheetId="4">#REF!</definedName>
    <definedName name="_674">'[1]daně'!#REF!</definedName>
    <definedName name="_675" localSheetId="4">#REF!</definedName>
    <definedName name="_675">'[1]daně'!#REF!</definedName>
    <definedName name="_676" localSheetId="4">#REF!</definedName>
    <definedName name="_676">'[1]daně'!#REF!</definedName>
    <definedName name="_677" localSheetId="4">#REF!</definedName>
    <definedName name="_677">'[1]daně'!#REF!</definedName>
    <definedName name="_678" localSheetId="4">#REF!</definedName>
    <definedName name="_678">'[1]daně'!#REF!</definedName>
    <definedName name="_679" localSheetId="4">#REF!</definedName>
    <definedName name="_679">'[1]daně'!#REF!</definedName>
    <definedName name="_680" localSheetId="4">#REF!</definedName>
    <definedName name="_680">'[1]daně'!#REF!</definedName>
    <definedName name="_681" localSheetId="4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 localSheetId="4">#REF!</definedName>
    <definedName name="_691">'[1]daně'!#REF!</definedName>
    <definedName name="_692" localSheetId="4">#REF!</definedName>
    <definedName name="_692">'[1]daně'!#REF!</definedName>
    <definedName name="_693" localSheetId="4">#REF!</definedName>
    <definedName name="_693">'[1]daně'!#REF!</definedName>
    <definedName name="_694" localSheetId="4">#REF!</definedName>
    <definedName name="_694">'[1]daně'!#REF!</definedName>
    <definedName name="_695" localSheetId="4">#REF!</definedName>
    <definedName name="_695">'[1]daně'!#REF!</definedName>
    <definedName name="_696" localSheetId="4">#REF!</definedName>
    <definedName name="_696">'[1]daně'!#REF!</definedName>
    <definedName name="_697" localSheetId="4">#REF!</definedName>
    <definedName name="_697">'[1]daně'!#REF!</definedName>
    <definedName name="_698" localSheetId="4">#REF!</definedName>
    <definedName name="_698">'[1]daně'!#REF!</definedName>
    <definedName name="_699" localSheetId="4">#REF!</definedName>
    <definedName name="_699">'[1]daně'!#REF!</definedName>
    <definedName name="_700" localSheetId="4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 localSheetId="4">#REF!</definedName>
    <definedName name="_710">'[1]daně'!#REF!</definedName>
    <definedName name="_711" localSheetId="4">#REF!</definedName>
    <definedName name="_711">'[1]daně'!#REF!</definedName>
    <definedName name="_712" localSheetId="4">#REF!</definedName>
    <definedName name="_712">'[1]daně'!#REF!</definedName>
    <definedName name="_713" localSheetId="4">#REF!</definedName>
    <definedName name="_713">'[1]daně'!#REF!</definedName>
    <definedName name="_714" localSheetId="4">#REF!</definedName>
    <definedName name="_714">'[1]daně'!#REF!</definedName>
    <definedName name="_715" localSheetId="4">#REF!</definedName>
    <definedName name="_715">'[1]daně'!#REF!</definedName>
    <definedName name="_716" localSheetId="4">#REF!</definedName>
    <definedName name="_716">'[1]daně'!#REF!</definedName>
    <definedName name="_717" localSheetId="4">#REF!</definedName>
    <definedName name="_717">'[1]daně'!#REF!</definedName>
    <definedName name="_718" localSheetId="4">#REF!</definedName>
    <definedName name="_718">'[1]daně'!#REF!</definedName>
    <definedName name="_719" localSheetId="4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 localSheetId="4">#REF!</definedName>
    <definedName name="_729">'[1]daně'!#REF!</definedName>
    <definedName name="_730" localSheetId="4">#REF!</definedName>
    <definedName name="_730">'[1]daně'!#REF!</definedName>
    <definedName name="_731" localSheetId="4">#REF!</definedName>
    <definedName name="_731">'[1]daně'!#REF!</definedName>
    <definedName name="_732" localSheetId="4">#REF!</definedName>
    <definedName name="_732">'[1]daně'!#REF!</definedName>
    <definedName name="_733" localSheetId="4">#REF!</definedName>
    <definedName name="_733">'[1]daně'!#REF!</definedName>
    <definedName name="_734" localSheetId="4">#REF!</definedName>
    <definedName name="_734">'[1]daně'!#REF!</definedName>
    <definedName name="_735" localSheetId="4">#REF!</definedName>
    <definedName name="_735">'[1]daně'!#REF!</definedName>
    <definedName name="_736" localSheetId="4">#REF!</definedName>
    <definedName name="_736">'[1]daně'!#REF!</definedName>
    <definedName name="_737" localSheetId="4">#REF!</definedName>
    <definedName name="_737">'[1]daně'!#REF!</definedName>
    <definedName name="_738" localSheetId="4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 localSheetId="4">#REF!</definedName>
    <definedName name="_748">'[1]daně'!#REF!</definedName>
    <definedName name="_749" localSheetId="4">#REF!</definedName>
    <definedName name="_749">'[1]daně'!#REF!</definedName>
    <definedName name="_750" localSheetId="4">#REF!</definedName>
    <definedName name="_750">'[1]daně'!#REF!</definedName>
    <definedName name="_751" localSheetId="4">#REF!</definedName>
    <definedName name="_751">'[1]daně'!#REF!</definedName>
    <definedName name="_752" localSheetId="4">#REF!</definedName>
    <definedName name="_752">'[1]daně'!#REF!</definedName>
    <definedName name="_753" localSheetId="4">#REF!</definedName>
    <definedName name="_753">'[1]daně'!#REF!</definedName>
    <definedName name="_754" localSheetId="4">#REF!</definedName>
    <definedName name="_754">'[1]daně'!#REF!</definedName>
    <definedName name="_755" localSheetId="4">#REF!</definedName>
    <definedName name="_755">'[1]daně'!#REF!</definedName>
    <definedName name="_756" localSheetId="4">#REF!</definedName>
    <definedName name="_756">'[1]daně'!#REF!</definedName>
    <definedName name="_757" localSheetId="4">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 localSheetId="4">#REF!</definedName>
    <definedName name="_821">'[1]daně'!#REF!</definedName>
    <definedName name="_822" localSheetId="4">#REF!</definedName>
    <definedName name="_822">'[1]daně'!#REF!</definedName>
    <definedName name="_823" localSheetId="4">#REF!</definedName>
    <definedName name="_823">'[1]daně'!#REF!</definedName>
    <definedName name="_824" localSheetId="4">#REF!</definedName>
    <definedName name="_824">'[1]daně'!#REF!</definedName>
    <definedName name="_825" localSheetId="4">#REF!</definedName>
    <definedName name="_825">'[1]daně'!#REF!</definedName>
    <definedName name="_826" localSheetId="4">#REF!</definedName>
    <definedName name="_826">'[1]daně'!#REF!</definedName>
    <definedName name="_827" localSheetId="4">#REF!</definedName>
    <definedName name="_827">'[1]daně'!#REF!</definedName>
    <definedName name="_828" localSheetId="4">#REF!</definedName>
    <definedName name="_828">'[1]daně'!#REF!</definedName>
    <definedName name="_829" localSheetId="4">#REF!</definedName>
    <definedName name="_829">'[1]daně'!#REF!</definedName>
    <definedName name="_830" localSheetId="4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 localSheetId="4">#REF!</definedName>
    <definedName name="_840">'[1]daně'!#REF!</definedName>
    <definedName name="_841" localSheetId="4">#REF!</definedName>
    <definedName name="_841">'[1]daně'!#REF!</definedName>
    <definedName name="_842" localSheetId="4">#REF!</definedName>
    <definedName name="_842">'[1]daně'!#REF!</definedName>
    <definedName name="_843" localSheetId="4">#REF!</definedName>
    <definedName name="_843">'[1]daně'!#REF!</definedName>
    <definedName name="_844" localSheetId="4">#REF!</definedName>
    <definedName name="_844">'[1]daně'!#REF!</definedName>
    <definedName name="_845" localSheetId="4">#REF!</definedName>
    <definedName name="_845">'[1]daně'!#REF!</definedName>
    <definedName name="_846" localSheetId="4">#REF!</definedName>
    <definedName name="_846">'[1]daně'!#REF!</definedName>
    <definedName name="_847" localSheetId="4">#REF!</definedName>
    <definedName name="_847">'[1]daně'!#REF!</definedName>
    <definedName name="_848" localSheetId="4">#REF!</definedName>
    <definedName name="_848">'[1]daně'!#REF!</definedName>
    <definedName name="_849" localSheetId="4">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 localSheetId="4">#REF!</definedName>
    <definedName name="_859">'[1]daně'!#REF!</definedName>
    <definedName name="_860" localSheetId="4">#REF!</definedName>
    <definedName name="_860">'[1]daně'!#REF!</definedName>
    <definedName name="_861" localSheetId="4">#REF!</definedName>
    <definedName name="_861">'[1]daně'!#REF!</definedName>
    <definedName name="_862" localSheetId="4">#REF!</definedName>
    <definedName name="_862">'[1]daně'!#REF!</definedName>
    <definedName name="_863" localSheetId="4">#REF!</definedName>
    <definedName name="_863">'[1]daně'!#REF!</definedName>
    <definedName name="_864" localSheetId="4">#REF!</definedName>
    <definedName name="_864">'[1]daně'!#REF!</definedName>
    <definedName name="_865" localSheetId="4">#REF!</definedName>
    <definedName name="_865">'[1]daně'!#REF!</definedName>
    <definedName name="_866" localSheetId="4">#REF!</definedName>
    <definedName name="_866">'[1]daně'!#REF!</definedName>
    <definedName name="_867" localSheetId="4">#REF!</definedName>
    <definedName name="_867">'[1]daně'!#REF!</definedName>
    <definedName name="_868" localSheetId="4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 localSheetId="4">#REF!</definedName>
    <definedName name="_878">'[1]daně'!#REF!</definedName>
    <definedName name="_879" localSheetId="4">#REF!</definedName>
    <definedName name="_879">'[1]daně'!#REF!</definedName>
    <definedName name="_880" localSheetId="4">#REF!</definedName>
    <definedName name="_880">'[1]daně'!#REF!</definedName>
    <definedName name="_881" localSheetId="4">#REF!</definedName>
    <definedName name="_881">'[1]daně'!#REF!</definedName>
    <definedName name="_882" localSheetId="4">#REF!</definedName>
    <definedName name="_882">'[1]daně'!#REF!</definedName>
    <definedName name="_883" localSheetId="4">#REF!</definedName>
    <definedName name="_883">'[1]daně'!#REF!</definedName>
    <definedName name="_884" localSheetId="4">#REF!</definedName>
    <definedName name="_884">'[1]daně'!#REF!</definedName>
    <definedName name="_885" localSheetId="4">#REF!</definedName>
    <definedName name="_885">'[1]daně'!#REF!</definedName>
    <definedName name="_886" localSheetId="4">#REF!</definedName>
    <definedName name="_886">'[1]daně'!#REF!</definedName>
    <definedName name="_887" localSheetId="4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 localSheetId="4">#REF!</definedName>
    <definedName name="_897">'[1]daně'!#REF!</definedName>
    <definedName name="_898" localSheetId="4">#REF!</definedName>
    <definedName name="_898">'[1]daně'!#REF!</definedName>
    <definedName name="_899" localSheetId="4">#REF!</definedName>
    <definedName name="_899">'[1]daně'!#REF!</definedName>
    <definedName name="_900" localSheetId="4">#REF!</definedName>
    <definedName name="_900">'[1]daně'!#REF!</definedName>
    <definedName name="_901" localSheetId="4">#REF!</definedName>
    <definedName name="_901">'[1]daně'!#REF!</definedName>
    <definedName name="_902" localSheetId="4">#REF!</definedName>
    <definedName name="_902">'[1]daně'!#REF!</definedName>
    <definedName name="_903" localSheetId="4">#REF!</definedName>
    <definedName name="_903">'[1]daně'!#REF!</definedName>
    <definedName name="_904" localSheetId="4">#REF!</definedName>
    <definedName name="_904">'[1]daně'!#REF!</definedName>
    <definedName name="_905" localSheetId="4">#REF!</definedName>
    <definedName name="_905">'[1]daně'!#REF!</definedName>
    <definedName name="_906" localSheetId="4">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 localSheetId="4">#REF!</definedName>
    <definedName name="_970">'[1]daně'!#REF!</definedName>
    <definedName name="_971" localSheetId="4">#REF!</definedName>
    <definedName name="_971">'[1]daně'!#REF!</definedName>
    <definedName name="_972" localSheetId="4">#REF!</definedName>
    <definedName name="_972">'[1]daně'!#REF!</definedName>
    <definedName name="_973" localSheetId="4">#REF!</definedName>
    <definedName name="_973">'[1]daně'!#REF!</definedName>
    <definedName name="_974" localSheetId="4">#REF!</definedName>
    <definedName name="_974">'[1]daně'!#REF!</definedName>
    <definedName name="_975" localSheetId="4">#REF!</definedName>
    <definedName name="_975">'[1]daně'!#REF!</definedName>
    <definedName name="_976" localSheetId="4">#REF!</definedName>
    <definedName name="_976">'[1]daně'!#REF!</definedName>
    <definedName name="_977" localSheetId="4">#REF!</definedName>
    <definedName name="_977">'[1]daně'!#REF!</definedName>
    <definedName name="_978" localSheetId="4">#REF!</definedName>
    <definedName name="_978">'[1]daně'!#REF!</definedName>
    <definedName name="_979" localSheetId="4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 localSheetId="4">#REF!</definedName>
    <definedName name="_989">'[1]daně'!#REF!</definedName>
    <definedName name="_990" localSheetId="4">#REF!</definedName>
    <definedName name="_990">'[1]daně'!#REF!</definedName>
    <definedName name="_991" localSheetId="4">#REF!</definedName>
    <definedName name="_991">'[1]daně'!#REF!</definedName>
    <definedName name="_992" localSheetId="4">#REF!</definedName>
    <definedName name="_992">'[1]daně'!#REF!</definedName>
    <definedName name="_993" localSheetId="4">#REF!</definedName>
    <definedName name="_993">'[1]daně'!#REF!</definedName>
    <definedName name="_994" localSheetId="4">#REF!</definedName>
    <definedName name="_994">'[1]daně'!#REF!</definedName>
    <definedName name="_995" localSheetId="4">#REF!</definedName>
    <definedName name="_995">'[1]daně'!#REF!</definedName>
    <definedName name="_996" localSheetId="4">#REF!</definedName>
    <definedName name="_996">'[1]daně'!#REF!</definedName>
    <definedName name="_997" localSheetId="4">#REF!</definedName>
    <definedName name="_997">'[1]daně'!#REF!</definedName>
    <definedName name="_998" localSheetId="4">#REF!</definedName>
    <definedName name="_998">#REF!</definedName>
    <definedName name="_999">#REF!</definedName>
    <definedName name="_xlnm.Print_Area" localSheetId="4">'Daně'!$A$2:$T$23</definedName>
    <definedName name="_xlnm.Print_Area" localSheetId="7">'Fond strateg.rez. '!$A$1:$F$25</definedName>
    <definedName name="_xlnm.Print_Area" localSheetId="1">'Rozpočet kapitola EP'!$A$1:$E$29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<sst xmlns="http://schemas.openxmlformats.org/spreadsheetml/2006/main" count="313" uniqueCount="144">
  <si>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</si>
  <si>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</si>
  <si>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</si>
  <si>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</si>
  <si>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</si>
  <si>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</si>
  <si>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</si>
  <si>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</si>
  <si>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</si>
  <si>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</si>
  <si>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</si>
  <si>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</si>
  <si>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</si>
  <si>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</si>
  <si>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</si>
  <si>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</si>
  <si>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</si>
  <si>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</si>
  <si>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</si>
  <si>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</si>
  <si>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</si>
  <si>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</si>
  <si>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</si>
  <si>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</si>
  <si>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</si>
  <si>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</si>
  <si>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</si>
  <si>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</si>
  <si>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</si>
  <si>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</si>
  <si>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</si>
  <si>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</si>
  <si>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</si>
  <si>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</si>
  <si>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</si>
  <si>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</si>
  <si>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</si>
  <si>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</si>
  <si>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</si>
  <si>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</si>
  <si>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</si>
  <si>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</si>
  <si>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</si>
  <si>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</si>
  <si>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</si>
  <si>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</si>
  <si>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</si>
  <si>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</si>
  <si>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</si>
  <si>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</si>
  <si>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</si>
  <si>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</si>
  <si>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</si>
  <si>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</si>
  <si>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</si>
  <si>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</si>
  <si>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</si>
  <si>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</si>
  <si>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</si>
  <si>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</si>
  <si>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</si>
  <si>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</si>
  <si>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</si>
  <si>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</si>
  <si>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</si>
  <si>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</si>
  <si>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</si>
  <si>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</si>
  <si>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</si>
  <si>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</si>
  <si>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</si>
  <si>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</si>
  <si>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</si>
  <si>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</si>
  <si>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</si>
  <si>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</si>
  <si>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</si>
  <si>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</si>
  <si>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</si>
  <si>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</si>
  <si>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</si>
  <si>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</si>
  <si>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</si>
  <si>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</si>
  <si>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</si>
  <si>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</si>
  <si>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</si>
  <si>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</si>
  <si>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</si>
  <si>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</si>
  <si>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</si>
  <si>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</si>
  <si>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</si>
  <si>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</si>
  <si>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</si>
  <si>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</si>
  <si>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</si>
  <si>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</si>
  <si>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</si>
  <si>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</si>
  <si>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</si>
  <si>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</si>
  <si>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</si>
  <si>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</si>
  <si>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</si>
  <si>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</si>
  <si>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</si>
  <si>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</si>
  <si>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</si>
  <si>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</si>
  <si>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</si>
  <si>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</si>
  <si>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</si>
  <si>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</si>
  <si>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</si>
  <si>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Ostatní nedaňové příjmy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</si>
  <si>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</si>
  <si>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Převod z FSR - na kapitolu Zdravotnictví, na poskytnutí zápůjčky pro Nemocnici Pelhřimov na pořízení nových kogeneračních jednotek</t>
  </si>
  <si>
    <t>Převod z rozpočtu kraje do FSR - dle očekáváného plnění daňových příjmů</t>
  </si>
  <si>
    <t>Počet stran: 8</t>
  </si>
  <si>
    <t>Zapojení části disponibilního zůstatku kraje za rok 2016 do rozpočtu 2017</t>
  </si>
  <si>
    <t>Zůstatek účtu k 31. 12. 2016</t>
  </si>
  <si>
    <t>Převod z FSR - na kapitolu Zdravotnictví, na poskytnutí zápůjčky pro Nemocnici Havlíčkův Brod ke krytí výdajů spojených s pořízením vybavení zrekonstruované budovy č. 13</t>
  </si>
  <si>
    <t>Převod z FSR - na kapitolu Zdravotnictví, na poskytnutí zápůjčky pro Nemocnici Třebíč na předfinancování akce "RTG zobrazovací modality, NMR a přístroje do NMR"</t>
  </si>
  <si>
    <t xml:space="preserve">Převod z FSR - na kapitolu Zdravotnictví, na poskytnutí zápůjčky pro Nemocnici Třebíč na úhradu části výdajů určených na pořízení ostatního vybavení PCHO </t>
  </si>
  <si>
    <t xml:space="preserve">Převod z FSR - na kapitolu Zdravotnictví, na poskytnutí zápůjčky pro Nemocnici Třebíč na předfinancování akce "Zdravotnické technologie a vybavení" </t>
  </si>
  <si>
    <t>Zapojení zůstatků účtů evropských projektů k                31. 12. 2016 do rozpočtu roku 2017</t>
  </si>
  <si>
    <t>Stav na účtu k  30. 4. 2017</t>
  </si>
  <si>
    <t>6) SOCIÁLNÍ FOND ZA OBDOBÍ 1 - 4/2017</t>
  </si>
  <si>
    <t>Stav na účtu k 30. 4. 2017</t>
  </si>
  <si>
    <t>7)  FOND VYSOČINY ZA OBDOBÍ 1 - 4/2017</t>
  </si>
  <si>
    <t>8)  FOND STRATEGICKÝCH REZERV ZA OBDOBÍ 1 - 4/2017</t>
  </si>
  <si>
    <t>2) HOSPODAŘENÍ KRAJE VYSOČINA ZA OBDOBÍ 1 - 4/2017</t>
  </si>
  <si>
    <t>4)  FINANCOVÁNÍ KRAJE VYSOČINA ZA OBDOBÍ 1 - 4/2017</t>
  </si>
  <si>
    <t xml:space="preserve"> Daň z příjmů fyzických osob placená plátci</t>
  </si>
  <si>
    <t xml:space="preserve"> Daň z příjmů fyzických osob placená poplatníky</t>
  </si>
  <si>
    <t xml:space="preserve"> Daň z příjmů fyzických osob vybíraná srážkou</t>
  </si>
  <si>
    <t>Ve sledovaném období by alikvotní plnění daň. příjmů mělo činit 33,3 %, tj. 1 433 334 tis. Kč., ve skutečnosti je plnění daňových příjmů o 22 741 tis. Kč nižší.</t>
  </si>
  <si>
    <t>Skutečné plnění daňových příjmů za sledované období činí  1 410 593 tis. Kč, což je o 132 497 tis. Kč více než za stejné období minulého roku, tj. 110 %.</t>
  </si>
  <si>
    <t>5) SROVNÁNÍ VÝVOJE DAŇOVÝCH PŘÍJMŮ V LETECH (bez daně placené krajem, tis. Kč) - duben 2017</t>
  </si>
  <si>
    <t>3) HOSPODAŘENÍ KRAJE VYSOČINA ZA OBDOBÍ 1 - 4/2017</t>
  </si>
  <si>
    <t>1) HOSPODAŘENÍ KRAJE VYSOČINA ZA OBDOBÍ 1 - 4/2017</t>
  </si>
  <si>
    <t>Splátka kontokorentního úvěru</t>
  </si>
  <si>
    <t>RK-18-2017-40,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</si>
</sst>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7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6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0" fontId="3" fillId="36" borderId="26" xfId="0" applyFont="1" applyFill="1" applyBorder="1" applyAlignment="1">
      <alignment vertical="center"/>
    </xf>
    <xf numFmtId="3" fontId="3" fillId="36" borderId="26" xfId="0" applyNumberFormat="1" applyFont="1" applyFill="1" applyBorder="1" applyAlignment="1">
      <alignment horizontal="right" vertical="center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71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right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2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horizontal="right" vertical="center"/>
    </xf>
    <xf numFmtId="3" fontId="0" fillId="36" borderId="22" xfId="0" applyNumberFormat="1" applyFill="1" applyBorder="1" applyAlignment="1">
      <alignment horizontal="right" vertical="center"/>
    </xf>
    <xf numFmtId="0" fontId="0" fillId="36" borderId="27" xfId="0" applyFill="1" applyBorder="1" applyAlignment="1">
      <alignment horizontal="left" vertical="center"/>
    </xf>
    <xf numFmtId="0" fontId="0" fillId="36" borderId="28" xfId="0" applyFill="1" applyBorder="1" applyAlignment="1">
      <alignment horizontal="left" vertical="center"/>
    </xf>
    <xf numFmtId="0" fontId="0" fillId="36" borderId="29" xfId="0" applyFill="1" applyBorder="1" applyAlignment="1">
      <alignment horizontal="left" vertical="center"/>
    </xf>
    <xf numFmtId="3" fontId="0" fillId="36" borderId="23" xfId="0" applyNumberFormat="1" applyFill="1" applyBorder="1" applyAlignment="1">
      <alignment horizontal="right" vertical="center"/>
    </xf>
    <xf numFmtId="3" fontId="0" fillId="36" borderId="30" xfId="0" applyNumberForma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 vertical="center"/>
    </xf>
    <xf numFmtId="3" fontId="0" fillId="36" borderId="32" xfId="0" applyNumberFormat="1" applyFill="1" applyBorder="1" applyAlignment="1">
      <alignment horizontal="right" vertical="center"/>
    </xf>
    <xf numFmtId="0" fontId="0" fillId="36" borderId="33" xfId="0" applyFill="1" applyBorder="1" applyAlignment="1">
      <alignment horizontal="left" vertical="center"/>
    </xf>
    <xf numFmtId="3" fontId="7" fillId="36" borderId="10" xfId="0" applyNumberFormat="1" applyFont="1" applyFill="1" applyBorder="1" applyAlignment="1">
      <alignment horizontal="right"/>
    </xf>
    <xf numFmtId="0" fontId="0" fillId="36" borderId="34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34" xfId="0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6" fillId="36" borderId="34" xfId="0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0" fillId="36" borderId="34" xfId="0" applyFont="1" applyFill="1" applyBorder="1" applyAlignment="1">
      <alignment horizontal="left" vertical="center"/>
    </xf>
    <xf numFmtId="3" fontId="0" fillId="36" borderId="30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0" xfId="0" applyNumberFormat="1" applyFill="1" applyAlignment="1">
      <alignment vertical="center"/>
    </xf>
    <xf numFmtId="0" fontId="0" fillId="36" borderId="11" xfId="0" applyFill="1" applyBorder="1" applyAlignment="1">
      <alignment vertical="center"/>
    </xf>
    <xf numFmtId="3" fontId="0" fillId="36" borderId="12" xfId="0" applyNumberFormat="1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29" xfId="0" applyFill="1" applyBorder="1" applyAlignment="1">
      <alignment vertical="center"/>
    </xf>
    <xf numFmtId="3" fontId="0" fillId="36" borderId="35" xfId="0" applyNumberFormat="1" applyFill="1" applyBorder="1" applyAlignment="1">
      <alignment vertical="center"/>
    </xf>
    <xf numFmtId="3" fontId="0" fillId="36" borderId="36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4" fontId="0" fillId="36" borderId="22" xfId="0" applyNumberFormat="1" applyFont="1" applyFill="1" applyBorder="1" applyAlignment="1">
      <alignment horizontal="right" vertical="center"/>
    </xf>
    <xf numFmtId="4" fontId="0" fillId="36" borderId="37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3" fontId="0" fillId="36" borderId="12" xfId="0" applyNumberFormat="1" applyFont="1" applyFill="1" applyBorder="1" applyAlignment="1">
      <alignment vertical="center"/>
    </xf>
    <xf numFmtId="3" fontId="0" fillId="36" borderId="3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3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 vertical="top" wrapText="1"/>
    </xf>
    <xf numFmtId="3" fontId="0" fillId="36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right" vertical="center"/>
    </xf>
    <xf numFmtId="4" fontId="3" fillId="37" borderId="10" xfId="0" applyNumberFormat="1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left" vertical="center" wrapText="1"/>
    </xf>
    <xf numFmtId="3" fontId="0" fillId="36" borderId="21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3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22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wrapText="1"/>
    </xf>
    <xf numFmtId="3" fontId="0" fillId="36" borderId="10" xfId="0" applyNumberFormat="1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wrapText="1"/>
    </xf>
    <xf numFmtId="3" fontId="0" fillId="36" borderId="21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20" fillId="0" borderId="0" xfId="56">
      <alignment/>
      <protection/>
    </xf>
    <xf numFmtId="0" fontId="27" fillId="38" borderId="39" xfId="56" applyFont="1" applyFill="1" applyBorder="1" applyAlignment="1" applyProtection="1">
      <alignment horizontal="center" vertical="top" wrapText="1" readingOrder="1"/>
      <protection locked="0"/>
    </xf>
    <xf numFmtId="0" fontId="26" fillId="0" borderId="40" xfId="56" applyFont="1" applyBorder="1" applyAlignment="1" applyProtection="1">
      <alignment vertical="top" wrapText="1" readingOrder="1"/>
      <protection locked="0"/>
    </xf>
    <xf numFmtId="0" fontId="27" fillId="0" borderId="41" xfId="56" applyFont="1" applyBorder="1" applyAlignment="1" applyProtection="1">
      <alignment horizontal="center" vertical="top" wrapText="1" readingOrder="1"/>
      <protection locked="0"/>
    </xf>
    <xf numFmtId="0" fontId="30" fillId="0" borderId="42" xfId="56" applyFont="1" applyBorder="1" applyAlignment="1" applyProtection="1">
      <alignment horizontal="left" vertical="top" wrapText="1" readingOrder="1"/>
      <protection locked="0"/>
    </xf>
    <xf numFmtId="0" fontId="31" fillId="0" borderId="43" xfId="56" applyFont="1" applyBorder="1" applyAlignment="1" applyProtection="1">
      <alignment vertical="top" wrapText="1" readingOrder="1"/>
      <protection locked="0"/>
    </xf>
    <xf numFmtId="0" fontId="27" fillId="38" borderId="39" xfId="56" applyFont="1" applyFill="1" applyBorder="1" applyAlignment="1" applyProtection="1">
      <alignment horizontal="center" vertical="top" wrapText="1" readingOrder="1"/>
      <protection locked="0"/>
    </xf>
    <xf numFmtId="0" fontId="26" fillId="0" borderId="40" xfId="56" applyFont="1" applyBorder="1" applyAlignment="1" applyProtection="1">
      <alignment vertical="top" wrapText="1" readingOrder="1"/>
      <protection locked="0"/>
    </xf>
    <xf numFmtId="0" fontId="27" fillId="0" borderId="41" xfId="56" applyFont="1" applyBorder="1" applyAlignment="1" applyProtection="1">
      <alignment horizontal="center" vertical="top" wrapText="1" readingOrder="1"/>
      <protection locked="0"/>
    </xf>
    <xf numFmtId="165" fontId="27" fillId="0" borderId="39" xfId="56" applyNumberFormat="1" applyFont="1" applyBorder="1" applyAlignment="1" applyProtection="1">
      <alignment horizontal="right" vertical="top" wrapText="1" readingOrder="1"/>
      <protection locked="0"/>
    </xf>
    <xf numFmtId="165" fontId="28" fillId="0" borderId="39" xfId="56" applyNumberFormat="1" applyFont="1" applyBorder="1" applyAlignment="1" applyProtection="1">
      <alignment vertical="top" wrapText="1" readingOrder="1"/>
      <protection locked="0"/>
    </xf>
    <xf numFmtId="0" fontId="30" fillId="0" borderId="42" xfId="56" applyFont="1" applyBorder="1" applyAlignment="1" applyProtection="1">
      <alignment horizontal="left" vertical="top" wrapText="1" readingOrder="1"/>
      <protection locked="0"/>
    </xf>
    <xf numFmtId="0" fontId="31" fillId="0" borderId="43" xfId="56" applyFont="1" applyBorder="1" applyAlignment="1" applyProtection="1">
      <alignment vertical="top" wrapText="1" readingOrder="1"/>
      <protection locked="0"/>
    </xf>
    <xf numFmtId="3" fontId="27" fillId="0" borderId="39" xfId="56" applyNumberFormat="1" applyFont="1" applyBorder="1" applyAlignment="1" applyProtection="1">
      <alignment horizontal="right" vertical="top" wrapText="1" readingOrder="1"/>
      <protection locked="0"/>
    </xf>
    <xf numFmtId="1" fontId="27" fillId="0" borderId="39" xfId="56" applyNumberFormat="1" applyFont="1" applyBorder="1" applyAlignment="1" applyProtection="1">
      <alignment horizontal="center" vertical="top" wrapText="1" readingOrder="1"/>
      <protection locked="0"/>
    </xf>
    <xf numFmtId="165" fontId="20" fillId="0" borderId="0" xfId="56" applyNumberFormat="1">
      <alignment/>
      <protection/>
    </xf>
    <xf numFmtId="2" fontId="20" fillId="0" borderId="0" xfId="56" applyNumberFormat="1">
      <alignment/>
      <protection/>
    </xf>
    <xf numFmtId="3" fontId="28" fillId="0" borderId="39" xfId="56" applyNumberFormat="1" applyFont="1" applyBorder="1" applyAlignment="1" applyProtection="1">
      <alignment vertical="top" wrapText="1" readingOrder="1"/>
      <protection locked="0"/>
    </xf>
    <xf numFmtId="3" fontId="28" fillId="0" borderId="39" xfId="56" applyNumberFormat="1" applyFont="1" applyBorder="1" applyAlignment="1" applyProtection="1">
      <alignment horizontal="right" vertical="top" wrapText="1" readingOrder="1"/>
      <protection locked="0"/>
    </xf>
    <xf numFmtId="1" fontId="28" fillId="0" borderId="39" xfId="56" applyNumberFormat="1" applyFont="1" applyBorder="1" applyAlignment="1" applyProtection="1">
      <alignment horizontal="center" vertical="top" wrapText="1" readingOrder="1"/>
      <protection locked="0"/>
    </xf>
    <xf numFmtId="0" fontId="29" fillId="0" borderId="0" xfId="48" applyFont="1" applyAlignment="1" applyProtection="1">
      <alignment vertical="top" wrapText="1" readingOrder="1"/>
      <protection locked="0"/>
    </xf>
    <xf numFmtId="0" fontId="20" fillId="0" borderId="0" xfId="48" applyFont="1">
      <alignment/>
      <protection/>
    </xf>
    <xf numFmtId="3" fontId="20" fillId="0" borderId="0" xfId="48" applyNumberFormat="1" applyFont="1">
      <alignment/>
      <protection/>
    </xf>
    <xf numFmtId="3" fontId="20" fillId="0" borderId="0" xfId="56" applyNumberFormat="1">
      <alignment/>
      <protection/>
    </xf>
    <xf numFmtId="10" fontId="20" fillId="0" borderId="0" xfId="56" applyNumberFormat="1">
      <alignment/>
      <protection/>
    </xf>
    <xf numFmtId="4" fontId="1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36" borderId="22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8" fillId="0" borderId="39" xfId="56" applyFont="1" applyBorder="1" applyAlignment="1" applyProtection="1">
      <alignment vertical="top" wrapText="1" readingOrder="1"/>
      <protection locked="0"/>
    </xf>
    <xf numFmtId="0" fontId="20" fillId="0" borderId="41" xfId="56" applyBorder="1" applyAlignment="1" applyProtection="1">
      <alignment vertical="top" wrapText="1"/>
      <protection locked="0"/>
    </xf>
    <xf numFmtId="0" fontId="32" fillId="0" borderId="0" xfId="56" applyFont="1" applyAlignment="1" applyProtection="1">
      <alignment vertical="top" wrapText="1" readingOrder="1"/>
      <protection locked="0"/>
    </xf>
    <xf numFmtId="0" fontId="20" fillId="0" borderId="0" xfId="56">
      <alignment/>
      <protection/>
    </xf>
    <xf numFmtId="0" fontId="26" fillId="0" borderId="0" xfId="56" applyFont="1" applyAlignment="1" applyProtection="1">
      <alignment vertical="top" wrapText="1" readingOrder="1"/>
      <protection locked="0"/>
    </xf>
    <xf numFmtId="0" fontId="28" fillId="0" borderId="40" xfId="56" applyFont="1" applyBorder="1" applyAlignment="1" applyProtection="1">
      <alignment vertical="top" wrapText="1" readingOrder="1"/>
      <protection locked="0"/>
    </xf>
    <xf numFmtId="0" fontId="28" fillId="0" borderId="41" xfId="56" applyFont="1" applyBorder="1" applyAlignment="1" applyProtection="1">
      <alignment vertical="top" wrapText="1" readingOrder="1"/>
      <protection locked="0"/>
    </xf>
    <xf numFmtId="0" fontId="27" fillId="0" borderId="0" xfId="56" applyFont="1" applyAlignment="1" applyProtection="1">
      <alignment vertical="top" wrapText="1" readingOrder="1"/>
      <protection locked="0"/>
    </xf>
    <xf numFmtId="0" fontId="27" fillId="0" borderId="0" xfId="56" applyFont="1" applyAlignment="1" applyProtection="1">
      <alignment vertical="top" wrapText="1" readingOrder="1"/>
      <protection locked="0"/>
    </xf>
    <xf numFmtId="0" fontId="22" fillId="0" borderId="0" xfId="0" applyFont="1" applyFill="1" applyAlignment="1">
      <alignment horizontal="left"/>
    </xf>
    <xf numFmtId="0" fontId="3" fillId="33" borderId="31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0" fillId="36" borderId="31" xfId="0" applyFont="1" applyFill="1" applyBorder="1" applyAlignment="1">
      <alignment vertical="center" wrapText="1"/>
    </xf>
    <xf numFmtId="0" fontId="0" fillId="36" borderId="38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0" fillId="36" borderId="31" xfId="0" applyFill="1" applyBorder="1" applyAlignment="1">
      <alignment wrapText="1"/>
    </xf>
    <xf numFmtId="0" fontId="0" fillId="36" borderId="38" xfId="0" applyFill="1" applyBorder="1" applyAlignment="1">
      <alignment wrapText="1"/>
    </xf>
    <xf numFmtId="0" fontId="2" fillId="0" borderId="0" xfId="0" applyFont="1" applyAlignment="1">
      <alignment/>
    </xf>
    <xf numFmtId="0" fontId="3" fillId="37" borderId="31" xfId="0" applyFont="1" applyFill="1" applyBorder="1" applyAlignment="1">
      <alignment vertical="center"/>
    </xf>
    <xf numFmtId="0" fontId="3" fillId="37" borderId="38" xfId="0" applyFont="1" applyFill="1" applyBorder="1" applyAlignment="1">
      <alignment vertical="center"/>
    </xf>
    <xf numFmtId="0" fontId="0" fillId="36" borderId="31" xfId="0" applyFont="1" applyFill="1" applyBorder="1" applyAlignment="1">
      <alignment vertical="center" wrapText="1"/>
    </xf>
    <xf numFmtId="0" fontId="0" fillId="36" borderId="38" xfId="0" applyFont="1" applyFill="1" applyBorder="1" applyAlignment="1">
      <alignment vertical="center" wrapText="1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3 2" xfId="50"/>
    <cellStyle name="Normální 3 2 2" xfId="51"/>
    <cellStyle name="Normální 3 3" xfId="52"/>
    <cellStyle name="Normální 4" xfId="53"/>
    <cellStyle name="Normální 5" xfId="54"/>
    <cellStyle name="Normální 6" xfId="55"/>
    <cellStyle name="Normální 7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ikova\Desktop\da&#328;ov&#233;%20p&#345;&#237;jmy%202017_04_02%20pro%20&#269;er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  <col min="16" max="16" width="17.375" style="0" customWidth="1"/>
  </cols>
  <sheetData>
    <row r="1" spans="4:5" ht="15">
      <c r="D1" s="242" t="s">
        <v>143</v>
      </c>
      <c r="E1" s="242"/>
    </row>
    <row r="2" spans="4:5" ht="15">
      <c r="D2" s="271" t="s">
        <v>119</v>
      </c>
      <c r="E2" s="271"/>
    </row>
    <row r="3" spans="4:5" ht="12.75" customHeight="1">
      <c r="D3" s="34"/>
      <c r="E3" s="34"/>
    </row>
    <row r="4" spans="1:5" s="135" customFormat="1" ht="21.75" customHeight="1">
      <c r="A4" s="272" t="s">
        <v>141</v>
      </c>
      <c r="B4" s="273"/>
      <c r="C4" s="273"/>
      <c r="D4" s="273"/>
      <c r="E4" s="273"/>
    </row>
    <row r="5" spans="1:5" ht="16.5">
      <c r="A5" s="274" t="s">
        <v>93</v>
      </c>
      <c r="B5" s="275"/>
      <c r="C5" s="275"/>
      <c r="D5" s="275"/>
      <c r="E5" s="275"/>
    </row>
    <row r="6" ht="13.5" thickBot="1">
      <c r="E6" s="51" t="s">
        <v>20</v>
      </c>
    </row>
    <row r="7" spans="1:16" ht="26.25" customHeight="1">
      <c r="A7" s="52" t="s">
        <v>31</v>
      </c>
      <c r="B7" s="53" t="s">
        <v>32</v>
      </c>
      <c r="C7" s="144" t="s">
        <v>33</v>
      </c>
      <c r="D7" s="54" t="s">
        <v>85</v>
      </c>
      <c r="E7" s="55" t="s">
        <v>34</v>
      </c>
      <c r="N7" s="47"/>
      <c r="P7" s="47"/>
    </row>
    <row r="8" spans="1:16" ht="15.75" customHeight="1">
      <c r="A8" s="175" t="s">
        <v>35</v>
      </c>
      <c r="B8" s="239">
        <v>4331227</v>
      </c>
      <c r="C8" s="173">
        <v>4331227</v>
      </c>
      <c r="D8" s="178">
        <v>1411325</v>
      </c>
      <c r="E8" s="179">
        <f>D8/C8*100</f>
        <v>32.58487721839562</v>
      </c>
      <c r="G8" s="32"/>
      <c r="H8" s="32"/>
      <c r="L8" s="47"/>
      <c r="N8" s="47"/>
      <c r="P8" s="47"/>
    </row>
    <row r="9" spans="1:14" ht="15" customHeight="1">
      <c r="A9" s="176" t="s">
        <v>36</v>
      </c>
      <c r="B9" s="187">
        <v>262042</v>
      </c>
      <c r="C9" s="169">
        <v>269510</v>
      </c>
      <c r="D9" s="180">
        <v>50118</v>
      </c>
      <c r="E9" s="181">
        <f>D9/C9*100</f>
        <v>18.595970464917812</v>
      </c>
      <c r="G9" s="72"/>
      <c r="H9" s="72"/>
      <c r="L9" s="47"/>
      <c r="N9" s="47"/>
    </row>
    <row r="10" spans="1:14" ht="15" customHeight="1">
      <c r="A10" s="176" t="s">
        <v>37</v>
      </c>
      <c r="B10" s="187">
        <v>22000</v>
      </c>
      <c r="C10" s="169">
        <v>22000</v>
      </c>
      <c r="D10" s="180">
        <v>32480</v>
      </c>
      <c r="E10" s="181">
        <f>D10/C10*100</f>
        <v>147.63636363636363</v>
      </c>
      <c r="G10" s="72"/>
      <c r="H10" s="72"/>
      <c r="L10" s="47"/>
      <c r="N10" s="47"/>
    </row>
    <row r="11" spans="1:12" s="11" customFormat="1" ht="15" customHeight="1" thickBot="1">
      <c r="A11" s="177" t="s">
        <v>38</v>
      </c>
      <c r="B11" s="240">
        <v>4313294</v>
      </c>
      <c r="C11" s="174">
        <v>5391350</v>
      </c>
      <c r="D11" s="174">
        <v>2021010</v>
      </c>
      <c r="E11" s="181">
        <f>D11/C11*100</f>
        <v>37.486158383336274</v>
      </c>
      <c r="F11" s="139"/>
      <c r="G11" s="76"/>
      <c r="H11" s="76"/>
      <c r="L11" s="165"/>
    </row>
    <row r="12" spans="1:14" ht="20.25" customHeight="1" thickBot="1">
      <c r="A12" s="113" t="s">
        <v>27</v>
      </c>
      <c r="B12" s="109">
        <f>SUM(B8:B11)</f>
        <v>8928563</v>
      </c>
      <c r="C12" s="109">
        <f>SUM(C8:C11)</f>
        <v>10014087</v>
      </c>
      <c r="D12" s="109">
        <f>SUM(D8:D11)</f>
        <v>3514933</v>
      </c>
      <c r="E12" s="114">
        <f>D12/C12*100</f>
        <v>35.099884792293096</v>
      </c>
      <c r="G12" s="32"/>
      <c r="H12" s="32"/>
      <c r="L12" s="47"/>
      <c r="N12" s="47"/>
    </row>
    <row r="13" spans="1:12" ht="10.5" customHeight="1" thickBot="1">
      <c r="A13" s="56"/>
      <c r="B13" s="57"/>
      <c r="C13" s="57"/>
      <c r="D13" s="57"/>
      <c r="E13" s="57"/>
      <c r="G13" s="32"/>
      <c r="H13" s="32"/>
      <c r="L13" s="47"/>
    </row>
    <row r="14" spans="1:14" ht="20.25" customHeight="1" thickBot="1">
      <c r="A14" s="107" t="s">
        <v>30</v>
      </c>
      <c r="B14" s="108">
        <f>Financování!B19</f>
        <v>780244</v>
      </c>
      <c r="C14" s="108">
        <f>Financování!C19</f>
        <v>1606525</v>
      </c>
      <c r="D14" s="108">
        <f>Financování!D19</f>
        <v>386595</v>
      </c>
      <c r="E14" s="115">
        <f>D14/C14*100</f>
        <v>24.064051290829585</v>
      </c>
      <c r="G14" s="32"/>
      <c r="H14" s="32"/>
      <c r="L14" s="165"/>
      <c r="N14" s="47"/>
    </row>
    <row r="15" spans="1:12" ht="9.75" customHeight="1" thickBot="1">
      <c r="A15" s="56"/>
      <c r="B15" s="57"/>
      <c r="C15" s="57"/>
      <c r="D15" s="57"/>
      <c r="E15" s="57"/>
      <c r="G15" s="32"/>
      <c r="H15" s="32"/>
      <c r="L15" s="165"/>
    </row>
    <row r="16" spans="1:12" ht="20.25" customHeight="1" thickBot="1">
      <c r="A16" s="58" t="s">
        <v>39</v>
      </c>
      <c r="B16" s="59">
        <f>SUM(B14+B12)</f>
        <v>9708807</v>
      </c>
      <c r="C16" s="59">
        <f>SUM(C14+C12)</f>
        <v>11620612</v>
      </c>
      <c r="D16" s="150">
        <f>SUM(D14+D12)</f>
        <v>3901528</v>
      </c>
      <c r="E16" s="60">
        <f>D16/C16*100</f>
        <v>33.57420418132883</v>
      </c>
      <c r="G16" s="32"/>
      <c r="H16" s="32"/>
      <c r="J16" t="s">
        <v>92</v>
      </c>
      <c r="L16" s="47"/>
    </row>
    <row r="17" spans="2:12" ht="13.5" thickBot="1">
      <c r="B17" s="47"/>
      <c r="D17" s="47"/>
      <c r="G17" s="72"/>
      <c r="H17" s="72"/>
      <c r="L17" s="47"/>
    </row>
    <row r="18" spans="1:14" ht="18.75" customHeight="1" thickBot="1">
      <c r="A18" s="58" t="s">
        <v>40</v>
      </c>
      <c r="B18" s="61"/>
      <c r="C18" s="145"/>
      <c r="D18" s="62"/>
      <c r="E18" s="63"/>
      <c r="G18" s="72"/>
      <c r="H18" s="72"/>
      <c r="L18" s="47"/>
      <c r="N18" s="47"/>
    </row>
    <row r="19" spans="1:16" ht="15" customHeight="1">
      <c r="A19" s="182" t="s">
        <v>84</v>
      </c>
      <c r="B19" s="239">
        <v>74540</v>
      </c>
      <c r="C19" s="183">
        <v>76402</v>
      </c>
      <c r="D19" s="173">
        <v>862</v>
      </c>
      <c r="E19" s="179">
        <f aca="true" t="shared" si="0" ref="E19:E34">D19/C19*100</f>
        <v>1.128242716159263</v>
      </c>
      <c r="G19" s="72"/>
      <c r="H19" s="72"/>
      <c r="L19" s="47"/>
      <c r="N19" s="47"/>
      <c r="P19" s="47"/>
    </row>
    <row r="20" spans="1:16" ht="15" customHeight="1">
      <c r="A20" s="184" t="s">
        <v>68</v>
      </c>
      <c r="B20" s="187">
        <v>4613622</v>
      </c>
      <c r="C20" s="185">
        <v>5071359</v>
      </c>
      <c r="D20" s="169">
        <v>1729857</v>
      </c>
      <c r="E20" s="181">
        <f t="shared" si="0"/>
        <v>34.110324274025956</v>
      </c>
      <c r="G20" s="72"/>
      <c r="H20" s="72"/>
      <c r="L20" s="47"/>
      <c r="N20" s="47"/>
      <c r="P20" s="47"/>
    </row>
    <row r="21" spans="1:16" ht="15" customHeight="1">
      <c r="A21" s="186" t="s">
        <v>69</v>
      </c>
      <c r="B21" s="187">
        <v>171713</v>
      </c>
      <c r="C21" s="169">
        <v>173315</v>
      </c>
      <c r="D21" s="169">
        <v>49879</v>
      </c>
      <c r="E21" s="181">
        <f t="shared" si="0"/>
        <v>28.779390127801978</v>
      </c>
      <c r="G21" s="72"/>
      <c r="H21" s="72"/>
      <c r="L21" s="47"/>
      <c r="N21" s="47"/>
      <c r="P21" s="47"/>
    </row>
    <row r="22" spans="1:16" ht="15" customHeight="1">
      <c r="A22" s="186" t="s">
        <v>70</v>
      </c>
      <c r="B22" s="187">
        <v>350285</v>
      </c>
      <c r="C22" s="169">
        <v>604261</v>
      </c>
      <c r="D22" s="169">
        <v>122391</v>
      </c>
      <c r="E22" s="181">
        <f t="shared" si="0"/>
        <v>20.25465816923482</v>
      </c>
      <c r="G22" s="72"/>
      <c r="H22" s="72"/>
      <c r="L22" s="47"/>
      <c r="N22" s="47"/>
      <c r="P22" s="47"/>
    </row>
    <row r="23" spans="1:16" ht="15" customHeight="1">
      <c r="A23" s="186" t="s">
        <v>71</v>
      </c>
      <c r="B23" s="187">
        <v>12694</v>
      </c>
      <c r="C23" s="169">
        <v>12928</v>
      </c>
      <c r="D23" s="169">
        <v>2357</v>
      </c>
      <c r="E23" s="181">
        <f t="shared" si="0"/>
        <v>18.231745049504948</v>
      </c>
      <c r="G23" s="72"/>
      <c r="H23" s="72"/>
      <c r="L23" s="47"/>
      <c r="N23" s="47"/>
      <c r="P23" s="47"/>
    </row>
    <row r="24" spans="1:16" ht="15" customHeight="1">
      <c r="A24" s="186" t="s">
        <v>72</v>
      </c>
      <c r="B24" s="187">
        <v>4000</v>
      </c>
      <c r="C24" s="169">
        <v>4000</v>
      </c>
      <c r="D24" s="187">
        <v>0</v>
      </c>
      <c r="E24" s="181">
        <f t="shared" si="0"/>
        <v>0</v>
      </c>
      <c r="G24" s="72"/>
      <c r="H24" s="72"/>
      <c r="L24" s="47"/>
      <c r="N24" s="47"/>
      <c r="P24" s="47"/>
    </row>
    <row r="25" spans="1:16" ht="15" customHeight="1">
      <c r="A25" s="186" t="s">
        <v>73</v>
      </c>
      <c r="B25" s="187">
        <v>1620337</v>
      </c>
      <c r="C25" s="169">
        <v>2005838</v>
      </c>
      <c r="D25" s="169">
        <v>506671</v>
      </c>
      <c r="E25" s="181">
        <f t="shared" si="0"/>
        <v>25.25981659535815</v>
      </c>
      <c r="G25" s="72"/>
      <c r="H25" s="72"/>
      <c r="L25" s="47"/>
      <c r="N25" s="47"/>
      <c r="P25" s="47"/>
    </row>
    <row r="26" spans="1:16" ht="15" customHeight="1">
      <c r="A26" s="186" t="s">
        <v>74</v>
      </c>
      <c r="B26" s="187">
        <v>140466</v>
      </c>
      <c r="C26" s="169">
        <v>613490</v>
      </c>
      <c r="D26" s="169">
        <v>372631</v>
      </c>
      <c r="E26" s="181">
        <f t="shared" si="0"/>
        <v>60.73953935679474</v>
      </c>
      <c r="G26" s="72"/>
      <c r="H26" s="72"/>
      <c r="L26" s="47"/>
      <c r="N26" s="47"/>
      <c r="P26" s="47"/>
    </row>
    <row r="27" spans="1:16" ht="15" customHeight="1">
      <c r="A27" s="186" t="s">
        <v>41</v>
      </c>
      <c r="B27" s="187">
        <v>14680</v>
      </c>
      <c r="C27" s="169">
        <v>30859</v>
      </c>
      <c r="D27" s="169">
        <v>4467</v>
      </c>
      <c r="E27" s="181">
        <f t="shared" si="0"/>
        <v>14.475517677176835</v>
      </c>
      <c r="G27" s="72"/>
      <c r="H27" s="72"/>
      <c r="L27" s="47"/>
      <c r="N27" s="47"/>
      <c r="P27" s="47"/>
    </row>
    <row r="28" spans="1:16" ht="12.75" customHeight="1">
      <c r="A28" s="186" t="s">
        <v>75</v>
      </c>
      <c r="B28" s="187">
        <v>55880</v>
      </c>
      <c r="C28" s="169">
        <v>58375</v>
      </c>
      <c r="D28" s="187">
        <v>16250</v>
      </c>
      <c r="E28" s="181">
        <f t="shared" si="0"/>
        <v>27.8372591006424</v>
      </c>
      <c r="G28" s="72"/>
      <c r="H28" s="72"/>
      <c r="L28" s="47"/>
      <c r="N28" s="47"/>
      <c r="P28" s="47"/>
    </row>
    <row r="29" spans="1:16" ht="15" customHeight="1">
      <c r="A29" s="186" t="s">
        <v>76</v>
      </c>
      <c r="B29" s="187">
        <v>287330</v>
      </c>
      <c r="C29" s="169">
        <v>289370</v>
      </c>
      <c r="D29" s="169">
        <v>84459</v>
      </c>
      <c r="E29" s="181">
        <f t="shared" si="0"/>
        <v>29.18719977882987</v>
      </c>
      <c r="G29" s="72"/>
      <c r="H29" s="72"/>
      <c r="K29" s="47"/>
      <c r="L29" s="47"/>
      <c r="N29" s="47"/>
      <c r="P29" s="47"/>
    </row>
    <row r="30" spans="1:16" ht="15" customHeight="1">
      <c r="A30" s="186" t="s">
        <v>77</v>
      </c>
      <c r="B30" s="187">
        <v>98087</v>
      </c>
      <c r="C30" s="169">
        <v>99294</v>
      </c>
      <c r="D30" s="187">
        <v>4091</v>
      </c>
      <c r="E30" s="181">
        <f t="shared" si="0"/>
        <v>4.120087820009266</v>
      </c>
      <c r="G30" s="72"/>
      <c r="H30" s="72"/>
      <c r="K30" s="47"/>
      <c r="L30" s="47"/>
      <c r="N30" s="47"/>
      <c r="P30" s="47"/>
    </row>
    <row r="31" spans="1:16" ht="15" customHeight="1">
      <c r="A31" s="184" t="s">
        <v>78</v>
      </c>
      <c r="B31" s="187">
        <v>678850</v>
      </c>
      <c r="C31" s="185">
        <v>782688</v>
      </c>
      <c r="D31" s="169">
        <v>71933</v>
      </c>
      <c r="E31" s="181">
        <f t="shared" si="0"/>
        <v>9.190507584120365</v>
      </c>
      <c r="F31" s="11"/>
      <c r="G31" s="72"/>
      <c r="H31" s="72"/>
      <c r="K31" s="47"/>
      <c r="L31" s="47"/>
      <c r="N31" s="47"/>
      <c r="P31" s="47"/>
    </row>
    <row r="32" spans="1:16" ht="15" customHeight="1">
      <c r="A32" s="186" t="s">
        <v>79</v>
      </c>
      <c r="B32" s="187">
        <v>39901</v>
      </c>
      <c r="C32" s="169">
        <v>42850</v>
      </c>
      <c r="D32" s="169">
        <v>11466</v>
      </c>
      <c r="E32" s="181">
        <f t="shared" si="0"/>
        <v>26.758459743290548</v>
      </c>
      <c r="G32" s="72"/>
      <c r="H32" s="72"/>
      <c r="K32" s="47"/>
      <c r="L32" s="47"/>
      <c r="N32" s="47"/>
      <c r="P32" s="47"/>
    </row>
    <row r="33" spans="1:16" ht="15" customHeight="1">
      <c r="A33" s="186" t="s">
        <v>103</v>
      </c>
      <c r="B33" s="187">
        <v>13783</v>
      </c>
      <c r="C33" s="169">
        <v>13783</v>
      </c>
      <c r="D33" s="169">
        <v>4227</v>
      </c>
      <c r="E33" s="181">
        <f t="shared" si="0"/>
        <v>30.668214467097147</v>
      </c>
      <c r="G33" s="72"/>
      <c r="H33" s="72"/>
      <c r="L33" s="47"/>
      <c r="N33" s="269"/>
      <c r="P33" s="47"/>
    </row>
    <row r="34" spans="1:16" ht="15" customHeight="1">
      <c r="A34" s="186" t="s">
        <v>80</v>
      </c>
      <c r="B34" s="187">
        <v>60995</v>
      </c>
      <c r="C34" s="169">
        <v>61692</v>
      </c>
      <c r="D34" s="187">
        <v>14169</v>
      </c>
      <c r="E34" s="181">
        <f t="shared" si="0"/>
        <v>22.967321532775724</v>
      </c>
      <c r="F34" s="139"/>
      <c r="G34" s="72"/>
      <c r="H34" s="72"/>
      <c r="L34" s="47"/>
      <c r="N34" s="47"/>
      <c r="P34" s="47"/>
    </row>
    <row r="35" spans="1:16" ht="12" customHeight="1">
      <c r="A35" s="186" t="s">
        <v>81</v>
      </c>
      <c r="B35" s="187">
        <v>200000</v>
      </c>
      <c r="C35" s="169">
        <v>117219</v>
      </c>
      <c r="D35" s="169" t="s">
        <v>19</v>
      </c>
      <c r="E35" s="181" t="s">
        <v>19</v>
      </c>
      <c r="F35" s="6"/>
      <c r="G35" s="72"/>
      <c r="H35" s="72"/>
      <c r="L35" s="47"/>
      <c r="N35" s="47"/>
      <c r="P35" s="47"/>
    </row>
    <row r="36" spans="1:16" ht="12.75">
      <c r="A36" s="188" t="s">
        <v>42</v>
      </c>
      <c r="B36" s="241">
        <v>150000</v>
      </c>
      <c r="C36" s="189">
        <v>70962</v>
      </c>
      <c r="D36" s="169" t="s">
        <v>19</v>
      </c>
      <c r="E36" s="181" t="s">
        <v>19</v>
      </c>
      <c r="G36" s="72"/>
      <c r="H36" s="72"/>
      <c r="L36" s="47"/>
      <c r="N36" s="47"/>
      <c r="P36" s="47"/>
    </row>
    <row r="37" spans="1:16" ht="12" customHeight="1">
      <c r="A37" s="188" t="s">
        <v>43</v>
      </c>
      <c r="B37" s="241">
        <v>45000</v>
      </c>
      <c r="C37" s="189">
        <v>41257</v>
      </c>
      <c r="D37" s="169" t="s">
        <v>19</v>
      </c>
      <c r="E37" s="181" t="s">
        <v>19</v>
      </c>
      <c r="G37" s="72"/>
      <c r="H37" s="72"/>
      <c r="L37" s="47"/>
      <c r="N37" s="47"/>
      <c r="P37" s="47"/>
    </row>
    <row r="38" spans="1:16" ht="12.75">
      <c r="A38" s="188" t="s">
        <v>44</v>
      </c>
      <c r="B38" s="241">
        <v>5000</v>
      </c>
      <c r="C38" s="189">
        <v>5000</v>
      </c>
      <c r="D38" s="169" t="s">
        <v>19</v>
      </c>
      <c r="E38" s="181" t="s">
        <v>19</v>
      </c>
      <c r="G38" s="72"/>
      <c r="H38" s="72"/>
      <c r="L38" s="47"/>
      <c r="N38" s="47"/>
      <c r="P38" s="47"/>
    </row>
    <row r="39" spans="1:16" ht="15" customHeight="1" thickBot="1">
      <c r="A39" s="190" t="s">
        <v>86</v>
      </c>
      <c r="B39" s="187">
        <f>'Rozpočet kapitola EP'!B21</f>
        <v>781244</v>
      </c>
      <c r="C39" s="187">
        <f>'Rozpočet kapitola EP'!C21</f>
        <v>956352</v>
      </c>
      <c r="D39" s="187">
        <f>'Rozpočet kapitola EP'!D21</f>
        <v>177908</v>
      </c>
      <c r="E39" s="181">
        <f>D39/C39*100</f>
        <v>18.602773874054744</v>
      </c>
      <c r="G39" s="72"/>
      <c r="H39" s="72"/>
      <c r="L39" s="164"/>
      <c r="M39" s="161"/>
      <c r="N39" s="47"/>
      <c r="P39" s="47"/>
    </row>
    <row r="40" spans="1:16" ht="23.25" customHeight="1" thickBot="1">
      <c r="A40" s="112" t="s">
        <v>45</v>
      </c>
      <c r="B40" s="111">
        <f>B19+B20+B21+B22+B23+B24+B25+B26+B27+B28+B29+B30+B31+B32+B33+B34+B35+B39</f>
        <v>9218407</v>
      </c>
      <c r="C40" s="111">
        <f>SUM(C19+C20+C21+C22+C23+C24+C25+C26+C27+C28+C29+C30+C31+C32+C33+C34+C35+C39)</f>
        <v>11014075</v>
      </c>
      <c r="D40" s="111">
        <f>SUM(D19:D39)</f>
        <v>3173618</v>
      </c>
      <c r="E40" s="116">
        <f>D40/C40*100</f>
        <v>28.814203643973734</v>
      </c>
      <c r="G40" s="72"/>
      <c r="H40" s="72"/>
      <c r="L40" s="164"/>
      <c r="M40" s="161"/>
      <c r="N40" s="47"/>
      <c r="P40" s="47"/>
    </row>
    <row r="41" spans="1:16" ht="12.75" customHeight="1" thickBot="1">
      <c r="A41" s="49"/>
      <c r="B41" s="64"/>
      <c r="C41" s="43"/>
      <c r="D41" s="43"/>
      <c r="E41" s="64"/>
      <c r="G41" s="72"/>
      <c r="H41" s="72"/>
      <c r="M41" s="162"/>
      <c r="N41" s="47"/>
      <c r="P41" s="47"/>
    </row>
    <row r="42" spans="1:16" ht="23.25" customHeight="1" thickBot="1">
      <c r="A42" s="107" t="s">
        <v>28</v>
      </c>
      <c r="B42" s="108">
        <f>Financování!B33</f>
        <v>490400</v>
      </c>
      <c r="C42" s="108">
        <f>Financování!C33</f>
        <v>606537</v>
      </c>
      <c r="D42" s="108">
        <f>Financování!D33</f>
        <v>95051</v>
      </c>
      <c r="E42" s="117">
        <f>D42/C42*100</f>
        <v>15.671096734411915</v>
      </c>
      <c r="G42" s="72"/>
      <c r="H42" s="72"/>
      <c r="L42" s="161"/>
      <c r="M42" s="161"/>
      <c r="N42" s="47"/>
      <c r="P42" s="47"/>
    </row>
    <row r="43" spans="1:16" ht="12.75" customHeight="1" thickBot="1">
      <c r="A43" s="65"/>
      <c r="B43" s="66"/>
      <c r="C43" s="66"/>
      <c r="D43" s="66"/>
      <c r="E43" s="67"/>
      <c r="G43" s="72"/>
      <c r="H43" s="72"/>
      <c r="L43" s="164"/>
      <c r="M43" s="161"/>
      <c r="P43" s="47"/>
    </row>
    <row r="44" spans="1:16" ht="23.25" customHeight="1" thickBot="1">
      <c r="A44" s="68" t="s">
        <v>82</v>
      </c>
      <c r="B44" s="69">
        <f>SUM(B42+B40)</f>
        <v>9708807</v>
      </c>
      <c r="C44" s="69">
        <f>SUM(C42+C40)</f>
        <v>11620612</v>
      </c>
      <c r="D44" s="69">
        <f>SUM(D42+D40)</f>
        <v>3268669</v>
      </c>
      <c r="E44" s="70">
        <f>D44/C44*100</f>
        <v>28.128200132660826</v>
      </c>
      <c r="G44" s="72"/>
      <c r="H44" s="72"/>
      <c r="L44" s="47"/>
      <c r="M44" s="162"/>
      <c r="P44" s="47"/>
    </row>
    <row r="45" spans="2:16" ht="18.75" customHeight="1" thickBot="1">
      <c r="B45" s="47"/>
      <c r="D45" s="47"/>
      <c r="G45" s="72"/>
      <c r="H45" s="72"/>
      <c r="L45" s="47"/>
      <c r="P45" s="47"/>
    </row>
    <row r="46" spans="1:14" ht="19.5" customHeight="1" thickBot="1">
      <c r="A46" s="68" t="s">
        <v>29</v>
      </c>
      <c r="B46" s="69">
        <f>B16-B44</f>
        <v>0</v>
      </c>
      <c r="C46" s="69">
        <f>C16-C44</f>
        <v>0</v>
      </c>
      <c r="D46" s="69">
        <f>D16-D44</f>
        <v>632859</v>
      </c>
      <c r="E46" s="70" t="s">
        <v>19</v>
      </c>
      <c r="G46" s="74"/>
      <c r="H46" s="74"/>
      <c r="L46" s="47"/>
      <c r="N46" s="47"/>
    </row>
    <row r="47" spans="1:14" ht="12.75" customHeight="1">
      <c r="A47" s="71"/>
      <c r="B47" s="64"/>
      <c r="C47" s="64"/>
      <c r="D47" s="64"/>
      <c r="E47" s="57"/>
      <c r="G47" s="74"/>
      <c r="H47" s="74"/>
      <c r="N47" s="47"/>
    </row>
    <row r="48" spans="1:42" s="155" customFormat="1" ht="12.75" customHeight="1">
      <c r="A48" s="152"/>
      <c r="B48" s="153"/>
      <c r="C48" s="153"/>
      <c r="D48" s="153"/>
      <c r="E48" s="154"/>
      <c r="G48" s="156"/>
      <c r="H48" s="156"/>
      <c r="K48"/>
      <c r="L48"/>
      <c r="M48"/>
      <c r="N48" s="47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98</v>
      </c>
      <c r="B49" s="47"/>
      <c r="D49" s="47"/>
      <c r="G49" s="73"/>
      <c r="H49" s="73"/>
      <c r="N49" s="47"/>
    </row>
    <row r="50" spans="1:14" ht="12.75" customHeight="1">
      <c r="A50" s="75"/>
      <c r="B50" s="76"/>
      <c r="C50" s="10"/>
      <c r="D50" s="76"/>
      <c r="E50" s="5"/>
      <c r="G50" s="32"/>
      <c r="H50" s="32"/>
      <c r="N50" s="47"/>
    </row>
    <row r="51" spans="1:14" ht="12.75" customHeight="1">
      <c r="A51" s="65"/>
      <c r="B51" s="66"/>
      <c r="C51" s="66"/>
      <c r="D51" s="66"/>
      <c r="E51" s="67"/>
      <c r="G51" s="74"/>
      <c r="H51" s="74"/>
      <c r="L51" s="47"/>
      <c r="N51" s="47"/>
    </row>
    <row r="52" spans="1:14" ht="12.75" customHeight="1">
      <c r="A52" s="65"/>
      <c r="B52" s="66"/>
      <c r="C52" s="66"/>
      <c r="D52" s="66"/>
      <c r="E52" s="67"/>
      <c r="G52" s="74"/>
      <c r="H52" s="74"/>
      <c r="L52" s="47"/>
      <c r="N52" s="47"/>
    </row>
    <row r="53" spans="1:14" ht="12.75" customHeight="1">
      <c r="A53" s="49"/>
      <c r="B53" s="64"/>
      <c r="C53" s="64"/>
      <c r="D53" s="64"/>
      <c r="E53" s="57"/>
      <c r="G53" s="73"/>
      <c r="H53" s="73"/>
      <c r="L53" s="47"/>
      <c r="M53" s="47"/>
      <c r="N53" s="47"/>
    </row>
    <row r="54" spans="1:14" ht="12.75" customHeight="1">
      <c r="A54" s="5"/>
      <c r="B54" s="5"/>
      <c r="C54" s="10"/>
      <c r="D54" s="5"/>
      <c r="E54" s="5"/>
      <c r="G54" s="32"/>
      <c r="H54" s="32"/>
      <c r="L54" s="47"/>
      <c r="N54" s="47"/>
    </row>
    <row r="55" spans="1:14" ht="12.75" customHeight="1">
      <c r="A55" s="49"/>
      <c r="B55" s="64"/>
      <c r="C55" s="64"/>
      <c r="D55" s="64"/>
      <c r="E55" s="57"/>
      <c r="G55" s="74"/>
      <c r="H55" s="74"/>
      <c r="L55" s="47"/>
      <c r="N55" s="47"/>
    </row>
    <row r="56" spans="1:14" ht="12.75" customHeight="1">
      <c r="A56" s="49"/>
      <c r="B56" s="64"/>
      <c r="C56" s="64"/>
      <c r="D56" s="64"/>
      <c r="E56" s="57"/>
      <c r="G56" s="74"/>
      <c r="H56" s="74"/>
      <c r="L56" s="47"/>
      <c r="N56" s="47"/>
    </row>
    <row r="57" spans="1:14" ht="12.75">
      <c r="A57" s="5"/>
      <c r="B57" s="5"/>
      <c r="C57" s="10"/>
      <c r="D57" s="5"/>
      <c r="E57" s="5"/>
      <c r="G57" s="74"/>
      <c r="H57" s="74"/>
      <c r="L57" s="47"/>
      <c r="N57" s="47"/>
    </row>
    <row r="58" spans="1:14" ht="12.75" customHeight="1">
      <c r="A58" s="77"/>
      <c r="B58" s="78"/>
      <c r="C58" s="66"/>
      <c r="D58" s="79"/>
      <c r="E58" s="5"/>
      <c r="G58" s="73"/>
      <c r="H58" s="73"/>
      <c r="L58" s="47"/>
      <c r="N58" s="47"/>
    </row>
    <row r="59" spans="1:14" ht="12.75" customHeight="1">
      <c r="A59" s="49"/>
      <c r="B59" s="49"/>
      <c r="C59" s="64"/>
      <c r="D59" s="79"/>
      <c r="E59" s="5"/>
      <c r="G59" s="32"/>
      <c r="H59" s="32"/>
      <c r="L59" s="47"/>
      <c r="N59" s="47"/>
    </row>
    <row r="60" spans="1:14" ht="12.75">
      <c r="A60" s="32"/>
      <c r="B60" s="32"/>
      <c r="C60" s="146"/>
      <c r="D60" s="32"/>
      <c r="E60" s="32"/>
      <c r="G60" s="74"/>
      <c r="H60" s="74"/>
      <c r="L60" s="47"/>
      <c r="N60" s="47"/>
    </row>
    <row r="61" spans="1:14" ht="12.75">
      <c r="A61" s="5"/>
      <c r="B61" s="5"/>
      <c r="C61" s="10"/>
      <c r="D61" s="80"/>
      <c r="E61" s="32"/>
      <c r="G61" s="74"/>
      <c r="H61" s="74"/>
      <c r="L61" s="47"/>
      <c r="N61" s="47"/>
    </row>
    <row r="62" spans="1:14" ht="12.75">
      <c r="A62" s="32"/>
      <c r="B62" s="32"/>
      <c r="C62" s="146"/>
      <c r="D62" s="32"/>
      <c r="E62" s="32"/>
      <c r="G62" s="73"/>
      <c r="H62" s="73"/>
      <c r="L62" s="47"/>
      <c r="N62" s="47"/>
    </row>
    <row r="63" spans="1:12" ht="12.75">
      <c r="A63" s="32"/>
      <c r="B63" s="32"/>
      <c r="C63" s="146"/>
      <c r="D63" s="73"/>
      <c r="E63" s="32"/>
      <c r="G63" s="32"/>
      <c r="H63" s="32"/>
      <c r="L63" s="47"/>
    </row>
    <row r="64" spans="7:8" ht="12.75">
      <c r="G64" s="32"/>
      <c r="H64" s="32"/>
    </row>
    <row r="65" spans="7:8" ht="12.75">
      <c r="G65" s="32"/>
      <c r="H65" s="32"/>
    </row>
    <row r="66" spans="7:8" ht="12.75">
      <c r="G66" s="32"/>
      <c r="H66" s="32"/>
    </row>
    <row r="67" spans="7:8" ht="12.75">
      <c r="G67" s="32"/>
      <c r="H67" s="32"/>
    </row>
    <row r="68" spans="7:8" ht="12.75">
      <c r="G68" s="32"/>
      <c r="H68" s="32"/>
    </row>
  </sheetData>
  <sheetProtection/>
  <mergeCells count="3">
    <mergeCell ref="D2:E2"/>
    <mergeCell ref="A4:E4"/>
    <mergeCell ref="A5:E5"/>
  </mergeCells>
  <printOptions horizontalCentered="1"/>
  <pageMargins left="0.3937007874015748" right="0.3937007874015748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0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2.625" style="0" customWidth="1"/>
    <col min="6" max="6" width="12.375" style="0" customWidth="1"/>
    <col min="7" max="9" width="9.125" style="0" hidden="1" customWidth="1"/>
    <col min="10" max="10" width="10.625" style="0" customWidth="1"/>
    <col min="12" max="12" width="21.0039062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35" customFormat="1" ht="16.5" customHeight="1">
      <c r="A2" s="272" t="s">
        <v>132</v>
      </c>
      <c r="B2" s="273"/>
      <c r="C2" s="273"/>
      <c r="D2" s="273"/>
      <c r="E2" s="273"/>
    </row>
    <row r="3" spans="1:5" ht="16.5">
      <c r="A3" s="276" t="s">
        <v>46</v>
      </c>
      <c r="B3" s="275"/>
      <c r="C3" s="275"/>
      <c r="D3" s="275"/>
      <c r="E3" s="275"/>
    </row>
    <row r="4" spans="1:4" ht="18">
      <c r="A4" s="81"/>
      <c r="B4" s="81"/>
      <c r="C4" s="147"/>
      <c r="D4" s="81"/>
    </row>
    <row r="5" ht="13.5" thickBot="1">
      <c r="E5" s="51" t="s">
        <v>20</v>
      </c>
    </row>
    <row r="6" spans="1:14" ht="29.25" customHeight="1" thickBot="1">
      <c r="A6" s="58" t="s">
        <v>31</v>
      </c>
      <c r="B6" s="102" t="s">
        <v>32</v>
      </c>
      <c r="C6" s="148" t="s">
        <v>47</v>
      </c>
      <c r="D6" s="102" t="s">
        <v>48</v>
      </c>
      <c r="E6" s="103" t="s">
        <v>34</v>
      </c>
      <c r="L6" s="47"/>
      <c r="N6" s="47"/>
    </row>
    <row r="7" spans="1:14" ht="18" customHeight="1">
      <c r="A7" s="175" t="s">
        <v>35</v>
      </c>
      <c r="B7" s="173">
        <v>0</v>
      </c>
      <c r="C7" s="173">
        <v>0</v>
      </c>
      <c r="D7" s="173">
        <v>0</v>
      </c>
      <c r="E7" s="191" t="s">
        <v>19</v>
      </c>
      <c r="L7" s="47"/>
      <c r="N7" s="47"/>
    </row>
    <row r="8" spans="1:14" ht="18" customHeight="1">
      <c r="A8" s="176" t="s">
        <v>36</v>
      </c>
      <c r="B8" s="187">
        <v>1000</v>
      </c>
      <c r="C8" s="192">
        <v>1235</v>
      </c>
      <c r="D8" s="193">
        <v>432</v>
      </c>
      <c r="E8" s="181">
        <f>D8/C8*100</f>
        <v>34.97975708502024</v>
      </c>
      <c r="K8" s="47"/>
      <c r="L8" s="47"/>
      <c r="N8" s="47"/>
    </row>
    <row r="9" spans="1:15" ht="18" customHeight="1">
      <c r="A9" s="176" t="s">
        <v>37</v>
      </c>
      <c r="B9" s="169">
        <v>0</v>
      </c>
      <c r="C9" s="169">
        <v>0</v>
      </c>
      <c r="D9" s="169">
        <v>0</v>
      </c>
      <c r="E9" s="181" t="s">
        <v>19</v>
      </c>
      <c r="K9" s="47"/>
      <c r="L9" s="47"/>
      <c r="N9" s="47"/>
      <c r="O9" s="47"/>
    </row>
    <row r="10" spans="1:15" ht="18" customHeight="1" thickBot="1">
      <c r="A10" s="177" t="s">
        <v>38</v>
      </c>
      <c r="B10" s="174">
        <v>0</v>
      </c>
      <c r="C10" s="174">
        <v>30532</v>
      </c>
      <c r="D10" s="174">
        <v>30927</v>
      </c>
      <c r="E10" s="181">
        <f>D10/C10*100</f>
        <v>101.29372461679549</v>
      </c>
      <c r="K10" s="47"/>
      <c r="L10" s="47"/>
      <c r="N10" s="47"/>
      <c r="O10" s="47"/>
    </row>
    <row r="11" spans="1:14" ht="20.25" customHeight="1" thickBot="1">
      <c r="A11" s="104" t="s">
        <v>27</v>
      </c>
      <c r="B11" s="108">
        <f>SUM(B7:B10)</f>
        <v>1000</v>
      </c>
      <c r="C11" s="105">
        <f>SUM(C7:C10)</f>
        <v>31767</v>
      </c>
      <c r="D11" s="105">
        <f>SUM(D7:D10)</f>
        <v>31359</v>
      </c>
      <c r="E11" s="106">
        <f>D11/C11*100</f>
        <v>98.71564831428842</v>
      </c>
      <c r="K11" s="47"/>
      <c r="L11" s="47"/>
      <c r="N11" s="47"/>
    </row>
    <row r="12" spans="1:17" ht="12.75" customHeight="1" thickBot="1">
      <c r="A12" s="56"/>
      <c r="B12" s="57"/>
      <c r="C12" s="57"/>
      <c r="D12" s="57"/>
      <c r="E12" s="35"/>
      <c r="K12" s="47"/>
      <c r="L12" s="47"/>
      <c r="N12" s="47"/>
      <c r="Q12" s="47"/>
    </row>
    <row r="13" spans="1:17" ht="20.25" customHeight="1" thickBot="1">
      <c r="A13" s="107" t="s">
        <v>30</v>
      </c>
      <c r="B13" s="109">
        <f>Financování!B17</f>
        <v>780244</v>
      </c>
      <c r="C13" s="109">
        <f>Financování!C17</f>
        <v>1040722</v>
      </c>
      <c r="D13" s="109">
        <f>Financování!D17</f>
        <v>358567</v>
      </c>
      <c r="E13" s="106">
        <f>D13/C13*100</f>
        <v>34.453677350916</v>
      </c>
      <c r="K13" s="47"/>
      <c r="L13" s="47"/>
      <c r="N13" s="47"/>
      <c r="Q13" s="47"/>
    </row>
    <row r="14" spans="1:14" ht="12.75" customHeight="1" thickBot="1">
      <c r="A14" s="56"/>
      <c r="B14" s="57"/>
      <c r="C14" s="57"/>
      <c r="D14" s="57"/>
      <c r="E14" s="35"/>
      <c r="K14" s="47"/>
      <c r="L14" s="47"/>
      <c r="N14" s="47"/>
    </row>
    <row r="15" spans="1:17" ht="20.25" customHeight="1" thickBot="1">
      <c r="A15" s="58" t="s">
        <v>39</v>
      </c>
      <c r="B15" s="59">
        <f>B13+B11</f>
        <v>781244</v>
      </c>
      <c r="C15" s="69">
        <f>C13+C11</f>
        <v>1072489</v>
      </c>
      <c r="D15" s="59">
        <f>D11+D13</f>
        <v>389926</v>
      </c>
      <c r="E15" s="60">
        <f>D15/C15*100</f>
        <v>36.35710949016727</v>
      </c>
      <c r="K15" s="47"/>
      <c r="L15" s="47"/>
      <c r="N15" s="47"/>
      <c r="O15" s="47"/>
      <c r="Q15" s="47"/>
    </row>
    <row r="16" spans="1:17" ht="20.25" customHeight="1">
      <c r="A16" s="83"/>
      <c r="B16" s="83"/>
      <c r="C16" s="83"/>
      <c r="D16" s="83"/>
      <c r="E16" s="83"/>
      <c r="K16" s="47"/>
      <c r="L16" s="47"/>
      <c r="N16" s="47"/>
      <c r="O16" s="47"/>
      <c r="Q16" s="47"/>
    </row>
    <row r="17" spans="1:15" ht="24.75" customHeight="1" thickBot="1">
      <c r="A17" s="82"/>
      <c r="B17" s="83"/>
      <c r="C17" s="83"/>
      <c r="D17" s="83"/>
      <c r="E17" s="83"/>
      <c r="J17" t="s">
        <v>92</v>
      </c>
      <c r="K17" s="47"/>
      <c r="L17" s="47"/>
      <c r="N17" s="47"/>
      <c r="O17" s="47"/>
    </row>
    <row r="18" spans="1:17" ht="17.25" customHeight="1" thickBot="1">
      <c r="A18" s="84" t="s">
        <v>49</v>
      </c>
      <c r="B18" s="61"/>
      <c r="C18" s="145"/>
      <c r="D18" s="62"/>
      <c r="E18" s="63"/>
      <c r="K18" s="47"/>
      <c r="L18" s="47"/>
      <c r="N18" s="47"/>
      <c r="O18" s="47"/>
      <c r="Q18" s="47"/>
    </row>
    <row r="19" spans="1:17" ht="18" customHeight="1">
      <c r="A19" s="194" t="s">
        <v>50</v>
      </c>
      <c r="B19" s="207">
        <v>94836</v>
      </c>
      <c r="C19" s="195">
        <v>158928</v>
      </c>
      <c r="D19" s="195">
        <v>22362</v>
      </c>
      <c r="E19" s="196">
        <f>D19/C19*100</f>
        <v>14.07052250075506</v>
      </c>
      <c r="F19" s="66"/>
      <c r="K19" s="47"/>
      <c r="L19" s="47"/>
      <c r="N19" s="47"/>
      <c r="O19" s="47"/>
      <c r="Q19" s="47"/>
    </row>
    <row r="20" spans="1:17" ht="18" customHeight="1" thickBot="1">
      <c r="A20" s="197" t="s">
        <v>51</v>
      </c>
      <c r="B20" s="208">
        <v>686408</v>
      </c>
      <c r="C20" s="198">
        <v>797424</v>
      </c>
      <c r="D20" s="198">
        <v>155546</v>
      </c>
      <c r="E20" s="199">
        <f>D20/C20*100</f>
        <v>19.50605951162744</v>
      </c>
      <c r="K20" s="47"/>
      <c r="L20" s="47"/>
      <c r="N20" s="47"/>
      <c r="O20" s="47"/>
      <c r="Q20" s="47"/>
    </row>
    <row r="21" spans="1:17" ht="20.25" customHeight="1" thickBot="1">
      <c r="A21" s="110" t="s">
        <v>52</v>
      </c>
      <c r="B21" s="111">
        <f>SUM(B19:B20)</f>
        <v>781244</v>
      </c>
      <c r="C21" s="111">
        <f>SUM(C19:C20)</f>
        <v>956352</v>
      </c>
      <c r="D21" s="111">
        <f>SUM(D19:D20)</f>
        <v>177908</v>
      </c>
      <c r="E21" s="116">
        <f>D21/C21*100</f>
        <v>18.602773874054744</v>
      </c>
      <c r="K21" s="47"/>
      <c r="L21" s="47"/>
      <c r="N21" s="47"/>
      <c r="O21" s="47"/>
      <c r="Q21" s="47"/>
    </row>
    <row r="22" spans="1:12" ht="12.75" customHeight="1" thickBot="1">
      <c r="A22" s="49"/>
      <c r="B22" s="64"/>
      <c r="C22" s="64"/>
      <c r="D22" s="64"/>
      <c r="E22" s="35"/>
      <c r="K22" s="47"/>
      <c r="L22" s="47"/>
    </row>
    <row r="23" spans="1:17" ht="20.25" customHeight="1" thickBot="1">
      <c r="A23" s="112" t="s">
        <v>28</v>
      </c>
      <c r="B23" s="111">
        <v>0</v>
      </c>
      <c r="C23" s="111">
        <f>Financování!C31</f>
        <v>116137</v>
      </c>
      <c r="D23" s="111">
        <f>Financování!D31</f>
        <v>76839</v>
      </c>
      <c r="E23" s="151">
        <f>D23/C23*100</f>
        <v>66.16237719245373</v>
      </c>
      <c r="K23" s="47"/>
      <c r="L23" s="47"/>
      <c r="N23" s="47"/>
      <c r="Q23" s="47"/>
    </row>
    <row r="24" spans="1:17" ht="12.75" customHeight="1" thickBot="1">
      <c r="A24" s="49"/>
      <c r="B24" s="64"/>
      <c r="C24" s="64"/>
      <c r="D24" s="64"/>
      <c r="E24" s="85"/>
      <c r="K24" s="47"/>
      <c r="L24" s="47"/>
      <c r="N24" s="47"/>
      <c r="Q24" s="47"/>
    </row>
    <row r="25" spans="1:17" ht="20.25" customHeight="1" thickBot="1">
      <c r="A25" s="68" t="s">
        <v>82</v>
      </c>
      <c r="B25" s="69">
        <f>SUM(B21+B23)</f>
        <v>781244</v>
      </c>
      <c r="C25" s="69">
        <f>SUM(C21+C23)</f>
        <v>1072489</v>
      </c>
      <c r="D25" s="69">
        <f>D21+D23</f>
        <v>254747</v>
      </c>
      <c r="E25" s="140">
        <f>D25/C25*100</f>
        <v>23.752877651892</v>
      </c>
      <c r="K25" s="47"/>
      <c r="L25" s="47"/>
      <c r="N25" s="47"/>
      <c r="Q25" s="47"/>
    </row>
    <row r="26" spans="2:14" ht="20.25" customHeight="1" thickBot="1">
      <c r="B26" s="47"/>
      <c r="D26" s="47"/>
      <c r="K26" s="47"/>
      <c r="L26" s="47"/>
      <c r="N26" s="47"/>
    </row>
    <row r="27" spans="1:14" ht="22.5" customHeight="1" thickBot="1">
      <c r="A27" s="58" t="s">
        <v>29</v>
      </c>
      <c r="B27" s="69">
        <v>0</v>
      </c>
      <c r="C27" s="69">
        <f>C15-C25</f>
        <v>0</v>
      </c>
      <c r="D27" s="69">
        <f>D15-D25</f>
        <v>135179</v>
      </c>
      <c r="E27" s="86" t="s">
        <v>19</v>
      </c>
      <c r="L27" s="47"/>
      <c r="N27" s="47"/>
    </row>
    <row r="28" ht="12.75">
      <c r="N28" s="47"/>
    </row>
    <row r="29" spans="1:14" ht="12.75" customHeight="1">
      <c r="A29" t="s">
        <v>98</v>
      </c>
      <c r="N29" s="47"/>
    </row>
    <row r="30" ht="12.75">
      <c r="N30" s="47"/>
    </row>
    <row r="31" spans="14:15" ht="12.75">
      <c r="N31" s="47"/>
      <c r="O31" s="163"/>
    </row>
    <row r="32" ht="12.75">
      <c r="N32" s="47"/>
    </row>
    <row r="33" ht="12.75">
      <c r="N33" s="47"/>
    </row>
    <row r="34" ht="12.75">
      <c r="N34" s="47"/>
    </row>
    <row r="35" ht="12" customHeight="1"/>
    <row r="36" spans="6:14" ht="12.75">
      <c r="F36" s="6"/>
      <c r="N36" s="47"/>
    </row>
    <row r="37" ht="12" customHeight="1"/>
    <row r="38" ht="12.75">
      <c r="N38" s="47"/>
    </row>
    <row r="39" ht="12.75">
      <c r="N39" s="47"/>
    </row>
    <row r="40" ht="12.75">
      <c r="N40" s="47"/>
    </row>
    <row r="41" spans="4:14" ht="12.75">
      <c r="D41" s="6"/>
      <c r="N41" s="47"/>
    </row>
    <row r="42" ht="12.75">
      <c r="N42" s="47"/>
    </row>
    <row r="45" ht="12.75">
      <c r="D45" s="6"/>
    </row>
    <row r="47" spans="1:5" ht="12.75">
      <c r="A47" s="5"/>
      <c r="B47" s="5"/>
      <c r="C47" s="10"/>
      <c r="D47" s="76"/>
      <c r="E47" s="5"/>
    </row>
    <row r="48" spans="1:5" ht="12.75" customHeight="1">
      <c r="A48" s="77"/>
      <c r="B48" s="78"/>
      <c r="C48" s="66"/>
      <c r="D48" s="79"/>
      <c r="E48" s="5"/>
    </row>
    <row r="49" spans="1:5" ht="12" customHeight="1">
      <c r="A49" s="77"/>
      <c r="B49" s="78"/>
      <c r="C49" s="66"/>
      <c r="D49" s="79"/>
      <c r="E49" s="5"/>
    </row>
    <row r="50" spans="1:5" ht="12.75" customHeight="1">
      <c r="A50" s="49"/>
      <c r="B50" s="49"/>
      <c r="C50" s="64"/>
      <c r="D50" s="79"/>
      <c r="E50" s="5"/>
    </row>
    <row r="51" spans="1:5" ht="12.75">
      <c r="A51" s="5"/>
      <c r="B51" s="5"/>
      <c r="C51" s="10"/>
      <c r="D51" s="5"/>
      <c r="E51" s="5"/>
    </row>
    <row r="52" spans="1:5" ht="12.75">
      <c r="A52" s="5"/>
      <c r="B52" s="5"/>
      <c r="C52" s="10"/>
      <c r="D52" s="5"/>
      <c r="E52" s="5"/>
    </row>
    <row r="53" spans="1:5" ht="12.75">
      <c r="A53" s="5"/>
      <c r="B53" s="5"/>
      <c r="C53" s="10"/>
      <c r="D53" s="5"/>
      <c r="E53" s="5"/>
    </row>
  </sheetData>
  <sheetProtection/>
  <mergeCells count="2">
    <mergeCell ref="A2:E2"/>
    <mergeCell ref="A3:E3"/>
  </mergeCells>
  <printOptions horizontalCentered="1"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72" t="s">
        <v>140</v>
      </c>
      <c r="B2" s="277"/>
      <c r="C2" s="277"/>
      <c r="D2" s="277"/>
      <c r="E2" s="277"/>
    </row>
    <row r="3" spans="1:5" ht="20.25" customHeight="1">
      <c r="A3" s="278" t="s">
        <v>94</v>
      </c>
      <c r="B3" s="279"/>
      <c r="C3" s="279"/>
      <c r="D3" s="279"/>
      <c r="E3" s="279"/>
    </row>
    <row r="4" spans="1:5" ht="20.25" customHeight="1">
      <c r="A4" s="50"/>
      <c r="B4" s="87"/>
      <c r="C4" s="87"/>
      <c r="D4" s="87"/>
      <c r="E4" s="87"/>
    </row>
    <row r="5" ht="13.5" thickBot="1">
      <c r="E5" s="51" t="s">
        <v>20</v>
      </c>
    </row>
    <row r="6" spans="1:15" ht="26.25" customHeight="1">
      <c r="A6" s="88" t="s">
        <v>31</v>
      </c>
      <c r="B6" s="53" t="s">
        <v>32</v>
      </c>
      <c r="C6" s="53" t="s">
        <v>33</v>
      </c>
      <c r="D6" s="54" t="s">
        <v>85</v>
      </c>
      <c r="E6" s="55" t="s">
        <v>34</v>
      </c>
      <c r="M6" s="47"/>
      <c r="O6" s="47"/>
    </row>
    <row r="7" spans="1:15" ht="15" customHeight="1">
      <c r="A7" s="175" t="s">
        <v>35</v>
      </c>
      <c r="B7" s="239">
        <f>'Rozpočet včetně kapitoly EP'!B8</f>
        <v>4331227</v>
      </c>
      <c r="C7" s="173">
        <f>'Rozpočet včetně kapitoly EP'!C8</f>
        <v>4331227</v>
      </c>
      <c r="D7" s="173">
        <f>'Rozpočet včetně kapitoly EP'!D8</f>
        <v>1411325</v>
      </c>
      <c r="E7" s="179">
        <f>D7/C7*100</f>
        <v>32.58487721839562</v>
      </c>
      <c r="G7" s="32"/>
      <c r="H7" s="32"/>
      <c r="I7" s="32"/>
      <c r="M7" s="268"/>
      <c r="O7" s="47"/>
    </row>
    <row r="8" spans="1:15" ht="15" customHeight="1">
      <c r="A8" s="176" t="s">
        <v>36</v>
      </c>
      <c r="B8" s="187">
        <f>'Rozpočet včetně kapitoly EP'!B9-'Rozpočet kapitola EP'!B8</f>
        <v>261042</v>
      </c>
      <c r="C8" s="169">
        <f>'Rozpočet včetně kapitoly EP'!C9-'Rozpočet kapitola EP'!C8</f>
        <v>268275</v>
      </c>
      <c r="D8" s="169">
        <f>'Rozpočet včetně kapitoly EP'!D9-'Rozpočet kapitola EP'!D8</f>
        <v>49686</v>
      </c>
      <c r="E8" s="181">
        <f>D8/C8*100</f>
        <v>18.52054794520548</v>
      </c>
      <c r="G8" s="72"/>
      <c r="H8" s="72"/>
      <c r="I8" s="72"/>
      <c r="M8" s="47"/>
      <c r="O8" s="47"/>
    </row>
    <row r="9" spans="1:15" ht="15" customHeight="1">
      <c r="A9" s="176" t="s">
        <v>37</v>
      </c>
      <c r="B9" s="187">
        <f>'Rozpočet včetně kapitoly EP'!B10</f>
        <v>22000</v>
      </c>
      <c r="C9" s="169">
        <f>'Rozpočet včetně kapitoly EP'!C10</f>
        <v>22000</v>
      </c>
      <c r="D9" s="169">
        <f>'Rozpočet včetně kapitoly EP'!D10</f>
        <v>32480</v>
      </c>
      <c r="E9" s="181">
        <f>D9/C9*100</f>
        <v>147.63636363636363</v>
      </c>
      <c r="G9" s="72"/>
      <c r="H9" s="72"/>
      <c r="I9" s="72"/>
      <c r="M9" s="47"/>
      <c r="O9" s="47"/>
    </row>
    <row r="10" spans="1:15" ht="15" customHeight="1" thickBot="1">
      <c r="A10" s="177" t="s">
        <v>38</v>
      </c>
      <c r="B10" s="187">
        <v>80686</v>
      </c>
      <c r="C10" s="173">
        <v>792133</v>
      </c>
      <c r="D10" s="173">
        <v>470314</v>
      </c>
      <c r="E10" s="181">
        <f>D10/C10*100</f>
        <v>59.37311032364515</v>
      </c>
      <c r="G10" s="73"/>
      <c r="H10" s="73"/>
      <c r="I10" s="73"/>
      <c r="M10" s="47"/>
      <c r="O10" s="47"/>
    </row>
    <row r="11" spans="1:9" ht="20.25" customHeight="1" thickBot="1">
      <c r="A11" s="118" t="s">
        <v>27</v>
      </c>
      <c r="B11" s="105">
        <f>SUM(B7:B10)</f>
        <v>4694955</v>
      </c>
      <c r="C11" s="105">
        <f>SUM(C7:C10)</f>
        <v>5413635</v>
      </c>
      <c r="D11" s="119">
        <f>SUM(D7:D10)</f>
        <v>1963805</v>
      </c>
      <c r="E11" s="106">
        <f>D11/C11*100</f>
        <v>36.2751644689751</v>
      </c>
      <c r="G11" s="32"/>
      <c r="H11" s="32"/>
      <c r="I11" s="32"/>
    </row>
    <row r="12" spans="2:9" ht="10.5" customHeight="1" thickBot="1">
      <c r="B12" s="47"/>
      <c r="C12" s="99"/>
      <c r="D12" s="99"/>
      <c r="G12" s="72"/>
      <c r="H12" s="72"/>
      <c r="I12" s="72"/>
    </row>
    <row r="13" spans="1:13" ht="20.25" customHeight="1" thickBot="1">
      <c r="A13" s="107" t="s">
        <v>30</v>
      </c>
      <c r="B13" s="108">
        <f>Financování!B11</f>
        <v>0</v>
      </c>
      <c r="C13" s="108">
        <f>Financování!C11</f>
        <v>565803</v>
      </c>
      <c r="D13" s="108">
        <f>Financování!D11</f>
        <v>28028</v>
      </c>
      <c r="E13" s="117">
        <f>D13/C13*100</f>
        <v>4.9536676192950555</v>
      </c>
      <c r="G13" s="72"/>
      <c r="H13" s="72"/>
      <c r="I13" s="72"/>
      <c r="M13" s="47"/>
    </row>
    <row r="14" spans="2:9" ht="11.25" customHeight="1" thickBot="1">
      <c r="B14" s="47"/>
      <c r="C14" s="47"/>
      <c r="D14" s="47"/>
      <c r="G14" s="72"/>
      <c r="H14" s="72"/>
      <c r="I14" s="72"/>
    </row>
    <row r="15" spans="1:9" ht="20.25" customHeight="1" thickBot="1">
      <c r="A15" s="89" t="s">
        <v>39</v>
      </c>
      <c r="B15" s="59">
        <f>SUM(B13+B11)</f>
        <v>4694955</v>
      </c>
      <c r="C15" s="59">
        <f>SUM(C13+C11)</f>
        <v>5979438</v>
      </c>
      <c r="D15" s="59">
        <f>SUM(D13+D11)</f>
        <v>1991833</v>
      </c>
      <c r="E15" s="60">
        <f>D15/C15*100</f>
        <v>33.311374747927815</v>
      </c>
      <c r="G15" s="72"/>
      <c r="H15" s="72"/>
      <c r="I15" s="72"/>
    </row>
    <row r="16" spans="2:15" ht="20.25" customHeight="1" thickBot="1">
      <c r="B16" s="47"/>
      <c r="C16" s="47"/>
      <c r="D16" s="47"/>
      <c r="G16" s="72"/>
      <c r="H16" s="72"/>
      <c r="I16" s="72"/>
      <c r="M16" s="47"/>
      <c r="O16" s="47"/>
    </row>
    <row r="17" spans="1:15" ht="18.75" customHeight="1" thickBot="1">
      <c r="A17" s="84" t="s">
        <v>40</v>
      </c>
      <c r="B17" s="61"/>
      <c r="C17" s="61"/>
      <c r="D17" s="62"/>
      <c r="E17" s="63"/>
      <c r="G17" s="72"/>
      <c r="H17" s="72"/>
      <c r="I17" s="72"/>
      <c r="M17" s="47"/>
      <c r="O17" s="47"/>
    </row>
    <row r="18" spans="1:15" ht="15" customHeight="1">
      <c r="A18" s="182" t="s">
        <v>84</v>
      </c>
      <c r="B18" s="239">
        <f>'Rozpočet včetně kapitoly EP'!B19</f>
        <v>74540</v>
      </c>
      <c r="C18" s="173">
        <f>'Rozpočet včetně kapitoly EP'!C19</f>
        <v>76402</v>
      </c>
      <c r="D18" s="173">
        <f>'Rozpočet včetně kapitoly EP'!D19</f>
        <v>862</v>
      </c>
      <c r="E18" s="179">
        <f aca="true" t="shared" si="0" ref="E18:E33">D18/C18*100</f>
        <v>1.128242716159263</v>
      </c>
      <c r="G18" s="72"/>
      <c r="H18" s="72"/>
      <c r="I18" s="72"/>
      <c r="M18" s="47"/>
      <c r="O18" s="47"/>
    </row>
    <row r="19" spans="1:15" ht="15" customHeight="1">
      <c r="A19" s="184" t="s">
        <v>68</v>
      </c>
      <c r="B19" s="239">
        <v>381014</v>
      </c>
      <c r="C19" s="173">
        <v>502674</v>
      </c>
      <c r="D19" s="173">
        <v>235917</v>
      </c>
      <c r="E19" s="181">
        <f t="shared" si="0"/>
        <v>46.93240549541054</v>
      </c>
      <c r="G19" s="72"/>
      <c r="H19" s="72"/>
      <c r="I19" s="72"/>
      <c r="M19" s="47"/>
      <c r="O19" s="47"/>
    </row>
    <row r="20" spans="1:15" ht="15" customHeight="1">
      <c r="A20" s="186" t="s">
        <v>69</v>
      </c>
      <c r="B20" s="239">
        <f>'Rozpočet včetně kapitoly EP'!B21</f>
        <v>171713</v>
      </c>
      <c r="C20" s="173">
        <f>'Rozpočet včetně kapitoly EP'!C21</f>
        <v>173315</v>
      </c>
      <c r="D20" s="173">
        <f>'Rozpočet včetně kapitoly EP'!D21</f>
        <v>49879</v>
      </c>
      <c r="E20" s="181">
        <f t="shared" si="0"/>
        <v>28.779390127801978</v>
      </c>
      <c r="G20" s="72"/>
      <c r="H20" s="72"/>
      <c r="I20" s="72"/>
      <c r="M20" s="47"/>
      <c r="O20" s="47"/>
    </row>
    <row r="21" spans="1:15" ht="15" customHeight="1">
      <c r="A21" s="186" t="s">
        <v>70</v>
      </c>
      <c r="B21" s="239">
        <f>'Rozpočet včetně kapitoly EP'!B22</f>
        <v>350285</v>
      </c>
      <c r="C21" s="173">
        <f>'Rozpočet včetně kapitoly EP'!C22</f>
        <v>604261</v>
      </c>
      <c r="D21" s="173">
        <f>'Rozpočet včetně kapitoly EP'!D22</f>
        <v>122391</v>
      </c>
      <c r="E21" s="181">
        <f t="shared" si="0"/>
        <v>20.25465816923482</v>
      </c>
      <c r="G21" s="72"/>
      <c r="H21" s="72"/>
      <c r="I21" s="72"/>
      <c r="M21" s="47"/>
      <c r="O21" s="47"/>
    </row>
    <row r="22" spans="1:15" ht="15" customHeight="1">
      <c r="A22" s="186" t="s">
        <v>71</v>
      </c>
      <c r="B22" s="239">
        <f>'Rozpočet včetně kapitoly EP'!B23</f>
        <v>12694</v>
      </c>
      <c r="C22" s="173">
        <f>'Rozpočet včetně kapitoly EP'!C23</f>
        <v>12928</v>
      </c>
      <c r="D22" s="173">
        <f>'Rozpočet včetně kapitoly EP'!D23</f>
        <v>2357</v>
      </c>
      <c r="E22" s="181">
        <f t="shared" si="0"/>
        <v>18.231745049504948</v>
      </c>
      <c r="G22" s="72"/>
      <c r="H22" s="72"/>
      <c r="I22" s="72"/>
      <c r="M22" s="47"/>
      <c r="N22" s="47"/>
      <c r="O22" s="47"/>
    </row>
    <row r="23" spans="1:15" ht="15" customHeight="1">
      <c r="A23" s="186" t="s">
        <v>72</v>
      </c>
      <c r="B23" s="239">
        <f>'Rozpočet včetně kapitoly EP'!B24</f>
        <v>4000</v>
      </c>
      <c r="C23" s="173">
        <f>'Rozpočet včetně kapitoly EP'!C24</f>
        <v>4000</v>
      </c>
      <c r="D23" s="173">
        <f>'Rozpočet včetně kapitoly EP'!D24</f>
        <v>0</v>
      </c>
      <c r="E23" s="181">
        <f t="shared" si="0"/>
        <v>0</v>
      </c>
      <c r="G23" s="72"/>
      <c r="H23" s="72"/>
      <c r="I23" s="72"/>
      <c r="M23" s="47"/>
      <c r="O23" s="47"/>
    </row>
    <row r="24" spans="1:15" ht="15" customHeight="1">
      <c r="A24" s="186" t="s">
        <v>73</v>
      </c>
      <c r="B24" s="239">
        <f>'Rozpočet včetně kapitoly EP'!B25</f>
        <v>1620337</v>
      </c>
      <c r="C24" s="173">
        <f>'Rozpočet včetně kapitoly EP'!C25</f>
        <v>2005838</v>
      </c>
      <c r="D24" s="173">
        <f>'Rozpočet včetně kapitoly EP'!D25</f>
        <v>506671</v>
      </c>
      <c r="E24" s="181">
        <f t="shared" si="0"/>
        <v>25.25981659535815</v>
      </c>
      <c r="G24" s="72"/>
      <c r="H24" s="72"/>
      <c r="I24" s="72"/>
      <c r="M24" s="47"/>
      <c r="O24" s="47"/>
    </row>
    <row r="25" spans="1:15" ht="15" customHeight="1">
      <c r="A25" s="186" t="s">
        <v>74</v>
      </c>
      <c r="B25" s="239">
        <f>'Rozpočet včetně kapitoly EP'!B26</f>
        <v>140466</v>
      </c>
      <c r="C25" s="173">
        <f>'Rozpočet včetně kapitoly EP'!C26</f>
        <v>613490</v>
      </c>
      <c r="D25" s="173">
        <f>'Rozpočet včetně kapitoly EP'!D26</f>
        <v>372631</v>
      </c>
      <c r="E25" s="181">
        <f t="shared" si="0"/>
        <v>60.73953935679474</v>
      </c>
      <c r="G25" s="72"/>
      <c r="H25" s="72"/>
      <c r="I25" s="72"/>
      <c r="M25" s="47"/>
      <c r="O25" s="47"/>
    </row>
    <row r="26" spans="1:15" ht="15" customHeight="1">
      <c r="A26" s="186" t="s">
        <v>41</v>
      </c>
      <c r="B26" s="239">
        <f>'Rozpočet včetně kapitoly EP'!B27</f>
        <v>14680</v>
      </c>
      <c r="C26" s="173">
        <f>'Rozpočet včetně kapitoly EP'!C27</f>
        <v>30859</v>
      </c>
      <c r="D26" s="173">
        <f>'Rozpočet včetně kapitoly EP'!D27</f>
        <v>4467</v>
      </c>
      <c r="E26" s="181">
        <f t="shared" si="0"/>
        <v>14.475517677176835</v>
      </c>
      <c r="G26" s="72"/>
      <c r="H26" s="72"/>
      <c r="I26" s="72"/>
      <c r="M26" s="47"/>
      <c r="O26" s="47"/>
    </row>
    <row r="27" spans="1:15" ht="15" customHeight="1">
      <c r="A27" s="186" t="s">
        <v>75</v>
      </c>
      <c r="B27" s="239">
        <f>'Rozpočet včetně kapitoly EP'!B28</f>
        <v>55880</v>
      </c>
      <c r="C27" s="173">
        <f>'Rozpočet včetně kapitoly EP'!C28</f>
        <v>58375</v>
      </c>
      <c r="D27" s="173">
        <f>'Rozpočet včetně kapitoly EP'!D28</f>
        <v>16250</v>
      </c>
      <c r="E27" s="181">
        <f t="shared" si="0"/>
        <v>27.8372591006424</v>
      </c>
      <c r="G27" s="72"/>
      <c r="H27" s="72"/>
      <c r="I27" s="72"/>
      <c r="M27" s="47"/>
      <c r="O27" s="47"/>
    </row>
    <row r="28" spans="1:15" ht="12.75" customHeight="1">
      <c r="A28" s="186" t="s">
        <v>76</v>
      </c>
      <c r="B28" s="239">
        <f>'Rozpočet včetně kapitoly EP'!B29</f>
        <v>287330</v>
      </c>
      <c r="C28" s="173">
        <f>'Rozpočet včetně kapitoly EP'!C29</f>
        <v>289370</v>
      </c>
      <c r="D28" s="173">
        <f>'Rozpočet včetně kapitoly EP'!D29</f>
        <v>84459</v>
      </c>
      <c r="E28" s="181">
        <f t="shared" si="0"/>
        <v>29.18719977882987</v>
      </c>
      <c r="G28" s="72"/>
      <c r="H28" s="72"/>
      <c r="I28" s="72"/>
      <c r="M28" s="47"/>
      <c r="O28" s="47"/>
    </row>
    <row r="29" spans="1:15" ht="15" customHeight="1">
      <c r="A29" s="186" t="s">
        <v>77</v>
      </c>
      <c r="B29" s="239">
        <f>'Rozpočet včetně kapitoly EP'!B30</f>
        <v>98087</v>
      </c>
      <c r="C29" s="173">
        <f>'Rozpočet včetně kapitoly EP'!C30</f>
        <v>99294</v>
      </c>
      <c r="D29" s="173">
        <f>'Rozpočet včetně kapitoly EP'!D30</f>
        <v>4091</v>
      </c>
      <c r="E29" s="181">
        <f t="shared" si="0"/>
        <v>4.120087820009266</v>
      </c>
      <c r="G29" s="72"/>
      <c r="H29" s="72"/>
      <c r="I29" s="72"/>
      <c r="M29" s="47"/>
      <c r="O29" s="47"/>
    </row>
    <row r="30" spans="1:15" ht="15" customHeight="1">
      <c r="A30" s="184" t="s">
        <v>78</v>
      </c>
      <c r="B30" s="239">
        <f>'Rozpočet včetně kapitoly EP'!B31</f>
        <v>678850</v>
      </c>
      <c r="C30" s="173">
        <f>'Rozpočet včetně kapitoly EP'!C31</f>
        <v>782688</v>
      </c>
      <c r="D30" s="173">
        <f>'Rozpočet včetně kapitoly EP'!D31</f>
        <v>71933</v>
      </c>
      <c r="E30" s="181">
        <f t="shared" si="0"/>
        <v>9.190507584120365</v>
      </c>
      <c r="G30" s="72"/>
      <c r="H30" s="72"/>
      <c r="I30" s="72"/>
      <c r="M30" s="47"/>
      <c r="O30" s="47"/>
    </row>
    <row r="31" spans="1:15" ht="15" customHeight="1">
      <c r="A31" s="186" t="s">
        <v>79</v>
      </c>
      <c r="B31" s="239">
        <f>'Rozpočet včetně kapitoly EP'!B32</f>
        <v>39901</v>
      </c>
      <c r="C31" s="173">
        <f>'Rozpočet včetně kapitoly EP'!C32</f>
        <v>42850</v>
      </c>
      <c r="D31" s="173">
        <f>'Rozpočet včetně kapitoly EP'!D32</f>
        <v>11466</v>
      </c>
      <c r="E31" s="181">
        <f t="shared" si="0"/>
        <v>26.758459743290548</v>
      </c>
      <c r="G31" s="72"/>
      <c r="H31" s="72"/>
      <c r="I31" s="72"/>
      <c r="M31" s="47"/>
      <c r="O31" s="47"/>
    </row>
    <row r="32" spans="1:15" ht="15" customHeight="1">
      <c r="A32" s="186" t="s">
        <v>103</v>
      </c>
      <c r="B32" s="239">
        <f>'Rozpočet včetně kapitoly EP'!B33</f>
        <v>13783</v>
      </c>
      <c r="C32" s="173">
        <f>'Rozpočet včetně kapitoly EP'!C33</f>
        <v>13783</v>
      </c>
      <c r="D32" s="173">
        <f>'Rozpočet včetně kapitoly EP'!D33</f>
        <v>4227</v>
      </c>
      <c r="E32" s="181">
        <f t="shared" si="0"/>
        <v>30.668214467097147</v>
      </c>
      <c r="G32" s="72"/>
      <c r="H32" s="72"/>
      <c r="I32" s="72"/>
      <c r="M32" s="47"/>
      <c r="O32" s="47"/>
    </row>
    <row r="33" spans="1:15" ht="15" customHeight="1">
      <c r="A33" s="186" t="s">
        <v>80</v>
      </c>
      <c r="B33" s="239">
        <f>'Rozpočet včetně kapitoly EP'!B34</f>
        <v>60995</v>
      </c>
      <c r="C33" s="173">
        <f>'Rozpočet včetně kapitoly EP'!C34</f>
        <v>61692</v>
      </c>
      <c r="D33" s="173">
        <f>'Rozpočet včetně kapitoly EP'!D34</f>
        <v>14169</v>
      </c>
      <c r="E33" s="181">
        <f t="shared" si="0"/>
        <v>22.967321532775724</v>
      </c>
      <c r="G33" s="72"/>
      <c r="H33" s="72"/>
      <c r="I33" s="72"/>
      <c r="M33" s="47"/>
      <c r="O33" s="47"/>
    </row>
    <row r="34" spans="1:15" ht="15" customHeight="1">
      <c r="A34" s="186" t="s">
        <v>81</v>
      </c>
      <c r="B34" s="239">
        <v>200000</v>
      </c>
      <c r="C34" s="173">
        <f>'Rozpočet včetně kapitoly EP'!C35</f>
        <v>117219</v>
      </c>
      <c r="D34" s="169" t="s">
        <v>19</v>
      </c>
      <c r="E34" s="181" t="s">
        <v>19</v>
      </c>
      <c r="G34" s="72"/>
      <c r="H34" s="72"/>
      <c r="I34" s="72"/>
      <c r="M34" s="47"/>
      <c r="O34" s="47"/>
    </row>
    <row r="35" spans="1:15" ht="12" customHeight="1">
      <c r="A35" s="188" t="s">
        <v>42</v>
      </c>
      <c r="B35" s="241">
        <v>150000</v>
      </c>
      <c r="C35" s="241">
        <f>'Rozpočet včetně kapitoly EP'!C36</f>
        <v>70962</v>
      </c>
      <c r="D35" s="169" t="s">
        <v>19</v>
      </c>
      <c r="E35" s="181" t="s">
        <v>19</v>
      </c>
      <c r="G35" s="72"/>
      <c r="H35" s="72"/>
      <c r="I35" s="72"/>
      <c r="M35" s="47"/>
      <c r="O35" s="47"/>
    </row>
    <row r="36" spans="1:15" ht="12.75">
      <c r="A36" s="188" t="s">
        <v>43</v>
      </c>
      <c r="B36" s="241">
        <v>45000</v>
      </c>
      <c r="C36" s="241">
        <f>'Rozpočet včetně kapitoly EP'!C37</f>
        <v>41257</v>
      </c>
      <c r="D36" s="169" t="s">
        <v>19</v>
      </c>
      <c r="E36" s="181" t="s">
        <v>19</v>
      </c>
      <c r="G36" s="72"/>
      <c r="H36" s="72"/>
      <c r="I36" s="72"/>
      <c r="M36" s="47"/>
      <c r="O36" s="47"/>
    </row>
    <row r="37" spans="1:13" ht="12" customHeight="1" thickBot="1">
      <c r="A37" s="188" t="s">
        <v>44</v>
      </c>
      <c r="B37" s="241">
        <v>5000</v>
      </c>
      <c r="C37" s="241">
        <f>'Rozpočet včetně kapitoly EP'!C38</f>
        <v>5000</v>
      </c>
      <c r="D37" s="169" t="s">
        <v>19</v>
      </c>
      <c r="E37" s="181" t="s">
        <v>19</v>
      </c>
      <c r="G37" s="72"/>
      <c r="H37" s="72"/>
      <c r="I37" s="72"/>
      <c r="M37" s="47"/>
    </row>
    <row r="38" spans="1:15" ht="23.25" customHeight="1" thickBot="1">
      <c r="A38" s="112" t="s">
        <v>45</v>
      </c>
      <c r="B38" s="111">
        <f>SUM(B18:B37)-B34</f>
        <v>4204555</v>
      </c>
      <c r="C38" s="111">
        <f>SUM(C18:C37)-C34</f>
        <v>5489038</v>
      </c>
      <c r="D38" s="111">
        <f>SUM(D18:D37)</f>
        <v>1501770</v>
      </c>
      <c r="E38" s="116">
        <f>D38/C38*100</f>
        <v>27.35943893993811</v>
      </c>
      <c r="G38" s="72"/>
      <c r="H38" s="72"/>
      <c r="I38" s="72"/>
      <c r="M38" s="47"/>
      <c r="O38" s="47"/>
    </row>
    <row r="39" spans="2:15" ht="11.25" customHeight="1" thickBot="1">
      <c r="B39" s="47"/>
      <c r="C39" s="47"/>
      <c r="D39" s="99"/>
      <c r="G39" s="72"/>
      <c r="H39" s="72"/>
      <c r="I39" s="72"/>
      <c r="O39" s="47"/>
    </row>
    <row r="40" spans="1:15" ht="20.25" customHeight="1" thickBot="1">
      <c r="A40" s="107" t="s">
        <v>28</v>
      </c>
      <c r="B40" s="108">
        <f>Financování!B33</f>
        <v>490400</v>
      </c>
      <c r="C40" s="108">
        <f>Financování!C26</f>
        <v>490400</v>
      </c>
      <c r="D40" s="108">
        <f>Financování!D26</f>
        <v>18212</v>
      </c>
      <c r="E40" s="117">
        <f>D40/C40*100</f>
        <v>3.7137030995106035</v>
      </c>
      <c r="G40" s="74"/>
      <c r="H40" s="74"/>
      <c r="I40" s="74"/>
      <c r="O40" s="47"/>
    </row>
    <row r="41" spans="1:15" ht="12.75" customHeight="1" thickBot="1">
      <c r="A41" s="75"/>
      <c r="B41" s="90"/>
      <c r="C41" s="90"/>
      <c r="D41" s="90"/>
      <c r="E41" s="91"/>
      <c r="G41" s="74"/>
      <c r="H41" s="74"/>
      <c r="I41" s="74"/>
      <c r="O41" s="47"/>
    </row>
    <row r="42" spans="1:9" ht="20.25" customHeight="1" thickBot="1">
      <c r="A42" s="92" t="s">
        <v>82</v>
      </c>
      <c r="B42" s="69">
        <f>B40+B38</f>
        <v>4694955</v>
      </c>
      <c r="C42" s="69">
        <f>SUM(C40+C38)</f>
        <v>5979438</v>
      </c>
      <c r="D42" s="69">
        <f>SUM(D38+D40)</f>
        <v>1519982</v>
      </c>
      <c r="E42" s="70">
        <f>D42/C42*100</f>
        <v>25.420148181150136</v>
      </c>
      <c r="G42" s="74"/>
      <c r="H42" s="74"/>
      <c r="I42" s="74"/>
    </row>
    <row r="43" spans="7:9" ht="12.75" customHeight="1" thickBot="1">
      <c r="G43" s="32"/>
      <c r="H43" s="32"/>
      <c r="I43" s="32"/>
    </row>
    <row r="44" spans="1:9" ht="19.5" customHeight="1" thickBot="1">
      <c r="A44" s="92" t="s">
        <v>29</v>
      </c>
      <c r="B44" s="69">
        <f>B15-B42</f>
        <v>0</v>
      </c>
      <c r="C44" s="69">
        <f>C15-C42</f>
        <v>0</v>
      </c>
      <c r="D44" s="69">
        <f>D15-D42</f>
        <v>471851</v>
      </c>
      <c r="E44" s="70" t="s">
        <v>19</v>
      </c>
      <c r="G44" s="74"/>
      <c r="H44" s="74"/>
      <c r="I44" s="74"/>
    </row>
    <row r="45" spans="1:15" ht="14.25" customHeight="1">
      <c r="A45" s="159"/>
      <c r="B45" s="157"/>
      <c r="C45" s="157"/>
      <c r="D45" s="157"/>
      <c r="E45" s="160"/>
      <c r="G45" s="74"/>
      <c r="H45" s="74"/>
      <c r="I45" s="74"/>
      <c r="M45" s="47"/>
      <c r="O45" s="47"/>
    </row>
    <row r="46" spans="1:15" ht="12.75">
      <c r="A46" s="32" t="s">
        <v>98</v>
      </c>
      <c r="B46" s="73"/>
      <c r="C46" s="73"/>
      <c r="D46" s="32"/>
      <c r="E46" s="32"/>
      <c r="G46" s="74"/>
      <c r="H46" s="72"/>
      <c r="I46" s="74"/>
      <c r="M46" s="47"/>
      <c r="O46" s="47"/>
    </row>
    <row r="47" spans="7:15" ht="12.75">
      <c r="G47" s="74"/>
      <c r="H47" s="72"/>
      <c r="I47" s="74"/>
      <c r="M47" s="47"/>
      <c r="O47" s="47"/>
    </row>
    <row r="48" spans="7:15" ht="12.75">
      <c r="G48" s="74"/>
      <c r="H48" s="72"/>
      <c r="I48" s="74"/>
      <c r="O48" s="47"/>
    </row>
    <row r="49" spans="7:15" ht="12.75">
      <c r="G49" s="74"/>
      <c r="H49" s="72"/>
      <c r="I49" s="74"/>
      <c r="O49" s="47"/>
    </row>
    <row r="50" spans="1:9" ht="12.75" customHeight="1">
      <c r="A50" s="77"/>
      <c r="B50" s="78"/>
      <c r="C50" s="78"/>
      <c r="D50" s="79"/>
      <c r="G50" s="73"/>
      <c r="H50" s="73"/>
      <c r="I50" s="73"/>
    </row>
    <row r="51" spans="1:9" ht="12.75" customHeight="1">
      <c r="A51" s="49"/>
      <c r="B51" s="49"/>
      <c r="C51" s="49"/>
      <c r="D51" s="79"/>
      <c r="G51" s="32"/>
      <c r="H51" s="32"/>
      <c r="I51" s="32"/>
    </row>
    <row r="52" spans="1:9" ht="12.75">
      <c r="A52" s="41"/>
      <c r="B52" s="41"/>
      <c r="C52" s="41"/>
      <c r="D52" s="41"/>
      <c r="G52" s="74"/>
      <c r="H52" s="74"/>
      <c r="I52" s="74"/>
    </row>
    <row r="53" spans="1:9" ht="12.75">
      <c r="A53" s="41"/>
      <c r="B53" s="41"/>
      <c r="C53" s="41"/>
      <c r="D53" s="80"/>
      <c r="E53" s="32"/>
      <c r="G53" s="74"/>
      <c r="H53" s="72"/>
      <c r="I53" s="74"/>
    </row>
    <row r="54" spans="1:9" ht="12.75">
      <c r="A54" s="41"/>
      <c r="B54" s="41"/>
      <c r="C54" s="41"/>
      <c r="D54" s="93"/>
      <c r="G54" s="73"/>
      <c r="H54" s="73"/>
      <c r="I54" s="73"/>
    </row>
    <row r="55" spans="1:9" ht="12.75">
      <c r="A55" s="41"/>
      <c r="B55" s="41"/>
      <c r="C55" s="41"/>
      <c r="D55" s="94"/>
      <c r="G55" s="32"/>
      <c r="H55" s="32"/>
      <c r="I55" s="32"/>
    </row>
    <row r="56" spans="1:9" ht="12.75">
      <c r="A56" s="41"/>
      <c r="B56" s="41"/>
      <c r="C56" s="41"/>
      <c r="D56" s="41"/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</sheetData>
  <sheetProtection/>
  <mergeCells count="2">
    <mergeCell ref="A2:E2"/>
    <mergeCell ref="A3:E3"/>
  </mergeCells>
  <printOptions horizontalCentered="1"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0">
      <selection activeCell="A30" sqref="A30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00" customFormat="1" ht="22.5" customHeight="1">
      <c r="A1" s="280" t="s">
        <v>133</v>
      </c>
      <c r="B1" s="277"/>
      <c r="C1" s="277"/>
      <c r="D1" s="277"/>
      <c r="E1" s="277"/>
    </row>
    <row r="2" spans="1:5" ht="15">
      <c r="A2" s="39" t="s">
        <v>30</v>
      </c>
      <c r="E2" s="51" t="s">
        <v>20</v>
      </c>
    </row>
    <row r="3" spans="1:5" ht="25.5">
      <c r="A3" s="141" t="s">
        <v>53</v>
      </c>
      <c r="B3" s="20" t="s">
        <v>54</v>
      </c>
      <c r="C3" s="20" t="s">
        <v>33</v>
      </c>
      <c r="D3" s="20" t="s">
        <v>85</v>
      </c>
      <c r="E3" s="20" t="s">
        <v>34</v>
      </c>
    </row>
    <row r="4" spans="1:5" ht="63.75">
      <c r="A4" s="170" t="s">
        <v>116</v>
      </c>
      <c r="B4" s="169">
        <v>0</v>
      </c>
      <c r="C4" s="169">
        <v>2812</v>
      </c>
      <c r="D4" s="169">
        <v>0</v>
      </c>
      <c r="E4" s="169">
        <f aca="true" t="shared" si="0" ref="E4:E11">D4*100/C4</f>
        <v>0</v>
      </c>
    </row>
    <row r="5" spans="1:5" ht="38.25">
      <c r="A5" s="170" t="s">
        <v>117</v>
      </c>
      <c r="B5" s="169">
        <v>0</v>
      </c>
      <c r="C5" s="169">
        <v>6791</v>
      </c>
      <c r="D5" s="169">
        <v>0</v>
      </c>
      <c r="E5" s="169">
        <f t="shared" si="0"/>
        <v>0</v>
      </c>
    </row>
    <row r="6" spans="1:5" ht="51">
      <c r="A6" s="170" t="s">
        <v>122</v>
      </c>
      <c r="B6" s="169">
        <v>0</v>
      </c>
      <c r="C6" s="187">
        <v>2500</v>
      </c>
      <c r="D6" s="169">
        <v>0</v>
      </c>
      <c r="E6" s="169">
        <f t="shared" si="0"/>
        <v>0</v>
      </c>
    </row>
    <row r="7" spans="1:5" ht="39" customHeight="1">
      <c r="A7" s="170" t="s">
        <v>123</v>
      </c>
      <c r="B7" s="169">
        <v>0</v>
      </c>
      <c r="C7" s="187">
        <v>90905</v>
      </c>
      <c r="D7" s="169">
        <v>0</v>
      </c>
      <c r="E7" s="169">
        <f t="shared" si="0"/>
        <v>0</v>
      </c>
    </row>
    <row r="8" spans="1:5" ht="42" customHeight="1">
      <c r="A8" s="170" t="s">
        <v>125</v>
      </c>
      <c r="B8" s="169">
        <v>0</v>
      </c>
      <c r="C8" s="187">
        <v>88435</v>
      </c>
      <c r="D8" s="169">
        <v>0</v>
      </c>
      <c r="E8" s="169">
        <f t="shared" si="0"/>
        <v>0</v>
      </c>
    </row>
    <row r="9" spans="1:5" ht="39" customHeight="1">
      <c r="A9" s="170" t="s">
        <v>124</v>
      </c>
      <c r="B9" s="169">
        <v>0</v>
      </c>
      <c r="C9" s="187">
        <v>10000</v>
      </c>
      <c r="D9" s="169">
        <v>0</v>
      </c>
      <c r="E9" s="169">
        <f t="shared" si="0"/>
        <v>0</v>
      </c>
    </row>
    <row r="10" spans="1:5" ht="25.5" customHeight="1">
      <c r="A10" s="170" t="s">
        <v>120</v>
      </c>
      <c r="B10" s="169">
        <v>0</v>
      </c>
      <c r="C10" s="187">
        <v>364360</v>
      </c>
      <c r="D10" s="169">
        <v>28028</v>
      </c>
      <c r="E10" s="169">
        <f t="shared" si="0"/>
        <v>7.692392139642112</v>
      </c>
    </row>
    <row r="11" spans="1:14" ht="20.25" customHeight="1">
      <c r="A11" s="124" t="s">
        <v>55</v>
      </c>
      <c r="B11" s="120">
        <f>SUM(B4:B10)</f>
        <v>0</v>
      </c>
      <c r="C11" s="120">
        <f>SUM(C4:C10)</f>
        <v>565803</v>
      </c>
      <c r="D11" s="120">
        <f>SUM(D4:D10)</f>
        <v>28028</v>
      </c>
      <c r="E11" s="120">
        <f t="shared" si="0"/>
        <v>4.953667619295055</v>
      </c>
      <c r="N11" s="47"/>
    </row>
    <row r="12" ht="15" customHeight="1">
      <c r="N12" s="47"/>
    </row>
    <row r="13" spans="1:14" ht="25.5">
      <c r="A13" s="123" t="s">
        <v>56</v>
      </c>
      <c r="B13" s="20" t="s">
        <v>54</v>
      </c>
      <c r="C13" s="20" t="s">
        <v>33</v>
      </c>
      <c r="D13" s="20" t="s">
        <v>85</v>
      </c>
      <c r="E13" s="20" t="s">
        <v>34</v>
      </c>
      <c r="N13" s="47"/>
    </row>
    <row r="14" spans="1:14" ht="15.75" customHeight="1">
      <c r="A14" s="170" t="s">
        <v>95</v>
      </c>
      <c r="B14" s="187">
        <v>570805</v>
      </c>
      <c r="C14" s="270">
        <v>680604</v>
      </c>
      <c r="D14" s="270">
        <v>128167</v>
      </c>
      <c r="E14" s="169">
        <f>D14*100/C14</f>
        <v>18.83136155532439</v>
      </c>
      <c r="N14" s="47"/>
    </row>
    <row r="15" spans="1:14" ht="25.5">
      <c r="A15" s="171" t="s">
        <v>126</v>
      </c>
      <c r="B15" s="187">
        <v>9439</v>
      </c>
      <c r="C15" s="270">
        <v>230398</v>
      </c>
      <c r="D15" s="270">
        <v>230398</v>
      </c>
      <c r="E15" s="169">
        <f>D15*100/C15</f>
        <v>100</v>
      </c>
      <c r="N15" s="47"/>
    </row>
    <row r="16" spans="1:14" ht="15.75" customHeight="1">
      <c r="A16" s="171" t="s">
        <v>57</v>
      </c>
      <c r="B16" s="187">
        <v>200000</v>
      </c>
      <c r="C16" s="270">
        <v>129720</v>
      </c>
      <c r="D16" s="270">
        <v>2</v>
      </c>
      <c r="E16" s="169">
        <f>D16*100/C16</f>
        <v>0.001541782300339192</v>
      </c>
      <c r="F16" s="149"/>
      <c r="N16" s="47"/>
    </row>
    <row r="17" spans="1:14" ht="25.5" customHeight="1">
      <c r="A17" s="125" t="s">
        <v>58</v>
      </c>
      <c r="B17" s="120">
        <f>SUM(B14:B16)</f>
        <v>780244</v>
      </c>
      <c r="C17" s="120">
        <f>SUM(C14:C16)</f>
        <v>1040722</v>
      </c>
      <c r="D17" s="120">
        <f>SUM(D14:D16)</f>
        <v>358567</v>
      </c>
      <c r="E17" s="120">
        <f>D17*100/C17</f>
        <v>34.453677350915996</v>
      </c>
      <c r="N17" s="47"/>
    </row>
    <row r="18" spans="2:14" ht="13.5" thickBot="1">
      <c r="B18" s="6"/>
      <c r="C18" s="6"/>
      <c r="D18" s="6"/>
      <c r="E18" s="6"/>
      <c r="N18" s="47"/>
    </row>
    <row r="19" spans="1:14" ht="18.75" customHeight="1" thickBot="1">
      <c r="A19" s="84" t="s">
        <v>59</v>
      </c>
      <c r="B19" s="59">
        <f>B11+B17</f>
        <v>780244</v>
      </c>
      <c r="C19" s="59">
        <f>SUM(C17+C11)</f>
        <v>1606525</v>
      </c>
      <c r="D19" s="59">
        <f>D17+D11</f>
        <v>386595</v>
      </c>
      <c r="E19" s="60">
        <f>D19/C19*100</f>
        <v>24.064051290829585</v>
      </c>
      <c r="N19" s="47"/>
    </row>
    <row r="20" spans="1:14" ht="14.25" customHeight="1">
      <c r="A20" s="56"/>
      <c r="B20" s="126"/>
      <c r="C20" s="126"/>
      <c r="D20" s="126"/>
      <c r="E20" s="127"/>
      <c r="N20" s="47"/>
    </row>
    <row r="21" spans="1:14" ht="15">
      <c r="A21" s="39" t="s">
        <v>28</v>
      </c>
      <c r="E21" s="51" t="s">
        <v>20</v>
      </c>
      <c r="N21" s="47"/>
    </row>
    <row r="22" spans="1:14" ht="12.75" customHeight="1">
      <c r="A22" s="128" t="s">
        <v>60</v>
      </c>
      <c r="B22" s="129" t="s">
        <v>90</v>
      </c>
      <c r="C22" s="129" t="s">
        <v>91</v>
      </c>
      <c r="D22" s="130" t="s">
        <v>85</v>
      </c>
      <c r="E22" s="129" t="s">
        <v>34</v>
      </c>
      <c r="F22" s="134"/>
      <c r="N22" s="47"/>
    </row>
    <row r="23" spans="1:14" ht="9.75" customHeight="1">
      <c r="A23" s="131"/>
      <c r="B23" s="122"/>
      <c r="C23" s="122"/>
      <c r="D23" s="121"/>
      <c r="E23" s="122"/>
      <c r="N23" s="47"/>
    </row>
    <row r="24" spans="1:14" ht="15.75" customHeight="1">
      <c r="A24" s="171" t="s">
        <v>88</v>
      </c>
      <c r="B24" s="187">
        <v>40400</v>
      </c>
      <c r="C24" s="192">
        <v>40400</v>
      </c>
      <c r="D24" s="172">
        <v>18212</v>
      </c>
      <c r="E24" s="192">
        <f>D24*100/C24</f>
        <v>45.07920792079208</v>
      </c>
      <c r="N24" s="47"/>
    </row>
    <row r="25" spans="1:5" ht="25.5">
      <c r="A25" s="171" t="s">
        <v>118</v>
      </c>
      <c r="B25" s="187">
        <v>450000</v>
      </c>
      <c r="C25" s="192">
        <v>450000</v>
      </c>
      <c r="D25" s="172">
        <v>0</v>
      </c>
      <c r="E25" s="192">
        <f>D25*100/C25</f>
        <v>0</v>
      </c>
    </row>
    <row r="26" spans="1:14" ht="20.25" customHeight="1">
      <c r="A26" s="124" t="s">
        <v>61</v>
      </c>
      <c r="B26" s="120">
        <f>SUM(B24:B25)</f>
        <v>490400</v>
      </c>
      <c r="C26" s="120">
        <f>SUM(C24:C25)</f>
        <v>490400</v>
      </c>
      <c r="D26" s="120">
        <f>SUM(D24:D25)</f>
        <v>18212</v>
      </c>
      <c r="E26" s="120">
        <f>D26*100/C26</f>
        <v>3.7137030995106035</v>
      </c>
      <c r="N26" s="47"/>
    </row>
    <row r="27" spans="1:14" ht="12.75" customHeight="1">
      <c r="A27" s="132"/>
      <c r="B27" s="133"/>
      <c r="C27" s="133"/>
      <c r="D27" s="133"/>
      <c r="E27" s="133"/>
      <c r="N27" s="47"/>
    </row>
    <row r="28" spans="1:14" ht="25.5">
      <c r="A28" s="123" t="s">
        <v>62</v>
      </c>
      <c r="B28" s="20" t="s">
        <v>54</v>
      </c>
      <c r="C28" s="20" t="s">
        <v>47</v>
      </c>
      <c r="D28" s="20" t="s">
        <v>48</v>
      </c>
      <c r="E28" s="20" t="s">
        <v>34</v>
      </c>
      <c r="N28" s="47"/>
    </row>
    <row r="29" spans="1:14" ht="15.75" customHeight="1">
      <c r="A29" s="171" t="s">
        <v>96</v>
      </c>
      <c r="B29" s="169">
        <v>0</v>
      </c>
      <c r="C29" s="169">
        <v>102642</v>
      </c>
      <c r="D29" s="169">
        <v>63344</v>
      </c>
      <c r="E29" s="169">
        <f>D29*100/C29</f>
        <v>61.71352857504725</v>
      </c>
      <c r="N29" s="47"/>
    </row>
    <row r="30" spans="1:14" ht="12.75">
      <c r="A30" s="171" t="s">
        <v>142</v>
      </c>
      <c r="B30" s="169">
        <v>0</v>
      </c>
      <c r="C30" s="169">
        <v>13495</v>
      </c>
      <c r="D30" s="169">
        <v>13495</v>
      </c>
      <c r="E30" s="169">
        <f>D30*100/C30</f>
        <v>100</v>
      </c>
      <c r="N30" s="47"/>
    </row>
    <row r="31" spans="1:14" ht="26.25" customHeight="1">
      <c r="A31" s="125" t="s">
        <v>63</v>
      </c>
      <c r="B31" s="120">
        <f>SUM(B29:B29)</f>
        <v>0</v>
      </c>
      <c r="C31" s="120">
        <f>SUM(C29:C30)</f>
        <v>116137</v>
      </c>
      <c r="D31" s="120">
        <f>SUM(D29:D30)</f>
        <v>76839</v>
      </c>
      <c r="E31" s="158">
        <f>D31/C31*100</f>
        <v>66.16237719245373</v>
      </c>
      <c r="N31" s="47"/>
    </row>
    <row r="32" spans="2:5" ht="12" customHeight="1" thickBot="1">
      <c r="B32" s="6"/>
      <c r="C32" s="6"/>
      <c r="D32" s="6"/>
      <c r="E32" s="6"/>
    </row>
    <row r="33" spans="1:5" ht="21.75" customHeight="1" thickBot="1">
      <c r="A33" s="84" t="s">
        <v>64</v>
      </c>
      <c r="B33" s="59">
        <f>SUM(B31+B26)</f>
        <v>490400</v>
      </c>
      <c r="C33" s="59">
        <f>SUM(C31+C26)</f>
        <v>606537</v>
      </c>
      <c r="D33" s="59">
        <f>SUM(D31+D26)</f>
        <v>95051</v>
      </c>
      <c r="E33" s="60">
        <f>D33/C33*100</f>
        <v>15.671096734411915</v>
      </c>
    </row>
    <row r="34" ht="12" customHeight="1" thickBot="1"/>
    <row r="35" spans="1:5" ht="22.5" customHeight="1" thickBot="1">
      <c r="A35" s="84" t="s">
        <v>65</v>
      </c>
      <c r="B35" s="59">
        <f>B19-B33</f>
        <v>289844</v>
      </c>
      <c r="C35" s="59">
        <f>C19-C33</f>
        <v>999988</v>
      </c>
      <c r="D35" s="59">
        <f>D19-D33</f>
        <v>291544</v>
      </c>
      <c r="E35" s="60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5"/>
  <sheetViews>
    <sheetView showGridLines="0" zoomScalePageLayoutView="0" workbookViewId="0" topLeftCell="A1">
      <selection activeCell="L6" sqref="L6"/>
    </sheetView>
  </sheetViews>
  <sheetFormatPr defaultColWidth="9.00390625" defaultRowHeight="12.75"/>
  <cols>
    <col min="1" max="1" width="2.625" style="243" customWidth="1"/>
    <col min="2" max="2" width="20.125" style="243" customWidth="1"/>
    <col min="3" max="3" width="5.25390625" style="243" customWidth="1"/>
    <col min="4" max="15" width="8.00390625" style="243" customWidth="1"/>
    <col min="16" max="17" width="10.75390625" style="243" customWidth="1"/>
    <col min="18" max="18" width="9.625" style="243" customWidth="1"/>
    <col min="19" max="19" width="0" style="243" hidden="1" customWidth="1"/>
    <col min="20" max="20" width="4.00390625" style="243" customWidth="1"/>
    <col min="21" max="21" width="9.125" style="243" customWidth="1"/>
    <col min="22" max="22" width="11.375" style="243" bestFit="1" customWidth="1"/>
    <col min="23" max="16384" width="9.125" style="243" customWidth="1"/>
  </cols>
  <sheetData>
    <row r="2" spans="2:18" ht="18" customHeight="1">
      <c r="B2" s="283" t="s">
        <v>139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</row>
    <row r="3" spans="2:18" ht="13.5" customHeight="1"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</row>
    <row r="4" spans="2:18" ht="22.5">
      <c r="B4" s="254">
        <v>2017</v>
      </c>
      <c r="C4" s="255"/>
      <c r="D4" s="244" t="s">
        <v>0</v>
      </c>
      <c r="E4" s="244" t="s">
        <v>1</v>
      </c>
      <c r="F4" s="244" t="s">
        <v>2</v>
      </c>
      <c r="G4" s="244" t="s">
        <v>3</v>
      </c>
      <c r="H4" s="244" t="s">
        <v>4</v>
      </c>
      <c r="I4" s="244" t="s">
        <v>5</v>
      </c>
      <c r="J4" s="244" t="s">
        <v>6</v>
      </c>
      <c r="K4" s="244" t="s">
        <v>7</v>
      </c>
      <c r="L4" s="244" t="s">
        <v>8</v>
      </c>
      <c r="M4" s="244" t="s">
        <v>9</v>
      </c>
      <c r="N4" s="244" t="s">
        <v>10</v>
      </c>
      <c r="O4" s="244" t="s">
        <v>11</v>
      </c>
      <c r="P4" s="244" t="s">
        <v>12</v>
      </c>
      <c r="Q4" s="244" t="s">
        <v>15</v>
      </c>
      <c r="R4" s="244" t="s">
        <v>13</v>
      </c>
    </row>
    <row r="5" spans="2:21" ht="22.5">
      <c r="B5" s="245" t="s">
        <v>134</v>
      </c>
      <c r="C5" s="246">
        <v>1111</v>
      </c>
      <c r="D5" s="256">
        <f>38954.5097+53798.24764</f>
        <v>92752.75734000001</v>
      </c>
      <c r="E5" s="256">
        <f>43128.32439+50951.33854</f>
        <v>94079.66292999999</v>
      </c>
      <c r="F5" s="256">
        <f>33068.57018+43000.16693</f>
        <v>76068.73711</v>
      </c>
      <c r="G5" s="256">
        <f>27279.25347+39759.01738</f>
        <v>67038.27085</v>
      </c>
      <c r="H5" s="256"/>
      <c r="I5" s="256"/>
      <c r="J5" s="256"/>
      <c r="K5" s="256"/>
      <c r="L5" s="256"/>
      <c r="M5" s="256"/>
      <c r="N5" s="256"/>
      <c r="O5" s="256"/>
      <c r="P5" s="256">
        <f aca="true" t="shared" si="0" ref="P5:P10">SUM(D5:O5)</f>
        <v>329939.42822999996</v>
      </c>
      <c r="Q5" s="256">
        <v>950000</v>
      </c>
      <c r="R5" s="257">
        <f aca="true" t="shared" si="1" ref="R5:R10">P5/Q5*100</f>
        <v>34.73046612947368</v>
      </c>
      <c r="U5" s="258"/>
    </row>
    <row r="6" spans="2:18" ht="22.5">
      <c r="B6" s="245" t="s">
        <v>135</v>
      </c>
      <c r="C6" s="246">
        <v>1112</v>
      </c>
      <c r="D6" s="256">
        <f>2233.7234+480.09032</f>
        <v>2713.81372</v>
      </c>
      <c r="E6" s="256">
        <f>491.54998+723.31162</f>
        <v>1214.8616</v>
      </c>
      <c r="F6" s="256">
        <f>1254.90938+1758.73896</f>
        <v>3013.6483399999997</v>
      </c>
      <c r="G6" s="256"/>
      <c r="H6" s="256"/>
      <c r="I6" s="256"/>
      <c r="J6" s="256"/>
      <c r="K6" s="256"/>
      <c r="L6" s="256"/>
      <c r="M6" s="256"/>
      <c r="N6" s="256"/>
      <c r="O6" s="256"/>
      <c r="P6" s="256">
        <f t="shared" si="0"/>
        <v>6942.32366</v>
      </c>
      <c r="Q6" s="256">
        <v>20000</v>
      </c>
      <c r="R6" s="257">
        <f t="shared" si="1"/>
        <v>34.711618300000005</v>
      </c>
    </row>
    <row r="7" spans="2:18" ht="22.5">
      <c r="B7" s="245" t="s">
        <v>136</v>
      </c>
      <c r="C7" s="246">
        <v>1113</v>
      </c>
      <c r="D7" s="256">
        <f>4950.55367+3025.58083</f>
        <v>7976.1345</v>
      </c>
      <c r="E7" s="256">
        <f>7931.03327+2314.75215</f>
        <v>10245.78542</v>
      </c>
      <c r="F7" s="256">
        <f>2940.3235+2538.09912</f>
        <v>5478.422619999999</v>
      </c>
      <c r="G7" s="256">
        <f>3332.12282+3008.98555</f>
        <v>6341.10837</v>
      </c>
      <c r="H7" s="256"/>
      <c r="I7" s="256"/>
      <c r="J7" s="256"/>
      <c r="K7" s="256"/>
      <c r="L7" s="256"/>
      <c r="M7" s="256"/>
      <c r="N7" s="256"/>
      <c r="O7" s="256"/>
      <c r="P7" s="256">
        <f t="shared" si="0"/>
        <v>30041.45091</v>
      </c>
      <c r="Q7" s="256">
        <v>95000</v>
      </c>
      <c r="R7" s="257">
        <f t="shared" si="1"/>
        <v>31.62257990526316</v>
      </c>
    </row>
    <row r="8" spans="2:18" ht="22.5">
      <c r="B8" s="245" t="s">
        <v>112</v>
      </c>
      <c r="C8" s="246">
        <v>1121</v>
      </c>
      <c r="D8" s="256">
        <f>23574.00987+3607.28813</f>
        <v>27181.298000000003</v>
      </c>
      <c r="E8" s="256">
        <f>4311.61294+5408.6682</f>
        <v>9720.28114</v>
      </c>
      <c r="F8" s="256">
        <f>6523.36608+186229.53486</f>
        <v>192752.90094000002</v>
      </c>
      <c r="G8" s="256">
        <f>46721.36785+14270.49179</f>
        <v>60991.85964</v>
      </c>
      <c r="H8" s="256"/>
      <c r="I8" s="256"/>
      <c r="J8" s="256"/>
      <c r="K8" s="256"/>
      <c r="L8" s="256"/>
      <c r="M8" s="256"/>
      <c r="N8" s="256"/>
      <c r="O8" s="256"/>
      <c r="P8" s="256">
        <f t="shared" si="0"/>
        <v>290646.33972</v>
      </c>
      <c r="Q8" s="256">
        <v>1035000</v>
      </c>
      <c r="R8" s="257">
        <f t="shared" si="1"/>
        <v>28.081771953623186</v>
      </c>
    </row>
    <row r="9" spans="2:22" ht="12.75">
      <c r="B9" s="245" t="s">
        <v>113</v>
      </c>
      <c r="C9" s="246">
        <v>1211</v>
      </c>
      <c r="D9" s="256">
        <f>209434.97727+10330.53941</f>
        <v>219765.51668</v>
      </c>
      <c r="E9" s="256">
        <f>260491.26418+9913.81953</f>
        <v>270405.08371</v>
      </c>
      <c r="F9" s="256">
        <f>100673.39676+17472.16272</f>
        <v>118145.55948</v>
      </c>
      <c r="G9" s="256">
        <f>137080.55741+7626.32423</f>
        <v>144706.88164</v>
      </c>
      <c r="H9" s="256"/>
      <c r="I9" s="256"/>
      <c r="J9" s="256"/>
      <c r="K9" s="256"/>
      <c r="L9" s="256"/>
      <c r="M9" s="256"/>
      <c r="N9" s="256"/>
      <c r="O9" s="256"/>
      <c r="P9" s="256">
        <f t="shared" si="0"/>
        <v>753023.04151</v>
      </c>
      <c r="Q9" s="256">
        <v>2200000</v>
      </c>
      <c r="R9" s="257">
        <f t="shared" si="1"/>
        <v>34.228320068636364</v>
      </c>
      <c r="U9" s="258"/>
      <c r="V9" s="259"/>
    </row>
    <row r="10" spans="2:18" ht="12.75" customHeight="1">
      <c r="B10" s="286" t="s">
        <v>14</v>
      </c>
      <c r="C10" s="287"/>
      <c r="D10" s="260">
        <f>SUM(D5:D9)</f>
        <v>350389.52024</v>
      </c>
      <c r="E10" s="260">
        <f aca="true" t="shared" si="2" ref="E10:O10">SUM(E5:E9)</f>
        <v>385665.6748</v>
      </c>
      <c r="F10" s="260">
        <f t="shared" si="2"/>
        <v>395459.26849</v>
      </c>
      <c r="G10" s="260">
        <f t="shared" si="2"/>
        <v>279078.1205</v>
      </c>
      <c r="H10" s="260">
        <f t="shared" si="2"/>
        <v>0</v>
      </c>
      <c r="I10" s="260">
        <f t="shared" si="2"/>
        <v>0</v>
      </c>
      <c r="J10" s="260">
        <f t="shared" si="2"/>
        <v>0</v>
      </c>
      <c r="K10" s="260">
        <f t="shared" si="2"/>
        <v>0</v>
      </c>
      <c r="L10" s="260">
        <f t="shared" si="2"/>
        <v>0</v>
      </c>
      <c r="M10" s="260">
        <f t="shared" si="2"/>
        <v>0</v>
      </c>
      <c r="N10" s="260">
        <f t="shared" si="2"/>
        <v>0</v>
      </c>
      <c r="O10" s="260">
        <f t="shared" si="2"/>
        <v>0</v>
      </c>
      <c r="P10" s="261">
        <f t="shared" si="0"/>
        <v>1410592.5840299998</v>
      </c>
      <c r="Q10" s="260">
        <f>SUM(Q5:Q9)</f>
        <v>4300000</v>
      </c>
      <c r="R10" s="262">
        <f t="shared" si="1"/>
        <v>32.80447869837209</v>
      </c>
    </row>
    <row r="11" spans="2:18" ht="12.75">
      <c r="B11" s="263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/>
      <c r="Q11" s="264"/>
      <c r="R11" s="264"/>
    </row>
    <row r="12" spans="2:18" ht="12.75">
      <c r="B12" s="288" t="s">
        <v>114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</row>
    <row r="13" spans="2:18" ht="12.75">
      <c r="B13" s="289" t="s">
        <v>137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</row>
    <row r="14" spans="2:18" ht="12.75">
      <c r="B14" s="289" t="s">
        <v>138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</row>
    <row r="16" spans="2:18" ht="33.75">
      <c r="B16" s="247">
        <v>2016</v>
      </c>
      <c r="C16" s="248"/>
      <c r="D16" s="249" t="s">
        <v>0</v>
      </c>
      <c r="E16" s="249" t="s">
        <v>1</v>
      </c>
      <c r="F16" s="249" t="s">
        <v>2</v>
      </c>
      <c r="G16" s="249" t="s">
        <v>3</v>
      </c>
      <c r="H16" s="249" t="s">
        <v>4</v>
      </c>
      <c r="I16" s="249" t="s">
        <v>5</v>
      </c>
      <c r="J16" s="249" t="s">
        <v>6</v>
      </c>
      <c r="K16" s="249" t="s">
        <v>7</v>
      </c>
      <c r="L16" s="249" t="s">
        <v>8</v>
      </c>
      <c r="M16" s="249" t="s">
        <v>9</v>
      </c>
      <c r="N16" s="249" t="s">
        <v>10</v>
      </c>
      <c r="O16" s="249" t="s">
        <v>11</v>
      </c>
      <c r="P16" s="249" t="s">
        <v>99</v>
      </c>
      <c r="Q16" s="249" t="s">
        <v>16</v>
      </c>
      <c r="R16" s="249" t="s">
        <v>13</v>
      </c>
    </row>
    <row r="17" spans="2:18" ht="33.75">
      <c r="B17" s="250" t="s">
        <v>109</v>
      </c>
      <c r="C17" s="251">
        <v>1111</v>
      </c>
      <c r="D17" s="252">
        <v>91214.03659</v>
      </c>
      <c r="E17" s="252">
        <v>79567.63265</v>
      </c>
      <c r="F17" s="252">
        <v>68885.08558</v>
      </c>
      <c r="G17" s="256">
        <v>61284.3558</v>
      </c>
      <c r="H17" s="252">
        <v>0</v>
      </c>
      <c r="I17" s="252">
        <v>0</v>
      </c>
      <c r="J17" s="252">
        <v>0</v>
      </c>
      <c r="K17" s="252">
        <v>0</v>
      </c>
      <c r="L17" s="252">
        <v>0</v>
      </c>
      <c r="M17" s="252">
        <v>0</v>
      </c>
      <c r="N17" s="252">
        <v>0</v>
      </c>
      <c r="O17" s="252">
        <v>0</v>
      </c>
      <c r="P17" s="252">
        <f>SUM(D17:O17)</f>
        <v>300951.11062000005</v>
      </c>
      <c r="Q17" s="252">
        <v>975780.63494</v>
      </c>
      <c r="R17" s="257">
        <f aca="true" t="shared" si="3" ref="R17:R22">P17/Q17*100</f>
        <v>30.842086821953103</v>
      </c>
    </row>
    <row r="18" spans="2:18" ht="33.75">
      <c r="B18" s="250" t="s">
        <v>110</v>
      </c>
      <c r="C18" s="251">
        <v>1112</v>
      </c>
      <c r="D18" s="252">
        <v>2546.67691</v>
      </c>
      <c r="E18" s="252">
        <v>979.71263</v>
      </c>
      <c r="F18" s="252">
        <v>1608.90872</v>
      </c>
      <c r="G18" s="256"/>
      <c r="H18" s="252">
        <v>0</v>
      </c>
      <c r="I18" s="252">
        <v>0</v>
      </c>
      <c r="J18" s="252">
        <v>0</v>
      </c>
      <c r="K18" s="252">
        <v>0</v>
      </c>
      <c r="L18" s="252">
        <v>0</v>
      </c>
      <c r="M18" s="252">
        <v>0</v>
      </c>
      <c r="N18" s="252">
        <v>0</v>
      </c>
      <c r="O18" s="252">
        <v>0</v>
      </c>
      <c r="P18" s="252">
        <f>SUM(D18:O18)</f>
        <v>5135.29826</v>
      </c>
      <c r="Q18" s="252">
        <v>26745.57543</v>
      </c>
      <c r="R18" s="257">
        <f t="shared" si="3"/>
        <v>19.200552530419046</v>
      </c>
    </row>
    <row r="19" spans="2:18" ht="33.75">
      <c r="B19" s="250" t="s">
        <v>111</v>
      </c>
      <c r="C19" s="251">
        <v>1113</v>
      </c>
      <c r="D19" s="252">
        <v>7615.19012</v>
      </c>
      <c r="E19" s="252">
        <v>11735.91842</v>
      </c>
      <c r="F19" s="252">
        <v>6018.38317</v>
      </c>
      <c r="G19" s="256">
        <v>7366.36707</v>
      </c>
      <c r="H19" s="252">
        <v>0</v>
      </c>
      <c r="I19" s="252">
        <v>0</v>
      </c>
      <c r="J19" s="252">
        <v>0</v>
      </c>
      <c r="K19" s="252">
        <v>0</v>
      </c>
      <c r="L19" s="252">
        <v>0</v>
      </c>
      <c r="M19" s="252">
        <v>0</v>
      </c>
      <c r="N19" s="252">
        <v>0</v>
      </c>
      <c r="O19" s="252">
        <v>0</v>
      </c>
      <c r="P19" s="252">
        <f>SUM(D19:O19)</f>
        <v>32735.858780000002</v>
      </c>
      <c r="Q19" s="252">
        <v>105258.86939000002</v>
      </c>
      <c r="R19" s="257">
        <f t="shared" si="3"/>
        <v>31.10033289328683</v>
      </c>
    </row>
    <row r="20" spans="2:18" ht="22.5">
      <c r="B20" s="250" t="s">
        <v>112</v>
      </c>
      <c r="C20" s="251">
        <v>1121</v>
      </c>
      <c r="D20" s="252">
        <v>35742.084259999996</v>
      </c>
      <c r="E20" s="252">
        <v>7994.686</v>
      </c>
      <c r="F20" s="252">
        <v>173165.24698</v>
      </c>
      <c r="G20" s="256">
        <v>59012.586650000005</v>
      </c>
      <c r="H20" s="252">
        <v>0</v>
      </c>
      <c r="I20" s="252">
        <v>0</v>
      </c>
      <c r="J20" s="252">
        <v>0</v>
      </c>
      <c r="K20" s="252">
        <v>0</v>
      </c>
      <c r="L20" s="252">
        <v>0</v>
      </c>
      <c r="M20" s="252">
        <v>0</v>
      </c>
      <c r="N20" s="252">
        <v>0</v>
      </c>
      <c r="O20" s="252">
        <v>0</v>
      </c>
      <c r="P20" s="252">
        <f>SUM(D20:O20)</f>
        <v>275914.60388999997</v>
      </c>
      <c r="Q20" s="252">
        <v>1087775.44046</v>
      </c>
      <c r="R20" s="257">
        <f t="shared" si="3"/>
        <v>25.365033409222846</v>
      </c>
    </row>
    <row r="21" spans="2:18" ht="12.75">
      <c r="B21" s="250" t="s">
        <v>113</v>
      </c>
      <c r="C21" s="251">
        <v>1211</v>
      </c>
      <c r="D21" s="252">
        <v>166538.18811000002</v>
      </c>
      <c r="E21" s="252">
        <v>258198.26541</v>
      </c>
      <c r="F21" s="252">
        <v>82769.64356</v>
      </c>
      <c r="G21" s="256">
        <v>155853.51956000002</v>
      </c>
      <c r="H21" s="252">
        <v>0</v>
      </c>
      <c r="I21" s="252">
        <v>0</v>
      </c>
      <c r="J21" s="252">
        <v>0</v>
      </c>
      <c r="K21" s="252">
        <v>0</v>
      </c>
      <c r="L21" s="252">
        <v>0</v>
      </c>
      <c r="M21" s="252">
        <v>0</v>
      </c>
      <c r="N21" s="252">
        <v>0</v>
      </c>
      <c r="O21" s="252">
        <v>0</v>
      </c>
      <c r="P21" s="252">
        <f>SUM(D21:O21)</f>
        <v>663359.61664</v>
      </c>
      <c r="Q21" s="252">
        <v>2235400.03379</v>
      </c>
      <c r="R21" s="257">
        <f t="shared" si="3"/>
        <v>29.675208312281793</v>
      </c>
    </row>
    <row r="22" spans="2:18" ht="12.75">
      <c r="B22" s="281" t="s">
        <v>14</v>
      </c>
      <c r="C22" s="282"/>
      <c r="D22" s="253">
        <v>303656.17599</v>
      </c>
      <c r="E22" s="253">
        <v>358476.21511</v>
      </c>
      <c r="F22" s="253">
        <v>332447.26801</v>
      </c>
      <c r="G22" s="253">
        <f>SUM(G17:G21)</f>
        <v>283516.82908000005</v>
      </c>
      <c r="H22" s="253">
        <v>0</v>
      </c>
      <c r="I22" s="253">
        <v>0</v>
      </c>
      <c r="J22" s="253">
        <v>0</v>
      </c>
      <c r="K22" s="253">
        <v>0</v>
      </c>
      <c r="L22" s="253">
        <v>0</v>
      </c>
      <c r="M22" s="253">
        <v>0</v>
      </c>
      <c r="N22" s="253">
        <v>0</v>
      </c>
      <c r="O22" s="253">
        <v>0</v>
      </c>
      <c r="P22" s="253">
        <f>SUM(P17:P21)</f>
        <v>1278096.48819</v>
      </c>
      <c r="Q22" s="253">
        <v>4430960.55401</v>
      </c>
      <c r="R22" s="262">
        <f t="shared" si="3"/>
        <v>28.844682154376844</v>
      </c>
    </row>
    <row r="23" ht="12.75">
      <c r="P23" s="258"/>
    </row>
    <row r="24" ht="12.75">
      <c r="P24" s="266"/>
    </row>
    <row r="25" ht="12.75">
      <c r="P25" s="267"/>
    </row>
  </sheetData>
  <sheetProtection/>
  <mergeCells count="7">
    <mergeCell ref="B22:C22"/>
    <mergeCell ref="B2:R2"/>
    <mergeCell ref="B3:R3"/>
    <mergeCell ref="B10:C10"/>
    <mergeCell ref="B12:R12"/>
    <mergeCell ref="B13:R13"/>
    <mergeCell ref="B14:R14"/>
  </mergeCells>
  <printOptions/>
  <pageMargins left="0.3937007874015748" right="0.3937007874015748" top="0.7874015748031497" bottom="0.7874015748031497" header="0" footer="0"/>
  <pageSetup fitToHeight="1" fitToWidth="1" horizontalDpi="600" verticalDpi="600" orientation="landscape" paperSize="9" scale="8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875" style="0" customWidth="1"/>
    <col min="6" max="6" width="0.12890625" style="0" customWidth="1"/>
    <col min="7" max="10" width="0" style="0" hidden="1" customWidth="1"/>
    <col min="14" max="15" width="10.125" style="0" bestFit="1" customWidth="1"/>
    <col min="17" max="17" width="12.75390625" style="0" bestFit="1" customWidth="1"/>
  </cols>
  <sheetData>
    <row r="1" spans="1:16" ht="18.75">
      <c r="A1" s="290" t="s">
        <v>128</v>
      </c>
      <c r="B1" s="290"/>
      <c r="C1" s="290"/>
      <c r="D1" s="290"/>
      <c r="E1" s="290"/>
      <c r="F1" s="9"/>
      <c r="O1" s="18"/>
      <c r="P1" s="18"/>
    </row>
    <row r="2" spans="1:16" ht="18">
      <c r="A2" s="37"/>
      <c r="B2" s="37"/>
      <c r="C2" s="37"/>
      <c r="D2" s="37"/>
      <c r="E2" s="37"/>
      <c r="F2" s="9"/>
      <c r="O2" s="18"/>
      <c r="P2" s="18"/>
    </row>
    <row r="3" spans="1:2" ht="18" customHeight="1">
      <c r="A3" s="1"/>
      <c r="B3" s="1"/>
    </row>
    <row r="4" spans="1:5" ht="18" customHeight="1">
      <c r="A4" s="1" t="s">
        <v>121</v>
      </c>
      <c r="B4" s="1"/>
      <c r="D4" s="45">
        <v>7504005.14</v>
      </c>
      <c r="E4" s="1" t="s">
        <v>89</v>
      </c>
    </row>
    <row r="5" spans="1:5" ht="18" customHeight="1">
      <c r="A5" s="1"/>
      <c r="B5" s="1"/>
      <c r="D5" s="40"/>
      <c r="E5" s="2"/>
    </row>
    <row r="6" spans="1:2" ht="18" customHeight="1">
      <c r="A6" s="1"/>
      <c r="B6" s="1"/>
    </row>
    <row r="7" spans="1:6" ht="15.75">
      <c r="A7" s="1" t="s">
        <v>66</v>
      </c>
      <c r="B7" s="1"/>
      <c r="E7" s="51" t="s">
        <v>83</v>
      </c>
      <c r="F7" s="2"/>
    </row>
    <row r="8" spans="1:5" ht="25.5" customHeight="1">
      <c r="A8" s="233"/>
      <c r="B8" s="224" t="s">
        <v>90</v>
      </c>
      <c r="C8" s="219" t="s">
        <v>91</v>
      </c>
      <c r="D8" s="218" t="s">
        <v>85</v>
      </c>
      <c r="E8" s="219" t="s">
        <v>34</v>
      </c>
    </row>
    <row r="9" spans="1:5" ht="22.5" customHeight="1">
      <c r="A9" s="234" t="s">
        <v>105</v>
      </c>
      <c r="B9" s="185">
        <v>7205000</v>
      </c>
      <c r="C9" s="185">
        <v>7266000</v>
      </c>
      <c r="D9" s="200">
        <v>3633000</v>
      </c>
      <c r="E9" s="214">
        <f>D9/C9*100</f>
        <v>50</v>
      </c>
    </row>
    <row r="10" spans="1:5" ht="22.5" customHeight="1">
      <c r="A10" s="234" t="s">
        <v>106</v>
      </c>
      <c r="B10" s="185">
        <v>407000</v>
      </c>
      <c r="C10" s="185">
        <v>407000</v>
      </c>
      <c r="D10" s="200">
        <v>203500</v>
      </c>
      <c r="E10" s="214">
        <f>D10/C10*100</f>
        <v>50</v>
      </c>
    </row>
    <row r="11" spans="1:5" ht="22.5" customHeight="1">
      <c r="A11" s="234" t="s">
        <v>24</v>
      </c>
      <c r="B11" s="185">
        <v>383000</v>
      </c>
      <c r="C11" s="185">
        <v>383000</v>
      </c>
      <c r="D11" s="200">
        <v>191500</v>
      </c>
      <c r="E11" s="214">
        <f>D11/C11*100</f>
        <v>50</v>
      </c>
    </row>
    <row r="12" spans="1:5" ht="22.5" customHeight="1">
      <c r="A12" s="235" t="s">
        <v>115</v>
      </c>
      <c r="B12" s="201">
        <v>0</v>
      </c>
      <c r="C12" s="201">
        <v>0</v>
      </c>
      <c r="D12" s="202">
        <v>5444</v>
      </c>
      <c r="E12" s="214" t="s">
        <v>19</v>
      </c>
    </row>
    <row r="13" spans="1:5" ht="25.5" customHeight="1">
      <c r="A13" s="229" t="s">
        <v>21</v>
      </c>
      <c r="B13" s="215">
        <f>SUM(B9:B12)</f>
        <v>7995000</v>
      </c>
      <c r="C13" s="215">
        <f>SUM(C9:C12)</f>
        <v>8056000</v>
      </c>
      <c r="D13" s="216">
        <f>SUM(D9:D12)</f>
        <v>4033444</v>
      </c>
      <c r="E13" s="228">
        <f>D13/C13*100</f>
        <v>50.0675769612711</v>
      </c>
    </row>
    <row r="14" spans="1:5" ht="18" customHeight="1">
      <c r="A14" s="3"/>
      <c r="B14" s="8"/>
      <c r="C14" s="8"/>
      <c r="D14" s="8"/>
      <c r="E14" s="21"/>
    </row>
    <row r="15" spans="1:5" ht="18" customHeight="1">
      <c r="A15" s="11"/>
      <c r="B15" s="11"/>
      <c r="C15" s="11"/>
      <c r="D15" s="11"/>
      <c r="E15" s="11"/>
    </row>
    <row r="16" spans="1:17" s="36" customFormat="1" ht="15.75">
      <c r="A16" s="17" t="s">
        <v>26</v>
      </c>
      <c r="B16" s="11"/>
      <c r="C16" s="11"/>
      <c r="D16" s="45">
        <f>SUM(D4+D13)</f>
        <v>11537449.14</v>
      </c>
      <c r="E16" s="17" t="s">
        <v>89</v>
      </c>
      <c r="O16"/>
      <c r="P16"/>
      <c r="Q16"/>
    </row>
    <row r="18" ht="12.75">
      <c r="J18" t="s">
        <v>92</v>
      </c>
    </row>
    <row r="19" spans="1:5" ht="17.25" customHeight="1">
      <c r="A19" s="1" t="s">
        <v>67</v>
      </c>
      <c r="B19" s="1"/>
      <c r="D19" s="11"/>
      <c r="E19" s="51" t="s">
        <v>83</v>
      </c>
    </row>
    <row r="20" spans="1:5" ht="25.5">
      <c r="A20" s="229"/>
      <c r="B20" s="224" t="s">
        <v>90</v>
      </c>
      <c r="C20" s="219" t="s">
        <v>91</v>
      </c>
      <c r="D20" s="230" t="s">
        <v>85</v>
      </c>
      <c r="E20" s="219" t="s">
        <v>34</v>
      </c>
    </row>
    <row r="21" spans="1:6" ht="27" customHeight="1">
      <c r="A21" s="236" t="s">
        <v>17</v>
      </c>
      <c r="B21" s="185">
        <v>1814000</v>
      </c>
      <c r="C21" s="185">
        <v>1814000</v>
      </c>
      <c r="D21" s="200">
        <v>510000</v>
      </c>
      <c r="E21" s="237">
        <f aca="true" t="shared" si="0" ref="E21:E26">D21/C21*100</f>
        <v>28.114663726571116</v>
      </c>
      <c r="F21" s="4"/>
    </row>
    <row r="22" spans="1:6" ht="27" customHeight="1">
      <c r="A22" s="236" t="s">
        <v>18</v>
      </c>
      <c r="B22" s="185">
        <v>2066000</v>
      </c>
      <c r="C22" s="185">
        <v>2066000</v>
      </c>
      <c r="D22" s="200">
        <v>310000</v>
      </c>
      <c r="E22" s="237">
        <f t="shared" si="0"/>
        <v>15.004840271055178</v>
      </c>
      <c r="F22" s="15"/>
    </row>
    <row r="23" spans="1:6" ht="38.25" customHeight="1">
      <c r="A23" s="236" t="s">
        <v>108</v>
      </c>
      <c r="B23" s="185">
        <v>108000</v>
      </c>
      <c r="C23" s="185">
        <v>108000</v>
      </c>
      <c r="D23" s="200">
        <v>40000</v>
      </c>
      <c r="E23" s="237">
        <f t="shared" si="0"/>
        <v>37.03703703703704</v>
      </c>
      <c r="F23" s="15"/>
    </row>
    <row r="24" spans="1:6" ht="27" customHeight="1">
      <c r="A24" s="236" t="s">
        <v>107</v>
      </c>
      <c r="B24" s="185">
        <v>0</v>
      </c>
      <c r="C24" s="185">
        <v>7565005</v>
      </c>
      <c r="D24" s="200">
        <v>777142.51</v>
      </c>
      <c r="E24" s="237">
        <f t="shared" si="0"/>
        <v>10.272861815689481</v>
      </c>
      <c r="F24" s="15"/>
    </row>
    <row r="25" spans="1:6" ht="28.5" customHeight="1">
      <c r="A25" s="238" t="s">
        <v>97</v>
      </c>
      <c r="B25" s="201">
        <v>4007000</v>
      </c>
      <c r="C25" s="201">
        <v>4007000</v>
      </c>
      <c r="D25" s="200">
        <v>381720</v>
      </c>
      <c r="E25" s="237">
        <f t="shared" si="0"/>
        <v>9.52632892438233</v>
      </c>
      <c r="F25" s="15"/>
    </row>
    <row r="26" spans="1:6" ht="25.5" customHeight="1">
      <c r="A26" s="229" t="s">
        <v>22</v>
      </c>
      <c r="B26" s="215">
        <f>SUM(B21:B25)</f>
        <v>7995000</v>
      </c>
      <c r="C26" s="215">
        <f>SUM(C21:C25)</f>
        <v>15560005</v>
      </c>
      <c r="D26" s="216">
        <f>SUM(D21:D25)</f>
        <v>2018862.51</v>
      </c>
      <c r="E26" s="232">
        <f t="shared" si="0"/>
        <v>12.974690625099413</v>
      </c>
      <c r="F26" s="15"/>
    </row>
    <row r="27" ht="12.75">
      <c r="F27" s="12"/>
    </row>
    <row r="29" ht="12.75">
      <c r="D29" s="11"/>
    </row>
    <row r="30" spans="1:5" ht="17.25" customHeight="1">
      <c r="A30" s="1" t="s">
        <v>127</v>
      </c>
      <c r="B30" s="1"/>
      <c r="D30" s="45">
        <f>SUM(D16-D26)</f>
        <v>9518586.63</v>
      </c>
      <c r="E30" s="1" t="s">
        <v>89</v>
      </c>
    </row>
    <row r="31" spans="4:7" ht="15" customHeight="1">
      <c r="D31" s="11"/>
      <c r="F31" s="42"/>
      <c r="G31" s="42"/>
    </row>
    <row r="32" spans="1:14" ht="18.75">
      <c r="A32" s="25"/>
      <c r="D32" s="40"/>
      <c r="N32" s="47"/>
    </row>
    <row r="33" spans="1:4" ht="18.75">
      <c r="A33" s="25"/>
      <c r="D33" s="40"/>
    </row>
    <row r="34" ht="18.75">
      <c r="A34" s="27"/>
    </row>
    <row r="35" ht="18.75">
      <c r="A35" s="27"/>
    </row>
    <row r="36" ht="12" customHeight="1">
      <c r="A36" s="29"/>
    </row>
    <row r="37" ht="18.75">
      <c r="A37" s="27"/>
    </row>
    <row r="38" ht="12" customHeight="1">
      <c r="A38" s="27"/>
    </row>
    <row r="39" ht="18.75">
      <c r="A39" s="27"/>
    </row>
    <row r="40" ht="18.75">
      <c r="A40" s="31"/>
    </row>
    <row r="41" ht="18.75">
      <c r="A41" s="31"/>
    </row>
    <row r="42" ht="18.75">
      <c r="A42" s="31"/>
    </row>
    <row r="43" ht="18.75">
      <c r="A43" s="27"/>
    </row>
    <row r="44" ht="18.75">
      <c r="A44" s="27"/>
    </row>
    <row r="45" ht="15.75">
      <c r="A45" s="30"/>
    </row>
    <row r="46" ht="18.75">
      <c r="A46" s="28"/>
    </row>
    <row r="47" ht="18.75">
      <c r="A47" s="28"/>
    </row>
    <row r="48" ht="18.75">
      <c r="A48" s="28"/>
    </row>
    <row r="49" ht="18.75">
      <c r="A49" s="26"/>
    </row>
    <row r="50" ht="18.75">
      <c r="A50" s="28"/>
    </row>
    <row r="51" ht="18.75">
      <c r="A51" s="28"/>
    </row>
    <row r="52" ht="18.75">
      <c r="A52" s="28"/>
    </row>
    <row r="53" ht="15.75">
      <c r="A53" s="29"/>
    </row>
    <row r="54" ht="18.75">
      <c r="A54" s="28"/>
    </row>
    <row r="55" ht="15.75">
      <c r="A55" s="30"/>
    </row>
    <row r="56" ht="18.75">
      <c r="A56" s="26"/>
    </row>
    <row r="57" ht="15.75">
      <c r="A57" s="29"/>
    </row>
    <row r="58" ht="15.75">
      <c r="A58" s="30"/>
    </row>
    <row r="59" ht="15.75">
      <c r="A59" s="30"/>
    </row>
    <row r="60" ht="18.75">
      <c r="A60" s="28"/>
    </row>
    <row r="61" spans="1:2" ht="18.75">
      <c r="A61" s="28"/>
      <c r="B61" s="26"/>
    </row>
    <row r="62" ht="18.75">
      <c r="A62" s="28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5.00390625" style="0" customWidth="1"/>
    <col min="4" max="4" width="15.753906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  <col min="14" max="14" width="18.125" style="0" customWidth="1"/>
  </cols>
  <sheetData>
    <row r="1" spans="1:5" s="135" customFormat="1" ht="17.25" customHeight="1">
      <c r="A1" s="290" t="s">
        <v>130</v>
      </c>
      <c r="B1" s="290"/>
      <c r="C1" s="290"/>
      <c r="D1" s="290"/>
      <c r="E1" s="290"/>
    </row>
    <row r="2" spans="1:5" ht="18" customHeight="1">
      <c r="A2" s="23"/>
      <c r="B2" s="37"/>
      <c r="C2" s="37"/>
      <c r="D2" s="37"/>
      <c r="E2" s="37"/>
    </row>
    <row r="3" spans="1:5" ht="18" customHeight="1">
      <c r="A3" s="37"/>
      <c r="B3" s="37"/>
      <c r="C3" s="37"/>
      <c r="D3" s="37"/>
      <c r="E3" s="37"/>
    </row>
    <row r="4" spans="1:5" ht="18" customHeight="1">
      <c r="A4" s="1" t="s">
        <v>121</v>
      </c>
      <c r="B4" s="1" t="s">
        <v>92</v>
      </c>
      <c r="D4" s="44">
        <v>61025075.6</v>
      </c>
      <c r="E4" s="1" t="s">
        <v>89</v>
      </c>
    </row>
    <row r="5" spans="1:5" ht="18" customHeight="1">
      <c r="A5" s="17"/>
      <c r="B5" s="17"/>
      <c r="D5" s="38"/>
      <c r="E5" s="2"/>
    </row>
    <row r="6" spans="1:2" ht="18" customHeight="1">
      <c r="A6" s="17"/>
      <c r="B6" s="48"/>
    </row>
    <row r="7" spans="1:5" ht="15.75">
      <c r="A7" s="1" t="s">
        <v>66</v>
      </c>
      <c r="B7" s="17"/>
      <c r="E7" s="51" t="s">
        <v>83</v>
      </c>
    </row>
    <row r="8" spans="1:5" ht="25.5" customHeight="1">
      <c r="A8" s="223"/>
      <c r="B8" s="224" t="s">
        <v>90</v>
      </c>
      <c r="C8" s="219" t="s">
        <v>91</v>
      </c>
      <c r="D8" s="218" t="s">
        <v>85</v>
      </c>
      <c r="E8" s="219" t="s">
        <v>34</v>
      </c>
    </row>
    <row r="9" spans="1:5" ht="22.5" customHeight="1">
      <c r="A9" s="225" t="s">
        <v>104</v>
      </c>
      <c r="B9" s="201">
        <v>0</v>
      </c>
      <c r="C9" s="201">
        <v>0</v>
      </c>
      <c r="D9" s="203">
        <v>66.88</v>
      </c>
      <c r="E9" s="226" t="s">
        <v>19</v>
      </c>
    </row>
    <row r="10" spans="1:5" ht="25.5" customHeight="1">
      <c r="A10" s="227" t="s">
        <v>21</v>
      </c>
      <c r="B10" s="221">
        <v>0</v>
      </c>
      <c r="C10" s="221">
        <v>0</v>
      </c>
      <c r="D10" s="216">
        <f>SUM(D9:D9)</f>
        <v>66.88</v>
      </c>
      <c r="E10" s="228" t="s">
        <v>19</v>
      </c>
    </row>
    <row r="11" spans="1:5" ht="18" customHeight="1">
      <c r="A11" s="7"/>
      <c r="D11" s="11"/>
      <c r="E11" s="11"/>
    </row>
    <row r="12" spans="1:5" ht="18" customHeight="1">
      <c r="A12" s="7"/>
      <c r="D12" s="11"/>
      <c r="E12" s="11"/>
    </row>
    <row r="13" spans="1:5" ht="15.75" customHeight="1">
      <c r="A13" s="1" t="s">
        <v>26</v>
      </c>
      <c r="B13" s="1"/>
      <c r="D13" s="142">
        <f>D4+D10</f>
        <v>61025142.480000004</v>
      </c>
      <c r="E13" s="138" t="s">
        <v>89</v>
      </c>
    </row>
    <row r="14" spans="4:12" ht="18" customHeight="1">
      <c r="D14" s="11"/>
      <c r="E14" s="11"/>
      <c r="L14" s="168"/>
    </row>
    <row r="15" ht="18" customHeight="1">
      <c r="J15" t="s">
        <v>92</v>
      </c>
    </row>
    <row r="16" spans="1:5" ht="15.75">
      <c r="A16" s="1" t="s">
        <v>67</v>
      </c>
      <c r="B16" s="1"/>
      <c r="E16" s="51" t="s">
        <v>83</v>
      </c>
    </row>
    <row r="17" spans="1:5" ht="25.5" customHeight="1">
      <c r="A17" s="229"/>
      <c r="B17" s="224" t="s">
        <v>90</v>
      </c>
      <c r="C17" s="219" t="s">
        <v>91</v>
      </c>
      <c r="D17" s="230" t="s">
        <v>85</v>
      </c>
      <c r="E17" s="219" t="s">
        <v>34</v>
      </c>
    </row>
    <row r="18" spans="1:5" ht="22.5" customHeight="1">
      <c r="A18" s="231" t="s">
        <v>23</v>
      </c>
      <c r="B18" s="201">
        <v>0</v>
      </c>
      <c r="C18" s="200">
        <v>115625076</v>
      </c>
      <c r="D18" s="200">
        <v>13890190</v>
      </c>
      <c r="E18" s="214">
        <f>D18/C18*100</f>
        <v>12.01312940109981</v>
      </c>
    </row>
    <row r="19" spans="1:5" ht="25.5" customHeight="1">
      <c r="A19" s="229" t="s">
        <v>22</v>
      </c>
      <c r="B19" s="221">
        <f>SUM(B18:B18)</f>
        <v>0</v>
      </c>
      <c r="C19" s="216">
        <f>SUM(C18)</f>
        <v>115625076</v>
      </c>
      <c r="D19" s="216">
        <f>D18</f>
        <v>13890190</v>
      </c>
      <c r="E19" s="232">
        <f>D19/C19*100</f>
        <v>12.01312940109981</v>
      </c>
    </row>
    <row r="20" ht="12.75">
      <c r="C20" s="6"/>
    </row>
    <row r="21" spans="3:5" ht="12.75">
      <c r="C21" s="6"/>
      <c r="D21" s="5"/>
      <c r="E21" s="5"/>
    </row>
    <row r="22" spans="4:14" ht="12.75">
      <c r="D22" s="19"/>
      <c r="E22" s="11"/>
      <c r="N22" s="47"/>
    </row>
    <row r="23" spans="1:5" ht="15.75">
      <c r="A23" s="46" t="s">
        <v>129</v>
      </c>
      <c r="D23" s="142">
        <f>D13-D19</f>
        <v>47134952.480000004</v>
      </c>
      <c r="E23" s="167" t="s">
        <v>89</v>
      </c>
    </row>
    <row r="24" spans="4:5" ht="12.75">
      <c r="D24" s="19"/>
      <c r="E24" s="11"/>
    </row>
    <row r="25" spans="4:5" ht="12.75">
      <c r="D25" s="11"/>
      <c r="E25" s="11"/>
    </row>
    <row r="26" spans="4:5" ht="12.75">
      <c r="D26" s="11"/>
      <c r="E26" s="11"/>
    </row>
    <row r="27" spans="4:5" ht="12.75" customHeight="1">
      <c r="D27" s="19"/>
      <c r="E27" s="11"/>
    </row>
    <row r="28" spans="4:5" ht="12.75">
      <c r="D28" s="11"/>
      <c r="E28" s="11"/>
    </row>
    <row r="33" ht="12" customHeight="1"/>
    <row r="35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L6" sqref="L6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9.25390625" style="0" bestFit="1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5" max="15" width="15.375" style="0" bestFit="1" customWidth="1"/>
    <col min="16" max="16" width="13.875" style="0" bestFit="1" customWidth="1"/>
    <col min="17" max="17" width="14.75390625" style="0" customWidth="1"/>
  </cols>
  <sheetData>
    <row r="1" spans="1:9" s="135" customFormat="1" ht="18.75">
      <c r="A1" s="280" t="s">
        <v>131</v>
      </c>
      <c r="B1" s="280"/>
      <c r="C1" s="280"/>
      <c r="D1" s="280"/>
      <c r="E1" s="280"/>
      <c r="F1" s="280"/>
      <c r="I1" s="136"/>
    </row>
    <row r="2" spans="2:9" ht="18" customHeight="1">
      <c r="B2" s="33"/>
      <c r="C2" s="33"/>
      <c r="D2" s="33"/>
      <c r="E2" s="33"/>
      <c r="F2" s="33"/>
      <c r="I2" s="2"/>
    </row>
    <row r="3" spans="2:9" ht="18" customHeight="1">
      <c r="B3" s="33"/>
      <c r="C3" s="33"/>
      <c r="D3" s="33"/>
      <c r="E3" s="16"/>
      <c r="F3" s="33"/>
      <c r="I3" s="2"/>
    </row>
    <row r="4" spans="1:8" ht="16.5" customHeight="1">
      <c r="A4" s="300" t="s">
        <v>121</v>
      </c>
      <c r="B4" s="300"/>
      <c r="E4" s="142">
        <v>1312981194.11</v>
      </c>
      <c r="F4" s="1" t="s">
        <v>89</v>
      </c>
      <c r="H4" s="24"/>
    </row>
    <row r="5" spans="2:8" ht="18" customHeight="1">
      <c r="B5" s="1"/>
      <c r="E5" s="96"/>
      <c r="H5" s="24"/>
    </row>
    <row r="6" spans="2:8" ht="18" customHeight="1">
      <c r="B6" s="1"/>
      <c r="E6" s="24"/>
      <c r="H6" s="24"/>
    </row>
    <row r="7" spans="1:7" ht="15.75">
      <c r="A7" s="1" t="s">
        <v>66</v>
      </c>
      <c r="C7" s="1"/>
      <c r="F7" s="51" t="s">
        <v>83</v>
      </c>
      <c r="G7" s="100"/>
    </row>
    <row r="8" spans="1:8" ht="25.5" customHeight="1">
      <c r="A8" s="301"/>
      <c r="B8" s="302"/>
      <c r="C8" s="211" t="s">
        <v>90</v>
      </c>
      <c r="D8" s="211" t="s">
        <v>91</v>
      </c>
      <c r="E8" s="212" t="s">
        <v>85</v>
      </c>
      <c r="F8" s="213" t="s">
        <v>34</v>
      </c>
      <c r="G8" s="209"/>
      <c r="H8" s="11"/>
    </row>
    <row r="9" spans="1:8" ht="51.75" customHeight="1">
      <c r="A9" s="303" t="s">
        <v>100</v>
      </c>
      <c r="B9" s="304"/>
      <c r="C9" s="204">
        <v>0</v>
      </c>
      <c r="D9" s="204">
        <v>0</v>
      </c>
      <c r="E9" s="205">
        <v>63343920.4</v>
      </c>
      <c r="F9" s="214" t="s">
        <v>19</v>
      </c>
      <c r="G9" s="209"/>
      <c r="H9" s="101"/>
    </row>
    <row r="10" spans="1:15" ht="18" customHeight="1">
      <c r="A10" s="293" t="s">
        <v>87</v>
      </c>
      <c r="B10" s="294"/>
      <c r="C10" s="204">
        <v>0</v>
      </c>
      <c r="D10" s="204">
        <v>0</v>
      </c>
      <c r="E10" s="206">
        <v>1.42</v>
      </c>
      <c r="F10" s="214" t="s">
        <v>19</v>
      </c>
      <c r="G10" s="209"/>
      <c r="H10" s="95"/>
      <c r="O10" s="47"/>
    </row>
    <row r="11" spans="1:15" ht="15" customHeight="1">
      <c r="A11" s="291" t="s">
        <v>21</v>
      </c>
      <c r="B11" s="292"/>
      <c r="C11" s="215">
        <f>SUM(C9:C10)</f>
        <v>0</v>
      </c>
      <c r="D11" s="215">
        <f>SUM(D9:D10)</f>
        <v>0</v>
      </c>
      <c r="E11" s="216">
        <f>SUM(E9:E10)</f>
        <v>63343921.82</v>
      </c>
      <c r="F11" s="217" t="s">
        <v>19</v>
      </c>
      <c r="G11" s="209"/>
      <c r="H11" s="11"/>
      <c r="O11" s="47"/>
    </row>
    <row r="12" spans="1:15" ht="18" customHeight="1">
      <c r="A12" s="97"/>
      <c r="B12" s="41"/>
      <c r="C12" s="8"/>
      <c r="D12" s="8"/>
      <c r="E12" s="8"/>
      <c r="F12" s="98"/>
      <c r="G12" s="22"/>
      <c r="O12" s="47"/>
    </row>
    <row r="13" spans="1:15" ht="17.25" customHeight="1">
      <c r="A13" s="11"/>
      <c r="B13" s="3"/>
      <c r="C13" s="8"/>
      <c r="D13" s="8"/>
      <c r="E13" s="8"/>
      <c r="F13" s="21"/>
      <c r="G13" s="11"/>
      <c r="J13" t="s">
        <v>92</v>
      </c>
      <c r="O13" s="47"/>
    </row>
    <row r="14" spans="1:15" ht="15.75" customHeight="1">
      <c r="A14" s="17" t="s">
        <v>25</v>
      </c>
      <c r="B14" s="17"/>
      <c r="C14" s="8"/>
      <c r="D14" s="8"/>
      <c r="E14" s="142">
        <f>E4+E11</f>
        <v>1376325115.9299998</v>
      </c>
      <c r="F14" s="138" t="s">
        <v>89</v>
      </c>
      <c r="G14" s="11"/>
      <c r="I14" s="143"/>
      <c r="O14" s="47"/>
    </row>
    <row r="15" spans="1:15" ht="18" customHeight="1">
      <c r="A15" s="17"/>
      <c r="B15" s="17"/>
      <c r="C15" s="8"/>
      <c r="D15" s="8"/>
      <c r="E15" s="142"/>
      <c r="F15" s="138"/>
      <c r="G15" s="11"/>
      <c r="I15" s="143"/>
      <c r="O15" s="47"/>
    </row>
    <row r="16" spans="1:15" ht="18" customHeight="1">
      <c r="A16" s="11"/>
      <c r="B16" s="11"/>
      <c r="C16" s="11"/>
      <c r="D16" s="11"/>
      <c r="E16" s="95"/>
      <c r="F16" s="14"/>
      <c r="O16" s="47"/>
    </row>
    <row r="17" spans="1:6" ht="15.75">
      <c r="A17" s="1" t="s">
        <v>101</v>
      </c>
      <c r="F17" s="51" t="s">
        <v>83</v>
      </c>
    </row>
    <row r="18" spans="1:15" ht="25.5">
      <c r="A18" s="297"/>
      <c r="B18" s="296"/>
      <c r="C18" s="137" t="s">
        <v>90</v>
      </c>
      <c r="D18" s="137" t="s">
        <v>91</v>
      </c>
      <c r="E18" s="218" t="s">
        <v>85</v>
      </c>
      <c r="F18" s="219" t="s">
        <v>34</v>
      </c>
      <c r="G18" s="295"/>
      <c r="H18" s="296"/>
      <c r="I18" s="137"/>
      <c r="O18" s="47"/>
    </row>
    <row r="19" spans="1:9" ht="24.75" customHeight="1">
      <c r="A19" s="298" t="s">
        <v>102</v>
      </c>
      <c r="B19" s="299"/>
      <c r="C19" s="204">
        <v>0</v>
      </c>
      <c r="D19" s="204">
        <v>0</v>
      </c>
      <c r="E19" s="205">
        <v>128166826.83</v>
      </c>
      <c r="F19" s="220" t="s">
        <v>19</v>
      </c>
      <c r="G19" s="210"/>
      <c r="H19" s="166"/>
      <c r="I19" s="166"/>
    </row>
    <row r="20" spans="1:6" ht="16.5" customHeight="1">
      <c r="A20" s="291" t="s">
        <v>22</v>
      </c>
      <c r="B20" s="292" t="e">
        <f>SUM(#REF!)</f>
        <v>#REF!</v>
      </c>
      <c r="C20" s="221">
        <f>SUM(C19:C19)</f>
        <v>0</v>
      </c>
      <c r="D20" s="221">
        <f>SUM(D19:D19)</f>
        <v>0</v>
      </c>
      <c r="E20" s="222">
        <f>SUM(E19:E19)</f>
        <v>128166826.83</v>
      </c>
      <c r="F20" s="217" t="s">
        <v>19</v>
      </c>
    </row>
    <row r="21" ht="12.75">
      <c r="O21" s="47"/>
    </row>
    <row r="22" ht="12.75">
      <c r="O22" s="47"/>
    </row>
    <row r="23" ht="12.75">
      <c r="O23" s="47"/>
    </row>
    <row r="24" spans="1:6" ht="15" customHeight="1">
      <c r="A24" s="17" t="s">
        <v>129</v>
      </c>
      <c r="B24" s="17"/>
      <c r="C24" s="8"/>
      <c r="D24" s="13"/>
      <c r="E24" s="142">
        <f>E14-E20</f>
        <v>1248158289.1</v>
      </c>
      <c r="F24" s="138" t="s">
        <v>89</v>
      </c>
    </row>
  </sheetData>
  <sheetProtection/>
  <mergeCells count="10">
    <mergeCell ref="A20:B20"/>
    <mergeCell ref="A10:B10"/>
    <mergeCell ref="G18:H18"/>
    <mergeCell ref="A18:B18"/>
    <mergeCell ref="A19:B19"/>
    <mergeCell ref="A1:F1"/>
    <mergeCell ref="A4:B4"/>
    <mergeCell ref="A8:B8"/>
    <mergeCell ref="A11:B11"/>
    <mergeCell ref="A9:B9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2017-05-16T06:24:58Z</cp:lastPrinted>
  <dcterms:created xsi:type="dcterms:W3CDTF">1997-01-24T11:07:25Z</dcterms:created>
  <dcterms:modified xsi:type="dcterms:W3CDTF">2017-05-18T11:44:12Z</dcterms:modified>
  <cp:category/>
  <cp:version/>
  <cp:contentType/>
  <cp:contentStatus/>
</cp:coreProperties>
</file>