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'!$A$1:$F$25</definedName>
    <definedName name="_xlnm.Print_Area" localSheetId="1">'Rozpočet kapitola EP'!$A$1:$E$29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<sst xmlns="http://schemas.openxmlformats.org/spreadsheetml/2006/main" count="313" uniqueCount="140">
  <si>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</si>
  <si>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</si>
  <si>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</si>
  <si>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</si>
  <si>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</si>
  <si>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</si>
  <si>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</si>
  <si>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</si>
  <si>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</si>
  <si>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</si>
  <si>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</si>
  <si>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</si>
  <si>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</si>
  <si>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</si>
  <si>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</si>
  <si>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</si>
  <si>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</si>
  <si>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</si>
  <si>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</si>
  <si>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</si>
  <si>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</si>
  <si>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</si>
  <si>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</si>
  <si>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</si>
  <si>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</si>
  <si>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</si>
  <si>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</si>
  <si>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</si>
  <si>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</si>
  <si>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</si>
  <si>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</si>
  <si>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</si>
  <si>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</si>
  <si>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</si>
  <si>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</si>
  <si>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</si>
  <si>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</si>
  <si>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</si>
  <si>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</si>
  <si>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</si>
  <si>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</si>
  <si>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</si>
  <si>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</si>
  <si>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</si>
  <si>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</si>
  <si>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</si>
  <si>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</si>
  <si>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</si>
  <si>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</si>
  <si>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</si>
  <si>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</si>
  <si>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</si>
  <si>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</si>
  <si>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</si>
  <si>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</si>
  <si>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</si>
  <si>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</si>
  <si>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</si>
  <si>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</si>
  <si>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</si>
  <si>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</si>
  <si>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</si>
  <si>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</si>
  <si>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</si>
  <si>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</si>
  <si>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</si>
  <si>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</si>
  <si>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</si>
  <si>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</si>
  <si>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</si>
  <si>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</si>
  <si>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</si>
  <si>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</si>
  <si>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</si>
  <si>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</si>
  <si>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</si>
  <si>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</si>
  <si>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</si>
  <si>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</si>
  <si>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</si>
  <si>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</si>
  <si>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</si>
  <si>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</si>
  <si>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</si>
  <si>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</si>
  <si>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</si>
  <si>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</si>
  <si>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</si>
  <si>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</si>
  <si>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</si>
  <si>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</si>
  <si>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</si>
  <si>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</si>
  <si>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</si>
  <si>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</si>
  <si>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</si>
  <si>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</si>
  <si>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</si>
  <si>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</si>
  <si>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</si>
  <si>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</si>
  <si>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</si>
  <si>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</si>
  <si>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</si>
  <si>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</si>
  <si>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</si>
  <si>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</si>
  <si>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</si>
  <si>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</si>
  <si>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</si>
  <si>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</si>
  <si>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</si>
  <si>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</si>
  <si>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</si>
  <si>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</si>
  <si>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</si>
  <si>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</si>
  <si>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Převod z FSR - na kapitolu Zdravotnictví, na poskytnutí zápůjčky pro Nemocnici Pelhřimov na pořízení nových kogeneračních jednotek</t>
  </si>
  <si>
    <t>Převod z rozpočtu kraje do FSR - dle očekáváného plnění daňových příjmů</t>
  </si>
  <si>
    <t>Počet stran: 8</t>
  </si>
  <si>
    <t>Zapojení části disponibilního zůstatku kraje za rok 2016 do rozpočtu 2017</t>
  </si>
  <si>
    <t>3) HOSPODAŘENÍ KRAJE VYSOČINA ZA OBDOBÍ 1 - 3/2017</t>
  </si>
  <si>
    <t>2) HOSPODAŘENÍ KRAJE VYSOČINA ZA OBDOBÍ 1 - 3/2017</t>
  </si>
  <si>
    <t>6) SOCIÁLNÍ FOND ZA OBDOBÍ 1 - 3/2017</t>
  </si>
  <si>
    <t>7)  FOND VYSOČINY ZA OBDOBÍ 1 - 3/2017</t>
  </si>
  <si>
    <t>8)  FOND STRATEGICKÝCH REZERV ZA OBDOBÍ 1 - 3/2017</t>
  </si>
  <si>
    <t>Zůstatek účtu k 31. 12. 2016</t>
  </si>
  <si>
    <t>Stav na účtu k 31. 3. 2017</t>
  </si>
  <si>
    <t>Stav na účtu k  31. 3. 2017</t>
  </si>
  <si>
    <t>Ve sledovaném období by alikvotní plnění daň. příjmů mělo činit 25%, tj. 1 075 000 tis. Kč. , což je o  56 514 tis. Kč méně než skutečnost.</t>
  </si>
  <si>
    <t>Skutečné plnění daňových příjmů za sledované období činí 1 131 514 tis. Kč, což je o  136 934 tis. Kč více než ze stejné období minulého roku, tj. 114 %.</t>
  </si>
  <si>
    <t>5) VÝVOJ DAŇOVÝCH PŘÍJMŮ - SROVNÁNÍ VÝVOJE DAŇOVÝCH PŘÍJMŮ V LETECH  2017 A 2016 (bez daně placené krajem, tis.Kč)</t>
  </si>
  <si>
    <t>1) HOSPODAŘENÍ KRAJE VYSOČINA ZA OBDOBÍ 1 - 3/2017</t>
  </si>
  <si>
    <t>4)  FINANCOVÁNÍ KRAJE VYSOČINA ZA OBDOBÍ 1 - 3/2017</t>
  </si>
  <si>
    <t>Převod z FSR - na kapitolu Zdravotnictví, na poskytnutí zápůjčky pro Nemocnici Havlíčkův Brod ke krytí výdajů spojených s pořízením vybavení zrekonstruované budovy č. 13</t>
  </si>
  <si>
    <t>Převod z FSR - na kapitolu Zdravotnictví, na poskytnutí zápůjčky pro Nemocnici Třebíč na předfinancování akce "RTG zobrazovací modality, NMR a přístroje do NMR"</t>
  </si>
  <si>
    <t xml:space="preserve">Převod z FSR - na kapitolu Zdravotnictví, na poskytnutí zápůjčky pro Nemocnici Třebíč na úhradu části výdajů určených na pořízení ostatního vybavení PCHO </t>
  </si>
  <si>
    <t xml:space="preserve">Převod z FSR - na kapitolu Zdravotnictví, na poskytnutí zápůjčky pro Nemocnici Třebíč na předfinancování akce "Zdravotnické technologie a vybavení" </t>
  </si>
  <si>
    <t>Zapojení zůstatků účtů evropských projektů k                31. 12. 2016 do rozpočtu roku 2017</t>
  </si>
  <si>
    <t>RK-16-2017-47,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</si>
</sst>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6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2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horizontal="right" vertical="center"/>
    </xf>
    <xf numFmtId="3" fontId="0" fillId="36" borderId="22" xfId="0" applyNumberFormat="1" applyFill="1" applyBorder="1" applyAlignment="1">
      <alignment horizontal="right" vertical="center"/>
    </xf>
    <xf numFmtId="0" fontId="0" fillId="36" borderId="27" xfId="0" applyFill="1" applyBorder="1" applyAlignment="1">
      <alignment horizontal="lef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3" fontId="0" fillId="36" borderId="23" xfId="0" applyNumberFormat="1" applyFill="1" applyBorder="1" applyAlignment="1">
      <alignment horizontal="right" vertical="center"/>
    </xf>
    <xf numFmtId="3" fontId="0" fillId="36" borderId="30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0" fontId="0" fillId="36" borderId="33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4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4" xfId="0" applyFont="1" applyFill="1" applyBorder="1" applyAlignment="1">
      <alignment horizontal="left" vertical="center"/>
    </xf>
    <xf numFmtId="3" fontId="0" fillId="36" borderId="3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32" xfId="0" applyNumberFormat="1" applyFill="1" applyBorder="1" applyAlignment="1">
      <alignment horizontal="right"/>
    </xf>
    <xf numFmtId="3" fontId="0" fillId="36" borderId="35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29" xfId="0" applyFill="1" applyBorder="1" applyAlignment="1">
      <alignment vertical="center"/>
    </xf>
    <xf numFmtId="3" fontId="0" fillId="36" borderId="36" xfId="0" applyNumberFormat="1" applyFill="1" applyBorder="1" applyAlignment="1">
      <alignment vertical="center"/>
    </xf>
    <xf numFmtId="3" fontId="0" fillId="36" borderId="37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4" fontId="0" fillId="36" borderId="22" xfId="0" applyNumberFormat="1" applyFont="1" applyFill="1" applyBorder="1" applyAlignment="1">
      <alignment horizontal="right" vertical="center"/>
    </xf>
    <xf numFmtId="4" fontId="0" fillId="36" borderId="38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3" fontId="0" fillId="36" borderId="12" xfId="0" applyNumberFormat="1" applyFont="1" applyFill="1" applyBorder="1" applyAlignment="1">
      <alignment vertical="center"/>
    </xf>
    <xf numFmtId="3" fontId="0" fillId="36" borderId="3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 vertical="center" wrapText="1"/>
    </xf>
    <xf numFmtId="3" fontId="0" fillId="36" borderId="21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wrapText="1"/>
    </xf>
    <xf numFmtId="3" fontId="0" fillId="36" borderId="21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0" fillId="0" borderId="0" xfId="52">
      <alignment/>
      <protection/>
    </xf>
    <xf numFmtId="0" fontId="28" fillId="0" borderId="40" xfId="52" applyFont="1" applyBorder="1" applyAlignment="1" applyProtection="1">
      <alignment vertical="top" wrapText="1" readingOrder="1"/>
      <protection locked="0"/>
    </xf>
    <xf numFmtId="0" fontId="29" fillId="0" borderId="0" xfId="52" applyFont="1">
      <alignment/>
      <protection/>
    </xf>
    <xf numFmtId="0" fontId="28" fillId="0" borderId="41" xfId="52" applyFont="1" applyBorder="1" applyAlignment="1" applyProtection="1">
      <alignment horizontal="left" vertical="top" wrapText="1" readingOrder="1"/>
      <protection locked="0"/>
    </xf>
    <xf numFmtId="0" fontId="27" fillId="0" borderId="42" xfId="52" applyFont="1" applyBorder="1" applyAlignment="1" applyProtection="1">
      <alignment vertical="top" wrapText="1" readingOrder="1"/>
      <protection locked="0"/>
    </xf>
    <xf numFmtId="0" fontId="27" fillId="38" borderId="43" xfId="52" applyFont="1" applyFill="1" applyBorder="1" applyAlignment="1" applyProtection="1">
      <alignment horizontal="center" vertical="top" wrapText="1" readingOrder="1"/>
      <protection locked="0"/>
    </xf>
    <xf numFmtId="0" fontId="26" fillId="0" borderId="44" xfId="52" applyFont="1" applyBorder="1" applyAlignment="1" applyProtection="1">
      <alignment vertical="top" wrapText="1" readingOrder="1"/>
      <protection locked="0"/>
    </xf>
    <xf numFmtId="0" fontId="27" fillId="0" borderId="45" xfId="52" applyFont="1" applyBorder="1" applyAlignment="1" applyProtection="1">
      <alignment horizontal="center" vertical="top" wrapText="1" readingOrder="1"/>
      <protection locked="0"/>
    </xf>
    <xf numFmtId="165" fontId="27" fillId="0" borderId="43" xfId="52" applyNumberFormat="1" applyFont="1" applyBorder="1" applyAlignment="1" applyProtection="1">
      <alignment horizontal="right" vertical="top" wrapText="1" readingOrder="1"/>
      <protection locked="0"/>
    </xf>
    <xf numFmtId="165" fontId="27" fillId="0" borderId="43" xfId="52" applyNumberFormat="1" applyFont="1" applyBorder="1" applyAlignment="1" applyProtection="1">
      <alignment horizontal="center" vertical="top" wrapText="1" readingOrder="1"/>
      <protection locked="0"/>
    </xf>
    <xf numFmtId="165" fontId="28" fillId="0" borderId="43" xfId="52" applyNumberFormat="1" applyFont="1" applyBorder="1" applyAlignment="1" applyProtection="1">
      <alignment vertical="top" wrapText="1" readingOrder="1"/>
      <protection locked="0"/>
    </xf>
    <xf numFmtId="165" fontId="28" fillId="0" borderId="43" xfId="52" applyNumberFormat="1" applyFont="1" applyBorder="1" applyAlignment="1" applyProtection="1">
      <alignment horizontal="center" vertical="top" wrapText="1" readingOrder="1"/>
      <protection locked="0"/>
    </xf>
    <xf numFmtId="0" fontId="28" fillId="0" borderId="40" xfId="52" applyFont="1" applyBorder="1" applyAlignment="1" applyProtection="1">
      <alignment vertical="top" wrapText="1" readingOrder="1"/>
      <protection locked="0"/>
    </xf>
    <xf numFmtId="0" fontId="20" fillId="0" borderId="0" xfId="52" applyFont="1" applyAlignment="1">
      <alignment vertical="center"/>
      <protection/>
    </xf>
    <xf numFmtId="3" fontId="0" fillId="36" borderId="22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43" xfId="52" applyFont="1" applyBorder="1" applyAlignment="1" applyProtection="1">
      <alignment vertical="top" wrapText="1" readingOrder="1"/>
      <protection locked="0"/>
    </xf>
    <xf numFmtId="0" fontId="29" fillId="0" borderId="45" xfId="52" applyFont="1" applyBorder="1" applyAlignment="1" applyProtection="1">
      <alignment vertical="top" wrapText="1"/>
      <protection locked="0"/>
    </xf>
    <xf numFmtId="0" fontId="30" fillId="0" borderId="0" xfId="50" applyFont="1" applyAlignment="1" applyProtection="1">
      <alignment vertical="center" wrapText="1"/>
      <protection locked="0"/>
    </xf>
    <xf numFmtId="0" fontId="31" fillId="0" borderId="0" xfId="50" applyFont="1" applyAlignment="1">
      <alignment vertical="center"/>
      <protection/>
    </xf>
    <xf numFmtId="0" fontId="27" fillId="0" borderId="0" xfId="52" applyFont="1" applyAlignment="1" applyProtection="1">
      <alignment vertical="top" wrapText="1" readingOrder="1"/>
      <protection locked="0"/>
    </xf>
    <xf numFmtId="0" fontId="29" fillId="0" borderId="0" xfId="52" applyFont="1">
      <alignment/>
      <protection/>
    </xf>
    <xf numFmtId="0" fontId="22" fillId="0" borderId="0" xfId="0" applyFont="1" applyFill="1" applyAlignment="1">
      <alignment horizontal="left"/>
    </xf>
    <xf numFmtId="0" fontId="3" fillId="33" borderId="31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9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6" borderId="31" xfId="0" applyFill="1" applyBorder="1" applyAlignment="1">
      <alignment wrapText="1"/>
    </xf>
    <xf numFmtId="0" fontId="0" fillId="36" borderId="39" xfId="0" applyFill="1" applyBorder="1" applyAlignment="1">
      <alignment wrapText="1"/>
    </xf>
    <xf numFmtId="0" fontId="2" fillId="0" borderId="0" xfId="0" applyFont="1" applyAlignment="1">
      <alignment/>
    </xf>
    <xf numFmtId="0" fontId="3" fillId="37" borderId="31" xfId="0" applyFont="1" applyFill="1" applyBorder="1" applyAlignment="1">
      <alignment vertical="center"/>
    </xf>
    <xf numFmtId="0" fontId="3" fillId="37" borderId="39" xfId="0" applyFont="1" applyFill="1" applyBorder="1" applyAlignment="1">
      <alignment vertical="center"/>
    </xf>
    <xf numFmtId="0" fontId="0" fillId="36" borderId="31" xfId="0" applyFont="1" applyFill="1" applyBorder="1" applyAlignment="1">
      <alignment vertical="center" wrapText="1"/>
    </xf>
    <xf numFmtId="0" fontId="0" fillId="36" borderId="39" xfId="0" applyFont="1" applyFill="1" applyBorder="1" applyAlignment="1">
      <alignment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44" t="s">
        <v>139</v>
      </c>
      <c r="E1" s="244"/>
    </row>
    <row r="2" spans="4:5" ht="15">
      <c r="D2" s="260" t="s">
        <v>119</v>
      </c>
      <c r="E2" s="260"/>
    </row>
    <row r="3" spans="4:5" ht="12.75" customHeight="1">
      <c r="D3" s="34"/>
      <c r="E3" s="34"/>
    </row>
    <row r="4" spans="1:5" s="135" customFormat="1" ht="21.75" customHeight="1">
      <c r="A4" s="261" t="s">
        <v>132</v>
      </c>
      <c r="B4" s="262"/>
      <c r="C4" s="262"/>
      <c r="D4" s="262"/>
      <c r="E4" s="262"/>
    </row>
    <row r="5" spans="1:5" ht="16.5">
      <c r="A5" s="263" t="s">
        <v>93</v>
      </c>
      <c r="B5" s="264"/>
      <c r="C5" s="264"/>
      <c r="D5" s="264"/>
      <c r="E5" s="264"/>
    </row>
    <row r="6" ht="13.5" thickBot="1">
      <c r="E6" s="51" t="s">
        <v>20</v>
      </c>
    </row>
    <row r="7" spans="1:14" ht="26.25" customHeight="1">
      <c r="A7" s="52" t="s">
        <v>31</v>
      </c>
      <c r="B7" s="53" t="s">
        <v>32</v>
      </c>
      <c r="C7" s="144" t="s">
        <v>33</v>
      </c>
      <c r="D7" s="54" t="s">
        <v>85</v>
      </c>
      <c r="E7" s="55" t="s">
        <v>34</v>
      </c>
      <c r="N7" s="47"/>
    </row>
    <row r="8" spans="1:14" ht="15.75" customHeight="1">
      <c r="A8" s="175" t="s">
        <v>35</v>
      </c>
      <c r="B8" s="241">
        <v>4331227</v>
      </c>
      <c r="C8" s="173">
        <v>4331227</v>
      </c>
      <c r="D8" s="178">
        <v>1132085</v>
      </c>
      <c r="E8" s="179">
        <f>D8/C8*100</f>
        <v>26.137743415434013</v>
      </c>
      <c r="G8" s="32"/>
      <c r="H8" s="32"/>
      <c r="L8" s="47"/>
      <c r="N8" s="47"/>
    </row>
    <row r="9" spans="1:14" ht="15" customHeight="1">
      <c r="A9" s="176" t="s">
        <v>36</v>
      </c>
      <c r="B9" s="187">
        <v>262042</v>
      </c>
      <c r="C9" s="169">
        <v>268354</v>
      </c>
      <c r="D9" s="180">
        <v>41020</v>
      </c>
      <c r="E9" s="181">
        <f>D9/C9*100</f>
        <v>15.285779231910087</v>
      </c>
      <c r="G9" s="72"/>
      <c r="H9" s="72"/>
      <c r="L9" s="47"/>
      <c r="N9" s="47"/>
    </row>
    <row r="10" spans="1:14" ht="15" customHeight="1">
      <c r="A10" s="176" t="s">
        <v>37</v>
      </c>
      <c r="B10" s="187">
        <v>22000</v>
      </c>
      <c r="C10" s="169">
        <v>22000</v>
      </c>
      <c r="D10" s="180">
        <v>32406</v>
      </c>
      <c r="E10" s="181">
        <f>D10/C10*100</f>
        <v>147.3</v>
      </c>
      <c r="G10" s="72"/>
      <c r="H10" s="72"/>
      <c r="L10" s="47"/>
      <c r="N10" s="47"/>
    </row>
    <row r="11" spans="1:12" s="11" customFormat="1" ht="15" customHeight="1" thickBot="1">
      <c r="A11" s="177" t="s">
        <v>38</v>
      </c>
      <c r="B11" s="242">
        <v>4313294</v>
      </c>
      <c r="C11" s="174">
        <v>4982128</v>
      </c>
      <c r="D11" s="174">
        <v>1932213</v>
      </c>
      <c r="E11" s="181">
        <f>D11/C11*100</f>
        <v>38.78288554609596</v>
      </c>
      <c r="F11" s="139"/>
      <c r="G11" s="76"/>
      <c r="H11" s="76"/>
      <c r="L11" s="165"/>
    </row>
    <row r="12" spans="1:14" ht="20.25" customHeight="1" thickBot="1">
      <c r="A12" s="113" t="s">
        <v>27</v>
      </c>
      <c r="B12" s="109">
        <f>SUM(B8:B11)</f>
        <v>8928563</v>
      </c>
      <c r="C12" s="109">
        <f>SUM(C8:C11)</f>
        <v>9603709</v>
      </c>
      <c r="D12" s="109">
        <f>SUM(D8:D11)</f>
        <v>3137724</v>
      </c>
      <c r="E12" s="114">
        <f>D12/C12*100</f>
        <v>32.67200203588009</v>
      </c>
      <c r="G12" s="32"/>
      <c r="H12" s="32"/>
      <c r="L12" s="47"/>
      <c r="N12" s="47"/>
    </row>
    <row r="13" spans="1:12" ht="10.5" customHeight="1" thickBot="1">
      <c r="A13" s="56"/>
      <c r="B13" s="57"/>
      <c r="C13" s="57"/>
      <c r="D13" s="57"/>
      <c r="E13" s="57"/>
      <c r="G13" s="32"/>
      <c r="H13" s="32"/>
      <c r="L13" s="47"/>
    </row>
    <row r="14" spans="1:14" ht="20.25" customHeight="1" thickBot="1">
      <c r="A14" s="107" t="s">
        <v>30</v>
      </c>
      <c r="B14" s="108">
        <f>Financování!B19</f>
        <v>780244</v>
      </c>
      <c r="C14" s="108">
        <f>Financování!C19</f>
        <v>1593396</v>
      </c>
      <c r="D14" s="108">
        <f>Financování!D19</f>
        <v>362721</v>
      </c>
      <c r="E14" s="115">
        <f>D14/C14*100</f>
        <v>22.76402099666373</v>
      </c>
      <c r="G14" s="32"/>
      <c r="H14" s="32"/>
      <c r="L14" s="165"/>
      <c r="N14" s="47"/>
    </row>
    <row r="15" spans="1:12" ht="9.75" customHeight="1" thickBot="1">
      <c r="A15" s="56"/>
      <c r="B15" s="57"/>
      <c r="C15" s="57"/>
      <c r="D15" s="57"/>
      <c r="E15" s="57"/>
      <c r="G15" s="32"/>
      <c r="H15" s="32"/>
      <c r="L15" s="165"/>
    </row>
    <row r="16" spans="1:12" ht="20.25" customHeight="1" thickBot="1">
      <c r="A16" s="58" t="s">
        <v>39</v>
      </c>
      <c r="B16" s="59">
        <f>SUM(B14+B12)</f>
        <v>9708807</v>
      </c>
      <c r="C16" s="59">
        <f>SUM(C14+C12)</f>
        <v>11197105</v>
      </c>
      <c r="D16" s="150">
        <f>SUM(D14+D12)</f>
        <v>3500445</v>
      </c>
      <c r="E16" s="60">
        <f>D16/C16*100</f>
        <v>31.262053896967117</v>
      </c>
      <c r="G16" s="32"/>
      <c r="H16" s="32"/>
      <c r="J16" t="s">
        <v>92</v>
      </c>
      <c r="L16" s="47"/>
    </row>
    <row r="17" spans="2:12" ht="13.5" thickBot="1">
      <c r="B17" s="47"/>
      <c r="D17" s="47"/>
      <c r="G17" s="72"/>
      <c r="H17" s="72"/>
      <c r="L17" s="47"/>
    </row>
    <row r="18" spans="1:14" ht="18.75" customHeight="1" thickBot="1">
      <c r="A18" s="58" t="s">
        <v>40</v>
      </c>
      <c r="B18" s="61"/>
      <c r="C18" s="145"/>
      <c r="D18" s="62"/>
      <c r="E18" s="63"/>
      <c r="G18" s="72"/>
      <c r="H18" s="72"/>
      <c r="L18" s="47"/>
      <c r="N18" s="47"/>
    </row>
    <row r="19" spans="1:16" ht="15" customHeight="1">
      <c r="A19" s="182" t="s">
        <v>84</v>
      </c>
      <c r="B19" s="241">
        <v>74540</v>
      </c>
      <c r="C19" s="183">
        <v>76151</v>
      </c>
      <c r="D19" s="173">
        <v>55</v>
      </c>
      <c r="E19" s="179">
        <f aca="true" t="shared" si="0" ref="E19:E34">D19/C19*100</f>
        <v>0.0722249215374716</v>
      </c>
      <c r="G19" s="72"/>
      <c r="H19" s="72"/>
      <c r="L19" s="47"/>
      <c r="N19" s="47"/>
      <c r="P19" s="47"/>
    </row>
    <row r="20" spans="1:16" ht="15" customHeight="1">
      <c r="A20" s="184" t="s">
        <v>68</v>
      </c>
      <c r="B20" s="187">
        <v>4613622</v>
      </c>
      <c r="C20" s="185">
        <v>4692440</v>
      </c>
      <c r="D20" s="169">
        <v>1655099</v>
      </c>
      <c r="E20" s="181">
        <f t="shared" si="0"/>
        <v>35.27160709566878</v>
      </c>
      <c r="G20" s="72"/>
      <c r="H20" s="72"/>
      <c r="L20" s="47"/>
      <c r="N20" s="47"/>
      <c r="P20" s="47"/>
    </row>
    <row r="21" spans="1:16" ht="15" customHeight="1">
      <c r="A21" s="186" t="s">
        <v>69</v>
      </c>
      <c r="B21" s="187">
        <v>171713</v>
      </c>
      <c r="C21" s="169">
        <v>173033</v>
      </c>
      <c r="D21" s="169">
        <v>37391</v>
      </c>
      <c r="E21" s="181">
        <f t="shared" si="0"/>
        <v>21.60917281674594</v>
      </c>
      <c r="G21" s="72"/>
      <c r="H21" s="72"/>
      <c r="L21" s="47"/>
      <c r="N21" s="47"/>
      <c r="P21" s="47"/>
    </row>
    <row r="22" spans="1:16" ht="15" customHeight="1">
      <c r="A22" s="186" t="s">
        <v>70</v>
      </c>
      <c r="B22" s="187">
        <v>350285</v>
      </c>
      <c r="C22" s="169">
        <v>603732</v>
      </c>
      <c r="D22" s="169">
        <v>84671</v>
      </c>
      <c r="E22" s="181">
        <f t="shared" si="0"/>
        <v>14.024600319346995</v>
      </c>
      <c r="G22" s="72"/>
      <c r="H22" s="72"/>
      <c r="L22" s="47"/>
      <c r="N22" s="47"/>
      <c r="P22" s="47"/>
    </row>
    <row r="23" spans="1:16" ht="15" customHeight="1">
      <c r="A23" s="186" t="s">
        <v>71</v>
      </c>
      <c r="B23" s="187">
        <v>12694</v>
      </c>
      <c r="C23" s="169">
        <v>12928</v>
      </c>
      <c r="D23" s="169">
        <v>2117</v>
      </c>
      <c r="E23" s="181">
        <f t="shared" si="0"/>
        <v>16.375309405940595</v>
      </c>
      <c r="G23" s="72"/>
      <c r="H23" s="72"/>
      <c r="L23" s="47"/>
      <c r="N23" s="47"/>
      <c r="P23" s="47"/>
    </row>
    <row r="24" spans="1:16" ht="15" customHeight="1">
      <c r="A24" s="186" t="s">
        <v>72</v>
      </c>
      <c r="B24" s="187">
        <v>4000</v>
      </c>
      <c r="C24" s="169">
        <v>4000</v>
      </c>
      <c r="D24" s="187">
        <v>0</v>
      </c>
      <c r="E24" s="181">
        <f t="shared" si="0"/>
        <v>0</v>
      </c>
      <c r="G24" s="72"/>
      <c r="H24" s="72"/>
      <c r="L24" s="47"/>
      <c r="N24" s="47"/>
      <c r="P24" s="47"/>
    </row>
    <row r="25" spans="1:16" ht="15" customHeight="1">
      <c r="A25" s="186" t="s">
        <v>73</v>
      </c>
      <c r="B25" s="187">
        <v>1620337</v>
      </c>
      <c r="C25" s="169">
        <v>2004138</v>
      </c>
      <c r="D25" s="169">
        <v>320108</v>
      </c>
      <c r="E25" s="181">
        <f t="shared" si="0"/>
        <v>15.972353201226664</v>
      </c>
      <c r="G25" s="72"/>
      <c r="H25" s="72"/>
      <c r="L25" s="47"/>
      <c r="N25" s="47"/>
      <c r="P25" s="47"/>
    </row>
    <row r="26" spans="1:16" ht="15" customHeight="1">
      <c r="A26" s="186" t="s">
        <v>74</v>
      </c>
      <c r="B26" s="187">
        <v>140466</v>
      </c>
      <c r="C26" s="169">
        <v>613006</v>
      </c>
      <c r="D26" s="169">
        <v>362838</v>
      </c>
      <c r="E26" s="181">
        <f t="shared" si="0"/>
        <v>59.18995898898216</v>
      </c>
      <c r="G26" s="72"/>
      <c r="H26" s="72"/>
      <c r="L26" s="47"/>
      <c r="N26" s="47"/>
      <c r="P26" s="47"/>
    </row>
    <row r="27" spans="1:16" ht="15" customHeight="1">
      <c r="A27" s="186" t="s">
        <v>41</v>
      </c>
      <c r="B27" s="187">
        <v>14680</v>
      </c>
      <c r="C27" s="169">
        <v>30859</v>
      </c>
      <c r="D27" s="169">
        <v>2981</v>
      </c>
      <c r="E27" s="181">
        <f t="shared" si="0"/>
        <v>9.660066755241582</v>
      </c>
      <c r="G27" s="72"/>
      <c r="H27" s="72"/>
      <c r="L27" s="47"/>
      <c r="N27" s="47"/>
      <c r="P27" s="47"/>
    </row>
    <row r="28" spans="1:14" ht="12.75" customHeight="1">
      <c r="A28" s="186" t="s">
        <v>75</v>
      </c>
      <c r="B28" s="187">
        <v>55880</v>
      </c>
      <c r="C28" s="169">
        <v>58295</v>
      </c>
      <c r="D28" s="187">
        <v>10192</v>
      </c>
      <c r="E28" s="181">
        <f t="shared" si="0"/>
        <v>17.483489150012865</v>
      </c>
      <c r="G28" s="72"/>
      <c r="H28" s="72"/>
      <c r="L28" s="47"/>
      <c r="N28" s="47"/>
    </row>
    <row r="29" spans="1:14" ht="15" customHeight="1">
      <c r="A29" s="186" t="s">
        <v>76</v>
      </c>
      <c r="B29" s="187">
        <v>287330</v>
      </c>
      <c r="C29" s="169">
        <v>289370</v>
      </c>
      <c r="D29" s="169">
        <v>59771</v>
      </c>
      <c r="E29" s="181">
        <f t="shared" si="0"/>
        <v>20.655562083146144</v>
      </c>
      <c r="G29" s="72"/>
      <c r="H29" s="72"/>
      <c r="K29" s="47"/>
      <c r="L29" s="47"/>
      <c r="N29" s="47"/>
    </row>
    <row r="30" spans="1:16" ht="15" customHeight="1">
      <c r="A30" s="186" t="s">
        <v>77</v>
      </c>
      <c r="B30" s="187">
        <v>98087</v>
      </c>
      <c r="C30" s="169">
        <v>99294</v>
      </c>
      <c r="D30" s="187">
        <v>407</v>
      </c>
      <c r="E30" s="181">
        <f t="shared" si="0"/>
        <v>0.40989385058513106</v>
      </c>
      <c r="G30" s="72"/>
      <c r="H30" s="72"/>
      <c r="K30" s="47"/>
      <c r="L30" s="47"/>
      <c r="N30" s="47"/>
      <c r="P30" s="47"/>
    </row>
    <row r="31" spans="1:16" ht="15" customHeight="1">
      <c r="A31" s="184" t="s">
        <v>78</v>
      </c>
      <c r="B31" s="187">
        <v>678850</v>
      </c>
      <c r="C31" s="185">
        <v>782688</v>
      </c>
      <c r="D31" s="169">
        <v>61540</v>
      </c>
      <c r="E31" s="181">
        <f t="shared" si="0"/>
        <v>7.862647696144569</v>
      </c>
      <c r="F31" s="11"/>
      <c r="G31" s="72"/>
      <c r="H31" s="72"/>
      <c r="K31" s="47"/>
      <c r="L31" s="47"/>
      <c r="N31" s="47"/>
      <c r="P31" s="47"/>
    </row>
    <row r="32" spans="1:16" ht="15" customHeight="1">
      <c r="A32" s="186" t="s">
        <v>79</v>
      </c>
      <c r="B32" s="187">
        <v>39901</v>
      </c>
      <c r="C32" s="169">
        <v>42850</v>
      </c>
      <c r="D32" s="169">
        <v>7945</v>
      </c>
      <c r="E32" s="181">
        <f t="shared" si="0"/>
        <v>18.5414235705951</v>
      </c>
      <c r="G32" s="72"/>
      <c r="H32" s="72"/>
      <c r="K32" s="47"/>
      <c r="L32" s="47"/>
      <c r="N32" s="47"/>
      <c r="P32" s="47"/>
    </row>
    <row r="33" spans="1:16" ht="15" customHeight="1">
      <c r="A33" s="186" t="s">
        <v>103</v>
      </c>
      <c r="B33" s="187">
        <v>13783</v>
      </c>
      <c r="C33" s="169">
        <v>13783</v>
      </c>
      <c r="D33" s="169">
        <v>2804</v>
      </c>
      <c r="E33" s="181">
        <f t="shared" si="0"/>
        <v>20.343901908147718</v>
      </c>
      <c r="G33" s="72"/>
      <c r="H33" s="72"/>
      <c r="L33" s="47"/>
      <c r="N33" s="47"/>
      <c r="P33" s="47"/>
    </row>
    <row r="34" spans="1:16" ht="15" customHeight="1">
      <c r="A34" s="186" t="s">
        <v>80</v>
      </c>
      <c r="B34" s="187">
        <v>60995</v>
      </c>
      <c r="C34" s="169">
        <v>61581</v>
      </c>
      <c r="D34" s="169">
        <v>11946</v>
      </c>
      <c r="E34" s="181">
        <f t="shared" si="0"/>
        <v>19.398840551468798</v>
      </c>
      <c r="F34" s="139"/>
      <c r="G34" s="72"/>
      <c r="H34" s="72"/>
      <c r="L34" s="47"/>
      <c r="N34" s="47"/>
      <c r="P34" s="47"/>
    </row>
    <row r="35" spans="1:16" ht="12" customHeight="1">
      <c r="A35" s="186" t="s">
        <v>81</v>
      </c>
      <c r="B35" s="187">
        <v>200000</v>
      </c>
      <c r="C35" s="169">
        <v>119761</v>
      </c>
      <c r="D35" s="169" t="s">
        <v>19</v>
      </c>
      <c r="E35" s="181" t="s">
        <v>19</v>
      </c>
      <c r="F35" s="6"/>
      <c r="G35" s="72"/>
      <c r="H35" s="72"/>
      <c r="L35" s="47"/>
      <c r="N35" s="47"/>
      <c r="P35" s="47"/>
    </row>
    <row r="36" spans="1:16" ht="12.75">
      <c r="A36" s="188" t="s">
        <v>42</v>
      </c>
      <c r="B36" s="243">
        <v>150000</v>
      </c>
      <c r="C36" s="189">
        <v>70962</v>
      </c>
      <c r="D36" s="169" t="s">
        <v>19</v>
      </c>
      <c r="E36" s="181" t="s">
        <v>19</v>
      </c>
      <c r="G36" s="72"/>
      <c r="H36" s="72"/>
      <c r="L36" s="47"/>
      <c r="N36" s="47"/>
      <c r="P36" s="47"/>
    </row>
    <row r="37" spans="1:16" ht="12" customHeight="1">
      <c r="A37" s="188" t="s">
        <v>43</v>
      </c>
      <c r="B37" s="243">
        <v>45000</v>
      </c>
      <c r="C37" s="189">
        <v>43799</v>
      </c>
      <c r="D37" s="169" t="s">
        <v>19</v>
      </c>
      <c r="E37" s="181" t="s">
        <v>19</v>
      </c>
      <c r="G37" s="72"/>
      <c r="H37" s="72"/>
      <c r="L37" s="47"/>
      <c r="N37" s="47"/>
      <c r="P37" s="47"/>
    </row>
    <row r="38" spans="1:16" ht="12.75">
      <c r="A38" s="188" t="s">
        <v>44</v>
      </c>
      <c r="B38" s="243">
        <v>5000</v>
      </c>
      <c r="C38" s="189">
        <v>5000</v>
      </c>
      <c r="D38" s="169" t="s">
        <v>19</v>
      </c>
      <c r="E38" s="181" t="s">
        <v>19</v>
      </c>
      <c r="G38" s="72"/>
      <c r="H38" s="72"/>
      <c r="L38" s="47"/>
      <c r="N38" s="47"/>
      <c r="P38" s="47"/>
    </row>
    <row r="39" spans="1:16" ht="15" customHeight="1" thickBot="1">
      <c r="A39" s="190" t="s">
        <v>86</v>
      </c>
      <c r="B39" s="187">
        <f>'Rozpočet kapitola EP'!B21</f>
        <v>781244</v>
      </c>
      <c r="C39" s="187">
        <f>'Rozpočet kapitola EP'!C21</f>
        <v>939286</v>
      </c>
      <c r="D39" s="187">
        <f>'Rozpočet kapitola EP'!D21</f>
        <v>162086</v>
      </c>
      <c r="E39" s="181">
        <f>D39/C39*100</f>
        <v>17.25629893344519</v>
      </c>
      <c r="G39" s="72"/>
      <c r="H39" s="72"/>
      <c r="L39" s="164"/>
      <c r="M39" s="161"/>
      <c r="N39" s="47"/>
      <c r="P39" s="47"/>
    </row>
    <row r="40" spans="1:16" ht="23.25" customHeight="1" thickBot="1">
      <c r="A40" s="112" t="s">
        <v>45</v>
      </c>
      <c r="B40" s="111">
        <f>B19+B20+B21+B22+B23+B24+B25+B26+B27+B28+B29+B30+B31+B32+B33+B34+B35+B39</f>
        <v>9218407</v>
      </c>
      <c r="C40" s="111">
        <f>SUM(C19+C20+C21+C22+C23+C24+C25+C26+C27+C28+C29+C30+C31+C32+C33+C34+C35+C39)</f>
        <v>10617195</v>
      </c>
      <c r="D40" s="111">
        <f>SUM(D19:D39)</f>
        <v>2781951</v>
      </c>
      <c r="E40" s="116">
        <f>D40/C40*100</f>
        <v>26.202316148474242</v>
      </c>
      <c r="G40" s="72"/>
      <c r="H40" s="72"/>
      <c r="L40" s="164"/>
      <c r="M40" s="161"/>
      <c r="N40" s="47"/>
      <c r="P40" s="47"/>
    </row>
    <row r="41" spans="1:16" ht="12.75" customHeight="1" thickBot="1">
      <c r="A41" s="49"/>
      <c r="B41" s="64"/>
      <c r="C41" s="43"/>
      <c r="D41" s="43"/>
      <c r="E41" s="64"/>
      <c r="G41" s="72"/>
      <c r="H41" s="72"/>
      <c r="M41" s="162"/>
      <c r="N41" s="47"/>
      <c r="P41" s="47"/>
    </row>
    <row r="42" spans="1:16" ht="23.25" customHeight="1" thickBot="1">
      <c r="A42" s="107" t="s">
        <v>28</v>
      </c>
      <c r="B42" s="108">
        <f>Financování!B32</f>
        <v>490400</v>
      </c>
      <c r="C42" s="108">
        <f>Financování!C32</f>
        <v>579910</v>
      </c>
      <c r="D42" s="108">
        <f>Financování!D32</f>
        <v>81551</v>
      </c>
      <c r="E42" s="117">
        <f>D42/C42*100</f>
        <v>14.062699384387233</v>
      </c>
      <c r="G42" s="72"/>
      <c r="H42" s="72"/>
      <c r="L42" s="161"/>
      <c r="M42" s="161"/>
      <c r="N42" s="47"/>
      <c r="P42" s="47"/>
    </row>
    <row r="43" spans="1:16" ht="12.75" customHeight="1" thickBot="1">
      <c r="A43" s="65"/>
      <c r="B43" s="66"/>
      <c r="C43" s="66"/>
      <c r="D43" s="66"/>
      <c r="E43" s="67"/>
      <c r="G43" s="72"/>
      <c r="H43" s="72"/>
      <c r="L43" s="164"/>
      <c r="M43" s="161"/>
      <c r="P43" s="47"/>
    </row>
    <row r="44" spans="1:16" ht="23.25" customHeight="1" thickBot="1">
      <c r="A44" s="68" t="s">
        <v>82</v>
      </c>
      <c r="B44" s="69">
        <f>SUM(B42+B40)</f>
        <v>9708807</v>
      </c>
      <c r="C44" s="69">
        <f>SUM(C42+C40)</f>
        <v>11197105</v>
      </c>
      <c r="D44" s="69">
        <f>SUM(D42+D40)</f>
        <v>2863502</v>
      </c>
      <c r="E44" s="70">
        <f>D44/C44*100</f>
        <v>25.573592459836718</v>
      </c>
      <c r="G44" s="72"/>
      <c r="H44" s="72"/>
      <c r="L44" s="47"/>
      <c r="M44" s="162"/>
      <c r="P44" s="47"/>
    </row>
    <row r="45" spans="2:16" ht="18.75" customHeight="1" thickBot="1">
      <c r="B45" s="47"/>
      <c r="D45" s="47"/>
      <c r="G45" s="72"/>
      <c r="H45" s="72"/>
      <c r="L45" s="47"/>
      <c r="P45" s="47"/>
    </row>
    <row r="46" spans="1:14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636943</v>
      </c>
      <c r="E46" s="70" t="s">
        <v>19</v>
      </c>
      <c r="G46" s="74"/>
      <c r="H46" s="74"/>
      <c r="L46" s="47"/>
      <c r="N46" s="47"/>
    </row>
    <row r="47" spans="1:14" ht="12.75" customHeight="1">
      <c r="A47" s="71"/>
      <c r="B47" s="64"/>
      <c r="C47" s="64"/>
      <c r="D47" s="64"/>
      <c r="E47" s="57"/>
      <c r="G47" s="74"/>
      <c r="H47" s="74"/>
      <c r="N47" s="47"/>
    </row>
    <row r="48" spans="1:42" s="155" customFormat="1" ht="12.75" customHeight="1">
      <c r="A48" s="152"/>
      <c r="B48" s="153"/>
      <c r="C48" s="153"/>
      <c r="D48" s="153"/>
      <c r="E48" s="154"/>
      <c r="G48" s="156"/>
      <c r="H48" s="156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98</v>
      </c>
      <c r="B49" s="47"/>
      <c r="D49" s="47"/>
      <c r="G49" s="73"/>
      <c r="H49" s="73"/>
      <c r="N49" s="47"/>
    </row>
    <row r="50" spans="1:14" ht="12.75" customHeight="1">
      <c r="A50" s="75"/>
      <c r="B50" s="76"/>
      <c r="C50" s="10"/>
      <c r="D50" s="76"/>
      <c r="E50" s="5"/>
      <c r="G50" s="32"/>
      <c r="H50" s="32"/>
      <c r="N50" s="47"/>
    </row>
    <row r="51" spans="1:14" ht="12.75" customHeight="1">
      <c r="A51" s="65"/>
      <c r="B51" s="66"/>
      <c r="C51" s="66"/>
      <c r="D51" s="66"/>
      <c r="E51" s="67"/>
      <c r="G51" s="74"/>
      <c r="H51" s="74"/>
      <c r="L51" s="47"/>
      <c r="N51" s="47"/>
    </row>
    <row r="52" spans="1:14" ht="12.75" customHeight="1">
      <c r="A52" s="65"/>
      <c r="B52" s="66"/>
      <c r="C52" s="66"/>
      <c r="D52" s="66"/>
      <c r="E52" s="67"/>
      <c r="G52" s="74"/>
      <c r="H52" s="74"/>
      <c r="L52" s="47"/>
      <c r="N52" s="47"/>
    </row>
    <row r="53" spans="1:14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</row>
    <row r="54" spans="1:14" ht="12.75" customHeight="1">
      <c r="A54" s="5"/>
      <c r="B54" s="5"/>
      <c r="C54" s="10"/>
      <c r="D54" s="5"/>
      <c r="E54" s="5"/>
      <c r="G54" s="32"/>
      <c r="H54" s="32"/>
      <c r="L54" s="47"/>
      <c r="N54" s="47"/>
    </row>
    <row r="55" spans="1:14" ht="12.75" customHeight="1">
      <c r="A55" s="49"/>
      <c r="B55" s="64"/>
      <c r="C55" s="64"/>
      <c r="D55" s="64"/>
      <c r="E55" s="57"/>
      <c r="G55" s="74"/>
      <c r="H55" s="74"/>
      <c r="L55" s="47"/>
      <c r="N55" s="47"/>
    </row>
    <row r="56" spans="1:14" ht="12.75" customHeight="1">
      <c r="A56" s="49"/>
      <c r="B56" s="64"/>
      <c r="C56" s="64"/>
      <c r="D56" s="64"/>
      <c r="E56" s="57"/>
      <c r="G56" s="74"/>
      <c r="H56" s="74"/>
      <c r="L56" s="47"/>
      <c r="N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6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6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6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3">
    <mergeCell ref="D2:E2"/>
    <mergeCell ref="A4:E4"/>
    <mergeCell ref="A5:E5"/>
  </mergeCells>
  <printOptions horizontalCentered="1"/>
  <pageMargins left="0.3937007874015748" right="0.3937007874015748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selection activeCell="M33" sqref="M33"/>
    </sheetView>
  </sheetViews>
  <sheetFormatPr defaultColWidth="9.00390625" defaultRowHeight="12.75"/>
  <cols>
    <col min="1" max="1" width="30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12.375" style="0" customWidth="1"/>
    <col min="7" max="9" width="9.125" style="0" hidden="1" customWidth="1"/>
    <col min="10" max="10" width="10.625" style="0" customWidth="1"/>
    <col min="12" max="12" width="21.0039062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35" customFormat="1" ht="16.5" customHeight="1">
      <c r="A2" s="261" t="s">
        <v>122</v>
      </c>
      <c r="B2" s="262"/>
      <c r="C2" s="262"/>
      <c r="D2" s="262"/>
      <c r="E2" s="262"/>
    </row>
    <row r="3" spans="1:5" ht="16.5">
      <c r="A3" s="265" t="s">
        <v>46</v>
      </c>
      <c r="B3" s="264"/>
      <c r="C3" s="264"/>
      <c r="D3" s="264"/>
      <c r="E3" s="264"/>
    </row>
    <row r="4" spans="1:4" ht="18">
      <c r="A4" s="81"/>
      <c r="B4" s="81"/>
      <c r="C4" s="147"/>
      <c r="D4" s="81"/>
    </row>
    <row r="5" ht="13.5" thickBot="1">
      <c r="E5" s="51" t="s">
        <v>20</v>
      </c>
    </row>
    <row r="6" spans="1:14" ht="29.25" customHeight="1" thickBot="1">
      <c r="A6" s="58" t="s">
        <v>31</v>
      </c>
      <c r="B6" s="102" t="s">
        <v>32</v>
      </c>
      <c r="C6" s="148" t="s">
        <v>47</v>
      </c>
      <c r="D6" s="102" t="s">
        <v>48</v>
      </c>
      <c r="E6" s="103" t="s">
        <v>34</v>
      </c>
      <c r="N6" s="47"/>
    </row>
    <row r="7" spans="1:14" ht="18" customHeight="1">
      <c r="A7" s="175" t="s">
        <v>35</v>
      </c>
      <c r="B7" s="173">
        <v>0</v>
      </c>
      <c r="C7" s="173">
        <v>0</v>
      </c>
      <c r="D7" s="173">
        <v>0</v>
      </c>
      <c r="E7" s="191" t="s">
        <v>19</v>
      </c>
      <c r="N7" s="47"/>
    </row>
    <row r="8" spans="1:14" ht="18" customHeight="1">
      <c r="A8" s="176" t="s">
        <v>36</v>
      </c>
      <c r="B8" s="187">
        <v>1000</v>
      </c>
      <c r="C8" s="192">
        <v>1203</v>
      </c>
      <c r="D8" s="193">
        <v>272</v>
      </c>
      <c r="E8" s="181">
        <f>D8/C8*100</f>
        <v>22.61014131338321</v>
      </c>
      <c r="K8" s="47"/>
      <c r="L8" s="47"/>
      <c r="N8" s="47"/>
    </row>
    <row r="9" spans="1:15" ht="18" customHeight="1">
      <c r="A9" s="176" t="s">
        <v>37</v>
      </c>
      <c r="B9" s="169">
        <v>0</v>
      </c>
      <c r="C9" s="169">
        <v>0</v>
      </c>
      <c r="D9" s="169">
        <v>0</v>
      </c>
      <c r="E9" s="194" t="s">
        <v>19</v>
      </c>
      <c r="K9" s="47"/>
      <c r="L9" s="47"/>
      <c r="N9" s="47"/>
      <c r="O9" s="47"/>
    </row>
    <row r="10" spans="1:15" ht="18" customHeight="1" thickBot="1">
      <c r="A10" s="177" t="s">
        <v>38</v>
      </c>
      <c r="B10" s="174">
        <v>0</v>
      </c>
      <c r="C10" s="174">
        <v>0</v>
      </c>
      <c r="D10" s="174">
        <v>0</v>
      </c>
      <c r="E10" s="195" t="s">
        <v>19</v>
      </c>
      <c r="K10" s="47"/>
      <c r="L10" s="47"/>
      <c r="N10" s="47"/>
      <c r="O10" s="47"/>
    </row>
    <row r="11" spans="1:14" ht="20.25" customHeight="1" thickBot="1">
      <c r="A11" s="104" t="s">
        <v>27</v>
      </c>
      <c r="B11" s="108">
        <f>SUM(B7:B10)</f>
        <v>1000</v>
      </c>
      <c r="C11" s="105">
        <f>SUM(C7:C10)</f>
        <v>1203</v>
      </c>
      <c r="D11" s="105">
        <f>SUM(D7:D10)</f>
        <v>272</v>
      </c>
      <c r="E11" s="106">
        <f>D11/C11*100</f>
        <v>22.61014131338321</v>
      </c>
      <c r="K11" s="47"/>
      <c r="L11" s="47"/>
      <c r="N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Financování!B17</f>
        <v>780244</v>
      </c>
      <c r="C13" s="109">
        <f>Financování!C17</f>
        <v>1027593</v>
      </c>
      <c r="D13" s="109">
        <f>Financování!D17</f>
        <v>341190</v>
      </c>
      <c r="E13" s="106">
        <f>D13/C13*100</f>
        <v>33.202834196028974</v>
      </c>
      <c r="K13" s="47"/>
      <c r="L13" s="47"/>
      <c r="N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781244</v>
      </c>
      <c r="C15" s="69">
        <f>C13+C11</f>
        <v>1028796</v>
      </c>
      <c r="D15" s="59">
        <f>D11+D13</f>
        <v>341462</v>
      </c>
      <c r="E15" s="60">
        <f>D15/C15*100</f>
        <v>33.19044786332761</v>
      </c>
      <c r="K15" s="47"/>
      <c r="L15" s="47"/>
      <c r="N15" s="47"/>
      <c r="O15" s="47"/>
      <c r="Q15" s="47"/>
    </row>
    <row r="16" spans="1:17" ht="20.25" customHeight="1">
      <c r="A16" s="83"/>
      <c r="B16" s="83"/>
      <c r="C16" s="83"/>
      <c r="D16" s="83"/>
      <c r="E16" s="83"/>
      <c r="K16" s="47"/>
      <c r="L16" s="47"/>
      <c r="N16" s="47"/>
      <c r="O16" s="47"/>
      <c r="Q16" s="47"/>
    </row>
    <row r="17" spans="1:15" ht="24.75" customHeight="1" thickBot="1">
      <c r="A17" s="82"/>
      <c r="B17" s="83"/>
      <c r="C17" s="83"/>
      <c r="D17" s="83"/>
      <c r="E17" s="83"/>
      <c r="J17" t="s">
        <v>92</v>
      </c>
      <c r="K17" s="47"/>
      <c r="L17" s="47"/>
      <c r="N17" s="47"/>
      <c r="O17" s="47"/>
    </row>
    <row r="18" spans="1:17" ht="17.25" customHeight="1" thickBot="1">
      <c r="A18" s="84" t="s">
        <v>49</v>
      </c>
      <c r="B18" s="61"/>
      <c r="C18" s="145"/>
      <c r="D18" s="62"/>
      <c r="E18" s="63"/>
      <c r="K18" s="47"/>
      <c r="L18" s="47"/>
      <c r="N18" s="47"/>
      <c r="O18" s="47"/>
      <c r="Q18" s="47"/>
    </row>
    <row r="19" spans="1:17" ht="18" customHeight="1">
      <c r="A19" s="196" t="s">
        <v>50</v>
      </c>
      <c r="B19" s="209">
        <v>94836</v>
      </c>
      <c r="C19" s="197">
        <v>140877</v>
      </c>
      <c r="D19" s="197">
        <v>20441</v>
      </c>
      <c r="E19" s="198">
        <f>D19/C19*100</f>
        <v>14.509820623664616</v>
      </c>
      <c r="F19" s="66"/>
      <c r="K19" s="47"/>
      <c r="L19" s="47"/>
      <c r="N19" s="47"/>
      <c r="O19" s="47"/>
      <c r="Q19" s="47"/>
    </row>
    <row r="20" spans="1:17" ht="18" customHeight="1" thickBot="1">
      <c r="A20" s="199" t="s">
        <v>51</v>
      </c>
      <c r="B20" s="210">
        <v>686408</v>
      </c>
      <c r="C20" s="200">
        <v>798409</v>
      </c>
      <c r="D20" s="200">
        <v>141645</v>
      </c>
      <c r="E20" s="201">
        <f>D20/C20*100</f>
        <v>17.740907229252176</v>
      </c>
      <c r="K20" s="47"/>
      <c r="L20" s="47"/>
      <c r="N20" s="47"/>
      <c r="O20" s="47"/>
      <c r="Q20" s="47"/>
    </row>
    <row r="21" spans="1:17" ht="20.25" customHeight="1" thickBot="1">
      <c r="A21" s="110" t="s">
        <v>52</v>
      </c>
      <c r="B21" s="111">
        <f>SUM(B19:B20)</f>
        <v>781244</v>
      </c>
      <c r="C21" s="111">
        <f>SUM(C19:C20)</f>
        <v>939286</v>
      </c>
      <c r="D21" s="111">
        <f>SUM(D19:D20)</f>
        <v>162086</v>
      </c>
      <c r="E21" s="116">
        <f>D21/C21*100</f>
        <v>17.25629893344519</v>
      </c>
      <c r="K21" s="47"/>
      <c r="L21" s="47"/>
      <c r="N21" s="47"/>
      <c r="O21" s="47"/>
      <c r="Q21" s="47"/>
    </row>
    <row r="22" spans="1:12" ht="12.75" customHeight="1" thickBot="1">
      <c r="A22" s="49"/>
      <c r="B22" s="64"/>
      <c r="C22" s="64"/>
      <c r="D22" s="64"/>
      <c r="E22" s="35"/>
      <c r="K22" s="47"/>
      <c r="L22" s="47"/>
    </row>
    <row r="23" spans="1:17" ht="20.25" customHeight="1" thickBot="1">
      <c r="A23" s="112" t="s">
        <v>28</v>
      </c>
      <c r="B23" s="111">
        <v>0</v>
      </c>
      <c r="C23" s="111">
        <f>Financování!C30</f>
        <v>89510</v>
      </c>
      <c r="D23" s="111">
        <f>Financování!D30</f>
        <v>63339</v>
      </c>
      <c r="E23" s="151">
        <f>D23/C23*100</f>
        <v>70.76192604178304</v>
      </c>
      <c r="K23" s="47"/>
      <c r="L23" s="47"/>
      <c r="N23" s="47"/>
      <c r="Q23" s="47"/>
    </row>
    <row r="24" spans="1:17" ht="12.75" customHeight="1" thickBot="1">
      <c r="A24" s="49"/>
      <c r="B24" s="64"/>
      <c r="C24" s="64"/>
      <c r="D24" s="64"/>
      <c r="E24" s="85"/>
      <c r="K24" s="47"/>
      <c r="L24" s="47"/>
      <c r="N24" s="47"/>
      <c r="Q24" s="47"/>
    </row>
    <row r="25" spans="1:17" ht="20.25" customHeight="1" thickBot="1">
      <c r="A25" s="68" t="s">
        <v>82</v>
      </c>
      <c r="B25" s="69">
        <f>SUM(B21+B23)</f>
        <v>781244</v>
      </c>
      <c r="C25" s="69">
        <f>SUM(C21+C23)</f>
        <v>1028796</v>
      </c>
      <c r="D25" s="69">
        <f>D21+D23</f>
        <v>225425</v>
      </c>
      <c r="E25" s="140">
        <f>D25/C25*100</f>
        <v>21.911535425876462</v>
      </c>
      <c r="K25" s="47"/>
      <c r="L25" s="47"/>
      <c r="N25" s="47"/>
      <c r="Q25" s="47"/>
    </row>
    <row r="26" spans="2:14" ht="20.25" customHeight="1" thickBot="1">
      <c r="B26" s="47"/>
      <c r="D26" s="47"/>
      <c r="K26" s="47"/>
      <c r="L26" s="47"/>
      <c r="N26" s="47"/>
    </row>
    <row r="27" spans="1:14" ht="22.5" customHeight="1" thickBot="1">
      <c r="A27" s="58" t="s">
        <v>29</v>
      </c>
      <c r="B27" s="69">
        <v>0</v>
      </c>
      <c r="C27" s="69">
        <f>C15-C25</f>
        <v>0</v>
      </c>
      <c r="D27" s="69">
        <f>D15-D25</f>
        <v>116037</v>
      </c>
      <c r="E27" s="86" t="s">
        <v>19</v>
      </c>
      <c r="L27" s="47"/>
      <c r="N27" s="47"/>
    </row>
    <row r="28" ht="12.75">
      <c r="N28" s="47"/>
    </row>
    <row r="29" spans="1:14" ht="12.75" customHeight="1">
      <c r="A29" t="s">
        <v>98</v>
      </c>
      <c r="N29" s="47"/>
    </row>
    <row r="30" ht="12.75">
      <c r="N30" s="47"/>
    </row>
    <row r="31" spans="14:15" ht="12.75">
      <c r="N31" s="47"/>
      <c r="O31" s="163"/>
    </row>
    <row r="32" ht="12.75">
      <c r="N32" s="47"/>
    </row>
    <row r="33" ht="12.75">
      <c r="N33" s="47"/>
    </row>
    <row r="34" ht="12.75">
      <c r="N34" s="47"/>
    </row>
    <row r="35" ht="12" customHeight="1"/>
    <row r="36" spans="6:14" ht="12.75">
      <c r="F36" s="6"/>
      <c r="N36" s="47"/>
    </row>
    <row r="37" ht="12" customHeight="1"/>
    <row r="38" ht="12.75">
      <c r="N38" s="47"/>
    </row>
    <row r="39" ht="12.75">
      <c r="N39" s="47"/>
    </row>
    <row r="40" ht="12.75">
      <c r="N40" s="47"/>
    </row>
    <row r="41" spans="4:14" ht="12.75">
      <c r="D41" s="6"/>
      <c r="N41" s="47"/>
    </row>
    <row r="42" ht="12.75">
      <c r="N42" s="47"/>
    </row>
    <row r="45" ht="12.75">
      <c r="D45" s="6"/>
    </row>
    <row r="47" spans="1:5" ht="12.75">
      <c r="A47" s="5"/>
      <c r="B47" s="5"/>
      <c r="C47" s="10"/>
      <c r="D47" s="76"/>
      <c r="E47" s="5"/>
    </row>
    <row r="48" spans="1:5" ht="12.75" customHeight="1">
      <c r="A48" s="77"/>
      <c r="B48" s="78"/>
      <c r="C48" s="66"/>
      <c r="D48" s="79"/>
      <c r="E48" s="5"/>
    </row>
    <row r="49" spans="1:5" ht="12" customHeight="1">
      <c r="A49" s="77"/>
      <c r="B49" s="78"/>
      <c r="C49" s="66"/>
      <c r="D49" s="79"/>
      <c r="E49" s="5"/>
    </row>
    <row r="50" spans="1:5" ht="12.75" customHeight="1">
      <c r="A50" s="49"/>
      <c r="B50" s="49"/>
      <c r="C50" s="64"/>
      <c r="D50" s="79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  <row r="53" spans="1:5" ht="12.75">
      <c r="A53" s="5"/>
      <c r="B53" s="5"/>
      <c r="C53" s="10"/>
      <c r="D53" s="5"/>
      <c r="E53" s="5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M33" sqref="M33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61" t="s">
        <v>121</v>
      </c>
      <c r="B2" s="266"/>
      <c r="C2" s="266"/>
      <c r="D2" s="266"/>
      <c r="E2" s="266"/>
    </row>
    <row r="3" spans="1:5" ht="20.25" customHeight="1">
      <c r="A3" s="267" t="s">
        <v>94</v>
      </c>
      <c r="B3" s="268"/>
      <c r="C3" s="268"/>
      <c r="D3" s="268"/>
      <c r="E3" s="268"/>
    </row>
    <row r="4" spans="1:5" ht="20.25" customHeight="1">
      <c r="A4" s="50"/>
      <c r="B4" s="87"/>
      <c r="C4" s="87"/>
      <c r="D4" s="87"/>
      <c r="E4" s="87"/>
    </row>
    <row r="5" ht="13.5" thickBot="1">
      <c r="E5" s="51" t="s">
        <v>20</v>
      </c>
    </row>
    <row r="6" spans="1:5" ht="26.25" customHeight="1">
      <c r="A6" s="88" t="s">
        <v>31</v>
      </c>
      <c r="B6" s="53" t="s">
        <v>32</v>
      </c>
      <c r="C6" s="53" t="s">
        <v>33</v>
      </c>
      <c r="D6" s="54" t="s">
        <v>85</v>
      </c>
      <c r="E6" s="55" t="s">
        <v>34</v>
      </c>
    </row>
    <row r="7" spans="1:15" ht="15" customHeight="1">
      <c r="A7" s="175" t="s">
        <v>35</v>
      </c>
      <c r="B7" s="241">
        <f>'Rozpočet včetně kapitoly EP'!B8</f>
        <v>4331227</v>
      </c>
      <c r="C7" s="173">
        <f>'Rozpočet včetně kapitoly EP'!C8</f>
        <v>4331227</v>
      </c>
      <c r="D7" s="173">
        <f>'Rozpočet včetně kapitoly EP'!D8</f>
        <v>1132085</v>
      </c>
      <c r="E7" s="179">
        <f>D7/C7*100</f>
        <v>26.137743415434013</v>
      </c>
      <c r="G7" s="32"/>
      <c r="H7" s="32"/>
      <c r="I7" s="32"/>
      <c r="M7" s="47"/>
      <c r="O7" s="47"/>
    </row>
    <row r="8" spans="1:15" ht="15" customHeight="1">
      <c r="A8" s="176" t="s">
        <v>36</v>
      </c>
      <c r="B8" s="187">
        <f>'Rozpočet včetně kapitoly EP'!B9-'Rozpočet kapitola EP'!B8</f>
        <v>261042</v>
      </c>
      <c r="C8" s="169">
        <f>'Rozpočet včetně kapitoly EP'!C9-'Rozpočet kapitola EP'!C8</f>
        <v>267151</v>
      </c>
      <c r="D8" s="169">
        <f>'Rozpočet včetně kapitoly EP'!D9-'Rozpočet kapitola EP'!D8</f>
        <v>40748</v>
      </c>
      <c r="E8" s="181">
        <f>D8/C8*100</f>
        <v>15.252797107253949</v>
      </c>
      <c r="G8" s="72"/>
      <c r="H8" s="72"/>
      <c r="I8" s="72"/>
      <c r="M8" s="47"/>
      <c r="O8" s="47"/>
    </row>
    <row r="9" spans="1:15" ht="15" customHeight="1">
      <c r="A9" s="176" t="s">
        <v>37</v>
      </c>
      <c r="B9" s="187">
        <f>'Rozpočet včetně kapitoly EP'!B10</f>
        <v>22000</v>
      </c>
      <c r="C9" s="169">
        <f>'Rozpočet včetně kapitoly EP'!C10</f>
        <v>22000</v>
      </c>
      <c r="D9" s="169">
        <f>'Rozpočet včetně kapitoly EP'!D10</f>
        <v>32406</v>
      </c>
      <c r="E9" s="181">
        <f>D9/C9*100</f>
        <v>147.3</v>
      </c>
      <c r="G9" s="72"/>
      <c r="H9" s="72"/>
      <c r="I9" s="72"/>
      <c r="M9" s="47"/>
      <c r="O9" s="47"/>
    </row>
    <row r="10" spans="1:15" ht="15" customHeight="1" thickBot="1">
      <c r="A10" s="177" t="s">
        <v>38</v>
      </c>
      <c r="B10" s="187">
        <v>80686</v>
      </c>
      <c r="C10" s="173">
        <v>749520</v>
      </c>
      <c r="D10" s="173">
        <v>412443</v>
      </c>
      <c r="E10" s="181">
        <f>D10/C10*100</f>
        <v>55.0276176753122</v>
      </c>
      <c r="G10" s="73"/>
      <c r="H10" s="73"/>
      <c r="I10" s="73"/>
      <c r="M10" s="47"/>
      <c r="O10" s="47"/>
    </row>
    <row r="11" spans="1:9" ht="20.25" customHeight="1" thickBot="1">
      <c r="A11" s="118" t="s">
        <v>27</v>
      </c>
      <c r="B11" s="105">
        <f>SUM(B7:B10)</f>
        <v>4694955</v>
      </c>
      <c r="C11" s="105">
        <f>SUM(C7:C10)</f>
        <v>5369898</v>
      </c>
      <c r="D11" s="119">
        <f>SUM(D7:D10)</f>
        <v>1617682</v>
      </c>
      <c r="E11" s="106">
        <f>D11/C11*100</f>
        <v>30.12500423657954</v>
      </c>
      <c r="G11" s="32"/>
      <c r="H11" s="32"/>
      <c r="I11" s="32"/>
    </row>
    <row r="12" spans="2:9" ht="10.5" customHeight="1" thickBot="1">
      <c r="B12" s="47"/>
      <c r="C12" s="99"/>
      <c r="D12" s="99"/>
      <c r="G12" s="72"/>
      <c r="H12" s="72"/>
      <c r="I12" s="72"/>
    </row>
    <row r="13" spans="1:13" ht="20.25" customHeight="1" thickBot="1">
      <c r="A13" s="107" t="s">
        <v>30</v>
      </c>
      <c r="B13" s="108">
        <f>Financování!B11</f>
        <v>0</v>
      </c>
      <c r="C13" s="108">
        <f>Financování!C11</f>
        <v>565803</v>
      </c>
      <c r="D13" s="108">
        <f>Financování!D11</f>
        <v>21531</v>
      </c>
      <c r="E13" s="117">
        <f>D13/C13*100</f>
        <v>3.8053880944427654</v>
      </c>
      <c r="G13" s="72"/>
      <c r="H13" s="72"/>
      <c r="I13" s="72"/>
      <c r="M13" s="47"/>
    </row>
    <row r="14" spans="2:9" ht="11.25" customHeight="1" thickBot="1">
      <c r="B14" s="47"/>
      <c r="C14" s="47"/>
      <c r="D14" s="47"/>
      <c r="G14" s="72"/>
      <c r="H14" s="72"/>
      <c r="I14" s="72"/>
    </row>
    <row r="15" spans="1:9" ht="20.25" customHeight="1" thickBot="1">
      <c r="A15" s="89" t="s">
        <v>39</v>
      </c>
      <c r="B15" s="59">
        <f>SUM(B13+B11)</f>
        <v>4694955</v>
      </c>
      <c r="C15" s="59">
        <f>SUM(C13+C11)</f>
        <v>5935701</v>
      </c>
      <c r="D15" s="59">
        <f>SUM(D13+D11)</f>
        <v>1639213</v>
      </c>
      <c r="E15" s="60">
        <f>D15/C15*100</f>
        <v>27.61616530212691</v>
      </c>
      <c r="G15" s="72"/>
      <c r="H15" s="72"/>
      <c r="I15" s="72"/>
    </row>
    <row r="16" spans="2:15" ht="20.25" customHeight="1" thickBot="1">
      <c r="B16" s="47"/>
      <c r="C16" s="47"/>
      <c r="D16" s="47"/>
      <c r="G16" s="72"/>
      <c r="H16" s="72"/>
      <c r="I16" s="72"/>
      <c r="M16" s="47"/>
      <c r="O16" s="47"/>
    </row>
    <row r="17" spans="1:15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  <c r="O17" s="47"/>
    </row>
    <row r="18" spans="1:15" ht="15" customHeight="1">
      <c r="A18" s="182" t="s">
        <v>84</v>
      </c>
      <c r="B18" s="241">
        <f>'Rozpočet včetně kapitoly EP'!B19</f>
        <v>74540</v>
      </c>
      <c r="C18" s="173">
        <f>'Rozpočet včetně kapitoly EP'!C19</f>
        <v>76151</v>
      </c>
      <c r="D18" s="173">
        <f>'Rozpočet včetně kapitoly EP'!D19</f>
        <v>55</v>
      </c>
      <c r="E18" s="179">
        <f aca="true" t="shared" si="0" ref="E18:E33">D18/C18*100</f>
        <v>0.0722249215374716</v>
      </c>
      <c r="G18" s="72"/>
      <c r="H18" s="72"/>
      <c r="I18" s="72"/>
      <c r="M18" s="47"/>
      <c r="O18" s="47"/>
    </row>
    <row r="19" spans="1:15" ht="15" customHeight="1">
      <c r="A19" s="184" t="s">
        <v>68</v>
      </c>
      <c r="B19" s="241">
        <v>381014</v>
      </c>
      <c r="C19" s="173">
        <v>459832</v>
      </c>
      <c r="D19" s="173">
        <v>161159</v>
      </c>
      <c r="E19" s="181">
        <f t="shared" si="0"/>
        <v>35.04736512465422</v>
      </c>
      <c r="G19" s="72"/>
      <c r="H19" s="72"/>
      <c r="I19" s="72"/>
      <c r="M19" s="47"/>
      <c r="O19" s="47"/>
    </row>
    <row r="20" spans="1:15" ht="15" customHeight="1">
      <c r="A20" s="186" t="s">
        <v>69</v>
      </c>
      <c r="B20" s="241">
        <f>'Rozpočet včetně kapitoly EP'!B21</f>
        <v>171713</v>
      </c>
      <c r="C20" s="173">
        <f>'Rozpočet včetně kapitoly EP'!C21</f>
        <v>173033</v>
      </c>
      <c r="D20" s="173">
        <f>'Rozpočet včetně kapitoly EP'!D21</f>
        <v>37391</v>
      </c>
      <c r="E20" s="181">
        <f t="shared" si="0"/>
        <v>21.60917281674594</v>
      </c>
      <c r="G20" s="72"/>
      <c r="H20" s="72"/>
      <c r="I20" s="72"/>
      <c r="M20" s="47"/>
      <c r="O20" s="47"/>
    </row>
    <row r="21" spans="1:15" ht="15" customHeight="1">
      <c r="A21" s="186" t="s">
        <v>70</v>
      </c>
      <c r="B21" s="241">
        <f>'Rozpočet včetně kapitoly EP'!B22</f>
        <v>350285</v>
      </c>
      <c r="C21" s="173">
        <f>'Rozpočet včetně kapitoly EP'!C22</f>
        <v>603732</v>
      </c>
      <c r="D21" s="173">
        <f>'Rozpočet včetně kapitoly EP'!D22</f>
        <v>84671</v>
      </c>
      <c r="E21" s="181">
        <f t="shared" si="0"/>
        <v>14.024600319346995</v>
      </c>
      <c r="G21" s="72"/>
      <c r="H21" s="72"/>
      <c r="I21" s="72"/>
      <c r="M21" s="47"/>
      <c r="O21" s="47"/>
    </row>
    <row r="22" spans="1:15" ht="15" customHeight="1">
      <c r="A22" s="186" t="s">
        <v>71</v>
      </c>
      <c r="B22" s="241">
        <f>'Rozpočet včetně kapitoly EP'!B23</f>
        <v>12694</v>
      </c>
      <c r="C22" s="173">
        <f>'Rozpočet včetně kapitoly EP'!C23</f>
        <v>12928</v>
      </c>
      <c r="D22" s="173">
        <f>'Rozpočet včetně kapitoly EP'!D23</f>
        <v>2117</v>
      </c>
      <c r="E22" s="181">
        <f t="shared" si="0"/>
        <v>16.375309405940595</v>
      </c>
      <c r="G22" s="72"/>
      <c r="H22" s="72"/>
      <c r="I22" s="72"/>
      <c r="M22" s="47"/>
      <c r="O22" s="47"/>
    </row>
    <row r="23" spans="1:15" ht="15" customHeight="1">
      <c r="A23" s="186" t="s">
        <v>72</v>
      </c>
      <c r="B23" s="241">
        <f>'Rozpočet včetně kapitoly EP'!B24</f>
        <v>4000</v>
      </c>
      <c r="C23" s="173">
        <f>'Rozpočet včetně kapitoly EP'!C24</f>
        <v>4000</v>
      </c>
      <c r="D23" s="173">
        <f>'Rozpočet včetně kapitoly EP'!D24</f>
        <v>0</v>
      </c>
      <c r="E23" s="181">
        <f t="shared" si="0"/>
        <v>0</v>
      </c>
      <c r="G23" s="72"/>
      <c r="H23" s="72"/>
      <c r="I23" s="72"/>
      <c r="M23" s="47"/>
      <c r="O23" s="47"/>
    </row>
    <row r="24" spans="1:15" ht="15" customHeight="1">
      <c r="A24" s="186" t="s">
        <v>73</v>
      </c>
      <c r="B24" s="241">
        <f>'Rozpočet včetně kapitoly EP'!B25</f>
        <v>1620337</v>
      </c>
      <c r="C24" s="173">
        <f>'Rozpočet včetně kapitoly EP'!C25</f>
        <v>2004138</v>
      </c>
      <c r="D24" s="173">
        <f>'Rozpočet včetně kapitoly EP'!D25</f>
        <v>320108</v>
      </c>
      <c r="E24" s="181">
        <f t="shared" si="0"/>
        <v>15.972353201226664</v>
      </c>
      <c r="G24" s="72"/>
      <c r="H24" s="72"/>
      <c r="I24" s="72"/>
      <c r="M24" s="47"/>
      <c r="O24" s="47"/>
    </row>
    <row r="25" spans="1:15" ht="15" customHeight="1">
      <c r="A25" s="186" t="s">
        <v>74</v>
      </c>
      <c r="B25" s="241">
        <f>'Rozpočet včetně kapitoly EP'!B26</f>
        <v>140466</v>
      </c>
      <c r="C25" s="173">
        <f>'Rozpočet včetně kapitoly EP'!C26</f>
        <v>613006</v>
      </c>
      <c r="D25" s="173">
        <f>'Rozpočet včetně kapitoly EP'!D26</f>
        <v>362838</v>
      </c>
      <c r="E25" s="181">
        <f t="shared" si="0"/>
        <v>59.18995898898216</v>
      </c>
      <c r="G25" s="72"/>
      <c r="H25" s="72"/>
      <c r="I25" s="72"/>
      <c r="M25" s="47"/>
      <c r="O25" s="47"/>
    </row>
    <row r="26" spans="1:15" ht="15" customHeight="1">
      <c r="A26" s="186" t="s">
        <v>41</v>
      </c>
      <c r="B26" s="241">
        <f>'Rozpočet včetně kapitoly EP'!B27</f>
        <v>14680</v>
      </c>
      <c r="C26" s="173">
        <f>'Rozpočet včetně kapitoly EP'!C27</f>
        <v>30859</v>
      </c>
      <c r="D26" s="173">
        <f>'Rozpočet včetně kapitoly EP'!D27</f>
        <v>2981</v>
      </c>
      <c r="E26" s="181">
        <f t="shared" si="0"/>
        <v>9.660066755241582</v>
      </c>
      <c r="G26" s="72"/>
      <c r="H26" s="72"/>
      <c r="I26" s="72"/>
      <c r="M26" s="47"/>
      <c r="O26" s="47"/>
    </row>
    <row r="27" spans="1:15" ht="15" customHeight="1">
      <c r="A27" s="186" t="s">
        <v>75</v>
      </c>
      <c r="B27" s="241">
        <f>'Rozpočet včetně kapitoly EP'!B28</f>
        <v>55880</v>
      </c>
      <c r="C27" s="173">
        <f>'Rozpočet včetně kapitoly EP'!C28</f>
        <v>58295</v>
      </c>
      <c r="D27" s="173">
        <f>'Rozpočet včetně kapitoly EP'!D28</f>
        <v>10192</v>
      </c>
      <c r="E27" s="181">
        <f t="shared" si="0"/>
        <v>17.483489150012865</v>
      </c>
      <c r="G27" s="72"/>
      <c r="H27" s="72"/>
      <c r="I27" s="72"/>
      <c r="M27" s="47"/>
      <c r="O27" s="47"/>
    </row>
    <row r="28" spans="1:15" ht="12.75" customHeight="1">
      <c r="A28" s="186" t="s">
        <v>76</v>
      </c>
      <c r="B28" s="241">
        <f>'Rozpočet včetně kapitoly EP'!B29</f>
        <v>287330</v>
      </c>
      <c r="C28" s="173">
        <f>'Rozpočet včetně kapitoly EP'!C29</f>
        <v>289370</v>
      </c>
      <c r="D28" s="173">
        <f>'Rozpočet včetně kapitoly EP'!D29</f>
        <v>59771</v>
      </c>
      <c r="E28" s="181">
        <f t="shared" si="0"/>
        <v>20.655562083146144</v>
      </c>
      <c r="G28" s="72"/>
      <c r="H28" s="72"/>
      <c r="I28" s="72"/>
      <c r="M28" s="47"/>
      <c r="O28" s="47"/>
    </row>
    <row r="29" spans="1:15" ht="15" customHeight="1">
      <c r="A29" s="186" t="s">
        <v>77</v>
      </c>
      <c r="B29" s="241">
        <f>'Rozpočet včetně kapitoly EP'!B30</f>
        <v>98087</v>
      </c>
      <c r="C29" s="173">
        <f>'Rozpočet včetně kapitoly EP'!C30</f>
        <v>99294</v>
      </c>
      <c r="D29" s="173">
        <f>'Rozpočet včetně kapitoly EP'!D30</f>
        <v>407</v>
      </c>
      <c r="E29" s="181">
        <f t="shared" si="0"/>
        <v>0.40989385058513106</v>
      </c>
      <c r="G29" s="72"/>
      <c r="H29" s="72"/>
      <c r="I29" s="72"/>
      <c r="M29" s="47"/>
      <c r="O29" s="47"/>
    </row>
    <row r="30" spans="1:15" ht="15" customHeight="1">
      <c r="A30" s="184" t="s">
        <v>78</v>
      </c>
      <c r="B30" s="241">
        <f>'Rozpočet včetně kapitoly EP'!B31</f>
        <v>678850</v>
      </c>
      <c r="C30" s="173">
        <f>'Rozpočet včetně kapitoly EP'!C31</f>
        <v>782688</v>
      </c>
      <c r="D30" s="173">
        <f>'Rozpočet včetně kapitoly EP'!D31</f>
        <v>61540</v>
      </c>
      <c r="E30" s="181">
        <f t="shared" si="0"/>
        <v>7.862647696144569</v>
      </c>
      <c r="G30" s="72"/>
      <c r="H30" s="72"/>
      <c r="I30" s="72"/>
      <c r="M30" s="47"/>
      <c r="O30" s="47"/>
    </row>
    <row r="31" spans="1:15" ht="15" customHeight="1">
      <c r="A31" s="186" t="s">
        <v>79</v>
      </c>
      <c r="B31" s="241">
        <f>'Rozpočet včetně kapitoly EP'!B32</f>
        <v>39901</v>
      </c>
      <c r="C31" s="173">
        <f>'Rozpočet včetně kapitoly EP'!C32</f>
        <v>42850</v>
      </c>
      <c r="D31" s="173">
        <f>'Rozpočet včetně kapitoly EP'!D32</f>
        <v>7945</v>
      </c>
      <c r="E31" s="181">
        <f t="shared" si="0"/>
        <v>18.5414235705951</v>
      </c>
      <c r="G31" s="72"/>
      <c r="H31" s="72"/>
      <c r="I31" s="72"/>
      <c r="M31" s="47"/>
      <c r="O31" s="47"/>
    </row>
    <row r="32" spans="1:15" ht="15" customHeight="1">
      <c r="A32" s="186" t="s">
        <v>103</v>
      </c>
      <c r="B32" s="241">
        <f>'Rozpočet včetně kapitoly EP'!B33</f>
        <v>13783</v>
      </c>
      <c r="C32" s="173">
        <f>'Rozpočet včetně kapitoly EP'!C33</f>
        <v>13783</v>
      </c>
      <c r="D32" s="173">
        <f>'Rozpočet včetně kapitoly EP'!D33</f>
        <v>2804</v>
      </c>
      <c r="E32" s="181">
        <f t="shared" si="0"/>
        <v>20.343901908147718</v>
      </c>
      <c r="G32" s="72"/>
      <c r="H32" s="72"/>
      <c r="I32" s="72"/>
      <c r="M32" s="47"/>
      <c r="O32" s="47"/>
    </row>
    <row r="33" spans="1:15" ht="15" customHeight="1">
      <c r="A33" s="186" t="s">
        <v>80</v>
      </c>
      <c r="B33" s="241">
        <f>'Rozpočet včetně kapitoly EP'!B34</f>
        <v>60995</v>
      </c>
      <c r="C33" s="173">
        <f>'Rozpočet včetně kapitoly EP'!C34</f>
        <v>61581</v>
      </c>
      <c r="D33" s="173">
        <f>'Rozpočet včetně kapitoly EP'!D34</f>
        <v>11946</v>
      </c>
      <c r="E33" s="181">
        <f t="shared" si="0"/>
        <v>19.398840551468798</v>
      </c>
      <c r="G33" s="72"/>
      <c r="H33" s="72"/>
      <c r="I33" s="72"/>
      <c r="M33" s="47"/>
      <c r="O33" s="47"/>
    </row>
    <row r="34" spans="1:15" ht="15" customHeight="1">
      <c r="A34" s="186" t="s">
        <v>81</v>
      </c>
      <c r="B34" s="241">
        <v>200000</v>
      </c>
      <c r="C34" s="173">
        <f>'Rozpočet včetně kapitoly EP'!C35</f>
        <v>119761</v>
      </c>
      <c r="D34" s="169" t="s">
        <v>19</v>
      </c>
      <c r="E34" s="181" t="s">
        <v>19</v>
      </c>
      <c r="G34" s="72"/>
      <c r="H34" s="72"/>
      <c r="I34" s="72"/>
      <c r="M34" s="47"/>
      <c r="O34" s="47"/>
    </row>
    <row r="35" spans="1:15" ht="12" customHeight="1">
      <c r="A35" s="188" t="s">
        <v>42</v>
      </c>
      <c r="B35" s="243">
        <v>150000</v>
      </c>
      <c r="C35" s="243">
        <f>'Rozpočet včetně kapitoly EP'!C36</f>
        <v>70962</v>
      </c>
      <c r="D35" s="169" t="s">
        <v>19</v>
      </c>
      <c r="E35" s="181" t="s">
        <v>19</v>
      </c>
      <c r="G35" s="72"/>
      <c r="H35" s="72"/>
      <c r="I35" s="72"/>
      <c r="M35" s="47"/>
      <c r="O35" s="47"/>
    </row>
    <row r="36" spans="1:15" ht="12.75">
      <c r="A36" s="188" t="s">
        <v>43</v>
      </c>
      <c r="B36" s="243">
        <v>45000</v>
      </c>
      <c r="C36" s="243">
        <f>'Rozpočet včetně kapitoly EP'!C37</f>
        <v>43799</v>
      </c>
      <c r="D36" s="169" t="s">
        <v>19</v>
      </c>
      <c r="E36" s="181" t="s">
        <v>19</v>
      </c>
      <c r="G36" s="72"/>
      <c r="H36" s="72"/>
      <c r="I36" s="72"/>
      <c r="M36" s="47"/>
      <c r="O36" s="47"/>
    </row>
    <row r="37" spans="1:13" ht="12" customHeight="1" thickBot="1">
      <c r="A37" s="188" t="s">
        <v>44</v>
      </c>
      <c r="B37" s="243">
        <v>5000</v>
      </c>
      <c r="C37" s="243">
        <f>'Rozpočet včetně kapitoly EP'!C38</f>
        <v>5000</v>
      </c>
      <c r="D37" s="169" t="s">
        <v>19</v>
      </c>
      <c r="E37" s="181" t="s">
        <v>19</v>
      </c>
      <c r="G37" s="72"/>
      <c r="H37" s="72"/>
      <c r="I37" s="72"/>
      <c r="M37" s="47"/>
    </row>
    <row r="38" spans="1:15" ht="23.25" customHeight="1" thickBot="1">
      <c r="A38" s="112" t="s">
        <v>45</v>
      </c>
      <c r="B38" s="111">
        <f>SUM(B18:B37)-B34</f>
        <v>4204555</v>
      </c>
      <c r="C38" s="111">
        <f>SUM(C18:C37)-C34</f>
        <v>5445301</v>
      </c>
      <c r="D38" s="111">
        <f>SUM(D18:D37)</f>
        <v>1125925</v>
      </c>
      <c r="E38" s="116">
        <f>D38/C38*100</f>
        <v>20.67700206104309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Financování!B32</f>
        <v>490400</v>
      </c>
      <c r="C40" s="108">
        <f>Financování!C26</f>
        <v>490400</v>
      </c>
      <c r="D40" s="108">
        <f>Financování!D26</f>
        <v>18212</v>
      </c>
      <c r="E40" s="117">
        <f>D40/C40*100</f>
        <v>3.7137030995106035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82</v>
      </c>
      <c r="B42" s="69">
        <f>B40+B38</f>
        <v>4694955</v>
      </c>
      <c r="C42" s="69">
        <f>SUM(C40+C38)</f>
        <v>5935701</v>
      </c>
      <c r="D42" s="69">
        <f>SUM(D38+D40)</f>
        <v>1144137</v>
      </c>
      <c r="E42" s="70">
        <f>D42/C42*100</f>
        <v>19.275516067942103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495076</v>
      </c>
      <c r="E44" s="70" t="s">
        <v>19</v>
      </c>
      <c r="G44" s="74"/>
      <c r="H44" s="74"/>
      <c r="I44" s="74"/>
    </row>
    <row r="45" spans="1:15" ht="14.25" customHeight="1">
      <c r="A45" s="159"/>
      <c r="B45" s="157"/>
      <c r="C45" s="157"/>
      <c r="D45" s="157"/>
      <c r="E45" s="160"/>
      <c r="G45" s="74"/>
      <c r="H45" s="74"/>
      <c r="I45" s="74"/>
      <c r="M45" s="47"/>
      <c r="O45" s="47"/>
    </row>
    <row r="46" spans="1:15" ht="12.75">
      <c r="A46" s="32" t="s">
        <v>98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N9" sqref="N9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69" t="s">
        <v>133</v>
      </c>
      <c r="B1" s="266"/>
      <c r="C1" s="266"/>
      <c r="D1" s="266"/>
      <c r="E1" s="266"/>
    </row>
    <row r="2" spans="1:5" ht="15">
      <c r="A2" s="39" t="s">
        <v>30</v>
      </c>
      <c r="E2" s="51" t="s">
        <v>20</v>
      </c>
    </row>
    <row r="3" spans="1:5" ht="25.5">
      <c r="A3" s="141" t="s">
        <v>53</v>
      </c>
      <c r="B3" s="20" t="s">
        <v>54</v>
      </c>
      <c r="C3" s="20" t="s">
        <v>33</v>
      </c>
      <c r="D3" s="20" t="s">
        <v>85</v>
      </c>
      <c r="E3" s="20" t="s">
        <v>34</v>
      </c>
    </row>
    <row r="4" spans="1:5" ht="63.75">
      <c r="A4" s="170" t="s">
        <v>116</v>
      </c>
      <c r="B4" s="169">
        <v>0</v>
      </c>
      <c r="C4" s="169">
        <v>2812</v>
      </c>
      <c r="D4" s="169">
        <v>0</v>
      </c>
      <c r="E4" s="169">
        <f aca="true" t="shared" si="0" ref="E4:E11">D4*100/C4</f>
        <v>0</v>
      </c>
    </row>
    <row r="5" spans="1:5" ht="38.25">
      <c r="A5" s="170" t="s">
        <v>117</v>
      </c>
      <c r="B5" s="169">
        <v>0</v>
      </c>
      <c r="C5" s="169">
        <v>6791</v>
      </c>
      <c r="D5" s="169">
        <v>0</v>
      </c>
      <c r="E5" s="169">
        <f t="shared" si="0"/>
        <v>0</v>
      </c>
    </row>
    <row r="6" spans="1:5" ht="51">
      <c r="A6" s="170" t="s">
        <v>134</v>
      </c>
      <c r="B6" s="169">
        <v>0</v>
      </c>
      <c r="C6" s="187">
        <v>2500</v>
      </c>
      <c r="D6" s="169">
        <v>0</v>
      </c>
      <c r="E6" s="169">
        <f t="shared" si="0"/>
        <v>0</v>
      </c>
    </row>
    <row r="7" spans="1:5" ht="39" customHeight="1">
      <c r="A7" s="170" t="s">
        <v>135</v>
      </c>
      <c r="B7" s="169">
        <v>0</v>
      </c>
      <c r="C7" s="187">
        <v>90905</v>
      </c>
      <c r="D7" s="169">
        <v>0</v>
      </c>
      <c r="E7" s="169">
        <f t="shared" si="0"/>
        <v>0</v>
      </c>
    </row>
    <row r="8" spans="1:5" ht="42" customHeight="1">
      <c r="A8" s="170" t="s">
        <v>137</v>
      </c>
      <c r="B8" s="169">
        <v>0</v>
      </c>
      <c r="C8" s="187">
        <v>88435</v>
      </c>
      <c r="D8" s="169">
        <v>0</v>
      </c>
      <c r="E8" s="169">
        <f t="shared" si="0"/>
        <v>0</v>
      </c>
    </row>
    <row r="9" spans="1:5" ht="39" customHeight="1">
      <c r="A9" s="170" t="s">
        <v>136</v>
      </c>
      <c r="B9" s="169">
        <v>0</v>
      </c>
      <c r="C9" s="187">
        <v>10000</v>
      </c>
      <c r="D9" s="169">
        <v>0</v>
      </c>
      <c r="E9" s="169">
        <f t="shared" si="0"/>
        <v>0</v>
      </c>
    </row>
    <row r="10" spans="1:5" ht="25.5" customHeight="1">
      <c r="A10" s="170" t="s">
        <v>120</v>
      </c>
      <c r="B10" s="169">
        <v>0</v>
      </c>
      <c r="C10" s="187">
        <v>364360</v>
      </c>
      <c r="D10" s="169">
        <v>21531</v>
      </c>
      <c r="E10" s="169">
        <f t="shared" si="0"/>
        <v>5.90926556153255</v>
      </c>
    </row>
    <row r="11" spans="1:14" ht="20.25" customHeight="1">
      <c r="A11" s="124" t="s">
        <v>55</v>
      </c>
      <c r="B11" s="120">
        <f>SUM(B4:B10)</f>
        <v>0</v>
      </c>
      <c r="C11" s="120">
        <f>SUM(C4:C10)</f>
        <v>565803</v>
      </c>
      <c r="D11" s="120">
        <f>SUM(D4:D10)</f>
        <v>21531</v>
      </c>
      <c r="E11" s="120">
        <f t="shared" si="0"/>
        <v>3.8053880944427654</v>
      </c>
      <c r="N11" s="47"/>
    </row>
    <row r="12" ht="15" customHeight="1">
      <c r="N12" s="47"/>
    </row>
    <row r="13" spans="1:14" ht="25.5">
      <c r="A13" s="123" t="s">
        <v>56</v>
      </c>
      <c r="B13" s="20" t="s">
        <v>54</v>
      </c>
      <c r="C13" s="20" t="s">
        <v>33</v>
      </c>
      <c r="D13" s="20" t="s">
        <v>85</v>
      </c>
      <c r="E13" s="20" t="s">
        <v>34</v>
      </c>
      <c r="N13" s="47"/>
    </row>
    <row r="14" spans="1:14" ht="15.75" customHeight="1">
      <c r="A14" s="170" t="s">
        <v>95</v>
      </c>
      <c r="B14" s="187">
        <v>570805</v>
      </c>
      <c r="C14" s="259">
        <v>667475</v>
      </c>
      <c r="D14" s="259">
        <v>110790</v>
      </c>
      <c r="E14" s="169">
        <f>D14*100/C14</f>
        <v>16.598374470953967</v>
      </c>
      <c r="N14" s="47"/>
    </row>
    <row r="15" spans="1:14" ht="25.5">
      <c r="A15" s="171" t="s">
        <v>138</v>
      </c>
      <c r="B15" s="187">
        <v>9439</v>
      </c>
      <c r="C15" s="259">
        <v>230398</v>
      </c>
      <c r="D15" s="259">
        <v>230398</v>
      </c>
      <c r="E15" s="169">
        <f>D15*100/C15</f>
        <v>100</v>
      </c>
      <c r="N15" s="47"/>
    </row>
    <row r="16" spans="1:14" ht="15.75" customHeight="1">
      <c r="A16" s="171" t="s">
        <v>57</v>
      </c>
      <c r="B16" s="187">
        <v>200000</v>
      </c>
      <c r="C16" s="259">
        <v>129720</v>
      </c>
      <c r="D16" s="259">
        <v>2</v>
      </c>
      <c r="E16" s="169">
        <f>D16*100/C16</f>
        <v>0.001541782300339192</v>
      </c>
      <c r="F16" s="149"/>
      <c r="N16" s="47"/>
    </row>
    <row r="17" spans="1:14" ht="25.5" customHeight="1">
      <c r="A17" s="125" t="s">
        <v>58</v>
      </c>
      <c r="B17" s="120">
        <f>SUM(B14:B16)</f>
        <v>780244</v>
      </c>
      <c r="C17" s="120">
        <f>SUM(C14:C16)</f>
        <v>1027593</v>
      </c>
      <c r="D17" s="120">
        <f>SUM(D14:D16)</f>
        <v>341190</v>
      </c>
      <c r="E17" s="120">
        <f>D17*100/C17</f>
        <v>33.202834196028974</v>
      </c>
      <c r="N17" s="47"/>
    </row>
    <row r="18" spans="2:14" ht="13.5" thickBot="1">
      <c r="B18" s="6"/>
      <c r="C18" s="6"/>
      <c r="D18" s="6"/>
      <c r="E18" s="6"/>
      <c r="N18" s="47"/>
    </row>
    <row r="19" spans="1:14" ht="18.75" customHeight="1" thickBot="1">
      <c r="A19" s="84" t="s">
        <v>59</v>
      </c>
      <c r="B19" s="59">
        <f>B11+B17</f>
        <v>780244</v>
      </c>
      <c r="C19" s="59">
        <f>SUM(C17+C11)</f>
        <v>1593396</v>
      </c>
      <c r="D19" s="59">
        <f>D17+D11</f>
        <v>362721</v>
      </c>
      <c r="E19" s="60">
        <f>D19/C19*100</f>
        <v>22.76402099666373</v>
      </c>
      <c r="N19" s="47"/>
    </row>
    <row r="20" spans="1:14" ht="14.25" customHeight="1">
      <c r="A20" s="56"/>
      <c r="B20" s="126"/>
      <c r="C20" s="126"/>
      <c r="D20" s="126"/>
      <c r="E20" s="127"/>
      <c r="N20" s="47"/>
    </row>
    <row r="21" spans="1:14" ht="15">
      <c r="A21" s="39" t="s">
        <v>28</v>
      </c>
      <c r="E21" s="51" t="s">
        <v>20</v>
      </c>
      <c r="N21" s="47"/>
    </row>
    <row r="22" spans="1:14" ht="12.75" customHeight="1">
      <c r="A22" s="128" t="s">
        <v>60</v>
      </c>
      <c r="B22" s="129" t="s">
        <v>90</v>
      </c>
      <c r="C22" s="129" t="s">
        <v>91</v>
      </c>
      <c r="D22" s="130" t="s">
        <v>85</v>
      </c>
      <c r="E22" s="129" t="s">
        <v>34</v>
      </c>
      <c r="F22" s="134"/>
      <c r="N22" s="47"/>
    </row>
    <row r="23" spans="1:14" ht="9.75" customHeight="1">
      <c r="A23" s="131"/>
      <c r="B23" s="122"/>
      <c r="C23" s="122"/>
      <c r="D23" s="121"/>
      <c r="E23" s="122"/>
      <c r="N23" s="47"/>
    </row>
    <row r="24" spans="1:14" ht="15.75" customHeight="1">
      <c r="A24" s="171" t="s">
        <v>88</v>
      </c>
      <c r="B24" s="187">
        <v>40400</v>
      </c>
      <c r="C24" s="192">
        <v>40400</v>
      </c>
      <c r="D24" s="172">
        <v>18212</v>
      </c>
      <c r="E24" s="192">
        <f>D24*100/C24</f>
        <v>45.07920792079208</v>
      </c>
      <c r="N24" s="47"/>
    </row>
    <row r="25" spans="1:5" ht="25.5">
      <c r="A25" s="171" t="s">
        <v>118</v>
      </c>
      <c r="B25" s="187">
        <v>450000</v>
      </c>
      <c r="C25" s="192">
        <v>450000</v>
      </c>
      <c r="D25" s="172">
        <v>0</v>
      </c>
      <c r="E25" s="192">
        <f>D25*100/C25</f>
        <v>0</v>
      </c>
    </row>
    <row r="26" spans="1:14" ht="20.25" customHeight="1">
      <c r="A26" s="124" t="s">
        <v>61</v>
      </c>
      <c r="B26" s="120">
        <f>SUM(B24:B25)</f>
        <v>490400</v>
      </c>
      <c r="C26" s="120">
        <f>SUM(C24:C25)</f>
        <v>490400</v>
      </c>
      <c r="D26" s="120">
        <f>SUM(D24:D25)</f>
        <v>18212</v>
      </c>
      <c r="E26" s="120">
        <f>D26*100/C26</f>
        <v>3.7137030995106035</v>
      </c>
      <c r="N26" s="47"/>
    </row>
    <row r="27" spans="1:14" ht="12.75" customHeight="1">
      <c r="A27" s="132"/>
      <c r="B27" s="133"/>
      <c r="C27" s="133"/>
      <c r="D27" s="133"/>
      <c r="E27" s="133"/>
      <c r="N27" s="47"/>
    </row>
    <row r="28" spans="1:14" ht="25.5">
      <c r="A28" s="123" t="s">
        <v>62</v>
      </c>
      <c r="B28" s="20" t="s">
        <v>54</v>
      </c>
      <c r="C28" s="20" t="s">
        <v>47</v>
      </c>
      <c r="D28" s="20" t="s">
        <v>48</v>
      </c>
      <c r="E28" s="20" t="s">
        <v>34</v>
      </c>
      <c r="N28" s="47"/>
    </row>
    <row r="29" spans="1:14" ht="15.75" customHeight="1">
      <c r="A29" s="171" t="s">
        <v>96</v>
      </c>
      <c r="B29" s="169">
        <v>0</v>
      </c>
      <c r="C29" s="169">
        <v>89510</v>
      </c>
      <c r="D29" s="169">
        <v>63339</v>
      </c>
      <c r="E29" s="169">
        <f>D29*100/C29</f>
        <v>70.76192604178304</v>
      </c>
      <c r="N29" s="47"/>
    </row>
    <row r="30" spans="1:14" ht="26.25" customHeight="1">
      <c r="A30" s="125" t="s">
        <v>63</v>
      </c>
      <c r="B30" s="120">
        <f>SUM(B29:B29)</f>
        <v>0</v>
      </c>
      <c r="C30" s="120">
        <f>SUM(C29:C29)</f>
        <v>89510</v>
      </c>
      <c r="D30" s="120">
        <f>SUM(D29:D29)</f>
        <v>63339</v>
      </c>
      <c r="E30" s="158">
        <f>D30/C30*100</f>
        <v>70.76192604178304</v>
      </c>
      <c r="N30" s="47"/>
    </row>
    <row r="31" spans="2:5" ht="12" customHeight="1" thickBot="1">
      <c r="B31" s="6"/>
      <c r="C31" s="6"/>
      <c r="D31" s="6"/>
      <c r="E31" s="6"/>
    </row>
    <row r="32" spans="1:5" ht="21.75" customHeight="1" thickBot="1">
      <c r="A32" s="84" t="s">
        <v>64</v>
      </c>
      <c r="B32" s="59">
        <f>SUM(B30+B26)</f>
        <v>490400</v>
      </c>
      <c r="C32" s="59">
        <f>SUM(C30+C26)</f>
        <v>579910</v>
      </c>
      <c r="D32" s="59">
        <f>SUM(D30+D26)</f>
        <v>81551</v>
      </c>
      <c r="E32" s="60">
        <f>D32/C32*100</f>
        <v>14.062699384387233</v>
      </c>
    </row>
    <row r="33" ht="12" customHeight="1" thickBot="1"/>
    <row r="34" spans="1:5" ht="22.5" customHeight="1" thickBot="1">
      <c r="A34" s="84" t="s">
        <v>65</v>
      </c>
      <c r="B34" s="59">
        <f>B19-B32</f>
        <v>289844</v>
      </c>
      <c r="C34" s="59">
        <f>C19-C32</f>
        <v>1013486</v>
      </c>
      <c r="D34" s="59">
        <f>D19-D32</f>
        <v>281170</v>
      </c>
      <c r="E34" s="60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130" zoomScaleNormal="130" zoomScalePageLayoutView="0" workbookViewId="0" topLeftCell="A1">
      <selection activeCell="K19" sqref="K19"/>
    </sheetView>
  </sheetViews>
  <sheetFormatPr defaultColWidth="9.00390625" defaultRowHeight="12.75"/>
  <cols>
    <col min="1" max="1" width="2.625" style="245" customWidth="1"/>
    <col min="2" max="2" width="20.125" style="245" customWidth="1"/>
    <col min="3" max="3" width="5.25390625" style="245" customWidth="1"/>
    <col min="4" max="15" width="8.00390625" style="245" customWidth="1"/>
    <col min="16" max="16" width="10.75390625" style="245" customWidth="1"/>
    <col min="17" max="18" width="9.375" style="245" customWidth="1"/>
    <col min="19" max="19" width="0" style="245" hidden="1" customWidth="1"/>
    <col min="20" max="20" width="4.00390625" style="245" customWidth="1"/>
    <col min="21" max="16384" width="9.125" style="245" customWidth="1"/>
  </cols>
  <sheetData>
    <row r="1" spans="1:18" ht="21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2:18" s="258" customFormat="1" ht="17.25" customHeight="1">
      <c r="B2" s="272" t="s">
        <v>131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12.7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ht="22.5">
      <c r="A4" s="247"/>
      <c r="B4" s="248">
        <v>2017</v>
      </c>
      <c r="C4" s="249"/>
      <c r="D4" s="250" t="s">
        <v>0</v>
      </c>
      <c r="E4" s="250" t="s">
        <v>1</v>
      </c>
      <c r="F4" s="250" t="s">
        <v>2</v>
      </c>
      <c r="G4" s="250" t="s">
        <v>3</v>
      </c>
      <c r="H4" s="250" t="s">
        <v>4</v>
      </c>
      <c r="I4" s="250" t="s">
        <v>5</v>
      </c>
      <c r="J4" s="250" t="s">
        <v>6</v>
      </c>
      <c r="K4" s="250" t="s">
        <v>7</v>
      </c>
      <c r="L4" s="250" t="s">
        <v>8</v>
      </c>
      <c r="M4" s="250" t="s">
        <v>9</v>
      </c>
      <c r="N4" s="250" t="s">
        <v>10</v>
      </c>
      <c r="O4" s="250" t="s">
        <v>11</v>
      </c>
      <c r="P4" s="250" t="s">
        <v>12</v>
      </c>
      <c r="Q4" s="250" t="s">
        <v>15</v>
      </c>
      <c r="R4" s="250" t="s">
        <v>13</v>
      </c>
    </row>
    <row r="5" spans="1:18" ht="33.75">
      <c r="A5" s="247"/>
      <c r="B5" s="251" t="s">
        <v>109</v>
      </c>
      <c r="C5" s="252">
        <v>1111</v>
      </c>
      <c r="D5" s="253">
        <v>92752.75734</v>
      </c>
      <c r="E5" s="253">
        <v>94079.66293</v>
      </c>
      <c r="F5" s="253">
        <v>76068.73711</v>
      </c>
      <c r="G5" s="253">
        <v>0</v>
      </c>
      <c r="H5" s="253">
        <v>0</v>
      </c>
      <c r="I5" s="253">
        <v>0</v>
      </c>
      <c r="J5" s="253">
        <v>0</v>
      </c>
      <c r="K5" s="253">
        <v>0</v>
      </c>
      <c r="L5" s="253">
        <v>0</v>
      </c>
      <c r="M5" s="253">
        <v>0</v>
      </c>
      <c r="N5" s="253">
        <v>0</v>
      </c>
      <c r="O5" s="253">
        <v>0</v>
      </c>
      <c r="P5" s="253">
        <v>262901.15738000005</v>
      </c>
      <c r="Q5" s="253">
        <v>950000</v>
      </c>
      <c r="R5" s="254">
        <v>27.673806040000002</v>
      </c>
    </row>
    <row r="6" spans="1:18" ht="33.75">
      <c r="A6" s="247"/>
      <c r="B6" s="251" t="s">
        <v>110</v>
      </c>
      <c r="C6" s="252">
        <v>1112</v>
      </c>
      <c r="D6" s="253">
        <v>2713.81372</v>
      </c>
      <c r="E6" s="253">
        <v>1214.8616000000002</v>
      </c>
      <c r="F6" s="253">
        <v>3013.6483399999997</v>
      </c>
      <c r="G6" s="253">
        <v>0</v>
      </c>
      <c r="H6" s="253">
        <v>0</v>
      </c>
      <c r="I6" s="253">
        <v>0</v>
      </c>
      <c r="J6" s="253">
        <v>0</v>
      </c>
      <c r="K6" s="253">
        <v>0</v>
      </c>
      <c r="L6" s="253">
        <v>0</v>
      </c>
      <c r="M6" s="253">
        <v>0</v>
      </c>
      <c r="N6" s="253">
        <v>0</v>
      </c>
      <c r="O6" s="253">
        <v>0</v>
      </c>
      <c r="P6" s="253">
        <v>6942.32366</v>
      </c>
      <c r="Q6" s="253">
        <v>20000</v>
      </c>
      <c r="R6" s="254">
        <v>34.711618300000005</v>
      </c>
    </row>
    <row r="7" spans="1:18" ht="33.75">
      <c r="A7" s="247"/>
      <c r="B7" s="251" t="s">
        <v>111</v>
      </c>
      <c r="C7" s="252">
        <v>1113</v>
      </c>
      <c r="D7" s="253">
        <v>7976.1345</v>
      </c>
      <c r="E7" s="253">
        <v>10245.78542</v>
      </c>
      <c r="F7" s="253">
        <v>5478.42262</v>
      </c>
      <c r="G7" s="253">
        <v>0</v>
      </c>
      <c r="H7" s="253">
        <v>0</v>
      </c>
      <c r="I7" s="253">
        <v>0</v>
      </c>
      <c r="J7" s="253">
        <v>0</v>
      </c>
      <c r="K7" s="253">
        <v>0</v>
      </c>
      <c r="L7" s="253">
        <v>0</v>
      </c>
      <c r="M7" s="253">
        <v>0</v>
      </c>
      <c r="N7" s="253">
        <v>0</v>
      </c>
      <c r="O7" s="253">
        <v>0</v>
      </c>
      <c r="P7" s="253">
        <v>23700.34254</v>
      </c>
      <c r="Q7" s="253">
        <v>95000</v>
      </c>
      <c r="R7" s="254">
        <v>24.947728989473685</v>
      </c>
    </row>
    <row r="8" spans="1:18" ht="22.5">
      <c r="A8" s="247"/>
      <c r="B8" s="251" t="s">
        <v>112</v>
      </c>
      <c r="C8" s="252">
        <v>1121</v>
      </c>
      <c r="D8" s="253">
        <v>27181.298</v>
      </c>
      <c r="E8" s="253">
        <v>9720.30106</v>
      </c>
      <c r="F8" s="253">
        <v>192752.90093</v>
      </c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253">
        <v>0</v>
      </c>
      <c r="N8" s="253">
        <v>0</v>
      </c>
      <c r="O8" s="253">
        <v>0</v>
      </c>
      <c r="P8" s="253">
        <v>229654.49999</v>
      </c>
      <c r="Q8" s="253">
        <v>1035000</v>
      </c>
      <c r="R8" s="254">
        <v>22.188840578743964</v>
      </c>
    </row>
    <row r="9" spans="1:18" ht="12.75">
      <c r="A9" s="247"/>
      <c r="B9" s="251" t="s">
        <v>113</v>
      </c>
      <c r="C9" s="252">
        <v>1211</v>
      </c>
      <c r="D9" s="253">
        <v>219765.51668</v>
      </c>
      <c r="E9" s="253">
        <v>270405.08371</v>
      </c>
      <c r="F9" s="253">
        <v>118145.55948000001</v>
      </c>
      <c r="G9" s="253">
        <v>0</v>
      </c>
      <c r="H9" s="253">
        <v>0</v>
      </c>
      <c r="I9" s="253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53">
        <v>608316.15987</v>
      </c>
      <c r="Q9" s="253">
        <v>2200000</v>
      </c>
      <c r="R9" s="254">
        <v>27.650734539545457</v>
      </c>
    </row>
    <row r="10" spans="1:18" ht="12.75">
      <c r="A10" s="247"/>
      <c r="B10" s="270" t="s">
        <v>14</v>
      </c>
      <c r="C10" s="271"/>
      <c r="D10" s="255">
        <v>350389.52024</v>
      </c>
      <c r="E10" s="255">
        <v>385665.69472</v>
      </c>
      <c r="F10" s="255">
        <v>395459.26848</v>
      </c>
      <c r="G10" s="255">
        <v>0</v>
      </c>
      <c r="H10" s="255">
        <v>0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255">
        <v>1131514.48344</v>
      </c>
      <c r="Q10" s="255">
        <v>4300000</v>
      </c>
      <c r="R10" s="256">
        <v>26.314290312558143</v>
      </c>
    </row>
    <row r="11" spans="1:18" ht="12.75">
      <c r="A11" s="24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</row>
    <row r="12" spans="1:18" ht="3" customHeight="1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</row>
    <row r="13" spans="1:18" ht="13.5" customHeight="1">
      <c r="A13" s="247"/>
      <c r="B13" s="274" t="s">
        <v>114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</row>
    <row r="14" spans="1:18" ht="13.5" customHeight="1">
      <c r="A14" s="247"/>
      <c r="B14" s="274" t="s">
        <v>129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</row>
    <row r="15" spans="1:18" ht="13.5" customHeight="1">
      <c r="A15" s="247"/>
      <c r="B15" s="274" t="s">
        <v>130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</row>
    <row r="16" spans="1:18" ht="6.75" customHeight="1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</row>
    <row r="17" spans="1:18" ht="33.75">
      <c r="A17" s="247"/>
      <c r="B17" s="248">
        <v>2016</v>
      </c>
      <c r="C17" s="249"/>
      <c r="D17" s="250" t="s">
        <v>0</v>
      </c>
      <c r="E17" s="250" t="s">
        <v>1</v>
      </c>
      <c r="F17" s="250" t="s">
        <v>2</v>
      </c>
      <c r="G17" s="250" t="s">
        <v>3</v>
      </c>
      <c r="H17" s="250" t="s">
        <v>4</v>
      </c>
      <c r="I17" s="250" t="s">
        <v>5</v>
      </c>
      <c r="J17" s="250" t="s">
        <v>6</v>
      </c>
      <c r="K17" s="250" t="s">
        <v>7</v>
      </c>
      <c r="L17" s="250" t="s">
        <v>8</v>
      </c>
      <c r="M17" s="250" t="s">
        <v>9</v>
      </c>
      <c r="N17" s="250" t="s">
        <v>10</v>
      </c>
      <c r="O17" s="250" t="s">
        <v>11</v>
      </c>
      <c r="P17" s="250" t="s">
        <v>99</v>
      </c>
      <c r="Q17" s="250" t="s">
        <v>16</v>
      </c>
      <c r="R17" s="250" t="s">
        <v>13</v>
      </c>
    </row>
    <row r="18" spans="1:18" ht="33.75">
      <c r="A18" s="247"/>
      <c r="B18" s="251" t="s">
        <v>109</v>
      </c>
      <c r="C18" s="252">
        <v>1111</v>
      </c>
      <c r="D18" s="253">
        <v>91214.03659</v>
      </c>
      <c r="E18" s="253">
        <v>79567.63265</v>
      </c>
      <c r="F18" s="253">
        <v>68885.08558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3">
        <v>239666.75482000003</v>
      </c>
      <c r="Q18" s="253">
        <v>975780.63494</v>
      </c>
      <c r="R18" s="254">
        <v>24.561540395268956</v>
      </c>
    </row>
    <row r="19" spans="1:18" ht="33.75">
      <c r="A19" s="247"/>
      <c r="B19" s="251" t="s">
        <v>110</v>
      </c>
      <c r="C19" s="252">
        <v>1112</v>
      </c>
      <c r="D19" s="253">
        <v>2546.67691</v>
      </c>
      <c r="E19" s="253">
        <v>979.71263</v>
      </c>
      <c r="F19" s="253">
        <v>1608.90872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5135.29826</v>
      </c>
      <c r="Q19" s="253">
        <v>26745.57543</v>
      </c>
      <c r="R19" s="254">
        <v>19.200552530419046</v>
      </c>
    </row>
    <row r="20" spans="1:18" ht="33.75">
      <c r="A20" s="247"/>
      <c r="B20" s="251" t="s">
        <v>111</v>
      </c>
      <c r="C20" s="252">
        <v>1113</v>
      </c>
      <c r="D20" s="253">
        <v>7615.19012</v>
      </c>
      <c r="E20" s="253">
        <v>11735.91842</v>
      </c>
      <c r="F20" s="253">
        <v>6018.38317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253">
        <v>0</v>
      </c>
      <c r="M20" s="253">
        <v>0</v>
      </c>
      <c r="N20" s="253">
        <v>0</v>
      </c>
      <c r="O20" s="253">
        <v>0</v>
      </c>
      <c r="P20" s="253">
        <v>25369.491710000002</v>
      </c>
      <c r="Q20" s="253">
        <v>105258.86939000002</v>
      </c>
      <c r="R20" s="254">
        <v>24.101999059102756</v>
      </c>
    </row>
    <row r="21" spans="1:18" ht="22.5">
      <c r="A21" s="247"/>
      <c r="B21" s="251" t="s">
        <v>112</v>
      </c>
      <c r="C21" s="252">
        <v>1121</v>
      </c>
      <c r="D21" s="253">
        <v>35742.084259999996</v>
      </c>
      <c r="E21" s="253">
        <v>7994.686</v>
      </c>
      <c r="F21" s="253">
        <v>173165.24698</v>
      </c>
      <c r="G21" s="253">
        <v>0</v>
      </c>
      <c r="H21" s="253">
        <v>0</v>
      </c>
      <c r="I21" s="253">
        <v>0</v>
      </c>
      <c r="J21" s="253">
        <v>0</v>
      </c>
      <c r="K21" s="253">
        <v>0</v>
      </c>
      <c r="L21" s="253">
        <v>0</v>
      </c>
      <c r="M21" s="253">
        <v>0</v>
      </c>
      <c r="N21" s="253">
        <v>0</v>
      </c>
      <c r="O21" s="253">
        <v>0</v>
      </c>
      <c r="P21" s="253">
        <v>216902.01724</v>
      </c>
      <c r="Q21" s="253">
        <v>1087775.44046</v>
      </c>
      <c r="R21" s="254">
        <v>19.939962714020844</v>
      </c>
    </row>
    <row r="22" spans="1:18" ht="12.75">
      <c r="A22" s="247"/>
      <c r="B22" s="251" t="s">
        <v>113</v>
      </c>
      <c r="C22" s="252">
        <v>1211</v>
      </c>
      <c r="D22" s="253">
        <v>166538.18811000002</v>
      </c>
      <c r="E22" s="253">
        <v>258198.26541</v>
      </c>
      <c r="F22" s="253">
        <v>82769.64356</v>
      </c>
      <c r="G22" s="253">
        <v>0</v>
      </c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253">
        <v>0</v>
      </c>
      <c r="N22" s="253">
        <v>0</v>
      </c>
      <c r="O22" s="253">
        <v>0</v>
      </c>
      <c r="P22" s="253">
        <v>507506.09708</v>
      </c>
      <c r="Q22" s="253">
        <v>2235400.03379</v>
      </c>
      <c r="R22" s="254">
        <v>22.703144377230362</v>
      </c>
    </row>
    <row r="23" spans="1:18" ht="12.75">
      <c r="A23" s="247"/>
      <c r="B23" s="270" t="s">
        <v>14</v>
      </c>
      <c r="C23" s="271"/>
      <c r="D23" s="255">
        <v>303656.17599</v>
      </c>
      <c r="E23" s="255">
        <v>358476.21511</v>
      </c>
      <c r="F23" s="255">
        <v>332447.26801</v>
      </c>
      <c r="G23" s="255">
        <v>0</v>
      </c>
      <c r="H23" s="255">
        <v>0</v>
      </c>
      <c r="I23" s="255">
        <v>0</v>
      </c>
      <c r="J23" s="255">
        <v>0</v>
      </c>
      <c r="K23" s="255">
        <v>0</v>
      </c>
      <c r="L23" s="255">
        <v>0</v>
      </c>
      <c r="M23" s="255">
        <v>0</v>
      </c>
      <c r="N23" s="255">
        <v>0</v>
      </c>
      <c r="O23" s="255">
        <v>0</v>
      </c>
      <c r="P23" s="255">
        <v>994579.65911</v>
      </c>
      <c r="Q23" s="255">
        <v>4430960.55401</v>
      </c>
      <c r="R23" s="256">
        <v>22.44614112418378</v>
      </c>
    </row>
    <row r="24" spans="2:18" ht="12.75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4" max="15" width="10.125" style="0" bestFit="1" customWidth="1"/>
    <col min="17" max="17" width="12.75390625" style="0" bestFit="1" customWidth="1"/>
  </cols>
  <sheetData>
    <row r="1" spans="1:16" ht="18.75">
      <c r="A1" s="276" t="s">
        <v>123</v>
      </c>
      <c r="B1" s="276"/>
      <c r="C1" s="276"/>
      <c r="D1" s="276"/>
      <c r="E1" s="276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126</v>
      </c>
      <c r="B4" s="1"/>
      <c r="D4" s="45">
        <v>7504005.14</v>
      </c>
      <c r="E4" s="1" t="s">
        <v>89</v>
      </c>
    </row>
    <row r="5" spans="1:5" ht="18" customHeight="1">
      <c r="A5" s="1"/>
      <c r="B5" s="1"/>
      <c r="D5" s="40"/>
      <c r="E5" s="2"/>
    </row>
    <row r="6" spans="1:2" ht="18" customHeight="1">
      <c r="A6" s="1"/>
      <c r="B6" s="1"/>
    </row>
    <row r="7" spans="1:6" ht="15.75">
      <c r="A7" s="1" t="s">
        <v>66</v>
      </c>
      <c r="B7" s="1"/>
      <c r="E7" s="51" t="s">
        <v>83</v>
      </c>
      <c r="F7" s="2"/>
    </row>
    <row r="8" spans="1:5" ht="25.5" customHeight="1">
      <c r="A8" s="235"/>
      <c r="B8" s="226" t="s">
        <v>90</v>
      </c>
      <c r="C8" s="221" t="s">
        <v>91</v>
      </c>
      <c r="D8" s="220" t="s">
        <v>85</v>
      </c>
      <c r="E8" s="221" t="s">
        <v>34</v>
      </c>
    </row>
    <row r="9" spans="1:5" ht="22.5" customHeight="1">
      <c r="A9" s="236" t="s">
        <v>105</v>
      </c>
      <c r="B9" s="185">
        <v>7205000</v>
      </c>
      <c r="C9" s="185">
        <v>7266000</v>
      </c>
      <c r="D9" s="202">
        <v>1808250</v>
      </c>
      <c r="E9" s="216">
        <f>D9/C9*100</f>
        <v>24.886457473162675</v>
      </c>
    </row>
    <row r="10" spans="1:5" ht="22.5" customHeight="1">
      <c r="A10" s="236" t="s">
        <v>106</v>
      </c>
      <c r="B10" s="185">
        <v>407000</v>
      </c>
      <c r="C10" s="185">
        <v>407000</v>
      </c>
      <c r="D10" s="202">
        <v>101750</v>
      </c>
      <c r="E10" s="216">
        <f>D10/C10*100</f>
        <v>25</v>
      </c>
    </row>
    <row r="11" spans="1:5" ht="22.5" customHeight="1">
      <c r="A11" s="236" t="s">
        <v>24</v>
      </c>
      <c r="B11" s="185">
        <v>383000</v>
      </c>
      <c r="C11" s="185">
        <v>383000</v>
      </c>
      <c r="D11" s="202">
        <v>95750</v>
      </c>
      <c r="E11" s="216">
        <f>D11/C11*100</f>
        <v>25</v>
      </c>
    </row>
    <row r="12" spans="1:5" ht="22.5" customHeight="1">
      <c r="A12" s="237" t="s">
        <v>115</v>
      </c>
      <c r="B12" s="203">
        <v>0</v>
      </c>
      <c r="C12" s="203">
        <v>0</v>
      </c>
      <c r="D12" s="204">
        <v>5444</v>
      </c>
      <c r="E12" s="216" t="s">
        <v>19</v>
      </c>
    </row>
    <row r="13" spans="1:5" ht="25.5" customHeight="1">
      <c r="A13" s="231" t="s">
        <v>21</v>
      </c>
      <c r="B13" s="217">
        <f>SUM(B9:B12)</f>
        <v>7995000</v>
      </c>
      <c r="C13" s="217">
        <f>SUM(C9:C12)</f>
        <v>8056000</v>
      </c>
      <c r="D13" s="218">
        <f>SUM(D9:D12)</f>
        <v>2011194</v>
      </c>
      <c r="E13" s="230">
        <f>D13/C13*100</f>
        <v>24.965168818272097</v>
      </c>
    </row>
    <row r="14" spans="1:5" ht="18" customHeight="1">
      <c r="A14" s="3"/>
      <c r="B14" s="8"/>
      <c r="C14" s="8"/>
      <c r="D14" s="8"/>
      <c r="E14" s="21"/>
    </row>
    <row r="15" spans="1:5" ht="18" customHeight="1">
      <c r="A15" s="11"/>
      <c r="B15" s="11"/>
      <c r="C15" s="11"/>
      <c r="D15" s="11"/>
      <c r="E15" s="11"/>
    </row>
    <row r="16" spans="1:5" s="36" customFormat="1" ht="15.75">
      <c r="A16" s="17" t="s">
        <v>26</v>
      </c>
      <c r="B16" s="11"/>
      <c r="C16" s="11"/>
      <c r="D16" s="45">
        <f>SUM(D4+D13)</f>
        <v>9515199.14</v>
      </c>
      <c r="E16" s="17" t="s">
        <v>89</v>
      </c>
    </row>
    <row r="18" ht="12.75">
      <c r="J18" t="s">
        <v>92</v>
      </c>
    </row>
    <row r="19" spans="1:5" ht="17.25" customHeight="1">
      <c r="A19" s="1" t="s">
        <v>67</v>
      </c>
      <c r="B19" s="1"/>
      <c r="D19" s="11"/>
      <c r="E19" s="51" t="s">
        <v>83</v>
      </c>
    </row>
    <row r="20" spans="1:5" ht="25.5">
      <c r="A20" s="231"/>
      <c r="B20" s="226" t="s">
        <v>90</v>
      </c>
      <c r="C20" s="221" t="s">
        <v>91</v>
      </c>
      <c r="D20" s="232" t="s">
        <v>85</v>
      </c>
      <c r="E20" s="221" t="s">
        <v>34</v>
      </c>
    </row>
    <row r="21" spans="1:6" ht="27" customHeight="1">
      <c r="A21" s="238" t="s">
        <v>17</v>
      </c>
      <c r="B21" s="185">
        <v>1814000</v>
      </c>
      <c r="C21" s="185">
        <v>1814000</v>
      </c>
      <c r="D21" s="202">
        <v>382800</v>
      </c>
      <c r="E21" s="239">
        <f aca="true" t="shared" si="0" ref="E21:E26">D21/C21*100</f>
        <v>21.102535832414553</v>
      </c>
      <c r="F21" s="4"/>
    </row>
    <row r="22" spans="1:6" ht="27" customHeight="1">
      <c r="A22" s="238" t="s">
        <v>18</v>
      </c>
      <c r="B22" s="185">
        <v>2066000</v>
      </c>
      <c r="C22" s="185">
        <v>2066000</v>
      </c>
      <c r="D22" s="202">
        <v>310000</v>
      </c>
      <c r="E22" s="239">
        <f t="shared" si="0"/>
        <v>15.004840271055178</v>
      </c>
      <c r="F22" s="15"/>
    </row>
    <row r="23" spans="1:6" ht="38.25" customHeight="1">
      <c r="A23" s="238" t="s">
        <v>108</v>
      </c>
      <c r="B23" s="185">
        <v>108000</v>
      </c>
      <c r="C23" s="185">
        <v>108000</v>
      </c>
      <c r="D23" s="202">
        <v>40000</v>
      </c>
      <c r="E23" s="239">
        <f t="shared" si="0"/>
        <v>37.03703703703704</v>
      </c>
      <c r="F23" s="15"/>
    </row>
    <row r="24" spans="1:6" ht="27" customHeight="1">
      <c r="A24" s="238" t="s">
        <v>107</v>
      </c>
      <c r="B24" s="185">
        <v>0</v>
      </c>
      <c r="C24" s="185">
        <v>7565005</v>
      </c>
      <c r="D24" s="202">
        <v>584149.7</v>
      </c>
      <c r="E24" s="239">
        <f t="shared" si="0"/>
        <v>7.721735808502439</v>
      </c>
      <c r="F24" s="15"/>
    </row>
    <row r="25" spans="1:6" ht="28.5" customHeight="1">
      <c r="A25" s="240" t="s">
        <v>97</v>
      </c>
      <c r="B25" s="203">
        <v>4007000</v>
      </c>
      <c r="C25" s="203">
        <v>4007000</v>
      </c>
      <c r="D25" s="202">
        <v>379040</v>
      </c>
      <c r="E25" s="239">
        <f t="shared" si="0"/>
        <v>9.459445969553283</v>
      </c>
      <c r="F25" s="15"/>
    </row>
    <row r="26" spans="1:6" ht="25.5" customHeight="1">
      <c r="A26" s="231" t="s">
        <v>22</v>
      </c>
      <c r="B26" s="217">
        <f>SUM(B21:B25)</f>
        <v>7995000</v>
      </c>
      <c r="C26" s="217">
        <f>SUM(C21:C25)</f>
        <v>15560005</v>
      </c>
      <c r="D26" s="218">
        <f>SUM(D21:D25)</f>
        <v>1695989.7</v>
      </c>
      <c r="E26" s="234">
        <f t="shared" si="0"/>
        <v>10.899673232752818</v>
      </c>
      <c r="F26" s="15"/>
    </row>
    <row r="27" ht="12.75">
      <c r="F27" s="12"/>
    </row>
    <row r="29" ht="12.75">
      <c r="D29" s="11"/>
    </row>
    <row r="30" spans="1:5" ht="17.25" customHeight="1">
      <c r="A30" s="1" t="s">
        <v>128</v>
      </c>
      <c r="B30" s="1"/>
      <c r="D30" s="45">
        <f>SUM(D16-D26)</f>
        <v>7819209.44</v>
      </c>
      <c r="E30" s="1" t="s">
        <v>89</v>
      </c>
    </row>
    <row r="31" spans="4:7" ht="15" customHeight="1">
      <c r="D31" s="11"/>
      <c r="F31" s="42"/>
      <c r="G31" s="42"/>
    </row>
    <row r="32" spans="1:14" ht="18.75">
      <c r="A32" s="25"/>
      <c r="D32" s="40"/>
      <c r="N32" s="47"/>
    </row>
    <row r="33" spans="1:4" ht="18.75">
      <c r="A33" s="25"/>
      <c r="D33" s="40"/>
    </row>
    <row r="34" ht="18.75">
      <c r="A34" s="27"/>
    </row>
    <row r="35" ht="18.75">
      <c r="A35" s="27"/>
    </row>
    <row r="36" ht="12" customHeight="1">
      <c r="A36" s="29"/>
    </row>
    <row r="37" ht="18.75">
      <c r="A37" s="27"/>
    </row>
    <row r="38" ht="12" customHeight="1">
      <c r="A38" s="27"/>
    </row>
    <row r="39" ht="18.75">
      <c r="A39" s="27"/>
    </row>
    <row r="40" ht="18.75">
      <c r="A40" s="31"/>
    </row>
    <row r="41" ht="18.75">
      <c r="A41" s="31"/>
    </row>
    <row r="42" ht="18.75">
      <c r="A42" s="31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5.00390625" style="0" customWidth="1"/>
    <col min="4" max="4" width="15.753906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  <col min="14" max="14" width="18.125" style="0" customWidth="1"/>
  </cols>
  <sheetData>
    <row r="1" spans="1:5" s="135" customFormat="1" ht="17.25" customHeight="1">
      <c r="A1" s="276" t="s">
        <v>124</v>
      </c>
      <c r="B1" s="276"/>
      <c r="C1" s="276"/>
      <c r="D1" s="276"/>
      <c r="E1" s="276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5" ht="18" customHeight="1">
      <c r="A4" s="1" t="s">
        <v>126</v>
      </c>
      <c r="B4" s="1" t="s">
        <v>92</v>
      </c>
      <c r="D4" s="44">
        <v>61025075.6</v>
      </c>
      <c r="E4" s="1" t="s">
        <v>89</v>
      </c>
    </row>
    <row r="5" spans="1:5" ht="18" customHeight="1">
      <c r="A5" s="17"/>
      <c r="B5" s="17"/>
      <c r="D5" s="38"/>
      <c r="E5" s="2"/>
    </row>
    <row r="6" spans="1:2" ht="18" customHeight="1">
      <c r="A6" s="17"/>
      <c r="B6" s="48"/>
    </row>
    <row r="7" spans="1:5" ht="15.75">
      <c r="A7" s="1" t="s">
        <v>66</v>
      </c>
      <c r="B7" s="17"/>
      <c r="E7" s="51" t="s">
        <v>83</v>
      </c>
    </row>
    <row r="8" spans="1:5" ht="25.5" customHeight="1">
      <c r="A8" s="225"/>
      <c r="B8" s="226" t="s">
        <v>90</v>
      </c>
      <c r="C8" s="221" t="s">
        <v>91</v>
      </c>
      <c r="D8" s="220" t="s">
        <v>85</v>
      </c>
      <c r="E8" s="221" t="s">
        <v>34</v>
      </c>
    </row>
    <row r="9" spans="1:5" ht="22.5" customHeight="1">
      <c r="A9" s="227" t="s">
        <v>104</v>
      </c>
      <c r="B9" s="203">
        <v>0</v>
      </c>
      <c r="C9" s="203">
        <v>0</v>
      </c>
      <c r="D9" s="205">
        <v>66.88</v>
      </c>
      <c r="E9" s="228" t="s">
        <v>19</v>
      </c>
    </row>
    <row r="10" spans="1:5" ht="25.5" customHeight="1">
      <c r="A10" s="229" t="s">
        <v>21</v>
      </c>
      <c r="B10" s="223">
        <v>0</v>
      </c>
      <c r="C10" s="223">
        <v>0</v>
      </c>
      <c r="D10" s="218">
        <f>SUM(D9:D9)</f>
        <v>66.88</v>
      </c>
      <c r="E10" s="230" t="s">
        <v>19</v>
      </c>
    </row>
    <row r="11" spans="1:5" ht="18" customHeight="1">
      <c r="A11" s="7"/>
      <c r="D11" s="11"/>
      <c r="E11" s="11"/>
    </row>
    <row r="12" spans="1:5" ht="18" customHeight="1">
      <c r="A12" s="7"/>
      <c r="D12" s="11"/>
      <c r="E12" s="11"/>
    </row>
    <row r="13" spans="1:5" ht="15.75" customHeight="1">
      <c r="A13" s="1" t="s">
        <v>26</v>
      </c>
      <c r="B13" s="1"/>
      <c r="D13" s="142">
        <f>D4+D10</f>
        <v>61025142.480000004</v>
      </c>
      <c r="E13" s="138" t="s">
        <v>89</v>
      </c>
    </row>
    <row r="14" spans="4:12" ht="18" customHeight="1">
      <c r="D14" s="11"/>
      <c r="E14" s="11"/>
      <c r="L14" s="168"/>
    </row>
    <row r="15" ht="18" customHeight="1">
      <c r="J15" t="s">
        <v>92</v>
      </c>
    </row>
    <row r="16" spans="1:5" ht="15.75">
      <c r="A16" s="1" t="s">
        <v>67</v>
      </c>
      <c r="B16" s="1"/>
      <c r="E16" s="51" t="s">
        <v>83</v>
      </c>
    </row>
    <row r="17" spans="1:5" ht="25.5" customHeight="1">
      <c r="A17" s="231"/>
      <c r="B17" s="226" t="s">
        <v>90</v>
      </c>
      <c r="C17" s="221" t="s">
        <v>91</v>
      </c>
      <c r="D17" s="232" t="s">
        <v>85</v>
      </c>
      <c r="E17" s="221" t="s">
        <v>34</v>
      </c>
    </row>
    <row r="18" spans="1:5" ht="22.5" customHeight="1">
      <c r="A18" s="233" t="s">
        <v>23</v>
      </c>
      <c r="B18" s="203">
        <v>0</v>
      </c>
      <c r="C18" s="202">
        <v>115625076</v>
      </c>
      <c r="D18" s="202">
        <v>13385349</v>
      </c>
      <c r="E18" s="216">
        <f>D18/C18*100</f>
        <v>11.576510444845027</v>
      </c>
    </row>
    <row r="19" spans="1:5" ht="25.5" customHeight="1">
      <c r="A19" s="231" t="s">
        <v>22</v>
      </c>
      <c r="B19" s="223">
        <f>SUM(B18:B18)</f>
        <v>0</v>
      </c>
      <c r="C19" s="218">
        <f>SUM(C18)</f>
        <v>115625076</v>
      </c>
      <c r="D19" s="218">
        <f>D18</f>
        <v>13385349</v>
      </c>
      <c r="E19" s="234">
        <f>D19/C19*100</f>
        <v>11.576510444845027</v>
      </c>
    </row>
    <row r="20" ht="12.75">
      <c r="C20" s="6"/>
    </row>
    <row r="21" spans="3:5" ht="12.75">
      <c r="C21" s="6"/>
      <c r="D21" s="5"/>
      <c r="E21" s="5"/>
    </row>
    <row r="22" spans="4:14" ht="12.75">
      <c r="D22" s="19"/>
      <c r="E22" s="11"/>
      <c r="N22" s="47"/>
    </row>
    <row r="23" spans="1:5" ht="15.75">
      <c r="A23" s="46" t="s">
        <v>127</v>
      </c>
      <c r="D23" s="142">
        <f>D13-D19</f>
        <v>47639793.480000004</v>
      </c>
      <c r="E23" s="167" t="s">
        <v>89</v>
      </c>
    </row>
    <row r="24" spans="4:5" ht="12.75">
      <c r="D24" s="19"/>
      <c r="E24" s="11"/>
    </row>
    <row r="25" spans="4:5" ht="12.75">
      <c r="D25" s="11"/>
      <c r="E25" s="11"/>
    </row>
    <row r="26" spans="4:5" ht="12.75">
      <c r="D26" s="11"/>
      <c r="E26" s="11"/>
    </row>
    <row r="27" spans="4:5" ht="12.75" customHeight="1">
      <c r="D27" s="19"/>
      <c r="E27" s="11"/>
    </row>
    <row r="28" spans="4:5" ht="12.75">
      <c r="D28" s="11"/>
      <c r="E28" s="11"/>
    </row>
    <row r="33" ht="12" customHeight="1"/>
    <row r="35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9.25390625" style="0" bestFit="1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5.375" style="0" bestFit="1" customWidth="1"/>
    <col min="16" max="16" width="13.875" style="0" bestFit="1" customWidth="1"/>
    <col min="17" max="17" width="14.75390625" style="0" customWidth="1"/>
  </cols>
  <sheetData>
    <row r="1" spans="1:9" s="135" customFormat="1" ht="18.75">
      <c r="A1" s="269" t="s">
        <v>125</v>
      </c>
      <c r="B1" s="269"/>
      <c r="C1" s="269"/>
      <c r="D1" s="269"/>
      <c r="E1" s="269"/>
      <c r="F1" s="269"/>
      <c r="I1" s="136"/>
    </row>
    <row r="2" spans="2:9" ht="18" customHeight="1">
      <c r="B2" s="33"/>
      <c r="C2" s="33"/>
      <c r="D2" s="33"/>
      <c r="E2" s="33"/>
      <c r="F2" s="33"/>
      <c r="I2" s="2"/>
    </row>
    <row r="3" spans="2:9" ht="18" customHeight="1">
      <c r="B3" s="33"/>
      <c r="C3" s="33"/>
      <c r="D3" s="33"/>
      <c r="E3" s="16"/>
      <c r="F3" s="33"/>
      <c r="I3" s="2"/>
    </row>
    <row r="4" spans="1:8" ht="16.5" customHeight="1">
      <c r="A4" s="286" t="s">
        <v>126</v>
      </c>
      <c r="B4" s="286"/>
      <c r="E4" s="142">
        <v>1312981194.11</v>
      </c>
      <c r="F4" s="1" t="s">
        <v>89</v>
      </c>
      <c r="H4" s="24"/>
    </row>
    <row r="5" spans="2:8" ht="18" customHeight="1">
      <c r="B5" s="1"/>
      <c r="E5" s="96"/>
      <c r="H5" s="24"/>
    </row>
    <row r="6" spans="2:8" ht="18" customHeight="1">
      <c r="B6" s="1"/>
      <c r="E6" s="24"/>
      <c r="H6" s="24"/>
    </row>
    <row r="7" spans="1:7" ht="15.75">
      <c r="A7" s="1" t="s">
        <v>66</v>
      </c>
      <c r="C7" s="1"/>
      <c r="F7" s="51" t="s">
        <v>83</v>
      </c>
      <c r="G7" s="100"/>
    </row>
    <row r="8" spans="1:8" ht="25.5" customHeight="1">
      <c r="A8" s="287"/>
      <c r="B8" s="288"/>
      <c r="C8" s="213" t="s">
        <v>90</v>
      </c>
      <c r="D8" s="213" t="s">
        <v>91</v>
      </c>
      <c r="E8" s="214" t="s">
        <v>85</v>
      </c>
      <c r="F8" s="215" t="s">
        <v>34</v>
      </c>
      <c r="G8" s="211"/>
      <c r="H8" s="11"/>
    </row>
    <row r="9" spans="1:8" ht="51.75" customHeight="1">
      <c r="A9" s="289" t="s">
        <v>100</v>
      </c>
      <c r="B9" s="290"/>
      <c r="C9" s="206">
        <v>0</v>
      </c>
      <c r="D9" s="206">
        <v>0</v>
      </c>
      <c r="E9" s="207">
        <v>63339353.26</v>
      </c>
      <c r="F9" s="216" t="s">
        <v>19</v>
      </c>
      <c r="G9" s="211"/>
      <c r="H9" s="101"/>
    </row>
    <row r="10" spans="1:8" ht="18" customHeight="1">
      <c r="A10" s="279" t="s">
        <v>87</v>
      </c>
      <c r="B10" s="280"/>
      <c r="C10" s="206">
        <v>0</v>
      </c>
      <c r="D10" s="206">
        <v>0</v>
      </c>
      <c r="E10" s="208">
        <v>1.42</v>
      </c>
      <c r="F10" s="216" t="s">
        <v>19</v>
      </c>
      <c r="G10" s="211"/>
      <c r="H10" s="95"/>
    </row>
    <row r="11" spans="1:15" ht="15" customHeight="1">
      <c r="A11" s="277" t="s">
        <v>21</v>
      </c>
      <c r="B11" s="278"/>
      <c r="C11" s="217">
        <f>SUM(C9:C10)</f>
        <v>0</v>
      </c>
      <c r="D11" s="217">
        <f>SUM(D9:D10)</f>
        <v>0</v>
      </c>
      <c r="E11" s="218">
        <f>SUM(E9:E10)</f>
        <v>63339354.68</v>
      </c>
      <c r="F11" s="219" t="s">
        <v>19</v>
      </c>
      <c r="G11" s="211"/>
      <c r="H11" s="11"/>
      <c r="O11" s="47"/>
    </row>
    <row r="12" spans="1:15" ht="18" customHeight="1">
      <c r="A12" s="97"/>
      <c r="B12" s="41"/>
      <c r="C12" s="8"/>
      <c r="D12" s="8"/>
      <c r="E12" s="8"/>
      <c r="F12" s="98"/>
      <c r="G12" s="22"/>
      <c r="O12" s="47"/>
    </row>
    <row r="13" spans="1:15" ht="17.25" customHeight="1">
      <c r="A13" s="11"/>
      <c r="B13" s="3"/>
      <c r="C13" s="8"/>
      <c r="D13" s="8"/>
      <c r="E13" s="8"/>
      <c r="F13" s="21"/>
      <c r="G13" s="11"/>
      <c r="J13" t="s">
        <v>92</v>
      </c>
      <c r="O13" s="47"/>
    </row>
    <row r="14" spans="1:15" ht="15.75" customHeight="1">
      <c r="A14" s="17" t="s">
        <v>25</v>
      </c>
      <c r="B14" s="17"/>
      <c r="C14" s="8"/>
      <c r="D14" s="8"/>
      <c r="E14" s="142">
        <f>E4+E11</f>
        <v>1376320548.79</v>
      </c>
      <c r="F14" s="138" t="s">
        <v>89</v>
      </c>
      <c r="G14" s="11"/>
      <c r="I14" s="143"/>
      <c r="O14" s="47"/>
    </row>
    <row r="15" spans="1:15" ht="18" customHeight="1">
      <c r="A15" s="17"/>
      <c r="B15" s="17"/>
      <c r="C15" s="8"/>
      <c r="D15" s="8"/>
      <c r="E15" s="142"/>
      <c r="F15" s="138"/>
      <c r="G15" s="11"/>
      <c r="I15" s="143"/>
      <c r="O15" s="47"/>
    </row>
    <row r="16" spans="1:15" ht="18" customHeight="1">
      <c r="A16" s="11"/>
      <c r="B16" s="11"/>
      <c r="C16" s="11"/>
      <c r="D16" s="11"/>
      <c r="E16" s="95"/>
      <c r="F16" s="14"/>
      <c r="O16" s="47"/>
    </row>
    <row r="17" spans="1:6" ht="15.75">
      <c r="A17" s="1" t="s">
        <v>101</v>
      </c>
      <c r="F17" s="51" t="s">
        <v>83</v>
      </c>
    </row>
    <row r="18" spans="1:15" ht="25.5">
      <c r="A18" s="283"/>
      <c r="B18" s="282"/>
      <c r="C18" s="137" t="s">
        <v>90</v>
      </c>
      <c r="D18" s="137" t="s">
        <v>91</v>
      </c>
      <c r="E18" s="220" t="s">
        <v>85</v>
      </c>
      <c r="F18" s="221" t="s">
        <v>34</v>
      </c>
      <c r="G18" s="281"/>
      <c r="H18" s="282"/>
      <c r="I18" s="137"/>
      <c r="O18" s="47"/>
    </row>
    <row r="19" spans="1:9" ht="24.75" customHeight="1">
      <c r="A19" s="284" t="s">
        <v>102</v>
      </c>
      <c r="B19" s="285"/>
      <c r="C19" s="206">
        <v>0</v>
      </c>
      <c r="D19" s="206">
        <v>0</v>
      </c>
      <c r="E19" s="207">
        <v>110789777.76</v>
      </c>
      <c r="F19" s="222" t="s">
        <v>19</v>
      </c>
      <c r="G19" s="212"/>
      <c r="H19" s="166"/>
      <c r="I19" s="166"/>
    </row>
    <row r="20" spans="1:6" ht="16.5" customHeight="1">
      <c r="A20" s="277" t="s">
        <v>22</v>
      </c>
      <c r="B20" s="278" t="e">
        <f>SUM(#REF!)</f>
        <v>#REF!</v>
      </c>
      <c r="C20" s="223">
        <f>SUM(C19:C19)</f>
        <v>0</v>
      </c>
      <c r="D20" s="223">
        <f>SUM(D19:D19)</f>
        <v>0</v>
      </c>
      <c r="E20" s="224">
        <f>SUM(E19:E19)</f>
        <v>110789777.76</v>
      </c>
      <c r="F20" s="219" t="s">
        <v>19</v>
      </c>
    </row>
    <row r="21" ht="12.75">
      <c r="O21" s="47"/>
    </row>
    <row r="22" ht="12.75">
      <c r="O22" s="47"/>
    </row>
    <row r="23" ht="12.75">
      <c r="O23" s="47"/>
    </row>
    <row r="24" spans="1:6" ht="15" customHeight="1">
      <c r="A24" s="17" t="s">
        <v>127</v>
      </c>
      <c r="B24" s="17"/>
      <c r="C24" s="8"/>
      <c r="D24" s="13"/>
      <c r="E24" s="142">
        <f>E14-E20</f>
        <v>1265530771.03</v>
      </c>
      <c r="F24" s="138" t="s">
        <v>89</v>
      </c>
    </row>
  </sheetData>
  <sheetProtection/>
  <mergeCells count="10">
    <mergeCell ref="A20:B20"/>
    <mergeCell ref="A10:B10"/>
    <mergeCell ref="G18:H18"/>
    <mergeCell ref="A18:B18"/>
    <mergeCell ref="A19:B19"/>
    <mergeCell ref="A1:F1"/>
    <mergeCell ref="A4:B4"/>
    <mergeCell ref="A8:B8"/>
    <mergeCell ref="A11:B11"/>
    <mergeCell ref="A9:B9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2017-04-24T12:18:31Z</cp:lastPrinted>
  <dcterms:created xsi:type="dcterms:W3CDTF">1997-01-24T11:07:25Z</dcterms:created>
  <dcterms:modified xsi:type="dcterms:W3CDTF">2017-04-27T09:29:53Z</dcterms:modified>
  <cp:category/>
  <cp:version/>
  <cp:contentType/>
  <cp:contentStatus/>
</cp:coreProperties>
</file>