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'!$A$1:$F$28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<sst xmlns="http://schemas.openxmlformats.org/spreadsheetml/2006/main" count="326" uniqueCount="151">
  <si>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</si>
  <si>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</si>
  <si>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</si>
  <si>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</si>
  <si>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</si>
  <si>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</si>
  <si>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</si>
  <si>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</si>
  <si>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</si>
  <si>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</si>
  <si>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</si>
  <si>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</si>
  <si>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</si>
  <si>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</si>
  <si>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</si>
  <si>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</si>
  <si>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</si>
  <si>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</si>
  <si>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</si>
  <si>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</si>
  <si>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</si>
  <si>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</si>
  <si>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</si>
  <si>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</si>
  <si>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</si>
  <si>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</si>
  <si>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</si>
  <si>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</si>
  <si>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</si>
  <si>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</si>
  <si>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</si>
  <si>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</si>
  <si>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</si>
  <si>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</si>
  <si>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</si>
  <si>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</si>
  <si>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</si>
  <si>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</si>
  <si>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</si>
  <si>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</si>
  <si>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</si>
  <si>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</si>
  <si>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</si>
  <si>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</si>
  <si>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</si>
  <si>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</si>
  <si>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</si>
  <si>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</si>
  <si>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</si>
  <si>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</si>
  <si>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</si>
  <si>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</si>
  <si>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</si>
  <si>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</si>
  <si>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</si>
  <si>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</si>
  <si>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</si>
  <si>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</si>
  <si>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</si>
  <si>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</si>
  <si>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</si>
  <si>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</si>
  <si>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</si>
  <si>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</si>
  <si>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</si>
  <si>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</si>
  <si>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</si>
  <si>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</si>
  <si>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</si>
  <si>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</si>
  <si>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</si>
  <si>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</si>
  <si>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</si>
  <si>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</si>
  <si>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</si>
  <si>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</si>
  <si>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</si>
  <si>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</si>
  <si>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</si>
  <si>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</si>
  <si>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</si>
  <si>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</si>
  <si>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</si>
  <si>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</si>
  <si>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</si>
  <si>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</si>
  <si>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</si>
  <si>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</si>
  <si>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</si>
  <si>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</si>
  <si>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</si>
  <si>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</si>
  <si>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</si>
  <si>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</si>
  <si>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</si>
  <si>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</si>
  <si>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</si>
  <si>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</si>
  <si>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</si>
  <si>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</si>
  <si>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</si>
  <si>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</si>
  <si>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</si>
  <si>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</si>
  <si>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</si>
  <si>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</si>
  <si>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</si>
  <si>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</si>
  <si>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</si>
  <si>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</si>
  <si>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</si>
  <si>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</si>
  <si>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</si>
  <si>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</si>
  <si>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</si>
  <si>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</si>
  <si>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</si>
  <si>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</si>
  <si>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Nemocnici Pelhřimov) 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</si>
  <si>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</si>
  <si>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Zůstatek účtu k 31. 12. 2015</t>
  </si>
  <si>
    <t>Zapojení zůstatků účtů evropských projektů k                31. 12. 2015 do rozpočtu roku 2016</t>
  </si>
  <si>
    <t>Převod do FSR - splátka zápůjčky od Nemocnice Nové Město na Moravě poskytnuté na předfinancování projektu "Modernizace a obnova přístrojového vybavení Iktového centra Nemocnice Nové Město na Moravě"</t>
  </si>
  <si>
    <t>Převod do FSR - splátka zápůjčky od Vysočiny Tourism poskytnuté na předfinancování projektu "Marketingové aktivity Kraje Vysočina v oblasti cestovního ruchu pro období 2014 - 2015"</t>
  </si>
  <si>
    <t>Sankční platby</t>
  </si>
  <si>
    <t>Převod části disp.zůstatku ZBÚ z roku 2015</t>
  </si>
  <si>
    <t>5) VÝVOJ DAŇOVÝCH PŘÍJMŮ - SROVNÁNÍ VÝVOJE DAŇOVÝCH PŘÍJMŮ V LETECH  2016 A 2015 (bez daně placené krajem, tis.Kč)</t>
  </si>
  <si>
    <t>Zapojení části disponibilního zůstatku kraje za rok 2015 do rozpočtu 2016</t>
  </si>
  <si>
    <t>Vrácení prostředků na účent kontokorentního úvěru</t>
  </si>
  <si>
    <t>Převod z FSR - na kapitolu Regionální rozvoj na spolufinancování projektů v rámci ROP Regionální radě regionu soudržnosti Jihovýchod</t>
  </si>
  <si>
    <t>Převod z FSR - na kapitolu Zdravotnictví, na poskytnutí zápůjčky pro Nemocnici Pelhřimov na pořízení nových kogeneračních jednotek</t>
  </si>
  <si>
    <t>Zapojení disponibilního zůstatku kraje za rok 2015 na splátku kontokorentního úvěru</t>
  </si>
  <si>
    <t>Splátka kontokorentního úvěru (z disponibilního zůstatku Kraje Vysočina z roku 2015)</t>
  </si>
  <si>
    <t>Převod z rozpočtu kraje do FSR - dle očekáváného plnění daňových příjmů</t>
  </si>
  <si>
    <t>Počet stran: 8</t>
  </si>
  <si>
    <t>Převod do FSR - splátka zápůjčky od Vysočiny Education poskytnuté na předfinancování projektu  M00201 "EDU.ECO.NET - Síť pro společný hospodářský a pracovní prostor Rakousko - Česko"</t>
  </si>
  <si>
    <t>6) SOCIÁLNÍ FOND ZA OBDOBÍ 1 - 7/2016</t>
  </si>
  <si>
    <t>Stav na účtu k  31. 7. 2016</t>
  </si>
  <si>
    <t>7)  FOND VYSOČINY ZA OBDOBÍ 1 - 7/2016</t>
  </si>
  <si>
    <t>Stav na účtu k 31. 7. 2016</t>
  </si>
  <si>
    <t>Převod z disponibilního zůstatku kraje za rok 2015</t>
  </si>
  <si>
    <t>8)  FOND STRATEGICKÝCH REZERV ZA OBDOBÍ 1 - 7/2016</t>
  </si>
  <si>
    <t>1) HOSPODAŘENÍ KRAJE VYSOČINA ZA OBDOBÍ 1 - 7/2016</t>
  </si>
  <si>
    <t>2) HOSPODAŘENÍ KRAJE VYSOČINA ZA OBDOBÍ 1 - 7/2016</t>
  </si>
  <si>
    <t>4)  FINANCOVÁNÍ KRAJE VYSOČINA ZA OBDOBÍ 1 - 7/2016</t>
  </si>
  <si>
    <t>Ve sledovaném období by alikvotní plnění daň. příjmů mělo činit 58.3%, tj. 2 275 000 tis. Kč. , což je o  220 110 tis. Kč méně než skutečnost.</t>
  </si>
  <si>
    <t>Skutečné plnění daňových příjmů za sledované období činí 2 495 110 tis. Kč, což je o  342 930 tis. Kč více než ze stejné období minulého roku, tj. 116 %.</t>
  </si>
  <si>
    <t>3) HOSPODAŘENÍ KRAJE VYSOČINA ZA OBDOBÍ 1 - 7/2016</t>
  </si>
  <si>
    <t>Převod z rozpočtu kraje (splátka zápůjčky od Vysočiny Tourism, Vysočiny Education a Nemocnice Nové Město na Moravě na základě usnesení orgánů kraje)</t>
  </si>
  <si>
    <t>Převod z rozpočtu kraje 2016</t>
  </si>
  <si>
    <t>RK-26-2016-72,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</si>
</sst>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>
        <color indexed="63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5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5" xfId="0" applyFont="1" applyFill="1" applyBorder="1" applyAlignment="1">
      <alignment vertical="center"/>
    </xf>
    <xf numFmtId="3" fontId="3" fillId="36" borderId="25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 applyAlignment="1">
      <alignment vertical="center"/>
      <protection/>
    </xf>
    <xf numFmtId="0" fontId="0" fillId="0" borderId="2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1" xfId="0" applyNumberFormat="1" applyFill="1" applyBorder="1" applyAlignment="1">
      <alignment vertical="center"/>
    </xf>
    <xf numFmtId="3" fontId="0" fillId="36" borderId="27" xfId="0" applyNumberForma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/>
    </xf>
    <xf numFmtId="3" fontId="0" fillId="36" borderId="22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3" fontId="0" fillId="36" borderId="33" xfId="0" applyNumberForma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5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33" xfId="0" applyNumberFormat="1" applyFill="1" applyBorder="1" applyAlignment="1">
      <alignment horizontal="right"/>
    </xf>
    <xf numFmtId="3" fontId="0" fillId="36" borderId="36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0" xfId="0" applyFill="1" applyBorder="1" applyAlignment="1">
      <alignment vertical="center"/>
    </xf>
    <xf numFmtId="3" fontId="0" fillId="36" borderId="37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4" fontId="0" fillId="36" borderId="38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3" fontId="0" fillId="36" borderId="21" xfId="0" applyNumberFormat="1" applyFont="1" applyFill="1" applyBorder="1" applyAlignment="1">
      <alignment vertical="center"/>
    </xf>
    <xf numFmtId="3" fontId="0" fillId="36" borderId="12" xfId="0" applyNumberFormat="1" applyFont="1" applyFill="1" applyBorder="1" applyAlignment="1">
      <alignment vertical="center"/>
    </xf>
    <xf numFmtId="3" fontId="0" fillId="36" borderId="3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 wrapText="1"/>
    </xf>
    <xf numFmtId="3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vertical="center" wrapText="1"/>
    </xf>
    <xf numFmtId="3" fontId="0" fillId="36" borderId="27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4" fontId="3" fillId="37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1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wrapText="1"/>
    </xf>
    <xf numFmtId="3" fontId="0" fillId="36" borderId="27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vertical="center"/>
    </xf>
    <xf numFmtId="0" fontId="20" fillId="0" borderId="0" xfId="54">
      <alignment/>
      <protection/>
    </xf>
    <xf numFmtId="0" fontId="28" fillId="0" borderId="41" xfId="54" applyFont="1" applyBorder="1" applyAlignment="1" applyProtection="1">
      <alignment horizontal="left" vertical="top" wrapText="1" readingOrder="1"/>
      <protection locked="0"/>
    </xf>
    <xf numFmtId="0" fontId="29" fillId="0" borderId="42" xfId="54" applyFont="1" applyBorder="1" applyAlignment="1" applyProtection="1">
      <alignment vertical="top" wrapText="1" readingOrder="1"/>
      <protection locked="0"/>
    </xf>
    <xf numFmtId="0" fontId="30" fillId="38" borderId="43" xfId="54" applyFont="1" applyFill="1" applyBorder="1" applyAlignment="1" applyProtection="1">
      <alignment horizontal="center" vertical="top" wrapText="1" readingOrder="1"/>
      <protection locked="0"/>
    </xf>
    <xf numFmtId="0" fontId="27" fillId="0" borderId="44" xfId="54" applyFont="1" applyBorder="1" applyAlignment="1" applyProtection="1">
      <alignment vertical="top" wrapText="1" readingOrder="1"/>
      <protection locked="0"/>
    </xf>
    <xf numFmtId="0" fontId="30" fillId="0" borderId="45" xfId="54" applyFont="1" applyBorder="1" applyAlignment="1" applyProtection="1">
      <alignment horizontal="center" vertical="top" wrapText="1" readingOrder="1"/>
      <protection locked="0"/>
    </xf>
    <xf numFmtId="165" fontId="30" fillId="0" borderId="43" xfId="54" applyNumberFormat="1" applyFont="1" applyBorder="1" applyAlignment="1" applyProtection="1">
      <alignment horizontal="right" vertical="top" wrapText="1" readingOrder="1"/>
      <protection locked="0"/>
    </xf>
    <xf numFmtId="165" fontId="30" fillId="0" borderId="43" xfId="54" applyNumberFormat="1" applyFont="1" applyBorder="1" applyAlignment="1" applyProtection="1">
      <alignment horizontal="center" vertical="top" wrapText="1" readingOrder="1"/>
      <protection locked="0"/>
    </xf>
    <xf numFmtId="165" fontId="31" fillId="0" borderId="43" xfId="54" applyNumberFormat="1" applyFont="1" applyBorder="1" applyAlignment="1" applyProtection="1">
      <alignment vertical="top" wrapText="1" readingOrder="1"/>
      <protection locked="0"/>
    </xf>
    <xf numFmtId="165" fontId="31" fillId="0" borderId="43" xfId="54" applyNumberFormat="1" applyFont="1" applyBorder="1" applyAlignment="1" applyProtection="1">
      <alignment horizontal="center" vertical="top" wrapText="1" readingOrder="1"/>
      <protection locked="0"/>
    </xf>
    <xf numFmtId="0" fontId="31" fillId="0" borderId="46" xfId="54" applyFont="1" applyBorder="1" applyAlignment="1" applyProtection="1">
      <alignment vertical="top" wrapText="1" readingOrder="1"/>
      <protection locked="0"/>
    </xf>
    <xf numFmtId="3" fontId="0" fillId="36" borderId="12" xfId="0" applyNumberFormat="1" applyFill="1" applyBorder="1" applyAlignment="1">
      <alignment vertical="center"/>
    </xf>
    <xf numFmtId="3" fontId="0" fillId="36" borderId="39" xfId="0" applyNumberFormat="1" applyFill="1" applyBorder="1" applyAlignment="1">
      <alignment vertical="center"/>
    </xf>
    <xf numFmtId="4" fontId="0" fillId="36" borderId="2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3" xfId="54" applyFont="1" applyBorder="1" applyAlignment="1" applyProtection="1">
      <alignment vertical="top" wrapText="1" readingOrder="1"/>
      <protection locked="0"/>
    </xf>
    <xf numFmtId="0" fontId="20" fillId="0" borderId="45" xfId="54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20" fillId="0" borderId="0" xfId="50" applyAlignment="1">
      <alignment vertical="center"/>
      <protection/>
    </xf>
    <xf numFmtId="0" fontId="30" fillId="0" borderId="0" xfId="54" applyFont="1" applyAlignment="1" applyProtection="1">
      <alignment vertical="top" wrapText="1" readingOrder="1"/>
      <protection locked="0"/>
    </xf>
    <xf numFmtId="0" fontId="20" fillId="0" borderId="0" xfId="54">
      <alignment/>
      <protection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37" borderId="32" xfId="0" applyFont="1" applyFill="1" applyBorder="1" applyAlignment="1">
      <alignment vertical="center"/>
    </xf>
    <xf numFmtId="0" fontId="3" fillId="37" borderId="26" xfId="0" applyFont="1" applyFill="1" applyBorder="1" applyAlignment="1">
      <alignment vertical="center"/>
    </xf>
    <xf numFmtId="0" fontId="3" fillId="33" borderId="3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6" borderId="32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36" borderId="32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0" fillId="36" borderId="26" xfId="0" applyFill="1" applyBorder="1" applyAlignment="1">
      <alignment vertical="center" wrapText="1"/>
    </xf>
    <xf numFmtId="0" fontId="3" fillId="33" borderId="40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0" fillId="36" borderId="32" xfId="0" applyFill="1" applyBorder="1" applyAlignment="1">
      <alignment wrapText="1"/>
    </xf>
    <xf numFmtId="0" fontId="0" fillId="36" borderId="26" xfId="0" applyFill="1" applyBorder="1" applyAlignment="1">
      <alignment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53"/>
    <cellStyle name="Normální 9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</cols>
  <sheetData>
    <row r="1" spans="4:5" ht="15">
      <c r="D1" s="259" t="s">
        <v>150</v>
      </c>
      <c r="E1" s="259"/>
    </row>
    <row r="2" spans="4:5" ht="15">
      <c r="D2" s="260" t="s">
        <v>134</v>
      </c>
      <c r="E2" s="260"/>
    </row>
    <row r="3" spans="4:5" ht="12.75" customHeight="1">
      <c r="D3" s="34"/>
      <c r="E3" s="34"/>
    </row>
    <row r="4" spans="1:5" s="132" customFormat="1" ht="21.75" customHeight="1">
      <c r="A4" s="261" t="s">
        <v>142</v>
      </c>
      <c r="B4" s="262"/>
      <c r="C4" s="262"/>
      <c r="D4" s="262"/>
      <c r="E4" s="262"/>
    </row>
    <row r="5" spans="1:5" ht="16.5">
      <c r="A5" s="263" t="s">
        <v>94</v>
      </c>
      <c r="B5" s="264"/>
      <c r="C5" s="264"/>
      <c r="D5" s="264"/>
      <c r="E5" s="264"/>
    </row>
    <row r="6" ht="13.5" thickBot="1">
      <c r="E6" s="51" t="s">
        <v>20</v>
      </c>
    </row>
    <row r="7" spans="1:5" ht="26.25" customHeight="1">
      <c r="A7" s="52" t="s">
        <v>31</v>
      </c>
      <c r="B7" s="53" t="s">
        <v>32</v>
      </c>
      <c r="C7" s="141" t="s">
        <v>33</v>
      </c>
      <c r="D7" s="54" t="s">
        <v>86</v>
      </c>
      <c r="E7" s="55" t="s">
        <v>34</v>
      </c>
    </row>
    <row r="8" spans="1:16" ht="15.75" customHeight="1">
      <c r="A8" s="175" t="s">
        <v>35</v>
      </c>
      <c r="B8" s="241">
        <v>3931087</v>
      </c>
      <c r="C8" s="173">
        <v>3931087</v>
      </c>
      <c r="D8" s="178">
        <v>2527087</v>
      </c>
      <c r="E8" s="179">
        <f>D8/C8*100</f>
        <v>64.28468767035682</v>
      </c>
      <c r="G8" s="32"/>
      <c r="H8" s="32"/>
      <c r="L8" s="47"/>
      <c r="N8" s="47"/>
      <c r="P8" s="47"/>
    </row>
    <row r="9" spans="1:16" ht="15" customHeight="1">
      <c r="A9" s="176" t="s">
        <v>36</v>
      </c>
      <c r="B9" s="187">
        <v>253344</v>
      </c>
      <c r="C9" s="169">
        <v>293705</v>
      </c>
      <c r="D9" s="180">
        <v>171463</v>
      </c>
      <c r="E9" s="181">
        <f>D9/C9*100</f>
        <v>58.37932619465109</v>
      </c>
      <c r="G9" s="72"/>
      <c r="H9" s="72"/>
      <c r="L9" s="47"/>
      <c r="N9" s="47"/>
      <c r="P9" s="47"/>
    </row>
    <row r="10" spans="1:16" ht="15" customHeight="1">
      <c r="A10" s="176" t="s">
        <v>37</v>
      </c>
      <c r="B10" s="187">
        <v>22000</v>
      </c>
      <c r="C10" s="169">
        <v>22000</v>
      </c>
      <c r="D10" s="180">
        <v>5172</v>
      </c>
      <c r="E10" s="181">
        <f>D10/C10*100</f>
        <v>23.50909090909091</v>
      </c>
      <c r="G10" s="72"/>
      <c r="H10" s="72"/>
      <c r="L10" s="47"/>
      <c r="N10" s="47"/>
      <c r="P10" s="47"/>
    </row>
    <row r="11" spans="1:12" s="11" customFormat="1" ht="15" customHeight="1" thickBot="1">
      <c r="A11" s="177" t="s">
        <v>38</v>
      </c>
      <c r="B11" s="242">
        <v>4033176</v>
      </c>
      <c r="C11" s="174">
        <v>5571158</v>
      </c>
      <c r="D11" s="174">
        <v>4083757</v>
      </c>
      <c r="E11" s="181">
        <f>D11/C11*100</f>
        <v>73.3017623984098</v>
      </c>
      <c r="F11" s="136"/>
      <c r="G11" s="76"/>
      <c r="H11" s="76"/>
      <c r="L11" s="162"/>
    </row>
    <row r="12" spans="1:16" ht="20.25" customHeight="1" thickBot="1">
      <c r="A12" s="113" t="s">
        <v>27</v>
      </c>
      <c r="B12" s="109">
        <f>SUM(B8:B11)</f>
        <v>8239607</v>
      </c>
      <c r="C12" s="109">
        <f>SUM(C8:C11)</f>
        <v>9817950</v>
      </c>
      <c r="D12" s="109">
        <f>SUM(D8:D11)</f>
        <v>6787479</v>
      </c>
      <c r="E12" s="114">
        <f>D12/C12*100</f>
        <v>69.13336287106779</v>
      </c>
      <c r="G12" s="32"/>
      <c r="H12" s="32"/>
      <c r="L12" s="47"/>
      <c r="N12" s="47"/>
      <c r="P12" s="47"/>
    </row>
    <row r="13" spans="1:16" ht="17.25" customHeight="1" thickBot="1">
      <c r="A13" s="56"/>
      <c r="B13" s="57"/>
      <c r="C13" s="57"/>
      <c r="D13" s="57"/>
      <c r="E13" s="57"/>
      <c r="G13" s="32"/>
      <c r="H13" s="32"/>
      <c r="L13" s="47"/>
      <c r="M13" s="47"/>
      <c r="N13" s="47"/>
      <c r="O13" s="47"/>
      <c r="P13" s="47"/>
    </row>
    <row r="14" spans="1:16" ht="20.25" customHeight="1" thickBot="1">
      <c r="A14" s="107" t="s">
        <v>30</v>
      </c>
      <c r="B14" s="108">
        <f>Financování!B17</f>
        <v>397817</v>
      </c>
      <c r="C14" s="108">
        <f>Financování!C17</f>
        <v>1502995</v>
      </c>
      <c r="D14" s="108">
        <f>Financování!D17</f>
        <v>795637</v>
      </c>
      <c r="E14" s="115">
        <f>D14/C14*100</f>
        <v>52.93676958339848</v>
      </c>
      <c r="G14" s="32"/>
      <c r="H14" s="32"/>
      <c r="L14" s="47"/>
      <c r="M14" s="47"/>
      <c r="N14" s="47"/>
      <c r="O14" s="47"/>
      <c r="P14" s="47"/>
    </row>
    <row r="15" spans="1:16" ht="9.75" customHeight="1" thickBot="1">
      <c r="A15" s="56"/>
      <c r="B15" s="57"/>
      <c r="C15" s="57"/>
      <c r="D15" s="57"/>
      <c r="E15" s="57"/>
      <c r="G15" s="32"/>
      <c r="H15" s="32"/>
      <c r="L15" s="47"/>
      <c r="M15" s="47"/>
      <c r="N15" s="47"/>
      <c r="O15" s="47"/>
      <c r="P15" s="47"/>
    </row>
    <row r="16" spans="1:16" ht="20.25" customHeight="1" thickBot="1">
      <c r="A16" s="58" t="s">
        <v>39</v>
      </c>
      <c r="B16" s="59">
        <f>SUM(B14+B12)</f>
        <v>8637424</v>
      </c>
      <c r="C16" s="59">
        <f>SUM(C14+C12)</f>
        <v>11320945</v>
      </c>
      <c r="D16" s="147">
        <f>SUM(D14+D12)</f>
        <v>7583116</v>
      </c>
      <c r="E16" s="60">
        <f>D16/C16*100</f>
        <v>66.9830654596414</v>
      </c>
      <c r="G16" s="32"/>
      <c r="H16" s="32"/>
      <c r="J16" t="s">
        <v>93</v>
      </c>
      <c r="L16" s="47"/>
      <c r="M16" s="47"/>
      <c r="N16" s="47"/>
      <c r="O16" s="47"/>
      <c r="P16" s="47"/>
    </row>
    <row r="17" spans="2:16" ht="13.5" thickBot="1">
      <c r="B17" s="47"/>
      <c r="D17" s="47"/>
      <c r="G17" s="72"/>
      <c r="H17" s="72"/>
      <c r="L17" s="47"/>
      <c r="M17" s="47"/>
      <c r="N17" s="47"/>
      <c r="O17" s="47"/>
      <c r="P17" s="47"/>
    </row>
    <row r="18" spans="1:16" ht="18.75" customHeight="1" thickBot="1">
      <c r="A18" s="58" t="s">
        <v>40</v>
      </c>
      <c r="B18" s="61"/>
      <c r="C18" s="142"/>
      <c r="D18" s="62"/>
      <c r="E18" s="63"/>
      <c r="G18" s="72"/>
      <c r="H18" s="72"/>
      <c r="L18" s="47"/>
      <c r="M18" s="47"/>
      <c r="N18" s="47"/>
      <c r="O18" s="47"/>
      <c r="P18" s="47"/>
    </row>
    <row r="19" spans="1:16" ht="15" customHeight="1">
      <c r="A19" s="182" t="s">
        <v>85</v>
      </c>
      <c r="B19" s="241">
        <v>74150</v>
      </c>
      <c r="C19" s="183">
        <v>77031</v>
      </c>
      <c r="D19" s="173">
        <v>21364</v>
      </c>
      <c r="E19" s="179">
        <f aca="true" t="shared" si="0" ref="E19:E34">D19/C19*100</f>
        <v>27.73428879282367</v>
      </c>
      <c r="G19" s="72"/>
      <c r="H19" s="72"/>
      <c r="L19" s="47"/>
      <c r="M19" s="47"/>
      <c r="N19" s="47"/>
      <c r="O19" s="47"/>
      <c r="P19" s="47"/>
    </row>
    <row r="20" spans="1:16" ht="15" customHeight="1">
      <c r="A20" s="184" t="s">
        <v>69</v>
      </c>
      <c r="B20" s="187">
        <v>4339328</v>
      </c>
      <c r="C20" s="185">
        <v>4768256</v>
      </c>
      <c r="D20" s="169">
        <v>3132078</v>
      </c>
      <c r="E20" s="181">
        <f t="shared" si="0"/>
        <v>65.68602860249115</v>
      </c>
      <c r="G20" s="72"/>
      <c r="H20" s="72"/>
      <c r="L20" s="47"/>
      <c r="M20" s="47"/>
      <c r="N20" s="47"/>
      <c r="O20" s="47"/>
      <c r="P20" s="47"/>
    </row>
    <row r="21" spans="1:16" ht="15" customHeight="1">
      <c r="A21" s="186" t="s">
        <v>70</v>
      </c>
      <c r="B21" s="187">
        <v>163400</v>
      </c>
      <c r="C21" s="169">
        <v>169046</v>
      </c>
      <c r="D21" s="169">
        <v>89451</v>
      </c>
      <c r="E21" s="181">
        <f t="shared" si="0"/>
        <v>52.91518284963856</v>
      </c>
      <c r="G21" s="72"/>
      <c r="H21" s="72"/>
      <c r="L21" s="47"/>
      <c r="M21" s="47"/>
      <c r="N21" s="47"/>
      <c r="O21" s="47"/>
      <c r="P21" s="47"/>
    </row>
    <row r="22" spans="1:16" ht="15" customHeight="1">
      <c r="A22" s="186" t="s">
        <v>71</v>
      </c>
      <c r="B22" s="187">
        <v>325449</v>
      </c>
      <c r="C22" s="169">
        <v>359280</v>
      </c>
      <c r="D22" s="169">
        <v>180480</v>
      </c>
      <c r="E22" s="181">
        <f t="shared" si="0"/>
        <v>50.233800935203746</v>
      </c>
      <c r="G22" s="72"/>
      <c r="H22" s="72"/>
      <c r="L22" s="47"/>
      <c r="M22" s="47"/>
      <c r="N22" s="47"/>
      <c r="O22" s="47"/>
      <c r="P22" s="47"/>
    </row>
    <row r="23" spans="1:16" ht="15" customHeight="1">
      <c r="A23" s="186" t="s">
        <v>72</v>
      </c>
      <c r="B23" s="187">
        <v>10710</v>
      </c>
      <c r="C23" s="169">
        <v>12633</v>
      </c>
      <c r="D23" s="169">
        <v>3568</v>
      </c>
      <c r="E23" s="181">
        <f t="shared" si="0"/>
        <v>28.24348927412333</v>
      </c>
      <c r="G23" s="72"/>
      <c r="H23" s="72"/>
      <c r="L23" s="47"/>
      <c r="M23" s="47"/>
      <c r="N23" s="47"/>
      <c r="O23" s="47"/>
      <c r="P23" s="47"/>
    </row>
    <row r="24" spans="1:16" ht="15" customHeight="1">
      <c r="A24" s="186" t="s">
        <v>73</v>
      </c>
      <c r="B24" s="187">
        <v>4120</v>
      </c>
      <c r="C24" s="169">
        <v>4206</v>
      </c>
      <c r="D24" s="187">
        <v>1069</v>
      </c>
      <c r="E24" s="181">
        <f t="shared" si="0"/>
        <v>25.416072277698525</v>
      </c>
      <c r="G24" s="72"/>
      <c r="H24" s="72"/>
      <c r="L24" s="47"/>
      <c r="M24" s="47"/>
      <c r="N24" s="47"/>
      <c r="O24" s="47"/>
      <c r="P24" s="47"/>
    </row>
    <row r="25" spans="1:16" ht="15" customHeight="1">
      <c r="A25" s="186" t="s">
        <v>74</v>
      </c>
      <c r="B25" s="187">
        <v>1550000</v>
      </c>
      <c r="C25" s="169">
        <v>1876451</v>
      </c>
      <c r="D25" s="169">
        <v>982116</v>
      </c>
      <c r="E25" s="181">
        <f t="shared" si="0"/>
        <v>52.33901657970286</v>
      </c>
      <c r="G25" s="72"/>
      <c r="H25" s="72"/>
      <c r="L25" s="47"/>
      <c r="M25" s="47"/>
      <c r="N25" s="47"/>
      <c r="O25" s="47"/>
      <c r="P25" s="47"/>
    </row>
    <row r="26" spans="1:16" ht="15" customHeight="1">
      <c r="A26" s="186" t="s">
        <v>75</v>
      </c>
      <c r="B26" s="187">
        <v>101303</v>
      </c>
      <c r="C26" s="169">
        <v>590067</v>
      </c>
      <c r="D26" s="169">
        <v>568095</v>
      </c>
      <c r="E26" s="181">
        <f t="shared" si="0"/>
        <v>96.27635505798494</v>
      </c>
      <c r="G26" s="72"/>
      <c r="H26" s="72"/>
      <c r="L26" s="47"/>
      <c r="M26" s="47"/>
      <c r="N26" s="47"/>
      <c r="O26" s="47"/>
      <c r="P26" s="47"/>
    </row>
    <row r="27" spans="1:16" ht="15" customHeight="1">
      <c r="A27" s="186" t="s">
        <v>41</v>
      </c>
      <c r="B27" s="187">
        <v>14680</v>
      </c>
      <c r="C27" s="169">
        <v>25127</v>
      </c>
      <c r="D27" s="169">
        <v>6324</v>
      </c>
      <c r="E27" s="181">
        <f t="shared" si="0"/>
        <v>25.16814581923827</v>
      </c>
      <c r="G27" s="72"/>
      <c r="H27" s="72"/>
      <c r="L27" s="47"/>
      <c r="M27" s="47"/>
      <c r="N27" s="47"/>
      <c r="O27" s="47"/>
      <c r="P27" s="47"/>
    </row>
    <row r="28" spans="1:16" ht="12.75" customHeight="1">
      <c r="A28" s="186" t="s">
        <v>76</v>
      </c>
      <c r="B28" s="187">
        <v>57233</v>
      </c>
      <c r="C28" s="169">
        <v>62473</v>
      </c>
      <c r="D28" s="187">
        <v>31384</v>
      </c>
      <c r="E28" s="181">
        <f t="shared" si="0"/>
        <v>50.2361019960623</v>
      </c>
      <c r="G28" s="72"/>
      <c r="H28" s="72"/>
      <c r="L28" s="47"/>
      <c r="M28" s="47"/>
      <c r="N28" s="47"/>
      <c r="O28" s="47"/>
      <c r="P28" s="47"/>
    </row>
    <row r="29" spans="1:16" ht="15" customHeight="1">
      <c r="A29" s="186" t="s">
        <v>77</v>
      </c>
      <c r="B29" s="187">
        <v>278823</v>
      </c>
      <c r="C29" s="169">
        <v>283691</v>
      </c>
      <c r="D29" s="169">
        <v>152950</v>
      </c>
      <c r="E29" s="181">
        <f t="shared" si="0"/>
        <v>53.91429407348136</v>
      </c>
      <c r="G29" s="72"/>
      <c r="H29" s="72"/>
      <c r="K29" s="47"/>
      <c r="L29" s="47"/>
      <c r="M29" s="47"/>
      <c r="N29" s="47"/>
      <c r="O29" s="47"/>
      <c r="P29" s="47"/>
    </row>
    <row r="30" spans="1:16" ht="15" customHeight="1">
      <c r="A30" s="186" t="s">
        <v>78</v>
      </c>
      <c r="B30" s="187">
        <v>83749</v>
      </c>
      <c r="C30" s="169">
        <v>89050</v>
      </c>
      <c r="D30" s="187">
        <v>37420</v>
      </c>
      <c r="E30" s="181">
        <f t="shared" si="0"/>
        <v>42.02133632790567</v>
      </c>
      <c r="G30" s="72"/>
      <c r="H30" s="72"/>
      <c r="K30" s="47"/>
      <c r="L30" s="47"/>
      <c r="M30" s="47"/>
      <c r="N30" s="47"/>
      <c r="O30" s="47"/>
      <c r="P30" s="47"/>
    </row>
    <row r="31" spans="1:16" ht="15" customHeight="1">
      <c r="A31" s="184" t="s">
        <v>79</v>
      </c>
      <c r="B31" s="187">
        <v>543550</v>
      </c>
      <c r="C31" s="185">
        <v>791760</v>
      </c>
      <c r="D31" s="169">
        <v>154882</v>
      </c>
      <c r="E31" s="181">
        <f t="shared" si="0"/>
        <v>19.561735879559464</v>
      </c>
      <c r="F31" s="11"/>
      <c r="G31" s="72"/>
      <c r="H31" s="72"/>
      <c r="K31" s="47"/>
      <c r="L31" s="47"/>
      <c r="M31" s="47"/>
      <c r="N31" s="47"/>
      <c r="O31" s="47"/>
      <c r="P31" s="47"/>
    </row>
    <row r="32" spans="1:16" ht="15" customHeight="1">
      <c r="A32" s="186" t="s">
        <v>80</v>
      </c>
      <c r="B32" s="187">
        <v>40769</v>
      </c>
      <c r="C32" s="169">
        <v>49548</v>
      </c>
      <c r="D32" s="169">
        <v>22580</v>
      </c>
      <c r="E32" s="181">
        <f t="shared" si="0"/>
        <v>45.57197061435376</v>
      </c>
      <c r="G32" s="72"/>
      <c r="H32" s="72"/>
      <c r="K32" s="47"/>
      <c r="L32" s="47"/>
      <c r="M32" s="47"/>
      <c r="N32" s="47"/>
      <c r="O32" s="47"/>
      <c r="P32" s="47"/>
    </row>
    <row r="33" spans="1:16" ht="15" customHeight="1">
      <c r="A33" s="186" t="s">
        <v>105</v>
      </c>
      <c r="B33" s="187">
        <v>11783</v>
      </c>
      <c r="C33" s="169">
        <v>11941</v>
      </c>
      <c r="D33" s="169">
        <v>7071</v>
      </c>
      <c r="E33" s="181">
        <f t="shared" si="0"/>
        <v>59.216146051419486</v>
      </c>
      <c r="G33" s="72"/>
      <c r="H33" s="72"/>
      <c r="L33" s="47"/>
      <c r="M33" s="47"/>
      <c r="N33" s="47"/>
      <c r="O33" s="47"/>
      <c r="P33" s="47"/>
    </row>
    <row r="34" spans="1:16" ht="15" customHeight="1">
      <c r="A34" s="186" t="s">
        <v>81</v>
      </c>
      <c r="B34" s="187">
        <v>66150</v>
      </c>
      <c r="C34" s="169">
        <v>68564</v>
      </c>
      <c r="D34" s="187">
        <v>42940</v>
      </c>
      <c r="E34" s="181">
        <f t="shared" si="0"/>
        <v>62.62761799194912</v>
      </c>
      <c r="F34" s="136"/>
      <c r="G34" s="72"/>
      <c r="H34" s="72"/>
      <c r="L34" s="47"/>
      <c r="M34" s="47"/>
      <c r="N34" s="47"/>
      <c r="O34" s="47"/>
      <c r="P34" s="47"/>
    </row>
    <row r="35" spans="1:16" ht="12" customHeight="1">
      <c r="A35" s="186" t="s">
        <v>82</v>
      </c>
      <c r="B35" s="187">
        <v>185000</v>
      </c>
      <c r="C35" s="169">
        <v>138534</v>
      </c>
      <c r="D35" s="169" t="s">
        <v>19</v>
      </c>
      <c r="E35" s="181" t="s">
        <v>19</v>
      </c>
      <c r="F35" s="6"/>
      <c r="G35" s="72"/>
      <c r="H35" s="72"/>
      <c r="L35" s="47"/>
      <c r="M35" s="47"/>
      <c r="N35" s="47"/>
      <c r="O35" s="47"/>
      <c r="P35" s="47"/>
    </row>
    <row r="36" spans="1:16" ht="12.75">
      <c r="A36" s="188" t="s">
        <v>42</v>
      </c>
      <c r="B36" s="243">
        <v>135000</v>
      </c>
      <c r="C36" s="189">
        <v>100719</v>
      </c>
      <c r="D36" s="169" t="s">
        <v>19</v>
      </c>
      <c r="E36" s="181" t="s">
        <v>19</v>
      </c>
      <c r="G36" s="72"/>
      <c r="H36" s="72"/>
      <c r="L36" s="47"/>
      <c r="M36" s="47"/>
      <c r="N36" s="47"/>
      <c r="O36" s="47"/>
      <c r="P36" s="47"/>
    </row>
    <row r="37" spans="1:16" ht="12" customHeight="1">
      <c r="A37" s="188" t="s">
        <v>43</v>
      </c>
      <c r="B37" s="243">
        <v>45000</v>
      </c>
      <c r="C37" s="189">
        <v>32815</v>
      </c>
      <c r="D37" s="169" t="s">
        <v>19</v>
      </c>
      <c r="E37" s="181" t="s">
        <v>19</v>
      </c>
      <c r="G37" s="72"/>
      <c r="H37" s="72"/>
      <c r="L37" s="47"/>
      <c r="M37" s="47"/>
      <c r="N37" s="47"/>
      <c r="O37" s="47"/>
      <c r="P37" s="47"/>
    </row>
    <row r="38" spans="1:16" ht="12.75">
      <c r="A38" s="188" t="s">
        <v>44</v>
      </c>
      <c r="B38" s="243">
        <v>5000</v>
      </c>
      <c r="C38" s="189">
        <v>5000</v>
      </c>
      <c r="D38" s="169" t="s">
        <v>19</v>
      </c>
      <c r="E38" s="181" t="s">
        <v>19</v>
      </c>
      <c r="G38" s="72"/>
      <c r="H38" s="72"/>
      <c r="L38" s="47"/>
      <c r="M38" s="47"/>
      <c r="N38" s="47"/>
      <c r="O38" s="47"/>
      <c r="P38" s="47"/>
    </row>
    <row r="39" spans="1:16" ht="15" customHeight="1" thickBot="1">
      <c r="A39" s="190" t="s">
        <v>87</v>
      </c>
      <c r="B39" s="187">
        <f>'Rozpočet kapitola EP'!B20</f>
        <v>398817</v>
      </c>
      <c r="C39" s="191">
        <f>'Rozpočet kapitola EP'!C20</f>
        <v>778020</v>
      </c>
      <c r="D39" s="191">
        <f>'Rozpočet kapitola EP'!D20</f>
        <v>87897</v>
      </c>
      <c r="E39" s="181">
        <f>D39/C39*100</f>
        <v>11.297524485231742</v>
      </c>
      <c r="G39" s="72"/>
      <c r="H39" s="72"/>
      <c r="L39" s="47"/>
      <c r="M39" s="47"/>
      <c r="N39" s="47"/>
      <c r="O39" s="47"/>
      <c r="P39" s="47"/>
    </row>
    <row r="40" spans="1:16" ht="23.25" customHeight="1" thickBot="1">
      <c r="A40" s="112" t="s">
        <v>45</v>
      </c>
      <c r="B40" s="111">
        <f>B19+B20+B21+B22+B23+B24+B25+B26+B27+B28+B29+B30+B31+B32+B33+B34+B35+B39</f>
        <v>8249014</v>
      </c>
      <c r="C40" s="111">
        <f>SUM(C19+C20+C21+C22+C23+C24+C25+C26+C27+C28+C29+C30+C31+C32+C33+C34+C35+C39)</f>
        <v>10155678</v>
      </c>
      <c r="D40" s="111">
        <f>SUM(D19:D39)</f>
        <v>5521669</v>
      </c>
      <c r="E40" s="116">
        <f>D40/C40*100</f>
        <v>54.37026459484044</v>
      </c>
      <c r="G40" s="72"/>
      <c r="H40" s="72"/>
      <c r="L40" s="161"/>
      <c r="M40" s="158"/>
      <c r="N40" s="47"/>
      <c r="P40" s="47"/>
    </row>
    <row r="41" spans="1:16" ht="12.75" customHeight="1" thickBot="1">
      <c r="A41" s="49"/>
      <c r="B41" s="64"/>
      <c r="C41" s="43"/>
      <c r="D41" s="43"/>
      <c r="E41" s="64"/>
      <c r="G41" s="72"/>
      <c r="H41" s="72"/>
      <c r="M41" s="159"/>
      <c r="N41" s="47"/>
      <c r="P41" s="47"/>
    </row>
    <row r="42" spans="1:16" ht="23.25" customHeight="1" thickBot="1">
      <c r="A42" s="107" t="s">
        <v>28</v>
      </c>
      <c r="B42" s="108">
        <f>Financování!B34</f>
        <v>388410</v>
      </c>
      <c r="C42" s="108">
        <f>Financování!C34</f>
        <v>1165267</v>
      </c>
      <c r="D42" s="108">
        <f>Financování!D34</f>
        <v>925189</v>
      </c>
      <c r="E42" s="117">
        <f>D42/C42*100</f>
        <v>79.39716820265227</v>
      </c>
      <c r="G42" s="72"/>
      <c r="H42" s="72"/>
      <c r="L42" s="161"/>
      <c r="M42" s="158"/>
      <c r="N42" s="47"/>
      <c r="P42" s="47"/>
    </row>
    <row r="43" spans="1:13" ht="12.75" customHeight="1" thickBot="1">
      <c r="A43" s="65"/>
      <c r="B43" s="66"/>
      <c r="C43" s="66"/>
      <c r="D43" s="66"/>
      <c r="E43" s="67"/>
      <c r="G43" s="72"/>
      <c r="H43" s="72"/>
      <c r="L43" s="161"/>
      <c r="M43" s="158"/>
    </row>
    <row r="44" spans="1:16" ht="23.25" customHeight="1" thickBot="1">
      <c r="A44" s="68" t="s">
        <v>83</v>
      </c>
      <c r="B44" s="69">
        <f>SUM(B42+B40)</f>
        <v>8637424</v>
      </c>
      <c r="C44" s="69">
        <f>SUM(C42+C40)</f>
        <v>11320945</v>
      </c>
      <c r="D44" s="69">
        <f>SUM(D42+D40)</f>
        <v>6446858</v>
      </c>
      <c r="E44" s="70">
        <f>D44/C44*100</f>
        <v>56.94628849446756</v>
      </c>
      <c r="G44" s="72"/>
      <c r="H44" s="72"/>
      <c r="L44" s="47"/>
      <c r="M44" s="159"/>
      <c r="N44" s="47"/>
      <c r="P44" s="47"/>
    </row>
    <row r="45" spans="2:16" ht="18.75" customHeight="1" thickBot="1">
      <c r="B45" s="47"/>
      <c r="D45" s="47"/>
      <c r="G45" s="72"/>
      <c r="H45" s="72"/>
      <c r="L45" s="47"/>
      <c r="P45" s="47"/>
    </row>
    <row r="46" spans="1:16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1136258</v>
      </c>
      <c r="E46" s="70" t="s">
        <v>19</v>
      </c>
      <c r="G46" s="74"/>
      <c r="H46" s="74"/>
      <c r="L46" s="47"/>
      <c r="N46" s="47"/>
      <c r="P46" s="47"/>
    </row>
    <row r="47" spans="1:16" ht="12.75" customHeight="1">
      <c r="A47" s="71"/>
      <c r="B47" s="64"/>
      <c r="C47" s="64"/>
      <c r="D47" s="64"/>
      <c r="E47" s="57"/>
      <c r="G47" s="74"/>
      <c r="H47" s="74"/>
      <c r="N47" s="47"/>
      <c r="P47" s="47"/>
    </row>
    <row r="48" spans="1:42" s="152" customFormat="1" ht="12.75" customHeight="1">
      <c r="A48" s="149"/>
      <c r="B48" s="150"/>
      <c r="C48" s="150"/>
      <c r="D48" s="150"/>
      <c r="E48" s="151"/>
      <c r="G48" s="153"/>
      <c r="H48" s="153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47"/>
      <c r="D49" s="47"/>
      <c r="G49" s="73"/>
      <c r="H49" s="73"/>
      <c r="N49" s="47"/>
    </row>
    <row r="50" spans="1:14" ht="12.75" customHeight="1">
      <c r="A50" s="75"/>
      <c r="B50" s="76"/>
      <c r="C50" s="10"/>
      <c r="D50" s="76"/>
      <c r="E50" s="5"/>
      <c r="G50" s="32"/>
      <c r="H50" s="32"/>
      <c r="N50" s="47"/>
    </row>
    <row r="51" spans="1:14" ht="12.75" customHeight="1">
      <c r="A51" s="65"/>
      <c r="B51" s="66"/>
      <c r="C51" s="66"/>
      <c r="D51" s="66"/>
      <c r="E51" s="67"/>
      <c r="G51" s="74"/>
      <c r="H51" s="74"/>
      <c r="L51" s="47"/>
      <c r="N51" s="47"/>
    </row>
    <row r="52" spans="1:14" ht="12.75" customHeight="1">
      <c r="A52" s="65"/>
      <c r="B52" s="66"/>
      <c r="C52" s="66"/>
      <c r="D52" s="66"/>
      <c r="E52" s="67"/>
      <c r="G52" s="74"/>
      <c r="H52" s="74"/>
      <c r="L52" s="47"/>
      <c r="N52" s="47"/>
    </row>
    <row r="53" spans="1:14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</row>
    <row r="54" spans="1:14" ht="12.75" customHeight="1">
      <c r="A54" s="5"/>
      <c r="B54" s="5"/>
      <c r="C54" s="10"/>
      <c r="D54" s="5"/>
      <c r="E54" s="5"/>
      <c r="G54" s="32"/>
      <c r="H54" s="32"/>
      <c r="L54" s="47"/>
      <c r="N54" s="47"/>
    </row>
    <row r="55" spans="1:14" ht="12.75" customHeight="1">
      <c r="A55" s="49"/>
      <c r="B55" s="64"/>
      <c r="C55" s="64"/>
      <c r="D55" s="64"/>
      <c r="E55" s="57"/>
      <c r="G55" s="74"/>
      <c r="H55" s="74"/>
      <c r="L55" s="47"/>
      <c r="N55" s="47"/>
    </row>
    <row r="56" spans="1:14" ht="12.75" customHeight="1">
      <c r="A56" s="49"/>
      <c r="B56" s="64"/>
      <c r="C56" s="64"/>
      <c r="D56" s="64"/>
      <c r="E56" s="57"/>
      <c r="G56" s="74"/>
      <c r="H56" s="74"/>
      <c r="L56" s="47"/>
      <c r="N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3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3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3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4.375" style="0" bestFit="1" customWidth="1"/>
  </cols>
  <sheetData>
    <row r="2" spans="1:5" s="132" customFormat="1" ht="16.5" customHeight="1">
      <c r="A2" s="261" t="s">
        <v>143</v>
      </c>
      <c r="B2" s="262"/>
      <c r="C2" s="262"/>
      <c r="D2" s="262"/>
      <c r="E2" s="262"/>
    </row>
    <row r="3" spans="1:5" ht="16.5">
      <c r="A3" s="265" t="s">
        <v>46</v>
      </c>
      <c r="B3" s="264"/>
      <c r="C3" s="264"/>
      <c r="D3" s="264"/>
      <c r="E3" s="264"/>
    </row>
    <row r="4" spans="1:4" ht="18">
      <c r="A4" s="81"/>
      <c r="B4" s="81"/>
      <c r="C4" s="144"/>
      <c r="D4" s="81"/>
    </row>
    <row r="5" ht="13.5" thickBot="1">
      <c r="E5" s="51" t="s">
        <v>20</v>
      </c>
    </row>
    <row r="6" spans="1:15" ht="29.25" customHeight="1" thickBot="1">
      <c r="A6" s="58" t="s">
        <v>31</v>
      </c>
      <c r="B6" s="102" t="s">
        <v>32</v>
      </c>
      <c r="C6" s="145" t="s">
        <v>47</v>
      </c>
      <c r="D6" s="102" t="s">
        <v>48</v>
      </c>
      <c r="E6" s="103" t="s">
        <v>34</v>
      </c>
      <c r="N6" s="47"/>
      <c r="O6" s="47"/>
    </row>
    <row r="7" spans="1:15" ht="18" customHeight="1">
      <c r="A7" s="175" t="s">
        <v>35</v>
      </c>
      <c r="B7" s="173">
        <v>0</v>
      </c>
      <c r="C7" s="173">
        <v>0</v>
      </c>
      <c r="D7" s="173">
        <v>0</v>
      </c>
      <c r="E7" s="192" t="s">
        <v>19</v>
      </c>
      <c r="L7" s="47"/>
      <c r="N7" s="47"/>
      <c r="O7" s="47"/>
    </row>
    <row r="8" spans="1:15" ht="18" customHeight="1">
      <c r="A8" s="176" t="s">
        <v>36</v>
      </c>
      <c r="B8" s="187">
        <v>3000</v>
      </c>
      <c r="C8" s="193">
        <v>3087</v>
      </c>
      <c r="D8" s="194">
        <v>780</v>
      </c>
      <c r="E8" s="181">
        <f>D8/C8*100</f>
        <v>25.267249757045672</v>
      </c>
      <c r="K8" s="47"/>
      <c r="L8" s="47"/>
      <c r="N8" s="47"/>
      <c r="O8" s="47"/>
    </row>
    <row r="9" spans="1:15" ht="18" customHeight="1">
      <c r="A9" s="176" t="s">
        <v>37</v>
      </c>
      <c r="B9" s="169">
        <v>0</v>
      </c>
      <c r="C9" s="169">
        <v>0</v>
      </c>
      <c r="D9" s="169">
        <v>0</v>
      </c>
      <c r="E9" s="195" t="s">
        <v>19</v>
      </c>
      <c r="K9" s="47"/>
      <c r="L9" s="47"/>
      <c r="N9" s="47"/>
      <c r="O9" s="47"/>
    </row>
    <row r="10" spans="1:15" ht="18" customHeight="1" thickBot="1">
      <c r="A10" s="177" t="s">
        <v>38</v>
      </c>
      <c r="B10" s="174">
        <v>0</v>
      </c>
      <c r="C10" s="174">
        <v>526934</v>
      </c>
      <c r="D10" s="174">
        <v>526934</v>
      </c>
      <c r="E10" s="196">
        <f>D10/C10*100</f>
        <v>100</v>
      </c>
      <c r="K10" s="47"/>
      <c r="L10" s="47"/>
      <c r="N10" s="47"/>
      <c r="O10" s="47"/>
    </row>
    <row r="11" spans="1:15" ht="20.25" customHeight="1" thickBot="1">
      <c r="A11" s="104" t="s">
        <v>27</v>
      </c>
      <c r="B11" s="108">
        <f>SUM(B7:B10)</f>
        <v>3000</v>
      </c>
      <c r="C11" s="105">
        <f>SUM(C7:C10)</f>
        <v>530021</v>
      </c>
      <c r="D11" s="105">
        <f>SUM(D7:D10)</f>
        <v>527714</v>
      </c>
      <c r="E11" s="106">
        <f>D11/C11*100</f>
        <v>99.56473422751174</v>
      </c>
      <c r="K11" s="47"/>
      <c r="L11" s="47"/>
      <c r="N11" s="47"/>
      <c r="O11" s="47"/>
    </row>
    <row r="12" spans="1:17" ht="12.75" customHeight="1" thickBot="1">
      <c r="A12" s="56"/>
      <c r="B12" s="57"/>
      <c r="C12" s="57"/>
      <c r="D12" s="57"/>
      <c r="E12" s="35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Financování!B15</f>
        <v>395817</v>
      </c>
      <c r="C13" s="109">
        <f>Financování!C15</f>
        <v>761690</v>
      </c>
      <c r="D13" s="109">
        <f>Financování!D15</f>
        <v>382008</v>
      </c>
      <c r="E13" s="106">
        <f>D13/C13*100</f>
        <v>50.15268678858853</v>
      </c>
      <c r="K13" s="47"/>
      <c r="L13" s="47"/>
      <c r="N13" s="47"/>
      <c r="O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398817</v>
      </c>
      <c r="C15" s="69">
        <f>C13+C11</f>
        <v>1291711</v>
      </c>
      <c r="D15" s="59">
        <f>D11+D13</f>
        <v>909722</v>
      </c>
      <c r="E15" s="60">
        <f>D15/C15*100</f>
        <v>70.42767306309229</v>
      </c>
      <c r="K15" s="47"/>
      <c r="L15" s="47"/>
      <c r="N15" s="47"/>
      <c r="O15" s="47"/>
      <c r="Q15" s="47"/>
    </row>
    <row r="16" spans="1:15" ht="24.75" customHeight="1" thickBot="1">
      <c r="A16" s="82"/>
      <c r="B16" s="83"/>
      <c r="C16" s="83"/>
      <c r="D16" s="83"/>
      <c r="E16" s="83"/>
      <c r="J16" t="s">
        <v>93</v>
      </c>
      <c r="K16" s="47"/>
      <c r="L16" s="47"/>
      <c r="N16" s="47"/>
      <c r="O16" s="47"/>
    </row>
    <row r="17" spans="1:17" ht="17.25" customHeight="1" thickBot="1">
      <c r="A17" s="84" t="s">
        <v>49</v>
      </c>
      <c r="B17" s="61"/>
      <c r="C17" s="142"/>
      <c r="D17" s="62"/>
      <c r="E17" s="63"/>
      <c r="K17" s="47"/>
      <c r="L17" s="47"/>
      <c r="N17" s="47"/>
      <c r="O17" s="47"/>
      <c r="Q17" s="47"/>
    </row>
    <row r="18" spans="1:17" ht="18" customHeight="1">
      <c r="A18" s="197" t="s">
        <v>50</v>
      </c>
      <c r="B18" s="207">
        <v>7788</v>
      </c>
      <c r="C18" s="256">
        <v>220519</v>
      </c>
      <c r="D18" s="256">
        <v>60063</v>
      </c>
      <c r="E18" s="198">
        <f>D18/C18*100</f>
        <v>27.237108820555143</v>
      </c>
      <c r="F18" s="66"/>
      <c r="K18" s="47"/>
      <c r="L18" s="47"/>
      <c r="N18" s="47"/>
      <c r="O18" s="47"/>
      <c r="Q18" s="47"/>
    </row>
    <row r="19" spans="1:17" ht="18" customHeight="1" thickBot="1">
      <c r="A19" s="199" t="s">
        <v>51</v>
      </c>
      <c r="B19" s="208">
        <v>391029</v>
      </c>
      <c r="C19" s="257">
        <v>557501</v>
      </c>
      <c r="D19" s="257">
        <v>27834</v>
      </c>
      <c r="E19" s="200">
        <f>D19/C19*100</f>
        <v>4.99263678450801</v>
      </c>
      <c r="K19" s="47"/>
      <c r="L19" s="47"/>
      <c r="N19" s="47"/>
      <c r="O19" s="47"/>
      <c r="Q19" s="47"/>
    </row>
    <row r="20" spans="1:17" ht="20.25" customHeight="1" thickBot="1">
      <c r="A20" s="110" t="s">
        <v>52</v>
      </c>
      <c r="B20" s="111">
        <f>SUM(B18:B19)</f>
        <v>398817</v>
      </c>
      <c r="C20" s="111">
        <f>SUM(C18:C19)</f>
        <v>778020</v>
      </c>
      <c r="D20" s="111">
        <f>SUM(D18:D19)</f>
        <v>87897</v>
      </c>
      <c r="E20" s="116">
        <f>D20/C20*100</f>
        <v>11.297524485231742</v>
      </c>
      <c r="K20" s="47"/>
      <c r="L20" s="47"/>
      <c r="N20" s="47"/>
      <c r="O20" s="47"/>
      <c r="Q20" s="47"/>
    </row>
    <row r="21" spans="1:12" ht="12.75" customHeight="1" thickBot="1">
      <c r="A21" s="49"/>
      <c r="B21" s="64"/>
      <c r="C21" s="64"/>
      <c r="D21" s="64"/>
      <c r="E21" s="35"/>
      <c r="K21" s="47"/>
      <c r="L21" s="47"/>
    </row>
    <row r="22" spans="1:17" ht="20.25" customHeight="1" thickBot="1">
      <c r="A22" s="112" t="s">
        <v>28</v>
      </c>
      <c r="B22" s="111">
        <v>0</v>
      </c>
      <c r="C22" s="111">
        <f>Financování!C32</f>
        <v>513691</v>
      </c>
      <c r="D22" s="111">
        <f>Financování!D32</f>
        <v>493811</v>
      </c>
      <c r="E22" s="148">
        <f>D22/C22*100</f>
        <v>96.12996918380894</v>
      </c>
      <c r="K22" s="47"/>
      <c r="L22" s="47"/>
      <c r="N22" s="47"/>
      <c r="Q22" s="47"/>
    </row>
    <row r="23" spans="1:17" ht="12.75" customHeight="1" thickBot="1">
      <c r="A23" s="49"/>
      <c r="B23" s="64"/>
      <c r="C23" s="64"/>
      <c r="D23" s="64"/>
      <c r="E23" s="85"/>
      <c r="K23" s="47"/>
      <c r="L23" s="47"/>
      <c r="N23" s="47"/>
      <c r="Q23" s="47"/>
    </row>
    <row r="24" spans="1:17" ht="20.25" customHeight="1" thickBot="1">
      <c r="A24" s="68" t="s">
        <v>83</v>
      </c>
      <c r="B24" s="69">
        <f>SUM(B20+B22)</f>
        <v>398817</v>
      </c>
      <c r="C24" s="69">
        <f>SUM(C20+C22)</f>
        <v>1291711</v>
      </c>
      <c r="D24" s="69">
        <f>D20+D22</f>
        <v>581708</v>
      </c>
      <c r="E24" s="137">
        <f>D24/C24*100</f>
        <v>45.03391238442655</v>
      </c>
      <c r="K24" s="47"/>
      <c r="L24" s="47"/>
      <c r="N24" s="47"/>
      <c r="Q24" s="47"/>
    </row>
    <row r="25" spans="2:14" ht="20.25" customHeight="1" thickBot="1">
      <c r="B25" s="47"/>
      <c r="D25" s="47"/>
      <c r="K25" s="47"/>
      <c r="L25" s="47"/>
      <c r="N25" s="47"/>
    </row>
    <row r="26" spans="1:14" ht="22.5" customHeight="1" thickBot="1">
      <c r="A26" s="58" t="s">
        <v>29</v>
      </c>
      <c r="B26" s="69">
        <v>0</v>
      </c>
      <c r="C26" s="69">
        <f>C15-C24</f>
        <v>0</v>
      </c>
      <c r="D26" s="69">
        <f>D15-D24</f>
        <v>328014</v>
      </c>
      <c r="E26" s="86" t="s">
        <v>19</v>
      </c>
      <c r="L26" s="47"/>
      <c r="N26" s="47"/>
    </row>
    <row r="27" ht="12.75">
      <c r="N27" s="47"/>
    </row>
    <row r="28" spans="1:14" ht="12.75" customHeight="1">
      <c r="A28" t="s">
        <v>100</v>
      </c>
      <c r="N28" s="47"/>
    </row>
    <row r="29" ht="12.75">
      <c r="N29" s="47"/>
    </row>
    <row r="30" spans="14:15" ht="12.75">
      <c r="N30" s="47"/>
      <c r="O30" s="160"/>
    </row>
    <row r="31" ht="12.75">
      <c r="N31" s="47"/>
    </row>
    <row r="32" ht="12.75">
      <c r="N32" s="47"/>
    </row>
    <row r="33" ht="12.75">
      <c r="N33" s="47"/>
    </row>
    <row r="34" ht="12" customHeight="1"/>
    <row r="35" spans="6:14" ht="12.75">
      <c r="F35" s="6"/>
      <c r="N35" s="47"/>
    </row>
    <row r="36" ht="12" customHeight="1"/>
    <row r="37" ht="12.75">
      <c r="N37" s="47"/>
    </row>
    <row r="38" ht="12.75">
      <c r="N38" s="47"/>
    </row>
    <row r="39" ht="12.75">
      <c r="N39" s="47"/>
    </row>
    <row r="40" spans="4:14" ht="12.75">
      <c r="D40" s="6"/>
      <c r="N40" s="47"/>
    </row>
    <row r="41" ht="12.75">
      <c r="N41" s="47"/>
    </row>
    <row r="44" ht="12.75">
      <c r="D44" s="6"/>
    </row>
    <row r="46" spans="1:5" ht="12.75">
      <c r="A46" s="5"/>
      <c r="B46" s="5"/>
      <c r="C46" s="10"/>
      <c r="D46" s="76"/>
      <c r="E46" s="5"/>
    </row>
    <row r="47" spans="1:5" ht="12.75" customHeight="1">
      <c r="A47" s="77"/>
      <c r="B47" s="78"/>
      <c r="C47" s="66"/>
      <c r="D47" s="79"/>
      <c r="E47" s="5"/>
    </row>
    <row r="48" spans="1:5" ht="12" customHeight="1">
      <c r="A48" s="77"/>
      <c r="B48" s="78"/>
      <c r="C48" s="66"/>
      <c r="D48" s="79"/>
      <c r="E48" s="5"/>
    </row>
    <row r="49" spans="1:5" ht="12.75" customHeight="1">
      <c r="A49" s="49"/>
      <c r="B49" s="49"/>
      <c r="C49" s="64"/>
      <c r="D49" s="79"/>
      <c r="E49" s="5"/>
    </row>
    <row r="50" spans="1:5" ht="12.75">
      <c r="A50" s="5"/>
      <c r="B50" s="5"/>
      <c r="C50" s="10"/>
      <c r="D50" s="5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  <col min="17" max="17" width="15.375" style="0" bestFit="1" customWidth="1"/>
  </cols>
  <sheetData>
    <row r="2" spans="1:5" ht="25.5" customHeight="1">
      <c r="A2" s="261" t="s">
        <v>147</v>
      </c>
      <c r="B2" s="266"/>
      <c r="C2" s="266"/>
      <c r="D2" s="266"/>
      <c r="E2" s="266"/>
    </row>
    <row r="3" spans="1:5" ht="20.25" customHeight="1">
      <c r="A3" s="267" t="s">
        <v>95</v>
      </c>
      <c r="B3" s="268"/>
      <c r="C3" s="268"/>
      <c r="D3" s="268"/>
      <c r="E3" s="268"/>
    </row>
    <row r="4" spans="1:15" ht="20.25" customHeight="1">
      <c r="A4" s="50"/>
      <c r="B4" s="87"/>
      <c r="C4" s="87"/>
      <c r="D4" s="87"/>
      <c r="E4" s="87"/>
      <c r="O4" s="47"/>
    </row>
    <row r="5" ht="13.5" thickBot="1">
      <c r="E5" s="51" t="s">
        <v>20</v>
      </c>
    </row>
    <row r="6" spans="1:17" ht="26.25" customHeight="1">
      <c r="A6" s="88" t="s">
        <v>31</v>
      </c>
      <c r="B6" s="53" t="s">
        <v>32</v>
      </c>
      <c r="C6" s="53" t="s">
        <v>33</v>
      </c>
      <c r="D6" s="54" t="s">
        <v>86</v>
      </c>
      <c r="E6" s="55" t="s">
        <v>34</v>
      </c>
      <c r="M6" s="47"/>
      <c r="O6" s="47"/>
      <c r="Q6" s="47"/>
    </row>
    <row r="7" spans="1:15" ht="15" customHeight="1">
      <c r="A7" s="175" t="s">
        <v>35</v>
      </c>
      <c r="B7" s="241">
        <f>'Rozpočet včetně kapitoly EP'!B8</f>
        <v>3931087</v>
      </c>
      <c r="C7" s="173">
        <f>'Rozpočet včetně kapitoly EP'!C8</f>
        <v>3931087</v>
      </c>
      <c r="D7" s="173">
        <f>'Rozpočet včetně kapitoly EP'!D8</f>
        <v>2527087</v>
      </c>
      <c r="E7" s="179">
        <f>D7/C7*100</f>
        <v>64.28468767035682</v>
      </c>
      <c r="G7" s="32"/>
      <c r="H7" s="32"/>
      <c r="I7" s="32"/>
      <c r="O7" s="47"/>
    </row>
    <row r="8" spans="1:17" ht="15" customHeight="1">
      <c r="A8" s="176" t="s">
        <v>36</v>
      </c>
      <c r="B8" s="187">
        <f>'Rozpočet včetně kapitoly EP'!B9-'Rozpočet kapitola EP'!B8</f>
        <v>250344</v>
      </c>
      <c r="C8" s="169">
        <v>290618</v>
      </c>
      <c r="D8" s="169">
        <v>170683</v>
      </c>
      <c r="E8" s="181">
        <f>D8/C8*100</f>
        <v>58.73104900591154</v>
      </c>
      <c r="G8" s="72"/>
      <c r="H8" s="72"/>
      <c r="I8" s="72"/>
      <c r="M8" s="47"/>
      <c r="O8" s="47"/>
      <c r="Q8" s="47"/>
    </row>
    <row r="9" spans="1:15" ht="15" customHeight="1">
      <c r="A9" s="176" t="s">
        <v>37</v>
      </c>
      <c r="B9" s="187">
        <f>'Rozpočet včetně kapitoly EP'!B10</f>
        <v>22000</v>
      </c>
      <c r="C9" s="169">
        <f>'Rozpočet včetně kapitoly EP'!C10</f>
        <v>22000</v>
      </c>
      <c r="D9" s="169">
        <f>'Rozpočet včetně kapitoly EP'!D10</f>
        <v>5172</v>
      </c>
      <c r="E9" s="181">
        <f>D9/C9*100</f>
        <v>23.50909090909091</v>
      </c>
      <c r="G9" s="72"/>
      <c r="H9" s="72"/>
      <c r="I9" s="72"/>
      <c r="M9" s="47"/>
      <c r="O9" s="47"/>
    </row>
    <row r="10" spans="1:15" ht="15" customHeight="1" thickBot="1">
      <c r="A10" s="177" t="s">
        <v>38</v>
      </c>
      <c r="B10" s="187">
        <v>76013</v>
      </c>
      <c r="C10" s="173">
        <v>811616</v>
      </c>
      <c r="D10" s="173">
        <v>735083</v>
      </c>
      <c r="E10" s="181">
        <f>D10/C10*100</f>
        <v>90.57029432638095</v>
      </c>
      <c r="G10" s="73"/>
      <c r="H10" s="73"/>
      <c r="I10" s="73"/>
      <c r="M10" s="47"/>
      <c r="O10" s="47"/>
    </row>
    <row r="11" spans="1:15" ht="20.25" customHeight="1" thickBot="1">
      <c r="A11" s="118" t="s">
        <v>27</v>
      </c>
      <c r="B11" s="105">
        <f>SUM(B7:B10)</f>
        <v>4279444</v>
      </c>
      <c r="C11" s="105">
        <f>SUM(C7:C10)</f>
        <v>5055321</v>
      </c>
      <c r="D11" s="119">
        <f>SUM(D7:D10)</f>
        <v>3438025</v>
      </c>
      <c r="E11" s="106">
        <f>D11/C11*100</f>
        <v>68.00804538425947</v>
      </c>
      <c r="G11" s="32"/>
      <c r="H11" s="32"/>
      <c r="I11" s="32"/>
      <c r="M11" s="47"/>
      <c r="O11" s="47"/>
    </row>
    <row r="12" spans="2:9" ht="10.5" customHeight="1" thickBot="1">
      <c r="B12" s="47"/>
      <c r="C12" s="99"/>
      <c r="D12" s="99"/>
      <c r="G12" s="72"/>
      <c r="H12" s="72"/>
      <c r="I12" s="72"/>
    </row>
    <row r="13" spans="1:9" ht="20.25" customHeight="1" thickBot="1">
      <c r="A13" s="107" t="s">
        <v>30</v>
      </c>
      <c r="B13" s="108">
        <f>Financování!B9</f>
        <v>2000</v>
      </c>
      <c r="C13" s="108">
        <f>Financování!C9</f>
        <v>741305</v>
      </c>
      <c r="D13" s="108">
        <f>Financování!D9</f>
        <v>413629</v>
      </c>
      <c r="E13" s="117">
        <f>D13/C13*100</f>
        <v>55.79741132192553</v>
      </c>
      <c r="G13" s="72"/>
      <c r="H13" s="72"/>
      <c r="I13" s="72"/>
    </row>
    <row r="14" spans="2:9" ht="11.25" customHeight="1" thickBot="1">
      <c r="B14" s="47"/>
      <c r="C14" s="47"/>
      <c r="D14" s="47"/>
      <c r="G14" s="72"/>
      <c r="H14" s="72"/>
      <c r="I14" s="72"/>
    </row>
    <row r="15" spans="1:15" ht="20.25" customHeight="1" thickBot="1">
      <c r="A15" s="89" t="s">
        <v>39</v>
      </c>
      <c r="B15" s="59">
        <f>SUM(B13+B11)</f>
        <v>4281444</v>
      </c>
      <c r="C15" s="59">
        <f>SUM(C13+C11)</f>
        <v>5796626</v>
      </c>
      <c r="D15" s="59">
        <f>SUM(D13+D11)</f>
        <v>3851654</v>
      </c>
      <c r="E15" s="60">
        <f>D15/C15*100</f>
        <v>66.44648110814808</v>
      </c>
      <c r="G15" s="72"/>
      <c r="H15" s="72"/>
      <c r="I15" s="72"/>
      <c r="M15" s="47"/>
      <c r="O15" s="47"/>
    </row>
    <row r="16" spans="2:15" ht="20.25" customHeight="1" thickBot="1">
      <c r="B16" s="47"/>
      <c r="C16" s="47"/>
      <c r="D16" s="47"/>
      <c r="G16" s="72"/>
      <c r="H16" s="72"/>
      <c r="I16" s="72"/>
      <c r="M16" s="47"/>
      <c r="O16" s="47"/>
    </row>
    <row r="17" spans="1:13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</row>
    <row r="18" spans="1:17" ht="15" customHeight="1">
      <c r="A18" s="182" t="s">
        <v>85</v>
      </c>
      <c r="B18" s="241">
        <f>'Rozpočet včetně kapitoly EP'!B19</f>
        <v>74150</v>
      </c>
      <c r="C18" s="173">
        <f>'Rozpočet včetně kapitoly EP'!C19</f>
        <v>77031</v>
      </c>
      <c r="D18" s="173">
        <f>'Rozpočet včetně kapitoly EP'!D19</f>
        <v>21364</v>
      </c>
      <c r="E18" s="179">
        <f aca="true" t="shared" si="0" ref="E18:E33">D18/C18*100</f>
        <v>27.73428879282367</v>
      </c>
      <c r="G18" s="72"/>
      <c r="H18" s="72"/>
      <c r="I18" s="72"/>
      <c r="M18" s="47"/>
      <c r="O18" s="47"/>
      <c r="Q18" s="6"/>
    </row>
    <row r="19" spans="1:17" ht="15" customHeight="1">
      <c r="A19" s="184" t="s">
        <v>69</v>
      </c>
      <c r="B19" s="241">
        <v>382165</v>
      </c>
      <c r="C19" s="173">
        <v>535648</v>
      </c>
      <c r="D19" s="173">
        <v>365172</v>
      </c>
      <c r="E19" s="181">
        <f t="shared" si="0"/>
        <v>68.17387538084712</v>
      </c>
      <c r="G19" s="72"/>
      <c r="H19" s="72"/>
      <c r="I19" s="72"/>
      <c r="M19" s="47"/>
      <c r="O19" s="47"/>
      <c r="Q19" s="6"/>
    </row>
    <row r="20" spans="1:17" ht="15" customHeight="1">
      <c r="A20" s="186" t="s">
        <v>70</v>
      </c>
      <c r="B20" s="241">
        <f>'Rozpočet včetně kapitoly EP'!B21</f>
        <v>163400</v>
      </c>
      <c r="C20" s="173">
        <f>'Rozpočet včetně kapitoly EP'!C21</f>
        <v>169046</v>
      </c>
      <c r="D20" s="173">
        <f>'Rozpočet včetně kapitoly EP'!D21</f>
        <v>89451</v>
      </c>
      <c r="E20" s="181">
        <f t="shared" si="0"/>
        <v>52.91518284963856</v>
      </c>
      <c r="G20" s="72"/>
      <c r="H20" s="72"/>
      <c r="I20" s="72"/>
      <c r="M20" s="47"/>
      <c r="O20" s="47"/>
      <c r="Q20" s="6"/>
    </row>
    <row r="21" spans="1:15" ht="15" customHeight="1">
      <c r="A21" s="186" t="s">
        <v>71</v>
      </c>
      <c r="B21" s="241">
        <f>'Rozpočet včetně kapitoly EP'!B22</f>
        <v>325449</v>
      </c>
      <c r="C21" s="173">
        <f>'Rozpočet včetně kapitoly EP'!C22</f>
        <v>359280</v>
      </c>
      <c r="D21" s="173">
        <f>'Rozpočet včetně kapitoly EP'!D22</f>
        <v>180480</v>
      </c>
      <c r="E21" s="181">
        <f t="shared" si="0"/>
        <v>50.233800935203746</v>
      </c>
      <c r="G21" s="72"/>
      <c r="H21" s="72"/>
      <c r="I21" s="72"/>
      <c r="M21" s="47"/>
      <c r="O21" s="47"/>
    </row>
    <row r="22" spans="1:15" ht="15" customHeight="1">
      <c r="A22" s="186" t="s">
        <v>72</v>
      </c>
      <c r="B22" s="241">
        <f>'Rozpočet včetně kapitoly EP'!B23</f>
        <v>10710</v>
      </c>
      <c r="C22" s="173">
        <f>'Rozpočet včetně kapitoly EP'!C23</f>
        <v>12633</v>
      </c>
      <c r="D22" s="173">
        <f>'Rozpočet včetně kapitoly EP'!D23</f>
        <v>3568</v>
      </c>
      <c r="E22" s="181">
        <f t="shared" si="0"/>
        <v>28.24348927412333</v>
      </c>
      <c r="G22" s="72"/>
      <c r="H22" s="72"/>
      <c r="I22" s="72"/>
      <c r="M22" s="47"/>
      <c r="O22" s="47"/>
    </row>
    <row r="23" spans="1:15" ht="15" customHeight="1">
      <c r="A23" s="186" t="s">
        <v>73</v>
      </c>
      <c r="B23" s="241">
        <f>'Rozpočet včetně kapitoly EP'!B24</f>
        <v>4120</v>
      </c>
      <c r="C23" s="173">
        <f>'Rozpočet včetně kapitoly EP'!C24</f>
        <v>4206</v>
      </c>
      <c r="D23" s="173">
        <f>'Rozpočet včetně kapitoly EP'!D24</f>
        <v>1069</v>
      </c>
      <c r="E23" s="181">
        <f t="shared" si="0"/>
        <v>25.416072277698525</v>
      </c>
      <c r="G23" s="72"/>
      <c r="H23" s="72"/>
      <c r="I23" s="72"/>
      <c r="M23" s="47"/>
      <c r="O23" s="47"/>
    </row>
    <row r="24" spans="1:15" ht="15" customHeight="1">
      <c r="A24" s="186" t="s">
        <v>74</v>
      </c>
      <c r="B24" s="241">
        <f>'Rozpočet včetně kapitoly EP'!B25</f>
        <v>1550000</v>
      </c>
      <c r="C24" s="173">
        <f>'Rozpočet včetně kapitoly EP'!C25</f>
        <v>1876451</v>
      </c>
      <c r="D24" s="173">
        <f>'Rozpočet včetně kapitoly EP'!D25</f>
        <v>982116</v>
      </c>
      <c r="E24" s="181">
        <f t="shared" si="0"/>
        <v>52.33901657970286</v>
      </c>
      <c r="G24" s="72"/>
      <c r="H24" s="72"/>
      <c r="I24" s="72"/>
      <c r="M24" s="47"/>
      <c r="O24" s="47"/>
    </row>
    <row r="25" spans="1:15" ht="15" customHeight="1">
      <c r="A25" s="186" t="s">
        <v>75</v>
      </c>
      <c r="B25" s="241">
        <f>'Rozpočet včetně kapitoly EP'!B26</f>
        <v>101303</v>
      </c>
      <c r="C25" s="173">
        <f>'Rozpočet včetně kapitoly EP'!C26</f>
        <v>590067</v>
      </c>
      <c r="D25" s="173">
        <f>'Rozpočet včetně kapitoly EP'!D26</f>
        <v>568095</v>
      </c>
      <c r="E25" s="181">
        <f t="shared" si="0"/>
        <v>96.27635505798494</v>
      </c>
      <c r="G25" s="72"/>
      <c r="H25" s="72"/>
      <c r="I25" s="72"/>
      <c r="M25" s="47"/>
      <c r="O25" s="47"/>
    </row>
    <row r="26" spans="1:13" ht="15" customHeight="1">
      <c r="A26" s="186" t="s">
        <v>41</v>
      </c>
      <c r="B26" s="241">
        <f>'Rozpočet včetně kapitoly EP'!B27</f>
        <v>14680</v>
      </c>
      <c r="C26" s="173">
        <f>'Rozpočet včetně kapitoly EP'!C27</f>
        <v>25127</v>
      </c>
      <c r="D26" s="173">
        <f>'Rozpočet včetně kapitoly EP'!D27</f>
        <v>6324</v>
      </c>
      <c r="E26" s="181">
        <f t="shared" si="0"/>
        <v>25.16814581923827</v>
      </c>
      <c r="G26" s="72"/>
      <c r="H26" s="72"/>
      <c r="I26" s="72"/>
      <c r="M26" s="47"/>
    </row>
    <row r="27" spans="1:17" ht="15" customHeight="1">
      <c r="A27" s="186" t="s">
        <v>76</v>
      </c>
      <c r="B27" s="241">
        <f>'Rozpočet včetně kapitoly EP'!B28</f>
        <v>57233</v>
      </c>
      <c r="C27" s="173">
        <f>'Rozpočet včetně kapitoly EP'!C28</f>
        <v>62473</v>
      </c>
      <c r="D27" s="173">
        <f>'Rozpočet včetně kapitoly EP'!D28</f>
        <v>31384</v>
      </c>
      <c r="E27" s="181">
        <f t="shared" si="0"/>
        <v>50.2361019960623</v>
      </c>
      <c r="G27" s="72"/>
      <c r="H27" s="72"/>
      <c r="I27" s="72"/>
      <c r="M27" s="47"/>
      <c r="O27" s="47"/>
      <c r="Q27" s="47"/>
    </row>
    <row r="28" spans="1:17" ht="12.75" customHeight="1">
      <c r="A28" s="186" t="s">
        <v>77</v>
      </c>
      <c r="B28" s="241">
        <f>'Rozpočet včetně kapitoly EP'!B29</f>
        <v>278823</v>
      </c>
      <c r="C28" s="173">
        <f>'Rozpočet včetně kapitoly EP'!C29</f>
        <v>283691</v>
      </c>
      <c r="D28" s="173">
        <f>'Rozpočet včetně kapitoly EP'!D29</f>
        <v>152950</v>
      </c>
      <c r="E28" s="181">
        <f t="shared" si="0"/>
        <v>53.91429407348136</v>
      </c>
      <c r="G28" s="72"/>
      <c r="H28" s="72"/>
      <c r="I28" s="72"/>
      <c r="M28" s="47"/>
      <c r="O28" s="47"/>
      <c r="Q28" s="47"/>
    </row>
    <row r="29" spans="1:17" ht="15" customHeight="1">
      <c r="A29" s="186" t="s">
        <v>78</v>
      </c>
      <c r="B29" s="241">
        <f>'Rozpočet včetně kapitoly EP'!B30</f>
        <v>83749</v>
      </c>
      <c r="C29" s="173">
        <f>'Rozpočet včetně kapitoly EP'!C30</f>
        <v>89050</v>
      </c>
      <c r="D29" s="173">
        <f>'Rozpočet včetně kapitoly EP'!D30</f>
        <v>37420</v>
      </c>
      <c r="E29" s="181">
        <f t="shared" si="0"/>
        <v>42.02133632790567</v>
      </c>
      <c r="G29" s="72"/>
      <c r="H29" s="72"/>
      <c r="I29" s="72"/>
      <c r="M29" s="47"/>
      <c r="O29" s="47"/>
      <c r="Q29" s="47"/>
    </row>
    <row r="30" spans="1:17" ht="15" customHeight="1">
      <c r="A30" s="184" t="s">
        <v>79</v>
      </c>
      <c r="B30" s="241">
        <f>'Rozpočet včetně kapitoly EP'!B31</f>
        <v>543550</v>
      </c>
      <c r="C30" s="173">
        <f>'Rozpočet včetně kapitoly EP'!C31</f>
        <v>791760</v>
      </c>
      <c r="D30" s="173">
        <f>'Rozpočet včetně kapitoly EP'!D31</f>
        <v>154882</v>
      </c>
      <c r="E30" s="181">
        <f t="shared" si="0"/>
        <v>19.561735879559464</v>
      </c>
      <c r="G30" s="72"/>
      <c r="H30" s="72"/>
      <c r="I30" s="72"/>
      <c r="M30" s="47"/>
      <c r="O30" s="47"/>
      <c r="Q30" s="47"/>
    </row>
    <row r="31" spans="1:17" ht="15" customHeight="1">
      <c r="A31" s="186" t="s">
        <v>80</v>
      </c>
      <c r="B31" s="241">
        <f>'Rozpočet včetně kapitoly EP'!B32</f>
        <v>40769</v>
      </c>
      <c r="C31" s="173">
        <f>'Rozpočet včetně kapitoly EP'!C32</f>
        <v>49548</v>
      </c>
      <c r="D31" s="173">
        <f>'Rozpočet včetně kapitoly EP'!D32</f>
        <v>22580</v>
      </c>
      <c r="E31" s="181">
        <f t="shared" si="0"/>
        <v>45.57197061435376</v>
      </c>
      <c r="G31" s="72"/>
      <c r="H31" s="72"/>
      <c r="I31" s="72"/>
      <c r="M31" s="47"/>
      <c r="O31" s="47"/>
      <c r="Q31" s="47"/>
    </row>
    <row r="32" spans="1:13" ht="15" customHeight="1">
      <c r="A32" s="186" t="s">
        <v>105</v>
      </c>
      <c r="B32" s="241">
        <f>'Rozpočet včetně kapitoly EP'!B33</f>
        <v>11783</v>
      </c>
      <c r="C32" s="173">
        <f>'Rozpočet včetně kapitoly EP'!C33</f>
        <v>11941</v>
      </c>
      <c r="D32" s="173">
        <f>'Rozpočet včetně kapitoly EP'!D33</f>
        <v>7071</v>
      </c>
      <c r="E32" s="181">
        <f t="shared" si="0"/>
        <v>59.216146051419486</v>
      </c>
      <c r="G32" s="72"/>
      <c r="H32" s="72"/>
      <c r="I32" s="72"/>
      <c r="M32" s="47"/>
    </row>
    <row r="33" spans="1:15" ht="15" customHeight="1">
      <c r="A33" s="186" t="s">
        <v>81</v>
      </c>
      <c r="B33" s="241">
        <f>'Rozpočet včetně kapitoly EP'!B34</f>
        <v>66150</v>
      </c>
      <c r="C33" s="173">
        <f>'Rozpočet včetně kapitoly EP'!C34</f>
        <v>68564</v>
      </c>
      <c r="D33" s="173">
        <f>'Rozpočet včetně kapitoly EP'!D34</f>
        <v>42940</v>
      </c>
      <c r="E33" s="181">
        <f t="shared" si="0"/>
        <v>62.62761799194912</v>
      </c>
      <c r="G33" s="72"/>
      <c r="H33" s="72"/>
      <c r="I33" s="72"/>
      <c r="M33" s="47"/>
      <c r="O33" s="47"/>
    </row>
    <row r="34" spans="1:17" ht="15" customHeight="1">
      <c r="A34" s="186" t="s">
        <v>82</v>
      </c>
      <c r="B34" s="241">
        <v>185000</v>
      </c>
      <c r="C34" s="173">
        <f>'Rozpočet včetně kapitoly EP'!C35</f>
        <v>138534</v>
      </c>
      <c r="D34" s="169" t="s">
        <v>19</v>
      </c>
      <c r="E34" s="181" t="s">
        <v>19</v>
      </c>
      <c r="G34" s="72"/>
      <c r="H34" s="72"/>
      <c r="I34" s="72"/>
      <c r="M34" s="47"/>
      <c r="O34" s="47"/>
      <c r="Q34" s="47"/>
    </row>
    <row r="35" spans="1:17" ht="12" customHeight="1">
      <c r="A35" s="188" t="s">
        <v>42</v>
      </c>
      <c r="B35" s="243">
        <v>135000</v>
      </c>
      <c r="C35" s="173">
        <f>'Rozpočet včetně kapitoly EP'!C36</f>
        <v>100719</v>
      </c>
      <c r="D35" s="169" t="s">
        <v>19</v>
      </c>
      <c r="E35" s="181" t="s">
        <v>19</v>
      </c>
      <c r="G35" s="72"/>
      <c r="H35" s="72"/>
      <c r="I35" s="72"/>
      <c r="M35" s="47"/>
      <c r="O35" s="47"/>
      <c r="Q35" s="47"/>
    </row>
    <row r="36" spans="1:17" ht="12.75">
      <c r="A36" s="188" t="s">
        <v>43</v>
      </c>
      <c r="B36" s="243">
        <v>45000</v>
      </c>
      <c r="C36" s="173">
        <f>'Rozpočet včetně kapitoly EP'!C37</f>
        <v>32815</v>
      </c>
      <c r="D36" s="169" t="s">
        <v>19</v>
      </c>
      <c r="E36" s="181" t="s">
        <v>19</v>
      </c>
      <c r="G36" s="72"/>
      <c r="H36" s="72"/>
      <c r="I36" s="72"/>
      <c r="M36" s="47"/>
      <c r="O36" s="47"/>
      <c r="Q36" s="47"/>
    </row>
    <row r="37" spans="1:17" ht="12" customHeight="1" thickBot="1">
      <c r="A37" s="188" t="s">
        <v>44</v>
      </c>
      <c r="B37" s="243">
        <v>5000</v>
      </c>
      <c r="C37" s="173">
        <f>'Rozpočet včetně kapitoly EP'!C38</f>
        <v>5000</v>
      </c>
      <c r="D37" s="169" t="s">
        <v>19</v>
      </c>
      <c r="E37" s="181" t="s">
        <v>19</v>
      </c>
      <c r="G37" s="72"/>
      <c r="H37" s="72"/>
      <c r="I37" s="72"/>
      <c r="M37" s="47"/>
      <c r="O37" s="47"/>
      <c r="Q37" s="47"/>
    </row>
    <row r="38" spans="1:15" ht="23.25" customHeight="1" thickBot="1">
      <c r="A38" s="112" t="s">
        <v>45</v>
      </c>
      <c r="B38" s="111">
        <f>SUM(B18:B37)-B34</f>
        <v>3893034</v>
      </c>
      <c r="C38" s="111">
        <f>SUM(C18:C37)-C34</f>
        <v>5145050</v>
      </c>
      <c r="D38" s="111">
        <f>SUM(D18:D37)</f>
        <v>2666866</v>
      </c>
      <c r="E38" s="116">
        <f>D38/C38*100</f>
        <v>51.83362649536933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Financování!B34</f>
        <v>388410</v>
      </c>
      <c r="C40" s="108">
        <f>Financování!C27</f>
        <v>651576</v>
      </c>
      <c r="D40" s="108">
        <f>Financování!D27</f>
        <v>431378</v>
      </c>
      <c r="E40" s="117">
        <f>D40/C40*100</f>
        <v>66.20532370744165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83</v>
      </c>
      <c r="B42" s="69">
        <f>B40+B38</f>
        <v>4281444</v>
      </c>
      <c r="C42" s="69">
        <f>SUM(C40+C38)</f>
        <v>5796626</v>
      </c>
      <c r="D42" s="69">
        <f>SUM(D38+D40)</f>
        <v>3098244</v>
      </c>
      <c r="E42" s="70">
        <f>D42/C42*100</f>
        <v>53.44909262733183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753410</v>
      </c>
      <c r="E44" s="70" t="s">
        <v>19</v>
      </c>
      <c r="G44" s="74"/>
      <c r="H44" s="74"/>
      <c r="I44" s="74"/>
    </row>
    <row r="45" spans="1:15" ht="14.25" customHeight="1">
      <c r="A45" s="156"/>
      <c r="B45" s="154"/>
      <c r="C45" s="154"/>
      <c r="D45" s="154"/>
      <c r="E45" s="157"/>
      <c r="G45" s="74"/>
      <c r="H45" s="74"/>
      <c r="I45" s="74"/>
      <c r="M45" s="47"/>
      <c r="O45" s="47"/>
    </row>
    <row r="46" spans="1:15" ht="12.75">
      <c r="A46" s="32" t="s">
        <v>100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C36" sqref="C36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00" customFormat="1" ht="22.5" customHeight="1">
      <c r="A1" s="269" t="s">
        <v>144</v>
      </c>
      <c r="B1" s="266"/>
      <c r="C1" s="266"/>
      <c r="D1" s="266"/>
      <c r="E1" s="266"/>
    </row>
    <row r="2" spans="1:5" ht="15">
      <c r="A2" s="39" t="s">
        <v>30</v>
      </c>
      <c r="E2" s="51" t="s">
        <v>20</v>
      </c>
    </row>
    <row r="3" spans="1:5" ht="25.5">
      <c r="A3" s="138" t="s">
        <v>53</v>
      </c>
      <c r="B3" s="20" t="s">
        <v>54</v>
      </c>
      <c r="C3" s="20" t="s">
        <v>33</v>
      </c>
      <c r="D3" s="20" t="s">
        <v>86</v>
      </c>
      <c r="E3" s="20" t="s">
        <v>34</v>
      </c>
    </row>
    <row r="4" spans="1:5" ht="38.25">
      <c r="A4" s="170" t="s">
        <v>129</v>
      </c>
      <c r="B4" s="187">
        <v>2000</v>
      </c>
      <c r="C4" s="169">
        <v>2000</v>
      </c>
      <c r="D4" s="169">
        <v>0</v>
      </c>
      <c r="E4" s="169">
        <f aca="true" t="shared" si="0" ref="E4:E9">D4*100/C4</f>
        <v>0</v>
      </c>
    </row>
    <row r="5" spans="1:5" ht="63.75">
      <c r="A5" s="170" t="s">
        <v>119</v>
      </c>
      <c r="B5" s="169">
        <v>0</v>
      </c>
      <c r="C5" s="187">
        <v>3243</v>
      </c>
      <c r="D5" s="187">
        <v>431</v>
      </c>
      <c r="E5" s="169">
        <f t="shared" si="0"/>
        <v>13.290163428923837</v>
      </c>
    </row>
    <row r="6" spans="1:5" ht="38.25">
      <c r="A6" s="170" t="s">
        <v>130</v>
      </c>
      <c r="B6" s="169">
        <v>0</v>
      </c>
      <c r="C6" s="169">
        <v>6791</v>
      </c>
      <c r="D6" s="169">
        <v>0</v>
      </c>
      <c r="E6" s="169">
        <f t="shared" si="0"/>
        <v>0</v>
      </c>
    </row>
    <row r="7" spans="1:5" ht="25.5">
      <c r="A7" s="170" t="s">
        <v>131</v>
      </c>
      <c r="B7" s="169">
        <v>0</v>
      </c>
      <c r="C7" s="187">
        <v>250000</v>
      </c>
      <c r="D7" s="187">
        <v>250000</v>
      </c>
      <c r="E7" s="169">
        <f t="shared" si="0"/>
        <v>100</v>
      </c>
    </row>
    <row r="8" spans="1:5" ht="25.5" customHeight="1">
      <c r="A8" s="170" t="s">
        <v>127</v>
      </c>
      <c r="B8" s="169">
        <v>0</v>
      </c>
      <c r="C8" s="187">
        <v>479271</v>
      </c>
      <c r="D8" s="187">
        <v>163198</v>
      </c>
      <c r="E8" s="169">
        <f t="shared" si="0"/>
        <v>34.05129874329972</v>
      </c>
    </row>
    <row r="9" spans="1:14" ht="20.25" customHeight="1">
      <c r="A9" s="122" t="s">
        <v>55</v>
      </c>
      <c r="B9" s="120">
        <f>SUM(B4:B8)</f>
        <v>2000</v>
      </c>
      <c r="C9" s="120">
        <f>SUM(C4:C8)</f>
        <v>741305</v>
      </c>
      <c r="D9" s="120">
        <f>SUM(D4:D8)</f>
        <v>413629</v>
      </c>
      <c r="E9" s="120">
        <f t="shared" si="0"/>
        <v>55.79741132192552</v>
      </c>
      <c r="N9" s="47"/>
    </row>
    <row r="10" ht="15" customHeight="1">
      <c r="N10" s="47"/>
    </row>
    <row r="11" spans="1:14" ht="25.5">
      <c r="A11" s="121" t="s">
        <v>56</v>
      </c>
      <c r="B11" s="20" t="s">
        <v>54</v>
      </c>
      <c r="C11" s="20" t="s">
        <v>33</v>
      </c>
      <c r="D11" s="20" t="s">
        <v>86</v>
      </c>
      <c r="E11" s="20" t="s">
        <v>34</v>
      </c>
      <c r="N11" s="47"/>
    </row>
    <row r="12" spans="1:14" ht="15.75" customHeight="1">
      <c r="A12" s="170" t="s">
        <v>97</v>
      </c>
      <c r="B12" s="187">
        <v>288558</v>
      </c>
      <c r="C12" s="206">
        <v>308440</v>
      </c>
      <c r="D12" s="206">
        <v>34550</v>
      </c>
      <c r="E12" s="169">
        <f>D12*100/C12</f>
        <v>11.201530281416158</v>
      </c>
      <c r="N12" s="47"/>
    </row>
    <row r="13" spans="1:14" ht="25.5">
      <c r="A13" s="171" t="s">
        <v>121</v>
      </c>
      <c r="B13" s="187">
        <v>1442</v>
      </c>
      <c r="C13" s="206">
        <v>347433</v>
      </c>
      <c r="D13" s="206">
        <v>347433</v>
      </c>
      <c r="E13" s="169">
        <f>D13*100/C13</f>
        <v>100</v>
      </c>
      <c r="N13" s="47"/>
    </row>
    <row r="14" spans="1:14" ht="15.75" customHeight="1">
      <c r="A14" s="171" t="s">
        <v>57</v>
      </c>
      <c r="B14" s="187">
        <v>105817</v>
      </c>
      <c r="C14" s="206">
        <v>105817</v>
      </c>
      <c r="D14" s="206">
        <v>25</v>
      </c>
      <c r="E14" s="169">
        <f>D14*100/C14</f>
        <v>0.023625693414101704</v>
      </c>
      <c r="F14" s="146"/>
      <c r="N14" s="47"/>
    </row>
    <row r="15" spans="1:14" ht="25.5" customHeight="1">
      <c r="A15" s="123" t="s">
        <v>58</v>
      </c>
      <c r="B15" s="120">
        <f>SUM(B12:B14)</f>
        <v>395817</v>
      </c>
      <c r="C15" s="120">
        <f>SUM(C12:C14)</f>
        <v>761690</v>
      </c>
      <c r="D15" s="120">
        <f>SUM(D12:D14)</f>
        <v>382008</v>
      </c>
      <c r="E15" s="120">
        <f>D15*100/C15</f>
        <v>50.15268678858853</v>
      </c>
      <c r="N15" s="47"/>
    </row>
    <row r="16" spans="2:14" ht="13.5" thickBot="1">
      <c r="B16" s="6"/>
      <c r="C16" s="6"/>
      <c r="D16" s="6"/>
      <c r="E16" s="6"/>
      <c r="N16" s="47"/>
    </row>
    <row r="17" spans="1:14" ht="18.75" customHeight="1" thickBot="1">
      <c r="A17" s="84" t="s">
        <v>59</v>
      </c>
      <c r="B17" s="59">
        <f>B9+B15</f>
        <v>397817</v>
      </c>
      <c r="C17" s="59">
        <f>SUM(C15+C9)</f>
        <v>1502995</v>
      </c>
      <c r="D17" s="59">
        <f>D15+D9</f>
        <v>795637</v>
      </c>
      <c r="E17" s="60">
        <f>D17/C17*100</f>
        <v>52.93676958339848</v>
      </c>
      <c r="N17" s="47"/>
    </row>
    <row r="18" spans="1:14" ht="14.25" customHeight="1">
      <c r="A18" s="56"/>
      <c r="B18" s="124"/>
      <c r="C18" s="124"/>
      <c r="D18" s="124"/>
      <c r="E18" s="125"/>
      <c r="N18" s="47"/>
    </row>
    <row r="19" spans="1:14" ht="15">
      <c r="A19" s="39" t="s">
        <v>28</v>
      </c>
      <c r="E19" s="51" t="s">
        <v>20</v>
      </c>
      <c r="N19" s="47"/>
    </row>
    <row r="20" spans="1:14" ht="12.75" customHeight="1">
      <c r="A20" s="126" t="s">
        <v>60</v>
      </c>
      <c r="B20" s="127" t="s">
        <v>91</v>
      </c>
      <c r="C20" s="127" t="s">
        <v>92</v>
      </c>
      <c r="D20" s="128" t="s">
        <v>86</v>
      </c>
      <c r="E20" s="127" t="s">
        <v>34</v>
      </c>
      <c r="F20" s="131"/>
      <c r="N20" s="47"/>
    </row>
    <row r="21" spans="1:5" ht="15.75" customHeight="1">
      <c r="A21" s="171" t="s">
        <v>89</v>
      </c>
      <c r="B21" s="187">
        <v>38410</v>
      </c>
      <c r="C21" s="193">
        <v>38410</v>
      </c>
      <c r="D21" s="172">
        <v>18212</v>
      </c>
      <c r="E21" s="193">
        <f aca="true" t="shared" si="1" ref="E21:E27">D21*100/C21</f>
        <v>47.414735745899506</v>
      </c>
    </row>
    <row r="22" spans="1:5" ht="25.5">
      <c r="A22" s="171" t="s">
        <v>133</v>
      </c>
      <c r="B22" s="187">
        <v>350000</v>
      </c>
      <c r="C22" s="193">
        <v>350000</v>
      </c>
      <c r="D22" s="172">
        <v>150000</v>
      </c>
      <c r="E22" s="193">
        <f t="shared" si="1"/>
        <v>42.857142857142854</v>
      </c>
    </row>
    <row r="23" spans="1:15" ht="25.5">
      <c r="A23" s="170" t="s">
        <v>132</v>
      </c>
      <c r="B23" s="187">
        <v>0</v>
      </c>
      <c r="C23" s="193">
        <v>250000</v>
      </c>
      <c r="D23" s="172">
        <v>250000</v>
      </c>
      <c r="E23" s="193">
        <f t="shared" si="1"/>
        <v>100</v>
      </c>
      <c r="N23" s="47"/>
      <c r="O23" s="47"/>
    </row>
    <row r="24" spans="1:15" ht="55.5" customHeight="1">
      <c r="A24" s="171" t="s">
        <v>122</v>
      </c>
      <c r="B24" s="193">
        <v>0</v>
      </c>
      <c r="C24" s="193">
        <v>8300</v>
      </c>
      <c r="D24" s="206">
        <v>8300</v>
      </c>
      <c r="E24" s="193">
        <f t="shared" si="1"/>
        <v>100</v>
      </c>
      <c r="N24" s="47"/>
      <c r="O24" s="47"/>
    </row>
    <row r="25" spans="1:15" ht="51">
      <c r="A25" s="171" t="s">
        <v>135</v>
      </c>
      <c r="B25" s="193">
        <v>0</v>
      </c>
      <c r="C25" s="244">
        <v>2350</v>
      </c>
      <c r="D25" s="206">
        <v>2350</v>
      </c>
      <c r="E25" s="193">
        <f t="shared" si="1"/>
        <v>100</v>
      </c>
      <c r="N25" s="47"/>
      <c r="O25" s="47"/>
    </row>
    <row r="26" spans="1:15" ht="55.5" customHeight="1">
      <c r="A26" s="171" t="s">
        <v>123</v>
      </c>
      <c r="B26" s="193">
        <v>0</v>
      </c>
      <c r="C26" s="193">
        <v>2516</v>
      </c>
      <c r="D26" s="172">
        <v>2516</v>
      </c>
      <c r="E26" s="193">
        <f t="shared" si="1"/>
        <v>100</v>
      </c>
      <c r="N26" s="47"/>
      <c r="O26" s="47"/>
    </row>
    <row r="27" spans="1:15" ht="20.25" customHeight="1">
      <c r="A27" s="122" t="s">
        <v>61</v>
      </c>
      <c r="B27" s="120">
        <f>SUM(B21:B26)</f>
        <v>388410</v>
      </c>
      <c r="C27" s="120">
        <f>SUM(C21:C26)</f>
        <v>651576</v>
      </c>
      <c r="D27" s="120">
        <f>SUM(D21:D26)</f>
        <v>431378</v>
      </c>
      <c r="E27" s="120">
        <f t="shared" si="1"/>
        <v>66.20532370744165</v>
      </c>
      <c r="N27" s="47"/>
      <c r="O27" s="47"/>
    </row>
    <row r="28" spans="1:15" ht="12.75" customHeight="1">
      <c r="A28" s="129"/>
      <c r="B28" s="130"/>
      <c r="C28" s="130"/>
      <c r="D28" s="130"/>
      <c r="E28" s="130"/>
      <c r="N28" s="47"/>
      <c r="O28" s="47"/>
    </row>
    <row r="29" spans="1:15" ht="25.5">
      <c r="A29" s="121" t="s">
        <v>62</v>
      </c>
      <c r="B29" s="20" t="s">
        <v>54</v>
      </c>
      <c r="C29" s="20" t="s">
        <v>47</v>
      </c>
      <c r="D29" s="20" t="s">
        <v>48</v>
      </c>
      <c r="E29" s="20" t="s">
        <v>34</v>
      </c>
      <c r="N29" s="47"/>
      <c r="O29" s="47"/>
    </row>
    <row r="30" spans="1:14" ht="15.75" customHeight="1">
      <c r="A30" s="171" t="s">
        <v>98</v>
      </c>
      <c r="B30" s="169">
        <v>0</v>
      </c>
      <c r="C30" s="187">
        <v>232852</v>
      </c>
      <c r="D30" s="187">
        <v>212972</v>
      </c>
      <c r="E30" s="169">
        <f>D30*100/C30</f>
        <v>91.46238812636352</v>
      </c>
      <c r="N30" s="47"/>
    </row>
    <row r="31" spans="1:14" ht="15.75" customHeight="1">
      <c r="A31" s="171" t="s">
        <v>128</v>
      </c>
      <c r="B31" s="169">
        <v>0</v>
      </c>
      <c r="C31" s="187">
        <v>280839</v>
      </c>
      <c r="D31" s="187">
        <v>280839</v>
      </c>
      <c r="E31" s="169">
        <f>D31*100/C31</f>
        <v>100</v>
      </c>
      <c r="N31" s="47"/>
    </row>
    <row r="32" spans="1:14" ht="26.25" customHeight="1">
      <c r="A32" s="123" t="s">
        <v>63</v>
      </c>
      <c r="B32" s="120">
        <f>SUM(B30:B30)</f>
        <v>0</v>
      </c>
      <c r="C32" s="120">
        <f>SUM(C30:C31)</f>
        <v>513691</v>
      </c>
      <c r="D32" s="120">
        <f>SUM(D30:D31)</f>
        <v>493811</v>
      </c>
      <c r="E32" s="155">
        <f>D32/C32*100</f>
        <v>96.12996918380894</v>
      </c>
      <c r="N32" s="47"/>
    </row>
    <row r="33" spans="2:5" ht="12" customHeight="1" thickBot="1">
      <c r="B33" s="6"/>
      <c r="C33" s="6"/>
      <c r="D33" s="6"/>
      <c r="E33" s="6"/>
    </row>
    <row r="34" spans="1:5" ht="21.75" customHeight="1" thickBot="1">
      <c r="A34" s="84" t="s">
        <v>64</v>
      </c>
      <c r="B34" s="59">
        <f>SUM(B32+B27)</f>
        <v>388410</v>
      </c>
      <c r="C34" s="59">
        <f>SUM(C32+C27)</f>
        <v>1165267</v>
      </c>
      <c r="D34" s="59">
        <f>SUM(D32+D27)</f>
        <v>925189</v>
      </c>
      <c r="E34" s="60">
        <f>D34/C34*100</f>
        <v>79.39716820265227</v>
      </c>
    </row>
    <row r="35" ht="12" customHeight="1" thickBot="1"/>
    <row r="36" spans="1:5" ht="22.5" customHeight="1" thickBot="1">
      <c r="A36" s="84" t="s">
        <v>65</v>
      </c>
      <c r="B36" s="59">
        <f>B17-B34</f>
        <v>9407</v>
      </c>
      <c r="C36" s="59">
        <f>C17-C34</f>
        <v>337728</v>
      </c>
      <c r="D36" s="59">
        <f>D17-D34</f>
        <v>-129552</v>
      </c>
      <c r="E36" s="60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5118110236220472"/>
  <pageSetup fitToHeight="1" fitToWidth="1" horizontalDpi="600" verticalDpi="600" orientation="portrait" paperSize="9" scale="8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115" zoomScaleNormal="115" zoomScalePageLayoutView="0" workbookViewId="0" topLeftCell="A1">
      <selection activeCell="E31" sqref="E31"/>
    </sheetView>
  </sheetViews>
  <sheetFormatPr defaultColWidth="9.00390625" defaultRowHeight="12.75"/>
  <cols>
    <col min="1" max="1" width="2.625" style="245" customWidth="1"/>
    <col min="2" max="2" width="20.125" style="245" customWidth="1"/>
    <col min="3" max="3" width="5.25390625" style="245" customWidth="1"/>
    <col min="4" max="15" width="8.00390625" style="245" customWidth="1"/>
    <col min="16" max="16" width="10.75390625" style="245" customWidth="1"/>
    <col min="17" max="18" width="9.375" style="245" customWidth="1"/>
    <col min="19" max="19" width="0" style="245" hidden="1" customWidth="1"/>
    <col min="20" max="20" width="4.00390625" style="245" customWidth="1"/>
    <col min="21" max="16384" width="9.125" style="245" customWidth="1"/>
  </cols>
  <sheetData>
    <row r="1" ht="21" customHeight="1"/>
    <row r="2" spans="2:18" s="165" customFormat="1" ht="17.25" customHeight="1">
      <c r="B2" s="272" t="s">
        <v>126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4" spans="2:18" ht="22.5">
      <c r="B4" s="246">
        <v>2016</v>
      </c>
      <c r="C4" s="247"/>
      <c r="D4" s="248" t="s">
        <v>0</v>
      </c>
      <c r="E4" s="248" t="s">
        <v>1</v>
      </c>
      <c r="F4" s="248" t="s">
        <v>2</v>
      </c>
      <c r="G4" s="248" t="s">
        <v>3</v>
      </c>
      <c r="H4" s="248" t="s">
        <v>4</v>
      </c>
      <c r="I4" s="248" t="s">
        <v>5</v>
      </c>
      <c r="J4" s="248" t="s">
        <v>6</v>
      </c>
      <c r="K4" s="248" t="s">
        <v>7</v>
      </c>
      <c r="L4" s="248" t="s">
        <v>8</v>
      </c>
      <c r="M4" s="248" t="s">
        <v>9</v>
      </c>
      <c r="N4" s="248" t="s">
        <v>10</v>
      </c>
      <c r="O4" s="248" t="s">
        <v>11</v>
      </c>
      <c r="P4" s="248" t="s">
        <v>12</v>
      </c>
      <c r="Q4" s="248" t="s">
        <v>15</v>
      </c>
      <c r="R4" s="248" t="s">
        <v>13</v>
      </c>
    </row>
    <row r="5" spans="2:18" ht="33.75">
      <c r="B5" s="249" t="s">
        <v>111</v>
      </c>
      <c r="C5" s="250">
        <v>1111</v>
      </c>
      <c r="D5" s="251">
        <v>91214.03659</v>
      </c>
      <c r="E5" s="251">
        <v>79567.63265</v>
      </c>
      <c r="F5" s="251">
        <v>68885.08558</v>
      </c>
      <c r="G5" s="251">
        <v>61284.3558</v>
      </c>
      <c r="H5" s="251">
        <v>68791.86186</v>
      </c>
      <c r="I5" s="251">
        <v>86087.97269</v>
      </c>
      <c r="J5" s="251">
        <v>87424.44625</v>
      </c>
      <c r="K5" s="251">
        <v>0</v>
      </c>
      <c r="L5" s="251">
        <v>0</v>
      </c>
      <c r="M5" s="251">
        <v>0</v>
      </c>
      <c r="N5" s="251">
        <v>0</v>
      </c>
      <c r="O5" s="251">
        <v>0</v>
      </c>
      <c r="P5" s="251">
        <v>543255.3914200001</v>
      </c>
      <c r="Q5" s="251">
        <v>815000</v>
      </c>
      <c r="R5" s="252">
        <v>66.65710324171779</v>
      </c>
    </row>
    <row r="6" spans="2:18" ht="33.75">
      <c r="B6" s="249" t="s">
        <v>112</v>
      </c>
      <c r="C6" s="250">
        <v>1112</v>
      </c>
      <c r="D6" s="251">
        <v>2546.67691</v>
      </c>
      <c r="E6" s="251">
        <v>979.71263</v>
      </c>
      <c r="F6" s="251">
        <v>1608.90872</v>
      </c>
      <c r="G6" s="251">
        <v>0</v>
      </c>
      <c r="H6" s="251">
        <v>0</v>
      </c>
      <c r="I6" s="251">
        <v>0</v>
      </c>
      <c r="J6" s="251">
        <v>4646.66302</v>
      </c>
      <c r="K6" s="251">
        <v>0</v>
      </c>
      <c r="L6" s="251">
        <v>0</v>
      </c>
      <c r="M6" s="251">
        <v>0</v>
      </c>
      <c r="N6" s="251">
        <v>0</v>
      </c>
      <c r="O6" s="251">
        <v>0</v>
      </c>
      <c r="P6" s="251">
        <v>9781.96128</v>
      </c>
      <c r="Q6" s="251">
        <v>20000</v>
      </c>
      <c r="R6" s="252">
        <v>48.909806399999994</v>
      </c>
    </row>
    <row r="7" spans="2:18" ht="33.75">
      <c r="B7" s="249" t="s">
        <v>113</v>
      </c>
      <c r="C7" s="250">
        <v>1113</v>
      </c>
      <c r="D7" s="251">
        <v>7615.19012</v>
      </c>
      <c r="E7" s="251">
        <v>11735.91842</v>
      </c>
      <c r="F7" s="251">
        <v>6018.38317</v>
      </c>
      <c r="G7" s="251">
        <v>7366.36707</v>
      </c>
      <c r="H7" s="251">
        <v>6891.75654</v>
      </c>
      <c r="I7" s="251">
        <v>8365.17193</v>
      </c>
      <c r="J7" s="251">
        <v>10536.58952</v>
      </c>
      <c r="K7" s="251">
        <v>0</v>
      </c>
      <c r="L7" s="251">
        <v>0</v>
      </c>
      <c r="M7" s="251">
        <v>0</v>
      </c>
      <c r="N7" s="251">
        <v>0</v>
      </c>
      <c r="O7" s="251">
        <v>0</v>
      </c>
      <c r="P7" s="251">
        <v>58529.376769999995</v>
      </c>
      <c r="Q7" s="251">
        <v>85000</v>
      </c>
      <c r="R7" s="252">
        <v>68.85809031764705</v>
      </c>
    </row>
    <row r="8" spans="2:18" ht="22.5">
      <c r="B8" s="249" t="s">
        <v>114</v>
      </c>
      <c r="C8" s="250">
        <v>1121</v>
      </c>
      <c r="D8" s="251">
        <v>35742.084259999996</v>
      </c>
      <c r="E8" s="251">
        <v>7994.686</v>
      </c>
      <c r="F8" s="251">
        <v>173165.24698</v>
      </c>
      <c r="G8" s="251">
        <v>59012.58665</v>
      </c>
      <c r="H8" s="251">
        <v>2011.17068</v>
      </c>
      <c r="I8" s="251">
        <v>184607.90557</v>
      </c>
      <c r="J8" s="251">
        <v>211584.85112</v>
      </c>
      <c r="K8" s="251">
        <v>0</v>
      </c>
      <c r="L8" s="251">
        <v>0</v>
      </c>
      <c r="M8" s="251">
        <v>0</v>
      </c>
      <c r="N8" s="251">
        <v>0</v>
      </c>
      <c r="O8" s="251">
        <v>0</v>
      </c>
      <c r="P8" s="251">
        <v>674118.53126</v>
      </c>
      <c r="Q8" s="251">
        <v>900000</v>
      </c>
      <c r="R8" s="252">
        <v>74.90205902888889</v>
      </c>
    </row>
    <row r="9" spans="2:18" ht="12.75">
      <c r="B9" s="249" t="s">
        <v>115</v>
      </c>
      <c r="C9" s="250">
        <v>1211</v>
      </c>
      <c r="D9" s="251">
        <v>166538.18811000002</v>
      </c>
      <c r="E9" s="251">
        <v>258198.26541</v>
      </c>
      <c r="F9" s="251">
        <v>82769.64356</v>
      </c>
      <c r="G9" s="251">
        <v>155853.51956000002</v>
      </c>
      <c r="H9" s="251">
        <v>220057.18634000001</v>
      </c>
      <c r="I9" s="251">
        <v>155524.07389</v>
      </c>
      <c r="J9" s="251">
        <v>170484.16879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1">
        <v>1209425.04566</v>
      </c>
      <c r="Q9" s="251">
        <v>2080000</v>
      </c>
      <c r="R9" s="252">
        <v>58.1454348875</v>
      </c>
    </row>
    <row r="10" spans="2:18" ht="12.75">
      <c r="B10" s="270" t="s">
        <v>14</v>
      </c>
      <c r="C10" s="271"/>
      <c r="D10" s="253">
        <v>303656.17599</v>
      </c>
      <c r="E10" s="253">
        <v>358476.21511</v>
      </c>
      <c r="F10" s="253">
        <v>332447.26801</v>
      </c>
      <c r="G10" s="253">
        <v>283516.82908</v>
      </c>
      <c r="H10" s="253">
        <v>297751.97542000003</v>
      </c>
      <c r="I10" s="253">
        <v>434585.12408</v>
      </c>
      <c r="J10" s="253">
        <v>484676.71869999997</v>
      </c>
      <c r="K10" s="253">
        <v>0</v>
      </c>
      <c r="L10" s="253">
        <v>0</v>
      </c>
      <c r="M10" s="253">
        <v>0</v>
      </c>
      <c r="N10" s="253">
        <v>0</v>
      </c>
      <c r="O10" s="253">
        <v>0</v>
      </c>
      <c r="P10" s="253">
        <v>2495110.3063900005</v>
      </c>
      <c r="Q10" s="253">
        <v>3900000</v>
      </c>
      <c r="R10" s="254">
        <v>63.97718734333334</v>
      </c>
    </row>
    <row r="11" spans="2:18" ht="12.75"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</row>
    <row r="12" ht="3" customHeight="1"/>
    <row r="13" spans="2:18" ht="13.5" customHeight="1">
      <c r="B13" s="274" t="s">
        <v>116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</row>
    <row r="14" spans="2:18" ht="13.5" customHeight="1">
      <c r="B14" s="274" t="s">
        <v>145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</row>
    <row r="15" spans="2:18" ht="13.5" customHeight="1">
      <c r="B15" s="274" t="s">
        <v>146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</row>
    <row r="16" ht="6.75" customHeight="1"/>
    <row r="17" spans="2:18" ht="33.75">
      <c r="B17" s="246">
        <v>2015</v>
      </c>
      <c r="C17" s="247"/>
      <c r="D17" s="248" t="s">
        <v>0</v>
      </c>
      <c r="E17" s="248" t="s">
        <v>1</v>
      </c>
      <c r="F17" s="248" t="s">
        <v>2</v>
      </c>
      <c r="G17" s="248" t="s">
        <v>3</v>
      </c>
      <c r="H17" s="248" t="s">
        <v>4</v>
      </c>
      <c r="I17" s="248" t="s">
        <v>5</v>
      </c>
      <c r="J17" s="248" t="s">
        <v>6</v>
      </c>
      <c r="K17" s="248" t="s">
        <v>7</v>
      </c>
      <c r="L17" s="248" t="s">
        <v>8</v>
      </c>
      <c r="M17" s="248" t="s">
        <v>9</v>
      </c>
      <c r="N17" s="248" t="s">
        <v>10</v>
      </c>
      <c r="O17" s="248" t="s">
        <v>11</v>
      </c>
      <c r="P17" s="248" t="s">
        <v>101</v>
      </c>
      <c r="Q17" s="248" t="s">
        <v>16</v>
      </c>
      <c r="R17" s="248" t="s">
        <v>13</v>
      </c>
    </row>
    <row r="18" spans="2:18" ht="33.75">
      <c r="B18" s="249" t="s">
        <v>111</v>
      </c>
      <c r="C18" s="250">
        <v>1111</v>
      </c>
      <c r="D18" s="251">
        <v>83241.71956999999</v>
      </c>
      <c r="E18" s="251">
        <v>70572.49081</v>
      </c>
      <c r="F18" s="251">
        <v>59901.33033</v>
      </c>
      <c r="G18" s="251">
        <v>51849.50864</v>
      </c>
      <c r="H18" s="251">
        <v>32855.665649999995</v>
      </c>
      <c r="I18" s="251">
        <v>72416.38787</v>
      </c>
      <c r="J18" s="251">
        <v>78803.70022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251">
        <v>449640.80308999994</v>
      </c>
      <c r="Q18" s="251">
        <v>831599.37927</v>
      </c>
      <c r="R18" s="252">
        <v>54.06940099987888</v>
      </c>
    </row>
    <row r="19" spans="2:18" ht="33.75">
      <c r="B19" s="249" t="s">
        <v>112</v>
      </c>
      <c r="C19" s="250">
        <v>1112</v>
      </c>
      <c r="D19" s="251">
        <v>468.07032</v>
      </c>
      <c r="E19" s="251">
        <v>56.11938</v>
      </c>
      <c r="F19" s="251">
        <v>2548.7182799999996</v>
      </c>
      <c r="G19" s="251">
        <v>0</v>
      </c>
      <c r="H19" s="251">
        <v>0</v>
      </c>
      <c r="I19" s="251">
        <v>7009.794599999999</v>
      </c>
      <c r="J19" s="251">
        <v>11811.53774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1">
        <v>21894.240319999997</v>
      </c>
      <c r="Q19" s="251">
        <v>36932.014489999994</v>
      </c>
      <c r="R19" s="252">
        <v>59.28255098548241</v>
      </c>
    </row>
    <row r="20" spans="2:18" ht="33.75">
      <c r="B20" s="249" t="s">
        <v>113</v>
      </c>
      <c r="C20" s="250">
        <v>1113</v>
      </c>
      <c r="D20" s="251">
        <v>8758.33409</v>
      </c>
      <c r="E20" s="251">
        <v>13076.20275</v>
      </c>
      <c r="F20" s="251">
        <v>5435.442190000001</v>
      </c>
      <c r="G20" s="251">
        <v>6347.93429</v>
      </c>
      <c r="H20" s="251">
        <v>7133.48088</v>
      </c>
      <c r="I20" s="251">
        <v>7702.76849</v>
      </c>
      <c r="J20" s="251">
        <v>10412.16468</v>
      </c>
      <c r="K20" s="251">
        <v>0</v>
      </c>
      <c r="L20" s="251">
        <v>0</v>
      </c>
      <c r="M20" s="251">
        <v>0</v>
      </c>
      <c r="N20" s="251">
        <v>0</v>
      </c>
      <c r="O20" s="251">
        <v>0</v>
      </c>
      <c r="P20" s="251">
        <v>58866.327370000006</v>
      </c>
      <c r="Q20" s="251">
        <v>103208.04006999999</v>
      </c>
      <c r="R20" s="252">
        <v>57.03657130788882</v>
      </c>
    </row>
    <row r="21" spans="2:18" ht="22.5">
      <c r="B21" s="249" t="s">
        <v>114</v>
      </c>
      <c r="C21" s="250">
        <v>1121</v>
      </c>
      <c r="D21" s="251">
        <v>27527.061579999998</v>
      </c>
      <c r="E21" s="251">
        <v>7012.958860000001</v>
      </c>
      <c r="F21" s="251">
        <v>87607.95628</v>
      </c>
      <c r="G21" s="251">
        <v>117656.36614</v>
      </c>
      <c r="H21" s="251">
        <v>1452.06185</v>
      </c>
      <c r="I21" s="251">
        <v>155016.73948</v>
      </c>
      <c r="J21" s="251">
        <v>208330.22431</v>
      </c>
      <c r="K21" s="251">
        <v>0</v>
      </c>
      <c r="L21" s="251">
        <v>0</v>
      </c>
      <c r="M21" s="251">
        <v>0</v>
      </c>
      <c r="N21" s="251">
        <v>0</v>
      </c>
      <c r="O21" s="251">
        <v>0</v>
      </c>
      <c r="P21" s="251">
        <v>604603.3685</v>
      </c>
      <c r="Q21" s="251">
        <v>957497.9494299998</v>
      </c>
      <c r="R21" s="252">
        <v>63.14409016331799</v>
      </c>
    </row>
    <row r="22" spans="2:18" ht="12.75">
      <c r="B22" s="249" t="s">
        <v>115</v>
      </c>
      <c r="C22" s="250">
        <v>1211</v>
      </c>
      <c r="D22" s="251">
        <v>157858.22053999998</v>
      </c>
      <c r="E22" s="251">
        <v>223538.37266</v>
      </c>
      <c r="F22" s="251">
        <v>67616.54359999999</v>
      </c>
      <c r="G22" s="251">
        <v>118611.66423000001</v>
      </c>
      <c r="H22" s="251">
        <v>204384.56719</v>
      </c>
      <c r="I22" s="251">
        <v>102133.28933</v>
      </c>
      <c r="J22" s="251">
        <v>143032.3483</v>
      </c>
      <c r="K22" s="251">
        <v>0</v>
      </c>
      <c r="L22" s="251">
        <v>0</v>
      </c>
      <c r="M22" s="251">
        <v>0</v>
      </c>
      <c r="N22" s="251">
        <v>0</v>
      </c>
      <c r="O22" s="251">
        <v>0</v>
      </c>
      <c r="P22" s="251">
        <v>1017175.0058499998</v>
      </c>
      <c r="Q22" s="251">
        <v>1906905.88913</v>
      </c>
      <c r="R22" s="252">
        <v>53.341646887150375</v>
      </c>
    </row>
    <row r="23" spans="2:18" ht="12.75">
      <c r="B23" s="270" t="s">
        <v>14</v>
      </c>
      <c r="C23" s="271"/>
      <c r="D23" s="253">
        <v>277853.40609999996</v>
      </c>
      <c r="E23" s="253">
        <v>314256.14446000004</v>
      </c>
      <c r="F23" s="253">
        <v>223109.99068000002</v>
      </c>
      <c r="G23" s="253">
        <v>294465.4733</v>
      </c>
      <c r="H23" s="253">
        <v>245825.77557</v>
      </c>
      <c r="I23" s="253">
        <v>344278.97977</v>
      </c>
      <c r="J23" s="253">
        <v>452389.97525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  <c r="P23" s="253">
        <v>2152179.74513</v>
      </c>
      <c r="Q23" s="253">
        <v>3836143.2723900005</v>
      </c>
      <c r="R23" s="254">
        <v>56.10269461570828</v>
      </c>
    </row>
    <row r="24" spans="2:18" ht="12.75"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3" max="13" width="11.75390625" style="0" bestFit="1" customWidth="1"/>
    <col min="15" max="16" width="11.75390625" style="0" bestFit="1" customWidth="1"/>
    <col min="17" max="17" width="15.25390625" style="0" customWidth="1"/>
  </cols>
  <sheetData>
    <row r="1" spans="1:16" ht="18.75">
      <c r="A1" s="276" t="s">
        <v>136</v>
      </c>
      <c r="B1" s="276"/>
      <c r="C1" s="276"/>
      <c r="D1" s="276"/>
      <c r="E1" s="276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2" ht="18" customHeight="1">
      <c r="A3" s="1"/>
      <c r="B3" s="1"/>
    </row>
    <row r="4" spans="1:5" ht="18" customHeight="1">
      <c r="A4" s="1" t="s">
        <v>120</v>
      </c>
      <c r="B4" s="1"/>
      <c r="D4" s="45">
        <v>6085139.89</v>
      </c>
      <c r="E4" s="1" t="s">
        <v>90</v>
      </c>
    </row>
    <row r="5" spans="1:5" ht="18" customHeight="1">
      <c r="A5" s="1"/>
      <c r="B5" s="1"/>
      <c r="D5" s="40"/>
      <c r="E5" s="2"/>
    </row>
    <row r="6" spans="1:2" ht="15.75">
      <c r="A6" s="1"/>
      <c r="B6" s="1"/>
    </row>
    <row r="7" spans="1:6" ht="15.75">
      <c r="A7" s="1" t="s">
        <v>66</v>
      </c>
      <c r="B7" s="1"/>
      <c r="E7" s="51" t="s">
        <v>84</v>
      </c>
      <c r="F7" s="2"/>
    </row>
    <row r="8" spans="1:18" ht="25.5" customHeight="1">
      <c r="A8" s="235"/>
      <c r="B8" s="225" t="s">
        <v>91</v>
      </c>
      <c r="C8" s="220" t="s">
        <v>92</v>
      </c>
      <c r="D8" s="219" t="s">
        <v>86</v>
      </c>
      <c r="E8" s="220" t="s">
        <v>34</v>
      </c>
      <c r="L8" s="47"/>
      <c r="M8" s="47"/>
      <c r="N8" s="47"/>
      <c r="O8" s="47"/>
      <c r="P8" s="47"/>
      <c r="Q8" s="47"/>
      <c r="R8" s="47"/>
    </row>
    <row r="9" spans="1:18" ht="22.5" customHeight="1">
      <c r="A9" s="236" t="s">
        <v>107</v>
      </c>
      <c r="B9" s="185">
        <v>6959000</v>
      </c>
      <c r="C9" s="185">
        <v>6982000</v>
      </c>
      <c r="D9" s="201">
        <v>5236500</v>
      </c>
      <c r="E9" s="215">
        <f>D9/C9*100</f>
        <v>75</v>
      </c>
      <c r="L9" s="47"/>
      <c r="M9" s="47"/>
      <c r="N9" s="47"/>
      <c r="O9" s="47"/>
      <c r="P9" s="47"/>
      <c r="Q9" s="47"/>
      <c r="R9" s="47"/>
    </row>
    <row r="10" spans="1:18" ht="22.5" customHeight="1">
      <c r="A10" s="236" t="s">
        <v>108</v>
      </c>
      <c r="B10" s="185">
        <v>149000</v>
      </c>
      <c r="C10" s="185">
        <v>184000</v>
      </c>
      <c r="D10" s="201">
        <v>138000</v>
      </c>
      <c r="E10" s="215">
        <f>D10/C10*100</f>
        <v>75</v>
      </c>
      <c r="L10" s="47"/>
      <c r="M10" s="47"/>
      <c r="N10" s="47"/>
      <c r="O10" s="47"/>
      <c r="P10" s="47"/>
      <c r="Q10" s="47"/>
      <c r="R10" s="47"/>
    </row>
    <row r="11" spans="1:18" ht="22.5" customHeight="1">
      <c r="A11" s="236" t="s">
        <v>24</v>
      </c>
      <c r="B11" s="185">
        <v>342000</v>
      </c>
      <c r="C11" s="185">
        <v>342000</v>
      </c>
      <c r="D11" s="201">
        <v>256500</v>
      </c>
      <c r="E11" s="215">
        <f>D11/C11*100</f>
        <v>75</v>
      </c>
      <c r="L11" s="47"/>
      <c r="M11" s="47"/>
      <c r="N11" s="47"/>
      <c r="O11" s="47"/>
      <c r="P11" s="47"/>
      <c r="Q11" s="47"/>
      <c r="R11" s="47"/>
    </row>
    <row r="12" spans="1:18" ht="22.5" customHeight="1">
      <c r="A12" s="237" t="s">
        <v>117</v>
      </c>
      <c r="B12" s="202">
        <v>0</v>
      </c>
      <c r="C12" s="202">
        <v>0</v>
      </c>
      <c r="D12" s="258">
        <v>2994</v>
      </c>
      <c r="E12" s="215" t="s">
        <v>19</v>
      </c>
      <c r="L12" s="47"/>
      <c r="M12" s="47"/>
      <c r="N12" s="47"/>
      <c r="O12" s="47"/>
      <c r="P12" s="47"/>
      <c r="Q12" s="47"/>
      <c r="R12" s="47"/>
    </row>
    <row r="13" spans="1:18" ht="22.5" customHeight="1">
      <c r="A13" s="230" t="s">
        <v>21</v>
      </c>
      <c r="B13" s="216">
        <f>SUM(B9:B12)</f>
        <v>7450000</v>
      </c>
      <c r="C13" s="216">
        <f>SUM(C9:C11)</f>
        <v>7508000</v>
      </c>
      <c r="D13" s="217">
        <f>SUM(D9:D12)</f>
        <v>5633994</v>
      </c>
      <c r="E13" s="229">
        <f>D13/C13*100</f>
        <v>75.03987746403837</v>
      </c>
      <c r="L13" s="47"/>
      <c r="M13" s="47"/>
      <c r="N13" s="47"/>
      <c r="O13" s="47"/>
      <c r="P13" s="47"/>
      <c r="Q13" s="47"/>
      <c r="R13" s="47"/>
    </row>
    <row r="14" spans="1:18" ht="16.5" customHeight="1">
      <c r="A14" s="3"/>
      <c r="B14" s="8"/>
      <c r="C14" s="8"/>
      <c r="D14" s="8"/>
      <c r="E14" s="21"/>
      <c r="L14" s="47"/>
      <c r="M14" s="47"/>
      <c r="N14" s="47"/>
      <c r="O14" s="47"/>
      <c r="P14" s="47"/>
      <c r="Q14" s="47"/>
      <c r="R14" s="47"/>
    </row>
    <row r="15" spans="1:18" ht="16.5" customHeight="1">
      <c r="A15" s="11"/>
      <c r="B15" s="11"/>
      <c r="C15" s="11"/>
      <c r="D15" s="11"/>
      <c r="E15" s="11"/>
      <c r="L15" s="47"/>
      <c r="M15" s="47"/>
      <c r="N15" s="47"/>
      <c r="O15" s="47"/>
      <c r="P15" s="47"/>
      <c r="Q15" s="47"/>
      <c r="R15" s="47"/>
    </row>
    <row r="16" spans="1:18" s="36" customFormat="1" ht="15.75">
      <c r="A16" s="17" t="s">
        <v>26</v>
      </c>
      <c r="B16" s="11"/>
      <c r="C16" s="11"/>
      <c r="D16" s="45">
        <f>SUM(D4+D13)</f>
        <v>11719133.89</v>
      </c>
      <c r="E16" s="17" t="s">
        <v>90</v>
      </c>
      <c r="L16" s="47"/>
      <c r="M16" s="47"/>
      <c r="N16" s="47"/>
      <c r="O16" s="47"/>
      <c r="P16" s="47"/>
      <c r="Q16" s="47"/>
      <c r="R16" s="47"/>
    </row>
    <row r="17" spans="12:18" ht="12.75">
      <c r="L17" s="47"/>
      <c r="M17" s="47"/>
      <c r="N17" s="47"/>
      <c r="O17" s="47"/>
      <c r="P17" s="47"/>
      <c r="Q17" s="47"/>
      <c r="R17" s="47"/>
    </row>
    <row r="18" spans="10:18" ht="12.75">
      <c r="J18" t="s">
        <v>93</v>
      </c>
      <c r="L18" s="47"/>
      <c r="M18" s="47"/>
      <c r="N18" s="47"/>
      <c r="O18" s="47"/>
      <c r="P18" s="47"/>
      <c r="Q18" s="47"/>
      <c r="R18" s="47"/>
    </row>
    <row r="19" spans="1:18" ht="17.25" customHeight="1">
      <c r="A19" s="1" t="s">
        <v>67</v>
      </c>
      <c r="B19" s="1"/>
      <c r="D19" s="11"/>
      <c r="E19" s="51" t="s">
        <v>84</v>
      </c>
      <c r="L19" s="47"/>
      <c r="M19" s="47"/>
      <c r="N19" s="47"/>
      <c r="O19" s="47"/>
      <c r="P19" s="47"/>
      <c r="Q19" s="47"/>
      <c r="R19" s="47"/>
    </row>
    <row r="20" spans="1:18" ht="25.5">
      <c r="A20" s="230"/>
      <c r="B20" s="225" t="s">
        <v>91</v>
      </c>
      <c r="C20" s="220" t="s">
        <v>92</v>
      </c>
      <c r="D20" s="231" t="s">
        <v>86</v>
      </c>
      <c r="E20" s="220" t="s">
        <v>34</v>
      </c>
      <c r="L20" s="47"/>
      <c r="M20" s="47"/>
      <c r="N20" s="47"/>
      <c r="O20" s="47"/>
      <c r="P20" s="47"/>
      <c r="Q20" s="47"/>
      <c r="R20" s="47"/>
    </row>
    <row r="21" spans="1:18" ht="27" customHeight="1">
      <c r="A21" s="238" t="s">
        <v>17</v>
      </c>
      <c r="B21" s="185">
        <v>1832000</v>
      </c>
      <c r="C21" s="185">
        <v>1832000</v>
      </c>
      <c r="D21" s="201">
        <v>893400</v>
      </c>
      <c r="E21" s="239">
        <f aca="true" t="shared" si="0" ref="E21:E26">D21/C21*100</f>
        <v>48.766375545851524</v>
      </c>
      <c r="F21" s="4"/>
      <c r="L21" s="47"/>
      <c r="M21" s="47"/>
      <c r="N21" s="47"/>
      <c r="O21" s="47"/>
      <c r="P21" s="47"/>
      <c r="Q21" s="47"/>
      <c r="R21" s="47"/>
    </row>
    <row r="22" spans="1:18" ht="27" customHeight="1">
      <c r="A22" s="238" t="s">
        <v>18</v>
      </c>
      <c r="B22" s="185">
        <v>2102000</v>
      </c>
      <c r="C22" s="185">
        <v>2102000</v>
      </c>
      <c r="D22" s="201">
        <v>1120000</v>
      </c>
      <c r="E22" s="239">
        <f t="shared" si="0"/>
        <v>53.2825880114177</v>
      </c>
      <c r="F22" s="15"/>
      <c r="L22" s="47"/>
      <c r="M22" s="47"/>
      <c r="N22" s="47"/>
      <c r="O22" s="47"/>
      <c r="P22" s="47"/>
      <c r="Q22" s="47"/>
      <c r="R22" s="47"/>
    </row>
    <row r="23" spans="1:18" ht="38.25" customHeight="1">
      <c r="A23" s="238" t="s">
        <v>110</v>
      </c>
      <c r="B23" s="185">
        <v>104000</v>
      </c>
      <c r="C23" s="185">
        <v>104000</v>
      </c>
      <c r="D23" s="201">
        <v>75000</v>
      </c>
      <c r="E23" s="239">
        <f t="shared" si="0"/>
        <v>72.11538461538461</v>
      </c>
      <c r="F23" s="15"/>
      <c r="L23" s="47"/>
      <c r="M23" s="47"/>
      <c r="N23" s="47"/>
      <c r="O23" s="47"/>
      <c r="P23" s="47"/>
      <c r="Q23" s="47"/>
      <c r="R23" s="47"/>
    </row>
    <row r="24" spans="1:18" ht="27" customHeight="1">
      <c r="A24" s="238" t="s">
        <v>109</v>
      </c>
      <c r="B24" s="185">
        <v>0</v>
      </c>
      <c r="C24" s="185">
        <v>6143139</v>
      </c>
      <c r="D24" s="201">
        <v>1322996.2</v>
      </c>
      <c r="E24" s="239">
        <f t="shared" si="0"/>
        <v>21.536159282738026</v>
      </c>
      <c r="F24" s="15"/>
      <c r="L24" s="47"/>
      <c r="M24" s="47"/>
      <c r="N24" s="47"/>
      <c r="O24" s="47"/>
      <c r="P24" s="47"/>
      <c r="Q24" s="47"/>
      <c r="R24" s="47"/>
    </row>
    <row r="25" spans="1:18" ht="28.5" customHeight="1">
      <c r="A25" s="240" t="s">
        <v>99</v>
      </c>
      <c r="B25" s="202">
        <v>3412000</v>
      </c>
      <c r="C25" s="202">
        <v>3412000</v>
      </c>
      <c r="D25" s="201">
        <v>413134</v>
      </c>
      <c r="E25" s="239">
        <f t="shared" si="0"/>
        <v>12.108264947245019</v>
      </c>
      <c r="F25" s="15"/>
      <c r="L25" s="47"/>
      <c r="M25" s="47"/>
      <c r="N25" s="47"/>
      <c r="O25" s="47"/>
      <c r="P25" s="47"/>
      <c r="Q25" s="47"/>
      <c r="R25" s="47"/>
    </row>
    <row r="26" spans="1:18" ht="27" customHeight="1">
      <c r="A26" s="230" t="s">
        <v>22</v>
      </c>
      <c r="B26" s="216">
        <f>SUM(B21:B25)</f>
        <v>7450000</v>
      </c>
      <c r="C26" s="216">
        <f>SUM(C21:C25)</f>
        <v>13593139</v>
      </c>
      <c r="D26" s="217">
        <f>SUM(D21:D25)</f>
        <v>3824530.2</v>
      </c>
      <c r="E26" s="234">
        <f t="shared" si="0"/>
        <v>28.135739655130433</v>
      </c>
      <c r="F26" s="15"/>
      <c r="L26" s="47"/>
      <c r="M26" s="47"/>
      <c r="N26" s="47"/>
      <c r="O26" s="47"/>
      <c r="P26" s="47"/>
      <c r="Q26" s="47"/>
      <c r="R26" s="47"/>
    </row>
    <row r="27" spans="6:18" ht="12.75">
      <c r="F27" s="12"/>
      <c r="L27" s="47"/>
      <c r="M27" s="47"/>
      <c r="N27" s="47"/>
      <c r="O27" s="47"/>
      <c r="P27" s="47"/>
      <c r="Q27" s="47"/>
      <c r="R27" s="47"/>
    </row>
    <row r="28" spans="12:18" ht="12.75">
      <c r="L28" s="47"/>
      <c r="M28" s="47"/>
      <c r="N28" s="47"/>
      <c r="O28" s="47"/>
      <c r="P28" s="47"/>
      <c r="Q28" s="47"/>
      <c r="R28" s="47"/>
    </row>
    <row r="29" spans="4:18" ht="12.75">
      <c r="D29" s="11"/>
      <c r="L29" s="47"/>
      <c r="M29" s="47"/>
      <c r="N29" s="47"/>
      <c r="O29" s="47"/>
      <c r="P29" s="47"/>
      <c r="Q29" s="47"/>
      <c r="R29" s="47"/>
    </row>
    <row r="30" spans="1:18" ht="17.25" customHeight="1">
      <c r="A30" s="1" t="s">
        <v>137</v>
      </c>
      <c r="B30" s="1"/>
      <c r="D30" s="45">
        <f>SUM(D16-D26)</f>
        <v>7894603.69</v>
      </c>
      <c r="E30" s="1" t="s">
        <v>90</v>
      </c>
      <c r="L30" s="47"/>
      <c r="M30" s="47"/>
      <c r="N30" s="47"/>
      <c r="O30" s="47"/>
      <c r="P30" s="47"/>
      <c r="Q30" s="47"/>
      <c r="R30" s="47"/>
    </row>
    <row r="31" spans="4:18" ht="15" customHeight="1">
      <c r="D31" s="11"/>
      <c r="F31" s="42"/>
      <c r="G31" s="42"/>
      <c r="L31" s="47"/>
      <c r="M31" s="47"/>
      <c r="N31" s="47"/>
      <c r="O31" s="47"/>
      <c r="P31" s="47"/>
      <c r="Q31" s="47"/>
      <c r="R31" s="47"/>
    </row>
    <row r="32" spans="1:4" ht="18.75">
      <c r="A32" s="25"/>
      <c r="D32" s="40"/>
    </row>
    <row r="33" spans="1:4" ht="18.75">
      <c r="A33" s="25"/>
      <c r="D33" s="40"/>
    </row>
    <row r="34" ht="18.75">
      <c r="A34" s="27"/>
    </row>
    <row r="35" ht="18.75">
      <c r="A35" s="27"/>
    </row>
    <row r="36" ht="12" customHeight="1">
      <c r="A36" s="29"/>
    </row>
    <row r="37" ht="18.75">
      <c r="A37" s="27"/>
    </row>
    <row r="38" ht="12" customHeight="1">
      <c r="A38" s="27"/>
    </row>
    <row r="39" ht="18.75">
      <c r="A39" s="27"/>
    </row>
    <row r="40" ht="18.75">
      <c r="A40" s="31"/>
    </row>
    <row r="41" ht="18.75">
      <c r="A41" s="31"/>
    </row>
    <row r="42" ht="18.75">
      <c r="A42" s="31"/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fitToWidth="1" horizontalDpi="600" verticalDpi="600" orientation="portrait" paperSize="9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8.753906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32" customFormat="1" ht="17.25" customHeight="1">
      <c r="A1" s="276" t="s">
        <v>138</v>
      </c>
      <c r="B1" s="276"/>
      <c r="C1" s="276"/>
      <c r="D1" s="276"/>
      <c r="E1" s="276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2" ht="18" customHeight="1">
      <c r="A4" s="1"/>
      <c r="B4" s="1"/>
    </row>
    <row r="5" spans="1:5" ht="18" customHeight="1">
      <c r="A5" s="1" t="s">
        <v>120</v>
      </c>
      <c r="B5" s="1" t="s">
        <v>93</v>
      </c>
      <c r="D5" s="44">
        <v>57657044.46</v>
      </c>
      <c r="E5" s="1" t="s">
        <v>90</v>
      </c>
    </row>
    <row r="6" spans="1:5" ht="18" customHeight="1">
      <c r="A6" s="17"/>
      <c r="B6" s="17"/>
      <c r="D6" s="38"/>
      <c r="E6" s="2"/>
    </row>
    <row r="7" spans="1:2" ht="15.75">
      <c r="A7" s="17"/>
      <c r="B7" s="48"/>
    </row>
    <row r="8" spans="1:5" ht="15.75">
      <c r="A8" s="17" t="s">
        <v>68</v>
      </c>
      <c r="B8" s="17"/>
      <c r="E8" s="51" t="s">
        <v>84</v>
      </c>
    </row>
    <row r="9" spans="1:5" ht="26.25" customHeight="1">
      <c r="A9" s="224"/>
      <c r="B9" s="225" t="s">
        <v>91</v>
      </c>
      <c r="C9" s="220" t="s">
        <v>92</v>
      </c>
      <c r="D9" s="219" t="s">
        <v>86</v>
      </c>
      <c r="E9" s="220" t="s">
        <v>34</v>
      </c>
    </row>
    <row r="10" spans="1:5" ht="25.5">
      <c r="A10" s="226" t="s">
        <v>140</v>
      </c>
      <c r="B10" s="202">
        <v>0</v>
      </c>
      <c r="C10" s="202">
        <v>0</v>
      </c>
      <c r="D10" s="202">
        <v>48000000</v>
      </c>
      <c r="E10" s="227" t="s">
        <v>19</v>
      </c>
    </row>
    <row r="11" spans="1:5" ht="22.5" customHeight="1">
      <c r="A11" s="226" t="s">
        <v>124</v>
      </c>
      <c r="B11" s="202">
        <v>0</v>
      </c>
      <c r="C11" s="202">
        <v>0</v>
      </c>
      <c r="D11" s="201">
        <v>1422</v>
      </c>
      <c r="E11" s="227" t="s">
        <v>19</v>
      </c>
    </row>
    <row r="12" spans="1:5" ht="22.5" customHeight="1">
      <c r="A12" s="226" t="s">
        <v>106</v>
      </c>
      <c r="B12" s="202">
        <v>0</v>
      </c>
      <c r="C12" s="202">
        <v>0</v>
      </c>
      <c r="D12" s="203">
        <v>1832.39</v>
      </c>
      <c r="E12" s="227" t="s">
        <v>19</v>
      </c>
    </row>
    <row r="13" spans="1:5" ht="16.5" customHeight="1">
      <c r="A13" s="228" t="s">
        <v>21</v>
      </c>
      <c r="B13" s="222">
        <v>0</v>
      </c>
      <c r="C13" s="222">
        <v>0</v>
      </c>
      <c r="D13" s="217">
        <f>SUM(D10:D12)</f>
        <v>48003254.39</v>
      </c>
      <c r="E13" s="229" t="s">
        <v>19</v>
      </c>
    </row>
    <row r="14" spans="1:5" ht="18" customHeight="1">
      <c r="A14" s="7"/>
      <c r="D14" s="11"/>
      <c r="E14" s="11"/>
    </row>
    <row r="15" spans="1:5" ht="18" customHeight="1">
      <c r="A15" s="7"/>
      <c r="D15" s="11"/>
      <c r="E15" s="11"/>
    </row>
    <row r="16" spans="1:5" ht="15.75" customHeight="1">
      <c r="A16" s="1" t="s">
        <v>26</v>
      </c>
      <c r="B16" s="1"/>
      <c r="D16" s="139">
        <f>D5+D13</f>
        <v>105660298.85</v>
      </c>
      <c r="E16" s="135" t="s">
        <v>90</v>
      </c>
    </row>
    <row r="17" spans="4:12" ht="18" customHeight="1">
      <c r="D17" s="11"/>
      <c r="E17" s="11"/>
      <c r="L17" s="168"/>
    </row>
    <row r="18" ht="18" customHeight="1">
      <c r="J18" t="s">
        <v>93</v>
      </c>
    </row>
    <row r="19" spans="1:5" ht="15.75">
      <c r="A19" s="1" t="s">
        <v>67</v>
      </c>
      <c r="B19" s="1"/>
      <c r="E19" s="51" t="s">
        <v>84</v>
      </c>
    </row>
    <row r="20" spans="1:5" ht="26.25" customHeight="1">
      <c r="A20" s="230"/>
      <c r="B20" s="225" t="s">
        <v>91</v>
      </c>
      <c r="C20" s="220" t="s">
        <v>92</v>
      </c>
      <c r="D20" s="231" t="s">
        <v>86</v>
      </c>
      <c r="E20" s="220" t="s">
        <v>34</v>
      </c>
    </row>
    <row r="21" spans="1:5" ht="22.5" customHeight="1">
      <c r="A21" s="232" t="s">
        <v>23</v>
      </c>
      <c r="B21" s="202">
        <v>0</v>
      </c>
      <c r="C21" s="185">
        <v>105657044</v>
      </c>
      <c r="D21" s="201">
        <v>20543864</v>
      </c>
      <c r="E21" s="215">
        <f>D21/C21*100</f>
        <v>19.443913270941028</v>
      </c>
    </row>
    <row r="22" spans="1:5" ht="16.5" customHeight="1">
      <c r="A22" s="230" t="s">
        <v>22</v>
      </c>
      <c r="B22" s="222">
        <f>SUM(B21:B21)</f>
        <v>0</v>
      </c>
      <c r="C22" s="222">
        <f>SUM(C21)</f>
        <v>105657044</v>
      </c>
      <c r="D22" s="233">
        <f>D21</f>
        <v>20543864</v>
      </c>
      <c r="E22" s="234">
        <f>D22/C22*100</f>
        <v>19.443913270941028</v>
      </c>
    </row>
    <row r="23" ht="12.75">
      <c r="C23" s="6"/>
    </row>
    <row r="24" spans="3:5" ht="12.75">
      <c r="C24" s="6"/>
      <c r="D24" s="5"/>
      <c r="E24" s="5"/>
    </row>
    <row r="25" spans="4:5" ht="12.75">
      <c r="D25" s="19"/>
      <c r="E25" s="11"/>
    </row>
    <row r="26" spans="1:5" ht="15.75">
      <c r="A26" s="46" t="s">
        <v>139</v>
      </c>
      <c r="D26" s="139">
        <f>D16-D22</f>
        <v>85116434.85</v>
      </c>
      <c r="E26" s="164" t="s">
        <v>90</v>
      </c>
    </row>
    <row r="27" spans="4:5" ht="12.75">
      <c r="D27" s="19"/>
      <c r="E27" s="11"/>
    </row>
    <row r="28" spans="4:5" ht="12.75">
      <c r="D28" s="11"/>
      <c r="E28" s="11"/>
    </row>
    <row r="29" spans="4:5" ht="12.75">
      <c r="D29" s="11"/>
      <c r="E29" s="11"/>
    </row>
    <row r="30" spans="4:5" ht="12.75" customHeight="1">
      <c r="D30" s="19"/>
      <c r="E30" s="11"/>
    </row>
    <row r="31" spans="4:5" ht="12.75">
      <c r="D31" s="11"/>
      <c r="E31" s="11"/>
    </row>
    <row r="36" ht="12" customHeight="1"/>
    <row r="38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A12" sqref="A12:B12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9.25390625" style="0" bestFit="1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2" max="12" width="15.375" style="0" bestFit="1" customWidth="1"/>
    <col min="15" max="16" width="13.875" style="0" bestFit="1" customWidth="1"/>
    <col min="17" max="17" width="14.75390625" style="0" customWidth="1"/>
  </cols>
  <sheetData>
    <row r="1" spans="1:9" s="132" customFormat="1" ht="18.75">
      <c r="A1" s="269" t="s">
        <v>141</v>
      </c>
      <c r="B1" s="269"/>
      <c r="C1" s="269"/>
      <c r="D1" s="269"/>
      <c r="E1" s="269"/>
      <c r="F1" s="269"/>
      <c r="I1" s="133"/>
    </row>
    <row r="2" spans="2:9" ht="15" customHeight="1">
      <c r="B2" s="33"/>
      <c r="C2" s="33"/>
      <c r="D2" s="33"/>
      <c r="E2" s="33"/>
      <c r="F2" s="33"/>
      <c r="I2" s="2"/>
    </row>
    <row r="3" spans="2:9" ht="15" customHeight="1">
      <c r="B3" s="33"/>
      <c r="C3" s="33"/>
      <c r="D3" s="33"/>
      <c r="E3" s="16"/>
      <c r="F3" s="33"/>
      <c r="I3" s="2"/>
    </row>
    <row r="4" spans="1:8" ht="16.5" customHeight="1">
      <c r="A4" s="277" t="s">
        <v>120</v>
      </c>
      <c r="B4" s="277"/>
      <c r="E4" s="139">
        <v>293339006.68</v>
      </c>
      <c r="F4" s="1" t="s">
        <v>90</v>
      </c>
      <c r="H4" s="24"/>
    </row>
    <row r="5" spans="2:8" ht="15" customHeight="1">
      <c r="B5" s="1"/>
      <c r="E5" s="96"/>
      <c r="H5" s="24"/>
    </row>
    <row r="6" spans="2:8" ht="15" customHeight="1">
      <c r="B6" s="1"/>
      <c r="E6" s="24"/>
      <c r="H6" s="24"/>
    </row>
    <row r="7" spans="1:7" ht="15.75">
      <c r="A7" s="1" t="s">
        <v>96</v>
      </c>
      <c r="C7" s="1"/>
      <c r="F7" s="51" t="s">
        <v>84</v>
      </c>
      <c r="G7" s="100"/>
    </row>
    <row r="8" spans="1:17" ht="25.5" customHeight="1">
      <c r="A8" s="278"/>
      <c r="B8" s="279"/>
      <c r="C8" s="212" t="s">
        <v>91</v>
      </c>
      <c r="D8" s="212" t="s">
        <v>92</v>
      </c>
      <c r="E8" s="213" t="s">
        <v>86</v>
      </c>
      <c r="F8" s="214" t="s">
        <v>34</v>
      </c>
      <c r="G8" s="209"/>
      <c r="H8" s="11"/>
      <c r="L8" s="47"/>
      <c r="M8" s="47"/>
      <c r="N8" s="47"/>
      <c r="O8" s="47"/>
      <c r="P8" s="47"/>
      <c r="Q8" s="47"/>
    </row>
    <row r="9" spans="1:17" ht="51.75" customHeight="1">
      <c r="A9" s="282" t="s">
        <v>102</v>
      </c>
      <c r="B9" s="283"/>
      <c r="C9" s="204">
        <v>0</v>
      </c>
      <c r="D9" s="204">
        <v>0</v>
      </c>
      <c r="E9" s="205">
        <v>212971760.04</v>
      </c>
      <c r="F9" s="215" t="s">
        <v>19</v>
      </c>
      <c r="G9" s="209"/>
      <c r="H9" s="101"/>
      <c r="L9" s="47"/>
      <c r="M9" s="47"/>
      <c r="N9" s="47"/>
      <c r="O9" s="47"/>
      <c r="P9" s="47"/>
      <c r="Q9" s="47"/>
    </row>
    <row r="10" spans="1:17" ht="18" customHeight="1">
      <c r="A10" s="282" t="s">
        <v>125</v>
      </c>
      <c r="B10" s="284"/>
      <c r="C10" s="204">
        <v>0</v>
      </c>
      <c r="D10" s="204">
        <v>0</v>
      </c>
      <c r="E10" s="205">
        <v>409369370.14</v>
      </c>
      <c r="F10" s="215" t="s">
        <v>19</v>
      </c>
      <c r="G10" s="209"/>
      <c r="H10" s="101"/>
      <c r="L10" s="47"/>
      <c r="M10" s="47"/>
      <c r="N10" s="47"/>
      <c r="O10" s="47"/>
      <c r="P10" s="47"/>
      <c r="Q10" s="47"/>
    </row>
    <row r="11" spans="1:17" ht="53.25" customHeight="1">
      <c r="A11" s="282" t="s">
        <v>148</v>
      </c>
      <c r="B11" s="284"/>
      <c r="C11" s="204">
        <v>0</v>
      </c>
      <c r="D11" s="204">
        <v>0</v>
      </c>
      <c r="E11" s="205">
        <v>13166232.79</v>
      </c>
      <c r="F11" s="215" t="s">
        <v>19</v>
      </c>
      <c r="G11" s="209"/>
      <c r="H11" s="101"/>
      <c r="L11" s="47"/>
      <c r="M11" s="47"/>
      <c r="N11" s="47"/>
      <c r="O11" s="47"/>
      <c r="P11" s="47"/>
      <c r="Q11" s="47"/>
    </row>
    <row r="12" spans="1:17" ht="12.75">
      <c r="A12" s="282" t="s">
        <v>149</v>
      </c>
      <c r="B12" s="284"/>
      <c r="C12" s="204">
        <v>0</v>
      </c>
      <c r="D12" s="204">
        <v>0</v>
      </c>
      <c r="E12" s="205">
        <v>150000000</v>
      </c>
      <c r="F12" s="215"/>
      <c r="G12" s="209"/>
      <c r="H12" s="101"/>
      <c r="L12" s="47"/>
      <c r="M12" s="47"/>
      <c r="N12" s="47"/>
      <c r="O12" s="47"/>
      <c r="P12" s="47"/>
      <c r="Q12" s="47"/>
    </row>
    <row r="13" spans="1:17" ht="18" customHeight="1">
      <c r="A13" s="285" t="s">
        <v>88</v>
      </c>
      <c r="B13" s="286"/>
      <c r="C13" s="204">
        <v>0</v>
      </c>
      <c r="D13" s="204">
        <v>0</v>
      </c>
      <c r="E13" s="205">
        <v>8.56</v>
      </c>
      <c r="F13" s="215" t="s">
        <v>19</v>
      </c>
      <c r="G13" s="209"/>
      <c r="H13" s="95"/>
      <c r="L13" s="47"/>
      <c r="M13" s="47"/>
      <c r="N13" s="47"/>
      <c r="O13" s="47"/>
      <c r="P13" s="47"/>
      <c r="Q13" s="47"/>
    </row>
    <row r="14" spans="1:17" ht="15" customHeight="1">
      <c r="A14" s="280" t="s">
        <v>21</v>
      </c>
      <c r="B14" s="281"/>
      <c r="C14" s="216">
        <f>SUM(C9:C13)</f>
        <v>0</v>
      </c>
      <c r="D14" s="216">
        <f>SUM(D9:D13)</f>
        <v>0</v>
      </c>
      <c r="E14" s="217">
        <f>SUM(E9:E13)</f>
        <v>785507371.5299999</v>
      </c>
      <c r="F14" s="218" t="s">
        <v>19</v>
      </c>
      <c r="G14" s="209"/>
      <c r="H14" s="11"/>
      <c r="L14" s="47"/>
      <c r="M14" s="47"/>
      <c r="N14" s="47"/>
      <c r="O14" s="47"/>
      <c r="P14" s="47"/>
      <c r="Q14" s="47"/>
    </row>
    <row r="15" spans="1:17" ht="12.75" customHeight="1">
      <c r="A15" s="97"/>
      <c r="B15" s="41"/>
      <c r="C15" s="8"/>
      <c r="D15" s="8"/>
      <c r="E15" s="8"/>
      <c r="F15" s="98"/>
      <c r="G15" s="22"/>
      <c r="L15" s="47"/>
      <c r="M15" s="47"/>
      <c r="N15" s="47"/>
      <c r="O15" s="47"/>
      <c r="P15" s="47"/>
      <c r="Q15" s="47"/>
    </row>
    <row r="16" spans="1:17" ht="12.75" customHeight="1">
      <c r="A16" s="11"/>
      <c r="B16" s="3"/>
      <c r="C16" s="8"/>
      <c r="D16" s="8"/>
      <c r="E16" s="8"/>
      <c r="F16" s="21"/>
      <c r="G16" s="11"/>
      <c r="J16" t="s">
        <v>93</v>
      </c>
      <c r="L16" s="47"/>
      <c r="M16" s="47"/>
      <c r="N16" s="47"/>
      <c r="O16" s="47"/>
      <c r="P16" s="47"/>
      <c r="Q16" s="47"/>
    </row>
    <row r="17" spans="1:17" ht="15.75" customHeight="1">
      <c r="A17" s="17" t="s">
        <v>25</v>
      </c>
      <c r="B17" s="17"/>
      <c r="C17" s="8"/>
      <c r="D17" s="8"/>
      <c r="E17" s="139">
        <f>E4+E14</f>
        <v>1078846378.2099998</v>
      </c>
      <c r="F17" s="135" t="s">
        <v>90</v>
      </c>
      <c r="G17" s="11"/>
      <c r="I17" s="140"/>
      <c r="L17" s="47"/>
      <c r="M17" s="47"/>
      <c r="N17" s="47"/>
      <c r="O17" s="47"/>
      <c r="P17" s="47"/>
      <c r="Q17" s="47"/>
    </row>
    <row r="18" spans="1:17" ht="13.5" customHeight="1">
      <c r="A18" s="11"/>
      <c r="B18" s="11"/>
      <c r="C18" s="11"/>
      <c r="D18" s="11"/>
      <c r="E18" s="95"/>
      <c r="F18" s="14"/>
      <c r="L18" s="47"/>
      <c r="M18" s="47"/>
      <c r="N18" s="47"/>
      <c r="O18" s="47"/>
      <c r="P18" s="47"/>
      <c r="Q18" s="47"/>
    </row>
    <row r="19" spans="1:17" ht="15.75">
      <c r="A19" s="1" t="s">
        <v>103</v>
      </c>
      <c r="F19" s="51" t="s">
        <v>84</v>
      </c>
      <c r="L19" s="47"/>
      <c r="M19" s="47"/>
      <c r="N19" s="47"/>
      <c r="O19" s="47"/>
      <c r="P19" s="47"/>
      <c r="Q19" s="47"/>
    </row>
    <row r="20" spans="1:17" ht="25.5">
      <c r="A20" s="291"/>
      <c r="B20" s="290"/>
      <c r="C20" s="134" t="s">
        <v>91</v>
      </c>
      <c r="D20" s="134" t="s">
        <v>92</v>
      </c>
      <c r="E20" s="219" t="s">
        <v>86</v>
      </c>
      <c r="F20" s="220" t="s">
        <v>34</v>
      </c>
      <c r="G20" s="289"/>
      <c r="H20" s="290"/>
      <c r="I20" s="134"/>
      <c r="L20" s="47"/>
      <c r="M20" s="47"/>
      <c r="N20" s="47"/>
      <c r="O20" s="47"/>
      <c r="P20" s="47"/>
      <c r="Q20" s="47"/>
    </row>
    <row r="21" spans="1:17" ht="24.75" customHeight="1">
      <c r="A21" s="292" t="s">
        <v>104</v>
      </c>
      <c r="B21" s="293"/>
      <c r="C21" s="204">
        <v>0</v>
      </c>
      <c r="D21" s="204">
        <v>0</v>
      </c>
      <c r="E21" s="205">
        <v>34550467.61</v>
      </c>
      <c r="F21" s="221" t="s">
        <v>19</v>
      </c>
      <c r="G21" s="210"/>
      <c r="H21" s="163"/>
      <c r="I21" s="163"/>
      <c r="L21" s="47"/>
      <c r="M21" s="47"/>
      <c r="N21" s="47"/>
      <c r="O21" s="47"/>
      <c r="P21" s="47"/>
      <c r="Q21" s="47"/>
    </row>
    <row r="22" spans="1:17" s="100" customFormat="1" ht="26.25" customHeight="1">
      <c r="A22" s="287" t="s">
        <v>118</v>
      </c>
      <c r="B22" s="288"/>
      <c r="C22" s="204">
        <v>0</v>
      </c>
      <c r="D22" s="204">
        <v>0</v>
      </c>
      <c r="E22" s="205">
        <v>430726</v>
      </c>
      <c r="F22" s="221" t="s">
        <v>19</v>
      </c>
      <c r="G22" s="211"/>
      <c r="H22" s="166"/>
      <c r="I22" s="167"/>
      <c r="L22" s="47"/>
      <c r="M22" s="47"/>
      <c r="N22" s="47"/>
      <c r="O22" s="47"/>
      <c r="P22" s="47"/>
      <c r="Q22" s="47"/>
    </row>
    <row r="23" spans="1:17" ht="16.5" customHeight="1">
      <c r="A23" s="280" t="s">
        <v>22</v>
      </c>
      <c r="B23" s="281" t="e">
        <f>SUM(#REF!)</f>
        <v>#REF!</v>
      </c>
      <c r="C23" s="222">
        <f>SUM(C21:C22)</f>
        <v>0</v>
      </c>
      <c r="D23" s="222">
        <f>SUM(D21:D22)</f>
        <v>0</v>
      </c>
      <c r="E23" s="223">
        <f>SUM(E21:E22)</f>
        <v>34981193.61</v>
      </c>
      <c r="F23" s="218" t="s">
        <v>19</v>
      </c>
      <c r="L23" s="47"/>
      <c r="M23" s="47"/>
      <c r="N23" s="47"/>
      <c r="O23" s="47"/>
      <c r="P23" s="47"/>
      <c r="Q23" s="47"/>
    </row>
    <row r="24" spans="12:17" ht="12.75">
      <c r="L24" s="47"/>
      <c r="M24" s="47"/>
      <c r="N24" s="47"/>
      <c r="O24" s="47"/>
      <c r="P24" s="47"/>
      <c r="Q24" s="47"/>
    </row>
    <row r="25" spans="12:17" ht="12.75">
      <c r="L25" s="47"/>
      <c r="M25" s="47"/>
      <c r="N25" s="47"/>
      <c r="O25" s="47"/>
      <c r="P25" s="47"/>
      <c r="Q25" s="47"/>
    </row>
    <row r="26" spans="12:17" ht="12.75">
      <c r="L26" s="47"/>
      <c r="M26" s="47"/>
      <c r="N26" s="47"/>
      <c r="O26" s="47"/>
      <c r="P26" s="47"/>
      <c r="Q26" s="47"/>
    </row>
    <row r="27" spans="1:17" ht="15" customHeight="1">
      <c r="A27" s="17" t="s">
        <v>139</v>
      </c>
      <c r="B27" s="17"/>
      <c r="C27" s="8"/>
      <c r="D27" s="13"/>
      <c r="E27" s="139">
        <f>E17-E23</f>
        <v>1043865184.5999998</v>
      </c>
      <c r="F27" s="135" t="s">
        <v>90</v>
      </c>
      <c r="L27" s="47"/>
      <c r="M27" s="47"/>
      <c r="N27" s="47"/>
      <c r="O27" s="47"/>
      <c r="P27" s="47"/>
      <c r="Q27" s="47"/>
    </row>
    <row r="28" spans="12:17" ht="12.75">
      <c r="L28" s="47"/>
      <c r="M28" s="47"/>
      <c r="N28" s="47"/>
      <c r="O28" s="47"/>
      <c r="P28" s="47"/>
      <c r="Q28" s="47"/>
    </row>
    <row r="29" spans="12:17" ht="12.75">
      <c r="L29" s="47"/>
      <c r="M29" s="47"/>
      <c r="N29" s="47"/>
      <c r="O29" s="47"/>
      <c r="P29" s="47"/>
      <c r="Q29" s="47"/>
    </row>
  </sheetData>
  <sheetProtection/>
  <mergeCells count="14">
    <mergeCell ref="A23:B23"/>
    <mergeCell ref="A13:B13"/>
    <mergeCell ref="A22:B22"/>
    <mergeCell ref="G20:H20"/>
    <mergeCell ref="A20:B20"/>
    <mergeCell ref="A21:B21"/>
    <mergeCell ref="A1:F1"/>
    <mergeCell ref="A4:B4"/>
    <mergeCell ref="A8:B8"/>
    <mergeCell ref="A14:B14"/>
    <mergeCell ref="A9:B9"/>
    <mergeCell ref="A10:B10"/>
    <mergeCell ref="A11:B11"/>
    <mergeCell ref="A12:B12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2016-08-17T07:42:34Z</cp:lastPrinted>
  <dcterms:created xsi:type="dcterms:W3CDTF">1997-01-24T11:07:25Z</dcterms:created>
  <dcterms:modified xsi:type="dcterms:W3CDTF">2016-08-18T13:07:57Z</dcterms:modified>
  <cp:category/>
  <cp:version/>
  <cp:contentType/>
  <cp:contentStatus/>
</cp:coreProperties>
</file>