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5" windowWidth="19320" windowHeight="8970" activeTab="0"/>
  </bookViews>
  <sheets>
    <sheet name="RK-15-2016-72 př. 1f" sheetId="1" r:id="rId1"/>
  </sheets>
  <definedNames/>
  <calcPr fullCalcOnLoad="1"/>
</workbook>
</file>

<file path=xl/sharedStrings.xml><?xml version="1.0" encoding="utf-8"?>
<sst xmlns="http://schemas.openxmlformats.org/spreadsheetml/2006/main" count="65" uniqueCount="30">
  <si>
    <t>odcizení</t>
  </si>
  <si>
    <t>vandalismus</t>
  </si>
  <si>
    <t>odpovědnost</t>
  </si>
  <si>
    <t>havarijní pojištění</t>
  </si>
  <si>
    <t>elektronika</t>
  </si>
  <si>
    <t>přeprava</t>
  </si>
  <si>
    <t>povinné ručení</t>
  </si>
  <si>
    <t>škodný průběh</t>
  </si>
  <si>
    <t>žívelní pojištění</t>
  </si>
  <si>
    <t xml:space="preserve">celkem bez povinného ručení </t>
  </si>
  <si>
    <t>celkem včetně povinného ručení</t>
  </si>
  <si>
    <t>rok pojištění</t>
  </si>
  <si>
    <t>Rámcový pojistný program</t>
  </si>
  <si>
    <t>2003-2007</t>
  </si>
  <si>
    <t>2008-2012</t>
  </si>
  <si>
    <t>v roce 2003  údaje bez rezortu zdravotnictví sociální péče - vstup do pojistného programu od 1.1.2004</t>
  </si>
  <si>
    <t>celkem</t>
  </si>
  <si>
    <t>2014-2015</t>
  </si>
  <si>
    <t>2003-2015</t>
  </si>
  <si>
    <t>součástí havarijního pojištění je úrazové pojištění, pojištění čelních skel a strojní riziko, pojištěné s havarijním pojištěním</t>
  </si>
  <si>
    <t xml:space="preserve">pojistné </t>
  </si>
  <si>
    <t>průměrná roční hodnota</t>
  </si>
  <si>
    <t>údaj s mínusem - oprava předchozí nepřesnosti</t>
  </si>
  <si>
    <t>vyplacené škody</t>
  </si>
  <si>
    <t>Poznámka:</t>
  </si>
  <si>
    <t xml:space="preserve">rok 2015 určeno operativně, v době zpracování nejsou k dispozici  komplexní závěrečné účetní položky za rok 2015    </t>
  </si>
  <si>
    <t>Výpočet škodního průběhu za období 2003 až 2015</t>
  </si>
  <si>
    <t>Příloha č. 6 Pojistného programu Kraje Vysočina</t>
  </si>
  <si>
    <t>počet stran: 1</t>
  </si>
  <si>
    <t>RK-15-2016-72 př. 1f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</si>
</sst>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sz val="2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 vertical="center" wrapText="1"/>
    </xf>
    <xf numFmtId="3" fontId="0" fillId="0" borderId="0" xfId="0" applyNumberFormat="1" applyBorder="1" applyAlignment="1">
      <alignment horizontal="center" vertical="center" wrapText="1"/>
    </xf>
    <xf numFmtId="3" fontId="0" fillId="0" borderId="0" xfId="0" applyNumberFormat="1" applyAlignment="1">
      <alignment vertical="center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8" fillId="32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" fontId="0" fillId="0" borderId="0" xfId="0" applyNumberFormat="1" applyAlignment="1">
      <alignment vertical="center"/>
    </xf>
    <xf numFmtId="4" fontId="0" fillId="0" borderId="0" xfId="0" applyNumberFormat="1" applyBorder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 vertical="center"/>
    </xf>
    <xf numFmtId="4" fontId="0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33" borderId="13" xfId="0" applyNumberFormat="1" applyFont="1" applyFill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 vertical="center"/>
    </xf>
    <xf numFmtId="3" fontId="3" fillId="34" borderId="20" xfId="0" applyNumberFormat="1" applyFont="1" applyFill="1" applyBorder="1" applyAlignment="1">
      <alignment horizontal="center" vertical="center" wrapText="1"/>
    </xf>
    <xf numFmtId="3" fontId="0" fillId="35" borderId="21" xfId="0" applyNumberFormat="1" applyFill="1" applyBorder="1" applyAlignment="1">
      <alignment horizontal="center" vertical="center"/>
    </xf>
    <xf numFmtId="3" fontId="0" fillId="35" borderId="12" xfId="0" applyNumberFormat="1" applyFill="1" applyBorder="1" applyAlignment="1">
      <alignment horizontal="center" vertical="center"/>
    </xf>
    <xf numFmtId="3" fontId="0" fillId="35" borderId="18" xfId="0" applyNumberFormat="1" applyFill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 wrapText="1"/>
    </xf>
    <xf numFmtId="4" fontId="0" fillId="0" borderId="24" xfId="0" applyNumberFormat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3" fontId="0" fillId="0" borderId="25" xfId="0" applyNumberFormat="1" applyBorder="1" applyAlignment="1">
      <alignment horizontal="center" vertical="center"/>
    </xf>
    <xf numFmtId="4" fontId="0" fillId="0" borderId="26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3" fontId="0" fillId="0" borderId="22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 wrapText="1"/>
    </xf>
    <xf numFmtId="3" fontId="0" fillId="33" borderId="10" xfId="0" applyNumberFormat="1" applyFill="1" applyBorder="1" applyAlignment="1">
      <alignment horizontal="center" vertical="center"/>
    </xf>
    <xf numFmtId="3" fontId="0" fillId="33" borderId="25" xfId="0" applyNumberFormat="1" applyFill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 wrapText="1"/>
    </xf>
    <xf numFmtId="3" fontId="0" fillId="33" borderId="32" xfId="0" applyNumberFormat="1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36" borderId="20" xfId="0" applyNumberFormat="1" applyFont="1" applyFill="1" applyBorder="1" applyAlignment="1">
      <alignment horizontal="center" vertical="center" wrapText="1"/>
    </xf>
    <xf numFmtId="4" fontId="46" fillId="36" borderId="33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4" fontId="5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3" fontId="0" fillId="0" borderId="12" xfId="0" applyNumberFormat="1" applyFont="1" applyFill="1" applyBorder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 wrapText="1"/>
    </xf>
    <xf numFmtId="3" fontId="0" fillId="0" borderId="35" xfId="0" applyNumberFormat="1" applyFont="1" applyFill="1" applyBorder="1" applyAlignment="1">
      <alignment horizontal="center" vertical="center" wrapText="1"/>
    </xf>
    <xf numFmtId="4" fontId="0" fillId="0" borderId="36" xfId="0" applyNumberFormat="1" applyFont="1" applyFill="1" applyBorder="1" applyAlignment="1">
      <alignment horizontal="center" vertical="center" wrapText="1"/>
    </xf>
    <xf numFmtId="4" fontId="0" fillId="0" borderId="35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37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center" vertical="center" wrapText="1"/>
    </xf>
    <xf numFmtId="4" fontId="0" fillId="0" borderId="37" xfId="0" applyNumberFormat="1" applyFont="1" applyFill="1" applyBorder="1" applyAlignment="1">
      <alignment horizontal="center" vertical="center" wrapText="1"/>
    </xf>
    <xf numFmtId="3" fontId="0" fillId="36" borderId="12" xfId="0" applyNumberFormat="1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0" fillId="0" borderId="34" xfId="0" applyNumberFormat="1" applyFont="1" applyFill="1" applyBorder="1" applyAlignment="1">
      <alignment horizontal="center" vertical="center"/>
    </xf>
    <xf numFmtId="3" fontId="0" fillId="0" borderId="35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3" fontId="0" fillId="36" borderId="34" xfId="0" applyNumberFormat="1" applyFont="1" applyFill="1" applyBorder="1" applyAlignment="1">
      <alignment horizontal="center" vertical="center"/>
    </xf>
    <xf numFmtId="3" fontId="0" fillId="36" borderId="35" xfId="0" applyNumberFormat="1" applyFont="1" applyFill="1" applyBorder="1" applyAlignment="1">
      <alignment horizontal="center" vertical="center"/>
    </xf>
    <xf numFmtId="3" fontId="0" fillId="36" borderId="10" xfId="0" applyNumberFormat="1" applyFont="1" applyFill="1" applyBorder="1" applyAlignment="1">
      <alignment horizontal="center" vertical="center"/>
    </xf>
    <xf numFmtId="3" fontId="0" fillId="36" borderId="37" xfId="0" applyNumberFormat="1" applyFont="1" applyFill="1" applyBorder="1" applyAlignment="1">
      <alignment horizontal="center" vertical="center"/>
    </xf>
    <xf numFmtId="3" fontId="0" fillId="36" borderId="25" xfId="0" applyNumberFormat="1" applyFont="1" applyFill="1" applyBorder="1" applyAlignment="1">
      <alignment horizontal="center" vertical="center"/>
    </xf>
    <xf numFmtId="3" fontId="0" fillId="36" borderId="11" xfId="0" applyNumberFormat="1" applyFont="1" applyFill="1" applyBorder="1" applyAlignment="1">
      <alignment horizontal="center" vertical="center"/>
    </xf>
    <xf numFmtId="4" fontId="3" fillId="36" borderId="36" xfId="0" applyNumberFormat="1" applyFont="1" applyFill="1" applyBorder="1" applyAlignment="1">
      <alignment horizontal="center" vertical="center"/>
    </xf>
    <xf numFmtId="4" fontId="3" fillId="36" borderId="24" xfId="0" applyNumberFormat="1" applyFont="1" applyFill="1" applyBorder="1" applyAlignment="1">
      <alignment horizontal="center" vertical="center"/>
    </xf>
    <xf numFmtId="4" fontId="3" fillId="36" borderId="27" xfId="0" applyNumberFormat="1" applyFont="1" applyFill="1" applyBorder="1" applyAlignment="1">
      <alignment horizontal="center" vertical="center"/>
    </xf>
    <xf numFmtId="2" fontId="3" fillId="36" borderId="33" xfId="0" applyNumberFormat="1" applyFont="1" applyFill="1" applyBorder="1" applyAlignment="1">
      <alignment horizontal="center" vertical="center"/>
    </xf>
    <xf numFmtId="3" fontId="3" fillId="36" borderId="17" xfId="0" applyNumberFormat="1" applyFont="1" applyFill="1" applyBorder="1" applyAlignment="1">
      <alignment horizontal="center" vertical="center" wrapText="1"/>
    </xf>
    <xf numFmtId="4" fontId="3" fillId="36" borderId="17" xfId="0" applyNumberFormat="1" applyFont="1" applyFill="1" applyBorder="1" applyAlignment="1">
      <alignment horizontal="center" vertical="center" wrapText="1"/>
    </xf>
    <xf numFmtId="3" fontId="3" fillId="36" borderId="38" xfId="0" applyNumberFormat="1" applyFont="1" applyFill="1" applyBorder="1" applyAlignment="1">
      <alignment horizontal="center" vertical="center" wrapText="1"/>
    </xf>
    <xf numFmtId="3" fontId="3" fillId="36" borderId="30" xfId="0" applyNumberFormat="1" applyFont="1" applyFill="1" applyBorder="1" applyAlignment="1">
      <alignment horizontal="center" vertical="center" wrapText="1"/>
    </xf>
    <xf numFmtId="4" fontId="3" fillId="36" borderId="30" xfId="0" applyNumberFormat="1" applyFont="1" applyFill="1" applyBorder="1" applyAlignment="1">
      <alignment horizontal="center" vertical="center" wrapText="1"/>
    </xf>
    <xf numFmtId="3" fontId="3" fillId="36" borderId="33" xfId="0" applyNumberFormat="1" applyFont="1" applyFill="1" applyBorder="1" applyAlignment="1">
      <alignment horizontal="center" vertical="center" wrapText="1"/>
    </xf>
    <xf numFmtId="4" fontId="3" fillId="36" borderId="33" xfId="0" applyNumberFormat="1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center" vertical="center" wrapText="1"/>
    </xf>
    <xf numFmtId="3" fontId="0" fillId="0" borderId="40" xfId="0" applyNumberFormat="1" applyFont="1" applyFill="1" applyBorder="1" applyAlignment="1">
      <alignment horizontal="center" vertical="center" wrapText="1"/>
    </xf>
    <xf numFmtId="4" fontId="0" fillId="0" borderId="26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3" fontId="3" fillId="36" borderId="41" xfId="0" applyNumberFormat="1" applyFont="1" applyFill="1" applyBorder="1" applyAlignment="1">
      <alignment horizontal="center" vertical="center" wrapText="1"/>
    </xf>
    <xf numFmtId="3" fontId="3" fillId="36" borderId="42" xfId="0" applyNumberFormat="1" applyFont="1" applyFill="1" applyBorder="1" applyAlignment="1">
      <alignment horizontal="center" vertical="center" wrapText="1"/>
    </xf>
    <xf numFmtId="4" fontId="3" fillId="36" borderId="43" xfId="0" applyNumberFormat="1" applyFont="1" applyFill="1" applyBorder="1" applyAlignment="1">
      <alignment horizontal="center" vertical="center" wrapText="1"/>
    </xf>
    <xf numFmtId="4" fontId="3" fillId="36" borderId="42" xfId="0" applyNumberFormat="1" applyFont="1" applyFill="1" applyBorder="1" applyAlignment="1">
      <alignment horizontal="center" vertical="center" wrapText="1"/>
    </xf>
    <xf numFmtId="4" fontId="46" fillId="36" borderId="43" xfId="0" applyNumberFormat="1" applyFont="1" applyFill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3" fontId="0" fillId="0" borderId="0" xfId="0" applyNumberFormat="1" applyFont="1" applyAlignment="1">
      <alignment horizontal="left" vertical="center"/>
    </xf>
    <xf numFmtId="3" fontId="3" fillId="0" borderId="0" xfId="0" applyNumberFormat="1" applyFon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3" fontId="3" fillId="34" borderId="44" xfId="0" applyNumberFormat="1" applyFont="1" applyFill="1" applyBorder="1" applyAlignment="1">
      <alignment horizontal="center" vertical="center"/>
    </xf>
    <xf numFmtId="3" fontId="3" fillId="34" borderId="45" xfId="0" applyNumberFormat="1" applyFont="1" applyFill="1" applyBorder="1" applyAlignment="1">
      <alignment horizontal="center" vertical="center"/>
    </xf>
    <xf numFmtId="3" fontId="3" fillId="34" borderId="46" xfId="0" applyNumberFormat="1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left" vertical="center" wrapText="1"/>
    </xf>
    <xf numFmtId="3" fontId="3" fillId="34" borderId="44" xfId="0" applyNumberFormat="1" applyFont="1" applyFill="1" applyBorder="1" applyAlignment="1">
      <alignment horizontal="center" vertical="center" wrapText="1"/>
    </xf>
    <xf numFmtId="3" fontId="3" fillId="34" borderId="45" xfId="0" applyNumberFormat="1" applyFont="1" applyFill="1" applyBorder="1" applyAlignment="1">
      <alignment horizontal="center" vertical="center" wrapText="1"/>
    </xf>
    <xf numFmtId="3" fontId="3" fillId="34" borderId="46" xfId="0" applyNumberFormat="1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3" fontId="10" fillId="0" borderId="0" xfId="0" applyNumberFormat="1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3" fontId="3" fillId="34" borderId="38" xfId="0" applyNumberFormat="1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tabSelected="1" zoomScalePageLayoutView="0" workbookViewId="0" topLeftCell="L1">
      <selection activeCell="AF3" sqref="AF3"/>
    </sheetView>
  </sheetViews>
  <sheetFormatPr defaultColWidth="9.140625" defaultRowHeight="12.75"/>
  <cols>
    <col min="1" max="1" width="10.421875" style="6" bestFit="1" customWidth="1"/>
    <col min="2" max="2" width="8.7109375" style="12" bestFit="1" customWidth="1"/>
    <col min="3" max="3" width="10.140625" style="13" bestFit="1" customWidth="1"/>
    <col min="4" max="4" width="9.140625" style="13" bestFit="1" customWidth="1"/>
    <col min="5" max="5" width="7.00390625" style="34" bestFit="1" customWidth="1"/>
    <col min="6" max="7" width="9.140625" style="12" bestFit="1" customWidth="1"/>
    <col min="8" max="8" width="7.00390625" style="12" bestFit="1" customWidth="1"/>
    <col min="9" max="9" width="7.57421875" style="12" bestFit="1" customWidth="1"/>
    <col min="10" max="10" width="9.140625" style="12" bestFit="1" customWidth="1"/>
    <col min="11" max="11" width="7.00390625" style="12" bestFit="1" customWidth="1"/>
    <col min="12" max="12" width="11.140625" style="12" bestFit="1" customWidth="1"/>
    <col min="13" max="13" width="10.140625" style="12" bestFit="1" customWidth="1"/>
    <col min="14" max="14" width="7.00390625" style="12" bestFit="1" customWidth="1"/>
    <col min="15" max="16" width="10.140625" style="12" bestFit="1" customWidth="1"/>
    <col min="17" max="17" width="7.00390625" style="12" bestFit="1" customWidth="1"/>
    <col min="18" max="19" width="9.140625" style="12" bestFit="1" customWidth="1"/>
    <col min="20" max="20" width="7.00390625" style="12" bestFit="1" customWidth="1"/>
    <col min="21" max="21" width="7.57421875" style="12" bestFit="1" customWidth="1"/>
    <col min="22" max="22" width="9.140625" style="12" bestFit="1" customWidth="1"/>
    <col min="23" max="23" width="7.00390625" style="12" bestFit="1" customWidth="1"/>
    <col min="24" max="25" width="10.140625" style="12" bestFit="1" customWidth="1"/>
    <col min="26" max="26" width="9.00390625" style="12" customWidth="1"/>
    <col min="27" max="27" width="11.140625" style="12" bestFit="1" customWidth="1"/>
    <col min="28" max="28" width="10.140625" style="12" bestFit="1" customWidth="1"/>
    <col min="29" max="29" width="7.00390625" style="12" bestFit="1" customWidth="1"/>
    <col min="30" max="30" width="11.140625" style="12" bestFit="1" customWidth="1"/>
    <col min="31" max="31" width="11.28125" style="0" customWidth="1"/>
    <col min="32" max="32" width="7.00390625" style="0" bestFit="1" customWidth="1"/>
    <col min="33" max="33" width="7.00390625" style="0" customWidth="1"/>
    <col min="34" max="34" width="8.00390625" style="0" customWidth="1"/>
  </cols>
  <sheetData>
    <row r="1" ht="15" customHeight="1">
      <c r="AF1" s="130" t="s">
        <v>29</v>
      </c>
    </row>
    <row r="2" ht="15" customHeight="1">
      <c r="AF2" s="130" t="s">
        <v>28</v>
      </c>
    </row>
    <row r="3" spans="1:32" ht="15" customHeight="1">
      <c r="A3" s="129" t="s">
        <v>27</v>
      </c>
      <c r="B3" s="14"/>
      <c r="C3" s="15"/>
      <c r="D3" s="15"/>
      <c r="E3" s="28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F3" s="130"/>
    </row>
    <row r="4" spans="1:32" ht="28.5" customHeight="1">
      <c r="A4" s="143" t="s">
        <v>26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</row>
    <row r="5" spans="2:30" ht="28.5" customHeight="1" thickBot="1">
      <c r="B5" s="16"/>
      <c r="C5" s="17"/>
      <c r="D5" s="17"/>
      <c r="E5" s="29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</row>
    <row r="6" spans="1:35" ht="28.5" customHeight="1" thickBot="1">
      <c r="A6" s="141"/>
      <c r="B6" s="142"/>
      <c r="C6" s="39" t="s">
        <v>20</v>
      </c>
      <c r="D6" s="39" t="s">
        <v>23</v>
      </c>
      <c r="E6" s="40" t="s">
        <v>7</v>
      </c>
      <c r="F6" s="38" t="s">
        <v>20</v>
      </c>
      <c r="G6" s="38" t="s">
        <v>23</v>
      </c>
      <c r="H6" s="37" t="s">
        <v>7</v>
      </c>
      <c r="I6" s="38" t="s">
        <v>20</v>
      </c>
      <c r="J6" s="38" t="s">
        <v>23</v>
      </c>
      <c r="K6" s="37" t="s">
        <v>7</v>
      </c>
      <c r="L6" s="38" t="s">
        <v>20</v>
      </c>
      <c r="M6" s="38" t="s">
        <v>23</v>
      </c>
      <c r="N6" s="37" t="s">
        <v>7</v>
      </c>
      <c r="O6" s="38" t="s">
        <v>20</v>
      </c>
      <c r="P6" s="38" t="s">
        <v>23</v>
      </c>
      <c r="Q6" s="37" t="s">
        <v>7</v>
      </c>
      <c r="R6" s="38" t="s">
        <v>20</v>
      </c>
      <c r="S6" s="38" t="s">
        <v>23</v>
      </c>
      <c r="T6" s="37" t="s">
        <v>7</v>
      </c>
      <c r="U6" s="38" t="s">
        <v>20</v>
      </c>
      <c r="V6" s="38" t="s">
        <v>23</v>
      </c>
      <c r="W6" s="37" t="s">
        <v>7</v>
      </c>
      <c r="X6" s="38" t="s">
        <v>20</v>
      </c>
      <c r="Y6" s="38" t="s">
        <v>23</v>
      </c>
      <c r="Z6" s="37" t="s">
        <v>7</v>
      </c>
      <c r="AA6" s="38" t="s">
        <v>20</v>
      </c>
      <c r="AB6" s="38" t="s">
        <v>23</v>
      </c>
      <c r="AC6" s="37" t="s">
        <v>7</v>
      </c>
      <c r="AD6" s="39" t="s">
        <v>20</v>
      </c>
      <c r="AE6" s="38" t="s">
        <v>23</v>
      </c>
      <c r="AF6" s="40" t="s">
        <v>7</v>
      </c>
      <c r="AH6" s="8"/>
      <c r="AI6" s="8"/>
    </row>
    <row r="7" spans="1:41" s="4" customFormat="1" ht="51.75" customHeight="1" thickBot="1">
      <c r="A7" s="128" t="s">
        <v>12</v>
      </c>
      <c r="B7" s="53" t="s">
        <v>11</v>
      </c>
      <c r="C7" s="138" t="s">
        <v>8</v>
      </c>
      <c r="D7" s="139"/>
      <c r="E7" s="140"/>
      <c r="F7" s="134" t="s">
        <v>0</v>
      </c>
      <c r="G7" s="135"/>
      <c r="H7" s="136"/>
      <c r="I7" s="134" t="s">
        <v>1</v>
      </c>
      <c r="J7" s="135"/>
      <c r="K7" s="148"/>
      <c r="L7" s="134" t="s">
        <v>2</v>
      </c>
      <c r="M7" s="135"/>
      <c r="N7" s="136"/>
      <c r="O7" s="138" t="s">
        <v>3</v>
      </c>
      <c r="P7" s="139"/>
      <c r="Q7" s="140"/>
      <c r="R7" s="138" t="s">
        <v>4</v>
      </c>
      <c r="S7" s="139"/>
      <c r="T7" s="140"/>
      <c r="U7" s="138" t="s">
        <v>5</v>
      </c>
      <c r="V7" s="139"/>
      <c r="W7" s="140"/>
      <c r="X7" s="139" t="s">
        <v>6</v>
      </c>
      <c r="Y7" s="139"/>
      <c r="Z7" s="140"/>
      <c r="AA7" s="138" t="s">
        <v>9</v>
      </c>
      <c r="AB7" s="139"/>
      <c r="AC7" s="140"/>
      <c r="AD7" s="138" t="s">
        <v>10</v>
      </c>
      <c r="AE7" s="139"/>
      <c r="AF7" s="140"/>
      <c r="AG7" s="1"/>
      <c r="AH7" s="9"/>
      <c r="AI7" s="9"/>
      <c r="AO7" s="3"/>
    </row>
    <row r="8" spans="1:35" ht="19.5" customHeight="1">
      <c r="A8" s="144" t="s">
        <v>13</v>
      </c>
      <c r="B8" s="54">
        <v>2003</v>
      </c>
      <c r="C8" s="57">
        <v>2686181</v>
      </c>
      <c r="D8" s="35">
        <v>84107</v>
      </c>
      <c r="E8" s="58">
        <f>SUM(D8/C8*100)</f>
        <v>3.1310995052083235</v>
      </c>
      <c r="F8" s="57">
        <v>507845</v>
      </c>
      <c r="G8" s="35">
        <v>6490</v>
      </c>
      <c r="H8" s="58">
        <f>SUM(G8/F8*100)</f>
        <v>1.2779489804960176</v>
      </c>
      <c r="I8" s="65">
        <v>57358</v>
      </c>
      <c r="J8" s="35">
        <v>7642</v>
      </c>
      <c r="K8" s="60">
        <f>SUM(J8/I8*100)</f>
        <v>13.32333763380871</v>
      </c>
      <c r="L8" s="57">
        <v>1972166</v>
      </c>
      <c r="M8" s="35">
        <v>2196992</v>
      </c>
      <c r="N8" s="58">
        <f>SUM(M8/L8*100)</f>
        <v>111.39995314796016</v>
      </c>
      <c r="O8" s="69">
        <v>2235022</v>
      </c>
      <c r="P8" s="35">
        <v>567970</v>
      </c>
      <c r="Q8" s="58">
        <f>SUM(P8/O8*100)</f>
        <v>25.412277820978947</v>
      </c>
      <c r="R8" s="68">
        <v>710</v>
      </c>
      <c r="S8" s="50">
        <v>0</v>
      </c>
      <c r="T8" s="58">
        <f>SUM(S8/R8*100)</f>
        <v>0</v>
      </c>
      <c r="U8" s="68">
        <v>88464</v>
      </c>
      <c r="V8" s="50">
        <v>0</v>
      </c>
      <c r="W8" s="58">
        <f>SUM(V8/U8*100)</f>
        <v>0</v>
      </c>
      <c r="X8" s="36">
        <v>6559351</v>
      </c>
      <c r="Y8" s="46">
        <v>532914</v>
      </c>
      <c r="Z8" s="48">
        <f>SUM(Y8/X8*100)</f>
        <v>8.12449280424237</v>
      </c>
      <c r="AA8" s="93">
        <f>SUM(C8,F8,I8,L8,O8,R8,U8,)</f>
        <v>7547746</v>
      </c>
      <c r="AB8" s="94">
        <v>2863201</v>
      </c>
      <c r="AC8" s="95">
        <f>SUM(AB8/AA8*100)</f>
        <v>37.93451713928901</v>
      </c>
      <c r="AD8" s="102">
        <f>SUM(C8,F8,I8,L8,O8,R8,U8,X8)</f>
        <v>14107097</v>
      </c>
      <c r="AE8" s="103">
        <v>3396115</v>
      </c>
      <c r="AF8" s="108">
        <f aca="true" t="shared" si="0" ref="AF8:AF26">SUM(AE8/AD8*100)</f>
        <v>24.073804837380788</v>
      </c>
      <c r="AG8" s="1"/>
      <c r="AH8" s="9"/>
      <c r="AI8" s="9"/>
    </row>
    <row r="9" spans="1:35" ht="19.5" customHeight="1">
      <c r="A9" s="145"/>
      <c r="B9" s="55">
        <v>2004</v>
      </c>
      <c r="C9" s="59">
        <v>5573562</v>
      </c>
      <c r="D9" s="41">
        <v>1008868</v>
      </c>
      <c r="E9" s="60">
        <f aca="true" t="shared" si="1" ref="E9:E20">SUM(D9/C9*100)</f>
        <v>18.1009559057565</v>
      </c>
      <c r="F9" s="61">
        <v>860599</v>
      </c>
      <c r="G9" s="25">
        <v>8633</v>
      </c>
      <c r="H9" s="60">
        <f aca="true" t="shared" si="2" ref="H9:H19">SUM(G9/F9*100)</f>
        <v>1.00313851166455</v>
      </c>
      <c r="I9" s="66">
        <v>60914</v>
      </c>
      <c r="J9" s="25">
        <v>2518</v>
      </c>
      <c r="K9" s="60">
        <f aca="true" t="shared" si="3" ref="K9:K20">SUM(J9/I9*100)</f>
        <v>4.133696687132679</v>
      </c>
      <c r="L9" s="67">
        <v>3117615</v>
      </c>
      <c r="M9" s="25">
        <v>2495790</v>
      </c>
      <c r="N9" s="60">
        <f aca="true" t="shared" si="4" ref="N9:N19">SUM(M9/L9*100)</f>
        <v>80.05446471100505</v>
      </c>
      <c r="O9" s="59">
        <v>3999616</v>
      </c>
      <c r="P9" s="25">
        <v>670126</v>
      </c>
      <c r="Q9" s="60">
        <f aca="true" t="shared" si="5" ref="Q9:Q20">SUM(P9/O9*100)</f>
        <v>16.754758456811857</v>
      </c>
      <c r="R9" s="67">
        <v>1310</v>
      </c>
      <c r="S9" s="51">
        <v>0</v>
      </c>
      <c r="T9" s="60">
        <f aca="true" t="shared" si="6" ref="T9:T20">SUM(S9/R9*100)</f>
        <v>0</v>
      </c>
      <c r="U9" s="61">
        <v>120380</v>
      </c>
      <c r="V9" s="51">
        <v>0</v>
      </c>
      <c r="W9" s="60">
        <f aca="true" t="shared" si="7" ref="W9:W20">SUM(V9/U9*100)</f>
        <v>0</v>
      </c>
      <c r="X9" s="26">
        <v>7196964</v>
      </c>
      <c r="Y9" s="25">
        <v>949921</v>
      </c>
      <c r="Z9" s="47">
        <f aca="true" t="shared" si="8" ref="Z9:Z20">SUM(Y9/X9*100)</f>
        <v>13.198912763770945</v>
      </c>
      <c r="AA9" s="96">
        <f aca="true" t="shared" si="9" ref="AA9:AA20">SUM(C9,F9,I9,L9,O9,R9,U9,)</f>
        <v>13733996</v>
      </c>
      <c r="AB9" s="97">
        <v>4185935</v>
      </c>
      <c r="AC9" s="98">
        <f aca="true" t="shared" si="10" ref="AC9:AC20">SUM(AB9/AA9*100)</f>
        <v>30.478638555013415</v>
      </c>
      <c r="AD9" s="104">
        <v>20993900</v>
      </c>
      <c r="AE9" s="105">
        <v>5135856</v>
      </c>
      <c r="AF9" s="109">
        <f t="shared" si="0"/>
        <v>24.463563225508363</v>
      </c>
      <c r="AG9" s="1"/>
      <c r="AH9" s="9"/>
      <c r="AI9" s="9"/>
    </row>
    <row r="10" spans="1:35" ht="19.5" customHeight="1">
      <c r="A10" s="145"/>
      <c r="B10" s="55">
        <v>2005</v>
      </c>
      <c r="C10" s="59">
        <v>5111458</v>
      </c>
      <c r="D10" s="41">
        <v>364639</v>
      </c>
      <c r="E10" s="60">
        <f t="shared" si="1"/>
        <v>7.1337571393524115</v>
      </c>
      <c r="F10" s="61">
        <v>780670</v>
      </c>
      <c r="G10" s="25">
        <v>14875</v>
      </c>
      <c r="H10" s="60">
        <f t="shared" si="2"/>
        <v>1.9054145797840316</v>
      </c>
      <c r="I10" s="66">
        <v>53172</v>
      </c>
      <c r="J10" s="25">
        <v>-1989</v>
      </c>
      <c r="K10" s="60">
        <f t="shared" si="3"/>
        <v>-3.7406905890318214</v>
      </c>
      <c r="L10" s="61">
        <v>3176622</v>
      </c>
      <c r="M10" s="25">
        <v>2932923</v>
      </c>
      <c r="N10" s="60">
        <f t="shared" si="4"/>
        <v>92.32836012594511</v>
      </c>
      <c r="O10" s="69">
        <v>4400185</v>
      </c>
      <c r="P10" s="25">
        <v>1169042</v>
      </c>
      <c r="Q10" s="60">
        <f t="shared" si="5"/>
        <v>26.568019299188556</v>
      </c>
      <c r="R10" s="61">
        <v>7121</v>
      </c>
      <c r="S10" s="51">
        <v>0</v>
      </c>
      <c r="T10" s="60">
        <f t="shared" si="6"/>
        <v>0</v>
      </c>
      <c r="U10" s="61">
        <v>99569</v>
      </c>
      <c r="V10" s="51">
        <v>0</v>
      </c>
      <c r="W10" s="60">
        <f t="shared" si="7"/>
        <v>0</v>
      </c>
      <c r="X10" s="26">
        <v>6846400</v>
      </c>
      <c r="Y10" s="25">
        <v>1142720</v>
      </c>
      <c r="Z10" s="47">
        <f t="shared" si="8"/>
        <v>16.690815611124094</v>
      </c>
      <c r="AA10" s="96">
        <f t="shared" si="9"/>
        <v>13628797</v>
      </c>
      <c r="AB10" s="97">
        <v>4479490</v>
      </c>
      <c r="AC10" s="98">
        <f t="shared" si="10"/>
        <v>32.86783125465879</v>
      </c>
      <c r="AD10" s="104">
        <v>20484817</v>
      </c>
      <c r="AE10" s="105">
        <v>5622210</v>
      </c>
      <c r="AF10" s="109">
        <f t="shared" si="0"/>
        <v>27.44574188776009</v>
      </c>
      <c r="AG10" s="1"/>
      <c r="AH10" s="9"/>
      <c r="AI10" s="9"/>
    </row>
    <row r="11" spans="1:35" ht="19.5" customHeight="1">
      <c r="A11" s="145"/>
      <c r="B11" s="55">
        <v>2006</v>
      </c>
      <c r="C11" s="59">
        <v>5203676</v>
      </c>
      <c r="D11" s="41">
        <v>372653</v>
      </c>
      <c r="E11" s="60">
        <f t="shared" si="1"/>
        <v>7.161341328706861</v>
      </c>
      <c r="F11" s="61">
        <v>752779</v>
      </c>
      <c r="G11" s="25">
        <v>47785</v>
      </c>
      <c r="H11" s="60">
        <f t="shared" si="2"/>
        <v>6.347812571817227</v>
      </c>
      <c r="I11" s="66">
        <v>50473</v>
      </c>
      <c r="J11" s="25">
        <v>78003</v>
      </c>
      <c r="K11" s="60">
        <f t="shared" si="3"/>
        <v>154.54401363105026</v>
      </c>
      <c r="L11" s="61">
        <v>3243978</v>
      </c>
      <c r="M11" s="25">
        <v>3708304</v>
      </c>
      <c r="N11" s="60">
        <f t="shared" si="4"/>
        <v>114.31347561543265</v>
      </c>
      <c r="O11" s="59">
        <v>4180852</v>
      </c>
      <c r="P11" s="25">
        <v>1098871</v>
      </c>
      <c r="Q11" s="60">
        <f t="shared" si="5"/>
        <v>26.283422613381198</v>
      </c>
      <c r="R11" s="61">
        <v>89656</v>
      </c>
      <c r="S11" s="51">
        <v>0</v>
      </c>
      <c r="T11" s="60">
        <f t="shared" si="6"/>
        <v>0</v>
      </c>
      <c r="U11" s="61">
        <v>88083</v>
      </c>
      <c r="V11" s="51">
        <v>0</v>
      </c>
      <c r="W11" s="60">
        <f t="shared" si="7"/>
        <v>0</v>
      </c>
      <c r="X11" s="26">
        <v>6414751</v>
      </c>
      <c r="Y11" s="25">
        <v>2420633</v>
      </c>
      <c r="Z11" s="47">
        <f t="shared" si="8"/>
        <v>37.73541638638819</v>
      </c>
      <c r="AA11" s="96">
        <f t="shared" si="9"/>
        <v>13609497</v>
      </c>
      <c r="AB11" s="97">
        <v>4933335</v>
      </c>
      <c r="AC11" s="98">
        <f t="shared" si="10"/>
        <v>36.249208916391254</v>
      </c>
      <c r="AD11" s="104">
        <v>21049418</v>
      </c>
      <c r="AE11" s="105">
        <v>7726249</v>
      </c>
      <c r="AF11" s="109">
        <f t="shared" si="0"/>
        <v>36.70528562832474</v>
      </c>
      <c r="AG11" s="1"/>
      <c r="AH11" s="9"/>
      <c r="AI11" s="9"/>
    </row>
    <row r="12" spans="1:35" ht="19.5" customHeight="1">
      <c r="A12" s="145"/>
      <c r="B12" s="55">
        <v>2007</v>
      </c>
      <c r="C12" s="59">
        <v>5263718</v>
      </c>
      <c r="D12" s="41">
        <v>2422390</v>
      </c>
      <c r="E12" s="60">
        <f t="shared" si="1"/>
        <v>46.02051249706006</v>
      </c>
      <c r="F12" s="61">
        <v>760213</v>
      </c>
      <c r="G12" s="25">
        <v>66131</v>
      </c>
      <c r="H12" s="60">
        <f t="shared" si="2"/>
        <v>8.699009356588219</v>
      </c>
      <c r="I12" s="61">
        <v>49621</v>
      </c>
      <c r="J12" s="25">
        <v>34626</v>
      </c>
      <c r="K12" s="60">
        <f t="shared" si="3"/>
        <v>69.78093952157353</v>
      </c>
      <c r="L12" s="68">
        <v>3260110</v>
      </c>
      <c r="M12" s="25">
        <v>7132938</v>
      </c>
      <c r="N12" s="60">
        <f t="shared" si="4"/>
        <v>218.79439650809326</v>
      </c>
      <c r="O12" s="57">
        <v>5193894</v>
      </c>
      <c r="P12" s="25">
        <v>1086289</v>
      </c>
      <c r="Q12" s="60">
        <f t="shared" si="5"/>
        <v>20.914731798531122</v>
      </c>
      <c r="R12" s="68">
        <v>97573</v>
      </c>
      <c r="S12" s="51">
        <v>0</v>
      </c>
      <c r="T12" s="60">
        <f t="shared" si="6"/>
        <v>0</v>
      </c>
      <c r="U12" s="61">
        <v>97379</v>
      </c>
      <c r="V12" s="51">
        <v>0</v>
      </c>
      <c r="W12" s="60">
        <f t="shared" si="7"/>
        <v>0</v>
      </c>
      <c r="X12" s="26">
        <v>6736654</v>
      </c>
      <c r="Y12" s="25">
        <v>452713</v>
      </c>
      <c r="Z12" s="47">
        <f t="shared" si="8"/>
        <v>6.720146232833095</v>
      </c>
      <c r="AA12" s="96">
        <f t="shared" si="9"/>
        <v>14722508</v>
      </c>
      <c r="AB12" s="97">
        <v>10742374</v>
      </c>
      <c r="AC12" s="98">
        <f t="shared" si="10"/>
        <v>72.96565231956403</v>
      </c>
      <c r="AD12" s="104">
        <v>21489033</v>
      </c>
      <c r="AE12" s="105">
        <v>11195087</v>
      </c>
      <c r="AF12" s="109">
        <f t="shared" si="0"/>
        <v>52.096746279834925</v>
      </c>
      <c r="AG12" s="1"/>
      <c r="AH12" s="9"/>
      <c r="AI12" s="9"/>
    </row>
    <row r="13" spans="1:35" ht="19.5" customHeight="1">
      <c r="A13" s="145" t="s">
        <v>14</v>
      </c>
      <c r="B13" s="55">
        <v>2008</v>
      </c>
      <c r="C13" s="59">
        <v>4400065</v>
      </c>
      <c r="D13" s="41">
        <v>1675867</v>
      </c>
      <c r="E13" s="60">
        <f t="shared" si="1"/>
        <v>38.08732370999065</v>
      </c>
      <c r="F13" s="61">
        <v>660847</v>
      </c>
      <c r="G13" s="25">
        <v>20700</v>
      </c>
      <c r="H13" s="60">
        <f t="shared" si="2"/>
        <v>3.132343795159848</v>
      </c>
      <c r="I13" s="61">
        <v>92800</v>
      </c>
      <c r="J13" s="25">
        <v>9678</v>
      </c>
      <c r="K13" s="60">
        <f t="shared" si="3"/>
        <v>10.428879310344827</v>
      </c>
      <c r="L13" s="61">
        <v>12248670</v>
      </c>
      <c r="M13" s="25">
        <v>3949220</v>
      </c>
      <c r="N13" s="60">
        <f t="shared" si="4"/>
        <v>32.242031175629684</v>
      </c>
      <c r="O13" s="61">
        <v>3574721</v>
      </c>
      <c r="P13" s="25">
        <v>2778864</v>
      </c>
      <c r="Q13" s="60">
        <f t="shared" si="5"/>
        <v>77.7365282493375</v>
      </c>
      <c r="R13" s="61">
        <v>277087</v>
      </c>
      <c r="S13" s="51">
        <v>0</v>
      </c>
      <c r="T13" s="60">
        <f t="shared" si="6"/>
        <v>0</v>
      </c>
      <c r="U13" s="74">
        <v>0</v>
      </c>
      <c r="V13" s="51">
        <v>0</v>
      </c>
      <c r="W13" s="60">
        <v>0</v>
      </c>
      <c r="X13" s="44">
        <v>4625542</v>
      </c>
      <c r="Y13" s="25">
        <v>408957</v>
      </c>
      <c r="Z13" s="47">
        <f t="shared" si="8"/>
        <v>8.841277411382277</v>
      </c>
      <c r="AA13" s="96">
        <f t="shared" si="9"/>
        <v>21254190</v>
      </c>
      <c r="AB13" s="97">
        <v>8434329</v>
      </c>
      <c r="AC13" s="98">
        <f t="shared" si="10"/>
        <v>39.683135419416125</v>
      </c>
      <c r="AD13" s="104">
        <v>25879732</v>
      </c>
      <c r="AE13" s="105">
        <v>8843286</v>
      </c>
      <c r="AF13" s="109">
        <f t="shared" si="0"/>
        <v>34.1707016131388</v>
      </c>
      <c r="AG13" s="1"/>
      <c r="AH13" s="9"/>
      <c r="AI13" s="9"/>
    </row>
    <row r="14" spans="1:35" ht="19.5" customHeight="1">
      <c r="A14" s="145"/>
      <c r="B14" s="55">
        <v>2009</v>
      </c>
      <c r="C14" s="59">
        <v>4425916</v>
      </c>
      <c r="D14" s="41">
        <v>343445</v>
      </c>
      <c r="E14" s="60">
        <f t="shared" si="1"/>
        <v>7.7598625911562715</v>
      </c>
      <c r="F14" s="61">
        <v>666842</v>
      </c>
      <c r="G14" s="25">
        <v>175192</v>
      </c>
      <c r="H14" s="60">
        <f t="shared" si="2"/>
        <v>26.27189049280039</v>
      </c>
      <c r="I14" s="61">
        <v>101720</v>
      </c>
      <c r="J14" s="25">
        <v>11776</v>
      </c>
      <c r="K14" s="60">
        <f t="shared" si="3"/>
        <v>11.576877703499804</v>
      </c>
      <c r="L14" s="61">
        <v>12576285</v>
      </c>
      <c r="M14" s="25">
        <v>3884417</v>
      </c>
      <c r="N14" s="60">
        <f t="shared" si="4"/>
        <v>30.88683979410454</v>
      </c>
      <c r="O14" s="61">
        <v>5258596</v>
      </c>
      <c r="P14" s="25">
        <v>2052114</v>
      </c>
      <c r="Q14" s="60">
        <f t="shared" si="5"/>
        <v>39.023990433948526</v>
      </c>
      <c r="R14" s="61">
        <v>364154</v>
      </c>
      <c r="S14" s="51">
        <v>0</v>
      </c>
      <c r="T14" s="60">
        <f t="shared" si="6"/>
        <v>0</v>
      </c>
      <c r="U14" s="74">
        <v>52000</v>
      </c>
      <c r="V14" s="51">
        <v>0</v>
      </c>
      <c r="W14" s="60">
        <f t="shared" si="7"/>
        <v>0</v>
      </c>
      <c r="X14" s="44">
        <v>4804703</v>
      </c>
      <c r="Y14" s="25">
        <v>925463</v>
      </c>
      <c r="Z14" s="47">
        <f t="shared" si="8"/>
        <v>19.26160680483268</v>
      </c>
      <c r="AA14" s="96">
        <f t="shared" si="9"/>
        <v>23445513</v>
      </c>
      <c r="AB14" s="97">
        <v>6466944</v>
      </c>
      <c r="AC14" s="98">
        <f t="shared" si="10"/>
        <v>27.58286414974157</v>
      </c>
      <c r="AD14" s="104">
        <v>28253736</v>
      </c>
      <c r="AE14" s="105">
        <v>7392407</v>
      </c>
      <c r="AF14" s="109">
        <f t="shared" si="0"/>
        <v>26.16435221168627</v>
      </c>
      <c r="AG14" s="1"/>
      <c r="AH14" s="9"/>
      <c r="AI14" s="9"/>
    </row>
    <row r="15" spans="1:35" ht="19.5" customHeight="1">
      <c r="A15" s="145"/>
      <c r="B15" s="55">
        <v>2010</v>
      </c>
      <c r="C15" s="59">
        <v>4438688</v>
      </c>
      <c r="D15" s="41">
        <v>186956</v>
      </c>
      <c r="E15" s="60">
        <f t="shared" si="1"/>
        <v>4.211965337505137</v>
      </c>
      <c r="F15" s="61">
        <v>673145</v>
      </c>
      <c r="G15" s="25">
        <v>24332</v>
      </c>
      <c r="H15" s="60">
        <f t="shared" si="2"/>
        <v>3.6146744015033905</v>
      </c>
      <c r="I15" s="61">
        <v>102920</v>
      </c>
      <c r="J15" s="25">
        <v>4253</v>
      </c>
      <c r="K15" s="60">
        <f t="shared" si="3"/>
        <v>4.132335794792072</v>
      </c>
      <c r="L15" s="61">
        <v>12599553</v>
      </c>
      <c r="M15" s="25">
        <v>4927815</v>
      </c>
      <c r="N15" s="60">
        <f t="shared" si="4"/>
        <v>39.1110303675059</v>
      </c>
      <c r="O15" s="61">
        <v>4994230</v>
      </c>
      <c r="P15" s="25">
        <v>3174506</v>
      </c>
      <c r="Q15" s="60">
        <f t="shared" si="5"/>
        <v>63.56347224697301</v>
      </c>
      <c r="R15" s="61">
        <v>364919</v>
      </c>
      <c r="S15" s="51">
        <v>0</v>
      </c>
      <c r="T15" s="60">
        <f t="shared" si="6"/>
        <v>0</v>
      </c>
      <c r="U15" s="74">
        <v>52000</v>
      </c>
      <c r="V15" s="51">
        <v>0</v>
      </c>
      <c r="W15" s="60">
        <f t="shared" si="7"/>
        <v>0</v>
      </c>
      <c r="X15" s="44">
        <v>4491367</v>
      </c>
      <c r="Y15" s="25">
        <v>1661169</v>
      </c>
      <c r="Z15" s="47">
        <f t="shared" si="8"/>
        <v>36.98582191123549</v>
      </c>
      <c r="AA15" s="96">
        <f t="shared" si="9"/>
        <v>23225455</v>
      </c>
      <c r="AB15" s="97">
        <v>8317862</v>
      </c>
      <c r="AC15" s="98">
        <f t="shared" si="10"/>
        <v>35.81355887322768</v>
      </c>
      <c r="AD15" s="104">
        <v>27725452</v>
      </c>
      <c r="AE15" s="105">
        <v>9979031</v>
      </c>
      <c r="AF15" s="109">
        <f t="shared" si="0"/>
        <v>35.99231132462692</v>
      </c>
      <c r="AG15" s="1"/>
      <c r="AH15" s="9"/>
      <c r="AI15" s="9"/>
    </row>
    <row r="16" spans="1:35" ht="19.5" customHeight="1">
      <c r="A16" s="145"/>
      <c r="B16" s="55">
        <v>2011</v>
      </c>
      <c r="C16" s="59">
        <v>4488791</v>
      </c>
      <c r="D16" s="41">
        <v>106287</v>
      </c>
      <c r="E16" s="60">
        <f t="shared" si="1"/>
        <v>2.36783133810418</v>
      </c>
      <c r="F16" s="61">
        <v>632042</v>
      </c>
      <c r="G16" s="25">
        <v>76290</v>
      </c>
      <c r="H16" s="60">
        <f t="shared" si="2"/>
        <v>12.070400384784556</v>
      </c>
      <c r="I16" s="61">
        <v>82600</v>
      </c>
      <c r="J16" s="25">
        <v>29317</v>
      </c>
      <c r="K16" s="60">
        <f t="shared" si="3"/>
        <v>35.49273607748184</v>
      </c>
      <c r="L16" s="61">
        <v>11094460</v>
      </c>
      <c r="M16" s="25">
        <v>1618352</v>
      </c>
      <c r="N16" s="60">
        <f t="shared" si="4"/>
        <v>14.587028120341145</v>
      </c>
      <c r="O16" s="61">
        <v>5112864</v>
      </c>
      <c r="P16" s="25">
        <v>2182655</v>
      </c>
      <c r="Q16" s="60">
        <f t="shared" si="5"/>
        <v>42.689478930008704</v>
      </c>
      <c r="R16" s="61">
        <v>270920</v>
      </c>
      <c r="S16" s="51">
        <v>0</v>
      </c>
      <c r="T16" s="60">
        <f t="shared" si="6"/>
        <v>0</v>
      </c>
      <c r="U16" s="74">
        <v>52000</v>
      </c>
      <c r="V16" s="51">
        <v>0</v>
      </c>
      <c r="W16" s="60">
        <f t="shared" si="7"/>
        <v>0</v>
      </c>
      <c r="X16" s="44">
        <v>4527168</v>
      </c>
      <c r="Y16" s="25">
        <v>353343</v>
      </c>
      <c r="Z16" s="47">
        <f t="shared" si="8"/>
        <v>7.804945608380338</v>
      </c>
      <c r="AA16" s="96">
        <f t="shared" si="9"/>
        <v>21733677</v>
      </c>
      <c r="AB16" s="97">
        <v>4012901</v>
      </c>
      <c r="AC16" s="98">
        <f t="shared" si="10"/>
        <v>18.46397643620083</v>
      </c>
      <c r="AD16" s="104">
        <v>26260845</v>
      </c>
      <c r="AE16" s="105">
        <v>4366244</v>
      </c>
      <c r="AF16" s="109">
        <f t="shared" si="0"/>
        <v>16.626441380694338</v>
      </c>
      <c r="AG16" s="1"/>
      <c r="AH16" s="9"/>
      <c r="AI16" s="9"/>
    </row>
    <row r="17" spans="1:35" s="8" customFormat="1" ht="19.5" customHeight="1">
      <c r="A17" s="145"/>
      <c r="B17" s="55">
        <v>2012</v>
      </c>
      <c r="C17" s="61">
        <v>4578791</v>
      </c>
      <c r="D17" s="41">
        <v>910614</v>
      </c>
      <c r="E17" s="60">
        <f t="shared" si="1"/>
        <v>19.887651565664385</v>
      </c>
      <c r="F17" s="61">
        <v>632042</v>
      </c>
      <c r="G17" s="25">
        <v>155828</v>
      </c>
      <c r="H17" s="60">
        <f t="shared" si="2"/>
        <v>24.654690669290964</v>
      </c>
      <c r="I17" s="61">
        <v>82600</v>
      </c>
      <c r="J17" s="25">
        <v>91834</v>
      </c>
      <c r="K17" s="60">
        <f t="shared" si="3"/>
        <v>111.17917675544795</v>
      </c>
      <c r="L17" s="61">
        <v>12357660</v>
      </c>
      <c r="M17" s="25">
        <v>5827371</v>
      </c>
      <c r="N17" s="60">
        <f t="shared" si="4"/>
        <v>47.15594214438656</v>
      </c>
      <c r="O17" s="70">
        <v>5338824</v>
      </c>
      <c r="P17" s="25">
        <v>2729085</v>
      </c>
      <c r="Q17" s="60">
        <f t="shared" si="5"/>
        <v>51.117718059257996</v>
      </c>
      <c r="R17" s="61">
        <v>422211</v>
      </c>
      <c r="S17" s="51">
        <v>0</v>
      </c>
      <c r="T17" s="60">
        <f t="shared" si="6"/>
        <v>0</v>
      </c>
      <c r="U17" s="61">
        <v>52000</v>
      </c>
      <c r="V17" s="51">
        <v>0</v>
      </c>
      <c r="W17" s="60">
        <f t="shared" si="7"/>
        <v>0</v>
      </c>
      <c r="X17" s="45">
        <v>4623618</v>
      </c>
      <c r="Y17" s="25">
        <v>1525093</v>
      </c>
      <c r="Z17" s="47">
        <f t="shared" si="8"/>
        <v>32.98484001057181</v>
      </c>
      <c r="AA17" s="96">
        <f t="shared" si="9"/>
        <v>23464128</v>
      </c>
      <c r="AB17" s="97">
        <v>9714732</v>
      </c>
      <c r="AC17" s="98">
        <f t="shared" si="10"/>
        <v>41.40248467788788</v>
      </c>
      <c r="AD17" s="104">
        <f>SUM(AA17:AA17)</f>
        <v>23464128</v>
      </c>
      <c r="AE17" s="105">
        <v>11239825</v>
      </c>
      <c r="AF17" s="109">
        <f t="shared" si="0"/>
        <v>47.90216367725236</v>
      </c>
      <c r="AG17" s="22"/>
      <c r="AH17" s="9"/>
      <c r="AI17" s="9"/>
    </row>
    <row r="18" spans="1:35" s="8" customFormat="1" ht="19.5" customHeight="1">
      <c r="A18" s="23">
        <v>2013</v>
      </c>
      <c r="B18" s="55">
        <v>2013</v>
      </c>
      <c r="C18" s="61">
        <v>4532626</v>
      </c>
      <c r="D18" s="41">
        <v>224527</v>
      </c>
      <c r="E18" s="60">
        <f t="shared" si="1"/>
        <v>4.953574373883925</v>
      </c>
      <c r="F18" s="61">
        <v>639371</v>
      </c>
      <c r="G18" s="25">
        <v>97920</v>
      </c>
      <c r="H18" s="60">
        <f t="shared" si="2"/>
        <v>15.315051824371139</v>
      </c>
      <c r="I18" s="61">
        <v>80800</v>
      </c>
      <c r="J18" s="25">
        <v>803</v>
      </c>
      <c r="K18" s="60">
        <f t="shared" si="3"/>
        <v>0.9938118811881188</v>
      </c>
      <c r="L18" s="61">
        <v>12332252</v>
      </c>
      <c r="M18" s="25">
        <v>3038019</v>
      </c>
      <c r="N18" s="60">
        <f t="shared" si="4"/>
        <v>24.634746354518217</v>
      </c>
      <c r="O18" s="70">
        <v>5583161</v>
      </c>
      <c r="P18" s="25">
        <v>1271585</v>
      </c>
      <c r="Q18" s="60">
        <f t="shared" si="5"/>
        <v>22.775359693191724</v>
      </c>
      <c r="R18" s="61">
        <v>380769</v>
      </c>
      <c r="S18" s="51">
        <v>0</v>
      </c>
      <c r="T18" s="60">
        <f t="shared" si="6"/>
        <v>0</v>
      </c>
      <c r="U18" s="61">
        <v>100320</v>
      </c>
      <c r="V18" s="51">
        <v>0</v>
      </c>
      <c r="W18" s="60">
        <f t="shared" si="7"/>
        <v>0</v>
      </c>
      <c r="X18" s="45">
        <v>4420636</v>
      </c>
      <c r="Y18" s="25">
        <v>703593</v>
      </c>
      <c r="Z18" s="47">
        <f t="shared" si="8"/>
        <v>15.916103474703641</v>
      </c>
      <c r="AA18" s="96">
        <f t="shared" si="9"/>
        <v>23649299</v>
      </c>
      <c r="AB18" s="97">
        <v>4632854</v>
      </c>
      <c r="AC18" s="98">
        <f t="shared" si="10"/>
        <v>19.58981532602721</v>
      </c>
      <c r="AD18" s="104">
        <v>28739463</v>
      </c>
      <c r="AE18" s="105">
        <v>5336447</v>
      </c>
      <c r="AF18" s="109">
        <f t="shared" si="0"/>
        <v>18.56836016734203</v>
      </c>
      <c r="AG18" s="22"/>
      <c r="AH18" s="9"/>
      <c r="AI18" s="9"/>
    </row>
    <row r="19" spans="1:35" s="8" customFormat="1" ht="19.5" customHeight="1">
      <c r="A19" s="146" t="s">
        <v>17</v>
      </c>
      <c r="B19" s="55">
        <v>2014</v>
      </c>
      <c r="C19" s="61">
        <v>4186162</v>
      </c>
      <c r="D19" s="41">
        <v>286178</v>
      </c>
      <c r="E19" s="60">
        <f t="shared" si="1"/>
        <v>6.836285838914022</v>
      </c>
      <c r="F19" s="61">
        <v>592830</v>
      </c>
      <c r="G19" s="25">
        <v>209438</v>
      </c>
      <c r="H19" s="60">
        <f t="shared" si="2"/>
        <v>35.32850901607543</v>
      </c>
      <c r="I19" s="61">
        <v>78080</v>
      </c>
      <c r="J19" s="25">
        <v>35181</v>
      </c>
      <c r="K19" s="60">
        <f t="shared" si="3"/>
        <v>45.05763319672131</v>
      </c>
      <c r="L19" s="61">
        <v>16673376</v>
      </c>
      <c r="M19" s="25">
        <v>12522006</v>
      </c>
      <c r="N19" s="60">
        <f t="shared" si="4"/>
        <v>75.10180301817701</v>
      </c>
      <c r="O19" s="70">
        <v>5371453</v>
      </c>
      <c r="P19" s="25">
        <v>1346836</v>
      </c>
      <c r="Q19" s="60">
        <f t="shared" si="5"/>
        <v>25.073960434913978</v>
      </c>
      <c r="R19" s="61">
        <v>664184</v>
      </c>
      <c r="S19" s="51">
        <v>0</v>
      </c>
      <c r="T19" s="60">
        <f t="shared" si="6"/>
        <v>0</v>
      </c>
      <c r="U19" s="61">
        <v>52000</v>
      </c>
      <c r="V19" s="51">
        <v>0</v>
      </c>
      <c r="W19" s="60">
        <f t="shared" si="7"/>
        <v>0</v>
      </c>
      <c r="X19" s="45">
        <v>3832468</v>
      </c>
      <c r="Y19" s="25">
        <v>1085508</v>
      </c>
      <c r="Z19" s="47">
        <f t="shared" si="8"/>
        <v>28.32399383373847</v>
      </c>
      <c r="AA19" s="96">
        <f t="shared" si="9"/>
        <v>27618085</v>
      </c>
      <c r="AB19" s="97">
        <v>14399639</v>
      </c>
      <c r="AC19" s="98">
        <f t="shared" si="10"/>
        <v>52.13844116997974</v>
      </c>
      <c r="AD19" s="104">
        <v>31450553</v>
      </c>
      <c r="AE19" s="105">
        <v>15485147</v>
      </c>
      <c r="AF19" s="109">
        <f t="shared" si="0"/>
        <v>49.23648560328971</v>
      </c>
      <c r="AG19" s="22"/>
      <c r="AH19" s="9"/>
      <c r="AI19" s="9"/>
    </row>
    <row r="20" spans="1:35" s="8" customFormat="1" ht="19.5" customHeight="1" thickBot="1">
      <c r="A20" s="147"/>
      <c r="B20" s="56">
        <v>2015</v>
      </c>
      <c r="C20" s="62">
        <v>4186000</v>
      </c>
      <c r="D20" s="42">
        <v>946074</v>
      </c>
      <c r="E20" s="63">
        <f t="shared" si="1"/>
        <v>22.600907787864312</v>
      </c>
      <c r="F20" s="62">
        <v>592000</v>
      </c>
      <c r="G20" s="24">
        <v>73389</v>
      </c>
      <c r="H20" s="64">
        <f aca="true" t="shared" si="11" ref="H20:H26">SUM(G20/F20*100)</f>
        <v>12.396790540540541</v>
      </c>
      <c r="I20" s="62">
        <v>78000</v>
      </c>
      <c r="J20" s="43">
        <v>9809</v>
      </c>
      <c r="K20" s="64">
        <f t="shared" si="3"/>
        <v>12.575641025641026</v>
      </c>
      <c r="L20" s="62">
        <v>16673000</v>
      </c>
      <c r="M20" s="43">
        <v>2189878</v>
      </c>
      <c r="N20" s="64">
        <f aca="true" t="shared" si="12" ref="N20:N26">SUM(M20/L20*100)</f>
        <v>13.134276974749595</v>
      </c>
      <c r="O20" s="71">
        <v>5371000</v>
      </c>
      <c r="P20" s="24">
        <v>433455</v>
      </c>
      <c r="Q20" s="72">
        <f t="shared" si="5"/>
        <v>8.070284863153974</v>
      </c>
      <c r="R20" s="62">
        <v>664000</v>
      </c>
      <c r="S20" s="30">
        <v>0</v>
      </c>
      <c r="T20" s="72">
        <f t="shared" si="6"/>
        <v>0</v>
      </c>
      <c r="U20" s="62">
        <v>52000</v>
      </c>
      <c r="V20" s="30">
        <v>0</v>
      </c>
      <c r="W20" s="72">
        <f t="shared" si="7"/>
        <v>0</v>
      </c>
      <c r="X20" s="73">
        <v>3832000</v>
      </c>
      <c r="Y20" s="24">
        <v>661337</v>
      </c>
      <c r="Z20" s="49">
        <f t="shared" si="8"/>
        <v>17.258272442588726</v>
      </c>
      <c r="AA20" s="99">
        <f t="shared" si="9"/>
        <v>27616000</v>
      </c>
      <c r="AB20" s="100">
        <v>3652605</v>
      </c>
      <c r="AC20" s="101">
        <f t="shared" si="10"/>
        <v>13.226408603707995</v>
      </c>
      <c r="AD20" s="106">
        <v>31448000</v>
      </c>
      <c r="AE20" s="107">
        <v>4313942</v>
      </c>
      <c r="AF20" s="110">
        <f t="shared" si="0"/>
        <v>13.717699058763674</v>
      </c>
      <c r="AG20" s="22"/>
      <c r="AH20" s="9"/>
      <c r="AI20" s="9"/>
    </row>
    <row r="21" spans="1:35" s="7" customFormat="1" ht="39" thickBot="1">
      <c r="A21" s="111" t="s">
        <v>18</v>
      </c>
      <c r="B21" s="75" t="s">
        <v>21</v>
      </c>
      <c r="C21" s="112">
        <f>SUM(C8,C9,C10,C11,C12,C13,C14,C15,C16,C17,C18,C19,C20)/13</f>
        <v>4544279.538461538</v>
      </c>
      <c r="D21" s="112">
        <f>SUM(D8,D9,D10,D11,D12,D13,D14,D15,D16,D17,D18,D19,D20)/13</f>
        <v>687123.4615384615</v>
      </c>
      <c r="E21" s="113">
        <f aca="true" t="shared" si="13" ref="E21:E26">SUM(D21/C21*100)</f>
        <v>15.120624858634613</v>
      </c>
      <c r="F21" s="114">
        <f>SUM(F8,F9,F10,F11,F12,F13,F14,F15,F16,F17,F18,F19,F20)/13</f>
        <v>673171.1538461539</v>
      </c>
      <c r="G21" s="112">
        <f>SUM(G8,G9,G10,G11,G12,G13,G14,G15,G16,G17,G18,G19,G20)/13</f>
        <v>75154.07692307692</v>
      </c>
      <c r="H21" s="113">
        <f t="shared" si="11"/>
        <v>11.164185585446608</v>
      </c>
      <c r="I21" s="112">
        <f>SUM(I8,I9,I10,I11,I12,I13,I14,I15,I16,I17,I18,I19,I20)/13</f>
        <v>74696.76923076923</v>
      </c>
      <c r="J21" s="112">
        <f>SUM(J8,J9,J10,J11,J12,J13,J14,J15,J16,J17,J18,J19,J20)/13</f>
        <v>24111.615384615383</v>
      </c>
      <c r="K21" s="113">
        <f aca="true" t="shared" si="14" ref="K21:K26">SUM(J21/I21*100)</f>
        <v>32.27932832024452</v>
      </c>
      <c r="L21" s="112">
        <f>SUM(L8,L9,L10,L11,L12,L13,L14,L15,L16,L17,L18,L19,L20)/13</f>
        <v>9332749.76923077</v>
      </c>
      <c r="M21" s="112">
        <f>SUM(M8,M9,M10,M11,M12,M13,M14,M15,M16,M17,M18,M19,M20)/13</f>
        <v>4340309.615384615</v>
      </c>
      <c r="N21" s="113">
        <f t="shared" si="12"/>
        <v>46.50622509664003</v>
      </c>
      <c r="O21" s="115">
        <f>SUM(O8,O9,O10,O11,O12,O13,O14,O15,O16,O17,O18,O19,O20)/13</f>
        <v>4662647.538461538</v>
      </c>
      <c r="P21" s="115">
        <f>SUM(P8,P9,P10,P11,P12,P13,P14,P15,P16,P17,P18,P19,P20)/13</f>
        <v>1581646</v>
      </c>
      <c r="Q21" s="113">
        <f aca="true" t="shared" si="15" ref="Q21:Q26">SUM(P21/O21*100)</f>
        <v>33.92162900912453</v>
      </c>
      <c r="R21" s="115">
        <f>SUM(R8,R9,R10,R11,R12,R13,R14,R15,R16,R17,R18,R19,R20)/13</f>
        <v>277278</v>
      </c>
      <c r="S21" s="116">
        <f>SUM(S8,S9,S10,S11,S12,S13,S14,S15,S16,S17,S18,S19,S20)/13</f>
        <v>0</v>
      </c>
      <c r="T21" s="113">
        <f aca="true" t="shared" si="16" ref="T21:T26">SUM(S21/R21*100)</f>
        <v>0</v>
      </c>
      <c r="U21" s="115">
        <f>SUM(U8,U9,U10,U11,U12,U13,U14,U15,U16,U17,U18,U19,U20)/13</f>
        <v>69707.30769230769</v>
      </c>
      <c r="V21" s="116">
        <f>SUM(V8,V9,V10,V11,V12,V13,V14,V15,V16,V17,V18,V19,V20)/13</f>
        <v>0</v>
      </c>
      <c r="W21" s="113">
        <f aca="true" t="shared" si="17" ref="W21:W26">SUM(V21/U21*100)</f>
        <v>0</v>
      </c>
      <c r="X21" s="115">
        <f>SUM(X8,X9,X10,X11,X12,X13,X14,X15,X16,X17,X18,X19,X20)/13</f>
        <v>5300894</v>
      </c>
      <c r="Y21" s="115">
        <f>SUM(Y8,Y9,Y10,Y11,Y12,Y13,Y14,Y15,Y16,Y17,Y18,Y19,Y20)/13</f>
        <v>986412.6153846154</v>
      </c>
      <c r="Z21" s="113">
        <f aca="true" t="shared" si="18" ref="Z21:Z26">SUM(Y21/X21*100)</f>
        <v>18.60841992661267</v>
      </c>
      <c r="AA21" s="115">
        <f>SUM(AA8,AA9,AA10,AA11,AA12,AA13,AA14,AA15,AA16,AA17,AA18,AA19,AA20)/13</f>
        <v>19634530.076923076</v>
      </c>
      <c r="AB21" s="117">
        <f>SUM(AB8,AB9,AB10,AB11,AB12,AB13,AB14,AB15,AB16,AB17,AB18,AB19,AB20)/13</f>
        <v>6679707.769230769</v>
      </c>
      <c r="AC21" s="118">
        <f aca="true" t="shared" si="19" ref="AC21:AC26">SUM(AB21/AA21*100)</f>
        <v>34.0202069673243</v>
      </c>
      <c r="AD21" s="115">
        <f>SUM(AD8,AD9,AD10,AD11,AD12,AD13,AD14,AD15,AD16,AD17,AD18,AD19,AD20)/13</f>
        <v>24718936.46153846</v>
      </c>
      <c r="AE21" s="117">
        <f>SUM(AE8,AE9,AE10,AE11,AE12,AE13,AE14,AE15,AE16,AE17,AE18,AE19,AE20)/13</f>
        <v>7694757.384615385</v>
      </c>
      <c r="AF21" s="76">
        <f t="shared" si="0"/>
        <v>31.128998598253116</v>
      </c>
      <c r="AG21" s="2"/>
      <c r="AH21" s="9"/>
      <c r="AI21" s="9"/>
    </row>
    <row r="22" spans="1:35" s="79" customFormat="1" ht="19.5" customHeight="1">
      <c r="A22" s="91" t="s">
        <v>13</v>
      </c>
      <c r="B22" s="80" t="s">
        <v>16</v>
      </c>
      <c r="C22" s="81">
        <f>SUM(C8,C9,C10,C11,C12)</f>
        <v>23838595</v>
      </c>
      <c r="D22" s="82">
        <f>SUM(D8,D9,D10,D11,D12)</f>
        <v>4252657</v>
      </c>
      <c r="E22" s="83">
        <f t="shared" si="13"/>
        <v>17.839377698224247</v>
      </c>
      <c r="F22" s="81">
        <f>SUM(F8,F9,F10,F11,F12)</f>
        <v>3662106</v>
      </c>
      <c r="G22" s="82">
        <f>SUM(G8,G9,G10,G11,G12)</f>
        <v>143914</v>
      </c>
      <c r="H22" s="83">
        <f t="shared" si="11"/>
        <v>3.9298152483843998</v>
      </c>
      <c r="I22" s="81">
        <f>SUM(I8,I9,I10,I11,I12)</f>
        <v>271538</v>
      </c>
      <c r="J22" s="82">
        <f>SUM(J8,J9,J10,J11,J12)</f>
        <v>120800</v>
      </c>
      <c r="K22" s="83">
        <f t="shared" si="14"/>
        <v>44.48732774050041</v>
      </c>
      <c r="L22" s="81">
        <f>SUM(L8,L9,L10,L11,L12)</f>
        <v>14770491</v>
      </c>
      <c r="M22" s="82">
        <f>SUM(M8,M9,M10,M11,M12)</f>
        <v>18466947</v>
      </c>
      <c r="N22" s="83">
        <f t="shared" si="12"/>
        <v>125.02595208243245</v>
      </c>
      <c r="O22" s="81">
        <f>SUM(O8,O9,O10,O11,O12)</f>
        <v>20009569</v>
      </c>
      <c r="P22" s="82">
        <f>SUM(P8,P9,P10,P11,P12)</f>
        <v>4592298</v>
      </c>
      <c r="Q22" s="83">
        <f t="shared" si="15"/>
        <v>22.95050932881163</v>
      </c>
      <c r="R22" s="81">
        <f>SUM(R8,R9,R10,R11,R12)</f>
        <v>196370</v>
      </c>
      <c r="S22" s="84">
        <f>SUM(S8,S9,S10,S11,S12)</f>
        <v>0</v>
      </c>
      <c r="T22" s="83">
        <f t="shared" si="16"/>
        <v>0</v>
      </c>
      <c r="U22" s="81">
        <f>SUM(U8,U9,U10,U11,U12)</f>
        <v>493875</v>
      </c>
      <c r="V22" s="84">
        <f>SUM(V8,V9,V10,V11,V12)</f>
        <v>0</v>
      </c>
      <c r="W22" s="83">
        <f t="shared" si="17"/>
        <v>0</v>
      </c>
      <c r="X22" s="81">
        <f>SUM(X8,X9,X10,X11,X12)</f>
        <v>33754120</v>
      </c>
      <c r="Y22" s="82">
        <f>SUM(Y8,Y9,Y10,Y11,Y12)</f>
        <v>5498901</v>
      </c>
      <c r="Z22" s="83">
        <f t="shared" si="18"/>
        <v>16.29105128499869</v>
      </c>
      <c r="AA22" s="81">
        <f>SUM(AA8,AA9,AA10,AA11,AA12)</f>
        <v>63242544</v>
      </c>
      <c r="AB22" s="82">
        <f>SUM(AB8,AB9,AB10,AB11,AB12)</f>
        <v>27204335</v>
      </c>
      <c r="AC22" s="83">
        <f t="shared" si="19"/>
        <v>43.01587709691122</v>
      </c>
      <c r="AD22" s="81">
        <f>SUM(AD8,AD9,AD10,AD11,AD12)</f>
        <v>98124265</v>
      </c>
      <c r="AE22" s="82">
        <f>SUM(AE8,AE9,AE10,AE11,AE12)</f>
        <v>33075517</v>
      </c>
      <c r="AF22" s="83">
        <f t="shared" si="0"/>
        <v>33.707785734751745</v>
      </c>
      <c r="AG22" s="77"/>
      <c r="AH22" s="78"/>
      <c r="AI22" s="78"/>
    </row>
    <row r="23" spans="1:35" s="79" customFormat="1" ht="19.5" customHeight="1">
      <c r="A23" s="91" t="s">
        <v>14</v>
      </c>
      <c r="B23" s="80" t="s">
        <v>16</v>
      </c>
      <c r="C23" s="85">
        <f>SUM(C13,C14,C15,C16,C17)</f>
        <v>22332251</v>
      </c>
      <c r="D23" s="86">
        <f>SUM(D13,D14,D15,D16,D17)</f>
        <v>3223169</v>
      </c>
      <c r="E23" s="87">
        <f t="shared" si="13"/>
        <v>14.43279945223614</v>
      </c>
      <c r="F23" s="85">
        <f>SUM(F13,F14,F15,F16,F17)</f>
        <v>3264918</v>
      </c>
      <c r="G23" s="86">
        <f>SUM(G13,G14,G15,G16,G17)</f>
        <v>452342</v>
      </c>
      <c r="H23" s="87">
        <f t="shared" si="11"/>
        <v>13.854620544834512</v>
      </c>
      <c r="I23" s="85">
        <f>SUM(I13,I14,I15,I16,I17)</f>
        <v>462640</v>
      </c>
      <c r="J23" s="86">
        <f>SUM(J13,J14,J15,J16,J17)</f>
        <v>146858</v>
      </c>
      <c r="K23" s="87">
        <f t="shared" si="14"/>
        <v>31.743472246238973</v>
      </c>
      <c r="L23" s="85">
        <f>SUM(L13,L14,L15,L16,L17)</f>
        <v>60876628</v>
      </c>
      <c r="M23" s="86">
        <f>SUM(M13,M14,M15,M16,M17)</f>
        <v>20207175</v>
      </c>
      <c r="N23" s="87">
        <f t="shared" si="12"/>
        <v>33.1936502790529</v>
      </c>
      <c r="O23" s="85">
        <f>SUM(O13,O14,O15,O16,O17)</f>
        <v>24279235</v>
      </c>
      <c r="P23" s="86">
        <f>SUM(P13,P14,P15,P16,P17)</f>
        <v>12917224</v>
      </c>
      <c r="Q23" s="87">
        <f t="shared" si="15"/>
        <v>53.202763596134716</v>
      </c>
      <c r="R23" s="85">
        <f>SUM(R13,R14,R15,R16,R17)</f>
        <v>1699291</v>
      </c>
      <c r="S23" s="88">
        <f>SUM(S13,S14,S15,S16,S17)</f>
        <v>0</v>
      </c>
      <c r="T23" s="87">
        <f t="shared" si="16"/>
        <v>0</v>
      </c>
      <c r="U23" s="85">
        <f>SUM(U13,U14,U15,U16,U17)</f>
        <v>208000</v>
      </c>
      <c r="V23" s="88">
        <f>SUM(V13,V14,V15,V16,V17)</f>
        <v>0</v>
      </c>
      <c r="W23" s="87">
        <f t="shared" si="17"/>
        <v>0</v>
      </c>
      <c r="X23" s="85">
        <f>SUM(X13,X14,X15,X16,X17)</f>
        <v>23072398</v>
      </c>
      <c r="Y23" s="86">
        <f>SUM(Y13,Y14,Y15,Y16,Y17)</f>
        <v>4874025</v>
      </c>
      <c r="Z23" s="87">
        <f t="shared" si="18"/>
        <v>21.124917314619832</v>
      </c>
      <c r="AA23" s="85">
        <f>SUM(AA13,AA14,AA15,AA16,AA17)</f>
        <v>113122963</v>
      </c>
      <c r="AB23" s="86">
        <f>SUM(AB13,AB14,AB15,AB16,AB17)</f>
        <v>36946768</v>
      </c>
      <c r="AC23" s="87">
        <f t="shared" si="19"/>
        <v>32.66071451823623</v>
      </c>
      <c r="AD23" s="85">
        <f>SUM(AD13,AD14,AD15,AD16,AD17)</f>
        <v>131583893</v>
      </c>
      <c r="AE23" s="86">
        <f>SUM(AE13,AE14,AE15,AE16,AE17)</f>
        <v>41820793</v>
      </c>
      <c r="AF23" s="87">
        <f t="shared" si="0"/>
        <v>31.78260807346686</v>
      </c>
      <c r="AG23" s="77"/>
      <c r="AH23" s="78"/>
      <c r="AI23" s="78"/>
    </row>
    <row r="24" spans="1:35" s="79" customFormat="1" ht="19.5" customHeight="1">
      <c r="A24" s="91">
        <v>2013</v>
      </c>
      <c r="B24" s="80" t="s">
        <v>16</v>
      </c>
      <c r="C24" s="85">
        <f>SUM(C18)</f>
        <v>4532626</v>
      </c>
      <c r="D24" s="86">
        <f>SUM(D18)</f>
        <v>224527</v>
      </c>
      <c r="E24" s="87">
        <f t="shared" si="13"/>
        <v>4.953574373883925</v>
      </c>
      <c r="F24" s="85">
        <f>SUM(F18)</f>
        <v>639371</v>
      </c>
      <c r="G24" s="86">
        <f>SUM(G18)</f>
        <v>97920</v>
      </c>
      <c r="H24" s="87">
        <f t="shared" si="11"/>
        <v>15.315051824371139</v>
      </c>
      <c r="I24" s="85">
        <f>SUM(I18)</f>
        <v>80800</v>
      </c>
      <c r="J24" s="86">
        <f>SUM(J18)</f>
        <v>803</v>
      </c>
      <c r="K24" s="87">
        <f t="shared" si="14"/>
        <v>0.9938118811881188</v>
      </c>
      <c r="L24" s="85">
        <f>SUM(L18)</f>
        <v>12332252</v>
      </c>
      <c r="M24" s="86">
        <f>SUM(M18)</f>
        <v>3038019</v>
      </c>
      <c r="N24" s="87">
        <f t="shared" si="12"/>
        <v>24.634746354518217</v>
      </c>
      <c r="O24" s="85">
        <f>SUM(O18)</f>
        <v>5583161</v>
      </c>
      <c r="P24" s="86">
        <f>SUM(P18)</f>
        <v>1271585</v>
      </c>
      <c r="Q24" s="87">
        <f t="shared" si="15"/>
        <v>22.775359693191724</v>
      </c>
      <c r="R24" s="85">
        <f>SUM(R18)</f>
        <v>380769</v>
      </c>
      <c r="S24" s="88">
        <f>SUM(S18)</f>
        <v>0</v>
      </c>
      <c r="T24" s="87">
        <f t="shared" si="16"/>
        <v>0</v>
      </c>
      <c r="U24" s="85">
        <f>SUM(U18)</f>
        <v>100320</v>
      </c>
      <c r="V24" s="88">
        <f>SUM(V18)</f>
        <v>0</v>
      </c>
      <c r="W24" s="87">
        <f t="shared" si="17"/>
        <v>0</v>
      </c>
      <c r="X24" s="85">
        <f>SUM(X18)</f>
        <v>4420636</v>
      </c>
      <c r="Y24" s="86">
        <f>SUM(Y18)</f>
        <v>703593</v>
      </c>
      <c r="Z24" s="87">
        <f t="shared" si="18"/>
        <v>15.916103474703641</v>
      </c>
      <c r="AA24" s="85">
        <f>SUM(AA18)</f>
        <v>23649299</v>
      </c>
      <c r="AB24" s="86">
        <f>SUM(AB18)</f>
        <v>4632854</v>
      </c>
      <c r="AC24" s="87">
        <f t="shared" si="19"/>
        <v>19.58981532602721</v>
      </c>
      <c r="AD24" s="85">
        <f>SUM(AD18)</f>
        <v>28739463</v>
      </c>
      <c r="AE24" s="86">
        <f>SUM(AE18)</f>
        <v>5336447</v>
      </c>
      <c r="AF24" s="87">
        <f t="shared" si="0"/>
        <v>18.56836016734203</v>
      </c>
      <c r="AG24" s="77"/>
      <c r="AH24" s="78"/>
      <c r="AI24" s="78"/>
    </row>
    <row r="25" spans="1:35" s="79" customFormat="1" ht="19.5" customHeight="1" thickBot="1">
      <c r="A25" s="91" t="s">
        <v>17</v>
      </c>
      <c r="B25" s="80" t="s">
        <v>16</v>
      </c>
      <c r="C25" s="119">
        <f>SUM(C19,C20)</f>
        <v>8372162</v>
      </c>
      <c r="D25" s="120">
        <f>SUM(D19,D20)</f>
        <v>1232252</v>
      </c>
      <c r="E25" s="121">
        <f t="shared" si="13"/>
        <v>14.718444291928417</v>
      </c>
      <c r="F25" s="119">
        <f>SUM(F19,F20)</f>
        <v>1184830</v>
      </c>
      <c r="G25" s="120">
        <f>SUM(G19,G20)</f>
        <v>282827</v>
      </c>
      <c r="H25" s="121">
        <f t="shared" si="11"/>
        <v>23.870681869972906</v>
      </c>
      <c r="I25" s="119">
        <f>SUM(I19,I20)</f>
        <v>156080</v>
      </c>
      <c r="J25" s="120">
        <f>SUM(J19,J20)</f>
        <v>44990</v>
      </c>
      <c r="K25" s="121">
        <f t="shared" si="14"/>
        <v>28.824961558175293</v>
      </c>
      <c r="L25" s="119">
        <f>SUM(L19,L20)</f>
        <v>33346376</v>
      </c>
      <c r="M25" s="120">
        <f>SUM(M19,M20)</f>
        <v>14711884</v>
      </c>
      <c r="N25" s="121">
        <f t="shared" si="12"/>
        <v>44.118389356612546</v>
      </c>
      <c r="O25" s="119">
        <f>SUM(O19,O20)</f>
        <v>10742453</v>
      </c>
      <c r="P25" s="120">
        <f>SUM(P19,P20)</f>
        <v>1780291</v>
      </c>
      <c r="Q25" s="121">
        <f t="shared" si="15"/>
        <v>16.572481164218267</v>
      </c>
      <c r="R25" s="119">
        <f>SUM(R19,R20)</f>
        <v>1328184</v>
      </c>
      <c r="S25" s="122">
        <f>SUM(S19,S20)</f>
        <v>0</v>
      </c>
      <c r="T25" s="121">
        <f t="shared" si="16"/>
        <v>0</v>
      </c>
      <c r="U25" s="119">
        <f>SUM(U19,U20)</f>
        <v>104000</v>
      </c>
      <c r="V25" s="122">
        <f>SUM(V19,V20)</f>
        <v>0</v>
      </c>
      <c r="W25" s="121">
        <f t="shared" si="17"/>
        <v>0</v>
      </c>
      <c r="X25" s="119">
        <f>SUM(X19,X20)</f>
        <v>7664468</v>
      </c>
      <c r="Y25" s="120">
        <f>SUM(Y19,Y20)</f>
        <v>1746845</v>
      </c>
      <c r="Z25" s="121">
        <f t="shared" si="18"/>
        <v>22.791470980112383</v>
      </c>
      <c r="AA25" s="119">
        <f>SUM(AA19,AA20)</f>
        <v>55234085</v>
      </c>
      <c r="AB25" s="120">
        <f>SUM(AB19,AB20)</f>
        <v>18052244</v>
      </c>
      <c r="AC25" s="121">
        <f t="shared" si="19"/>
        <v>32.6831593209157</v>
      </c>
      <c r="AD25" s="119">
        <f>SUM(AD19,AD20)</f>
        <v>62898553</v>
      </c>
      <c r="AE25" s="120">
        <f>SUM(AE19,AE20)</f>
        <v>19799089</v>
      </c>
      <c r="AF25" s="121">
        <f t="shared" si="0"/>
        <v>31.47781317004224</v>
      </c>
      <c r="AG25" s="77"/>
      <c r="AH25" s="78"/>
      <c r="AI25" s="78"/>
    </row>
    <row r="26" spans="1:35" s="79" customFormat="1" ht="19.5" customHeight="1" thickBot="1">
      <c r="A26" s="90" t="s">
        <v>18</v>
      </c>
      <c r="B26" s="89" t="s">
        <v>16</v>
      </c>
      <c r="C26" s="123">
        <f>SUM(C8,C9,C10,C11,C12,C13,C14,C15,C16,C17,C18,C19,C20)</f>
        <v>59075634</v>
      </c>
      <c r="D26" s="124">
        <f>SUM(D8,D9,D10,D11,D12,D13,D14,D15,D16,D17,D18,D19,D20)</f>
        <v>8932605</v>
      </c>
      <c r="E26" s="125">
        <f t="shared" si="13"/>
        <v>15.12062485863461</v>
      </c>
      <c r="F26" s="123">
        <f>SUM(F8,F9,F10,F11,F12,F13,F14,F15,F16,F17,F18,F19,F20)</f>
        <v>8751225</v>
      </c>
      <c r="G26" s="124">
        <f>SUM(G8,G9,G10,G11,G12,G13,G14,G15,G16,G17,G18,G19,G20)</f>
        <v>977003</v>
      </c>
      <c r="H26" s="125">
        <f t="shared" si="11"/>
        <v>11.16418558544661</v>
      </c>
      <c r="I26" s="123">
        <f>SUM(I8,I9,I10,I11,I12,I13,I14,I15,I16,I17,I18,I19,I20)</f>
        <v>971058</v>
      </c>
      <c r="J26" s="124">
        <f>SUM(J8,J9,J10,J11,J12,J13,J14,J15,J16,J17,J18,J19,J20)</f>
        <v>313451</v>
      </c>
      <c r="K26" s="125">
        <f t="shared" si="14"/>
        <v>32.27932832024452</v>
      </c>
      <c r="L26" s="123">
        <f>SUM(L8,L9,L10,L11,L12,L13,L14,L15,L16,L17,L18,L19,L20)</f>
        <v>121325747</v>
      </c>
      <c r="M26" s="124">
        <f>SUM(M8,M9,M10,M11,M12,M13,M14,M15,M16,M17,M18,M19,M20)</f>
        <v>56424025</v>
      </c>
      <c r="N26" s="125">
        <f t="shared" si="12"/>
        <v>46.506225096640044</v>
      </c>
      <c r="O26" s="123">
        <f>SUM(O8,O9,O10,O11,O12,O13,O14,O15,O16,O17,O18,O19,O20)</f>
        <v>60614418</v>
      </c>
      <c r="P26" s="124">
        <f>SUM(P8,P9,P10,P11,P12,P13,P14,P15,P16,P17,P18,P19,P20)</f>
        <v>20561398</v>
      </c>
      <c r="Q26" s="125">
        <f t="shared" si="15"/>
        <v>33.92162900912453</v>
      </c>
      <c r="R26" s="123">
        <f>SUM(R8,R9,R10,R11,R12,R13,R14,R15,R16,R17,R18,R19,R20)</f>
        <v>3604614</v>
      </c>
      <c r="S26" s="126">
        <f>SUM(S8,S9,S10,S11,S12,S13,S14,S15,S16,S17,S18,S19,S20)</f>
        <v>0</v>
      </c>
      <c r="T26" s="125">
        <f t="shared" si="16"/>
        <v>0</v>
      </c>
      <c r="U26" s="123">
        <f>SUM(U8,U9,U10,U11,U12,U13,U14,U15,U16,U17,U18,U19,U20)</f>
        <v>906195</v>
      </c>
      <c r="V26" s="126">
        <f>SUM(V8,V9,V10,V11,V12,V13,V14,V15,V16,V17,V18,V19,V20)</f>
        <v>0</v>
      </c>
      <c r="W26" s="125">
        <f t="shared" si="17"/>
        <v>0</v>
      </c>
      <c r="X26" s="123">
        <f>SUM(X8,X9,X10,X11,X12,X13,X14,X15,X16,X17,X18,X19,X20)</f>
        <v>68911622</v>
      </c>
      <c r="Y26" s="124">
        <f>SUM(Y8,Y9,Y10,Y11,Y12,Y13,Y14,Y15,Y16,Y17,Y18,Y19,Y20)</f>
        <v>12823364</v>
      </c>
      <c r="Z26" s="125">
        <f t="shared" si="18"/>
        <v>18.60841992661267</v>
      </c>
      <c r="AA26" s="123">
        <f>SUM(AA8,AA9,AA10,AA11,AA12,AA13,AA14,AA15,AA16,AA17,AA18,AA19,AA20)</f>
        <v>255248891</v>
      </c>
      <c r="AB26" s="124">
        <f>SUM(AB8,AB9,AB10,AB11,AB12,AB13,AB14,AB15,AB16,AB17,AB18,AB19,AB20)</f>
        <v>86836201</v>
      </c>
      <c r="AC26" s="125">
        <f t="shared" si="19"/>
        <v>34.0202069673243</v>
      </c>
      <c r="AD26" s="123">
        <f>SUM(AD8,AD9,AD10,AD11,AD12,AD13,AD14,AD15,AD16,AD17,AD18,AD19,AD20)</f>
        <v>321346174</v>
      </c>
      <c r="AE26" s="124">
        <f>SUM(AE8,AE9,AE10,AE11,AE12,AE13,AE14,AE15,AE16,AE17,AE18,AE19,AE20)</f>
        <v>100031846</v>
      </c>
      <c r="AF26" s="127">
        <f t="shared" si="0"/>
        <v>31.128998598253112</v>
      </c>
      <c r="AG26" s="77"/>
      <c r="AH26" s="78"/>
      <c r="AI26" s="78"/>
    </row>
    <row r="27" spans="2:35" ht="15.75">
      <c r="B27" s="21"/>
      <c r="C27" s="21"/>
      <c r="D27" s="21"/>
      <c r="E27" s="3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7"/>
      <c r="Y27" s="27"/>
      <c r="Z27" s="27"/>
      <c r="AA27" s="21"/>
      <c r="AB27" s="21"/>
      <c r="AC27" s="21"/>
      <c r="AD27" s="21"/>
      <c r="AG27" s="5"/>
      <c r="AH27" s="10"/>
      <c r="AI27" s="10"/>
    </row>
    <row r="28" spans="1:37" ht="12.75">
      <c r="A28" s="92" t="s">
        <v>24</v>
      </c>
      <c r="B28" s="131" t="s">
        <v>19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G28" s="1"/>
      <c r="AH28" s="9"/>
      <c r="AI28" s="9"/>
      <c r="AJ28" s="8"/>
      <c r="AK28" s="8"/>
    </row>
    <row r="29" spans="2:37" ht="12.75">
      <c r="B29" s="133" t="s">
        <v>15</v>
      </c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G29" s="1"/>
      <c r="AH29" s="9"/>
      <c r="AI29" s="9"/>
      <c r="AJ29" s="8"/>
      <c r="AK29" s="8"/>
    </row>
    <row r="30" spans="2:37" ht="12.75" customHeight="1">
      <c r="B30" s="137" t="s">
        <v>22</v>
      </c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G30" s="3"/>
      <c r="AH30" s="11"/>
      <c r="AI30" s="11"/>
      <c r="AJ30" s="8"/>
      <c r="AK30" s="8"/>
    </row>
    <row r="31" spans="2:17" ht="12.75">
      <c r="B31" s="52" t="s">
        <v>25</v>
      </c>
      <c r="C31" s="19"/>
      <c r="D31" s="19"/>
      <c r="E31" s="32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</row>
    <row r="32" spans="2:17" ht="12.75">
      <c r="B32" s="18"/>
      <c r="C32" s="20"/>
      <c r="D32" s="20"/>
      <c r="E32" s="33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2:17" ht="12.75">
      <c r="B33" s="18"/>
      <c r="C33" s="20"/>
      <c r="D33" s="20"/>
      <c r="E33" s="33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</sheetData>
  <sheetProtection/>
  <mergeCells count="18">
    <mergeCell ref="A6:B6"/>
    <mergeCell ref="AD7:AF7"/>
    <mergeCell ref="A4:AF4"/>
    <mergeCell ref="A8:A12"/>
    <mergeCell ref="A13:A17"/>
    <mergeCell ref="A19:A20"/>
    <mergeCell ref="L7:N7"/>
    <mergeCell ref="I7:K7"/>
    <mergeCell ref="B28:AD28"/>
    <mergeCell ref="B29:AD29"/>
    <mergeCell ref="F7:H7"/>
    <mergeCell ref="B30:AD30"/>
    <mergeCell ref="C7:E7"/>
    <mergeCell ref="AA7:AC7"/>
    <mergeCell ref="X7:Z7"/>
    <mergeCell ref="U7:W7"/>
    <mergeCell ref="R7:T7"/>
    <mergeCell ref="O7:Q7"/>
  </mergeCells>
  <printOptions/>
  <pageMargins left="0.25" right="0.25" top="0.75" bottom="0.75" header="0.3" footer="0.3"/>
  <pageSetup fitToHeight="1" fitToWidth="1" horizontalDpi="600" verticalDpi="600" orientation="landscape" paperSize="8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Jakoubková Marie</cp:lastModifiedBy>
  <cp:lastPrinted>2016-04-07T05:48:51Z</cp:lastPrinted>
  <dcterms:created xsi:type="dcterms:W3CDTF">2006-02-06T12:52:40Z</dcterms:created>
  <dcterms:modified xsi:type="dcterms:W3CDTF">2016-05-04T11:22:54Z</dcterms:modified>
  <cp:category/>
  <cp:version/>
  <cp:contentType/>
  <cp:contentStatus/>
</cp:coreProperties>
</file>