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'!$A$1:$F$30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<sst xmlns="http://schemas.openxmlformats.org/spreadsheetml/2006/main" count="346" uniqueCount="166">
  <si>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</si>
  <si>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</si>
  <si>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</si>
  <si>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</si>
  <si>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</si>
  <si>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</si>
  <si>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</si>
  <si>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</si>
  <si>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</si>
  <si>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</si>
  <si>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</si>
  <si>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</si>
  <si>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</si>
  <si>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</si>
  <si>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</si>
  <si>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</si>
  <si>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</si>
  <si>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</si>
  <si>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</si>
  <si>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</si>
  <si>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</si>
  <si>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</si>
  <si>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</si>
  <si>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</si>
  <si>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</si>
  <si>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</si>
  <si>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</si>
  <si>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</si>
  <si>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</si>
  <si>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</si>
  <si>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</si>
  <si>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</si>
  <si>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</si>
  <si>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</si>
  <si>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</si>
  <si>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</si>
  <si>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</si>
  <si>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</si>
  <si>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</si>
  <si>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</si>
  <si>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</si>
  <si>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</si>
  <si>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</si>
  <si>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</si>
  <si>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</si>
  <si>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</si>
  <si>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</si>
  <si>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</si>
  <si>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</si>
  <si>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</si>
  <si>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</si>
  <si>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</si>
  <si>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</si>
  <si>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</si>
  <si>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</si>
  <si>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</si>
  <si>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</si>
  <si>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</si>
  <si>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</si>
  <si>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</si>
  <si>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</si>
  <si>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</si>
  <si>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</si>
  <si>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</si>
  <si>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</si>
  <si>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</si>
  <si>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</si>
  <si>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</si>
  <si>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</si>
  <si>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</si>
  <si>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</si>
  <si>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</si>
  <si>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</si>
  <si>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</si>
  <si>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</si>
  <si>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</si>
  <si>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</si>
  <si>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</si>
  <si>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</si>
  <si>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</si>
  <si>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</si>
  <si>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</si>
  <si>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</si>
  <si>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</si>
  <si>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</si>
  <si>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</si>
  <si>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</si>
  <si>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</si>
  <si>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</si>
  <si>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</si>
  <si>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</si>
  <si>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</si>
  <si>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</si>
  <si>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</si>
  <si>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</si>
  <si>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</si>
  <si>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</si>
  <si>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</si>
  <si>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</si>
  <si>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</si>
  <si>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</si>
  <si>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</si>
  <si>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</si>
  <si>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</si>
  <si>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</si>
  <si>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</si>
  <si>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</si>
  <si>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</si>
  <si>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</si>
  <si>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</si>
  <si>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</si>
  <si>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</si>
  <si>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</si>
  <si>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</si>
  <si>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</si>
  <si>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</si>
  <si>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</si>
  <si>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</si>
  <si>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Muzeum Vysočiny Třebíč) </t>
  </si>
  <si>
    <t>Doplnění zdrojů - prostředky z minulých let</t>
  </si>
  <si>
    <t>Převod prostředků na kapitolu EP, zvláštní účet IP Sociální prevence, na úhradu odvodu za porušení rozpočtové kázně</t>
  </si>
  <si>
    <t>Převod z FSR - na kapitolu Zdravotnictví, na poskytnutí zápůjčky pro Nemocnici Nové Město na Moravě na projekt "Modernizace a obnova přístrojového vybavení Iktového centra Nemocnice NMnM"</t>
  </si>
  <si>
    <t>Převod z FSR - na kapitolu Zdravotnictví, na poskytnutí zápůjčky pro Nemocnici Jihlava na projekt "Modernizace a obnova přístrojového vybavení Komplexního onkologického centra Nemocnice JI"</t>
  </si>
  <si>
    <t>Převod prostředků na kapitolu EP, zvláštní účet Žijeme a pracujeme na Vysočině, na úhradu mzdových nákladů za měsíc únor 2015 pro členy realizačního týmu</t>
  </si>
  <si>
    <t>Zapojení zůstatků účtů evropských projektů k                31. 12. 2014 do rozpočtu roku 2015</t>
  </si>
  <si>
    <t>Zůstatek účtu k 31. 12. 2014</t>
  </si>
  <si>
    <t>5) VÝVOJ DAŇOVÝCH PŘÍJMŮ - SROVNÁNÍ VÝVOJE DAŇOVÝCH PŘÍJMŮ V LETECH  2015 A 2014 (bez daně placené krajem, tis.Kč)</t>
  </si>
  <si>
    <t>Převod do FSR - splátka zápůjčky od Domova Ždírec poskytnuté na předfinancování projektu "Handicap Fit - zkvalitnění sociálních služeb pro seniory a handicapované"</t>
  </si>
  <si>
    <t xml:space="preserve">Převod do rozpočtu kraje (zápůjčka pro Nemocnici Pelhřimov) </t>
  </si>
  <si>
    <t>Zapojení části disponibilního zůstatku kraje za rok 2014 do rozpočtu 2015</t>
  </si>
  <si>
    <t>Převod prostředků na kapitolu EP, zvláštní účet IP Sociální prevence, na úhradu odvodu penále za prodlení s odvodem za porušení rozpočtové kázně</t>
  </si>
  <si>
    <t>Převod části disp.zůstatku ZBÚ z roku 2014</t>
  </si>
  <si>
    <t xml:space="preserve">Převod do rozpočtu kraje (zápůjčka pro Domov Ždírec) </t>
  </si>
  <si>
    <t>Převod z FSR - na kapitolu Kultura, na poskytnutí zápůjčky pro Muzeum Vysočiny Třebíč na projekt "Komplexní propagace Zámku Třebíč "</t>
  </si>
  <si>
    <t>Převod z FSR - na kapitolu Kultura, na poskytnutí zápůjčky pro Vysočinu Tourism na projekt "Propagace turistické nabídky Kraje Vysočina v České republice v letech 2014-2015"</t>
  </si>
  <si>
    <t>Převod z FSR - na kapitolu Kultura, na poskytnutí zápůjčky pro Vysočinu Tourism na projekt "Zkvalitnění on-line komunikace a zahraniční marketingové aktivity Kraje Vysočina"</t>
  </si>
  <si>
    <t>Převod z FSR na - kapitolu Kultura, na poskytnutí zápůjčky pro Vysočinu Tourism na projekt "Marketingové aktivity Kraje Vysočina v oblasti domácího cestovního ruchu pro období 2014-2015"</t>
  </si>
  <si>
    <t>Převod z FSR - na kapitolu Sociální věci, na poskytnutí zápůjčky pro Domov Ždírec na projekt "Handicap Fit - zkvalitnění sociálních služeb pro seniory a handicapované"</t>
  </si>
  <si>
    <t>Převod z FSR - na kapitolu Zdravotnictví, na poskytnutí zápůjčky pro Nemocnici Pelhřimov ke krytí výdajů na opravu CT přístroje a pořízení nových kogeneračních jednotek</t>
  </si>
  <si>
    <t>Počet stran: 9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</si>
  <si>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</si>
  <si>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do FSR - splátka zápůjčky od Vysočiny Tourism poskytnuté na předfinancování projektu "Zkvalitnění        on-line komunikace a zahraniční marketingové aktivity Kraje Vysočina"</t>
  </si>
  <si>
    <t xml:space="preserve">Převod z disponibilního zůstatku kraje za rok 2014 </t>
  </si>
  <si>
    <t>Převod do FSR - splátka zápůjčky od Muzea Vysočina Jihlava poskytnuté na předfinancování projektu "Modernizace a dokončení expozic muzea v Jihlavě - rozvoj turistických atraktivit krajského města".</t>
  </si>
  <si>
    <t>Vrácení prostředků na účet kontokorentního úvěru</t>
  </si>
  <si>
    <t xml:space="preserve">Převod do rozpočtu kraje (zápůjčka pro Vysočinu Tourism) </t>
  </si>
  <si>
    <t>Stav na účtu k  30. 9. 2015</t>
  </si>
  <si>
    <t>6) SOCIÁLNÍ FOND ZA OBDOBÍ 1 - 9/2015</t>
  </si>
  <si>
    <t>7)  FOND VYSOČINY ZA OBDOBÍ 1 - 9/2015</t>
  </si>
  <si>
    <t>Stav na účtu k 30. 9. 2015</t>
  </si>
  <si>
    <t>8)  FOND STRATEGICKÝCH REZERV ZA OBDOBÍ 1 - 9/2015</t>
  </si>
  <si>
    <t>Převod do FSR - splátka zápůjčky od Vysočiny Tourism poskytnuté na předfinancování projektu "Marketingové aktivity Kraje Vysočina v oblasti cestovního ruchu pro období 2014 - 2015"</t>
  </si>
  <si>
    <t>Převod do FSR - splátka zápůjčky od Vysočiny Tourism poskytnuté na předfinancování projektu "Propagace turistické nabídky Kraje Vysočina v ČR v letech 2014 - 2015"</t>
  </si>
  <si>
    <t>Převod do FSR  -  splátka zápůjčky od Muzea Vysočiny Třebíč poskytnuté na předfinancování projektu "Komplexní propagace zámku Třebíč"</t>
  </si>
  <si>
    <t>Převo do FSR - splátka zápůjčky od Základní školy speciální a Praktické školy Černovice poskytnuté na předfinancování projektu "Uplatňování nových forem a metod práce při vzdělávání dětí a žáků se středně těžkým, těžkým a kombinovaným postižením a autismem v základní škole speciální"</t>
  </si>
  <si>
    <t>Převod do FSR -  splátka zápůjčky od Energetické agentury Vysočiny poskytnuté na předfinancování projektu "FUWA - Future of Waste"</t>
  </si>
  <si>
    <t>Převod do FSR - splátka zápůjčky od Nemocnice Nové Město na Moravě poskytnuté na předfinancování projektu "Modernizace a obnova přístrojového vybavení Iktového centra Nemocnice Nové Město na Moravě"</t>
  </si>
  <si>
    <t>2) HOSPODAŘENÍ KRAJE VYSOČINA ZA OBDOBÍ 1 - 9/2015</t>
  </si>
  <si>
    <t>4)  FINANCOVÁNÍ KRAJE VYSOČINA ZA OBDOBÍ 1 - 9/2015</t>
  </si>
  <si>
    <t>1) HOSPODAŘENÍ KRAJE VYSOČINA ZA OBDOBÍ 1 - 9/2015</t>
  </si>
  <si>
    <t>3) HOSPODAŘENÍ KRAJE VYSOČINA ZA OBDOBÍ 1 - 9/2015</t>
  </si>
  <si>
    <t>Ve sledovaném období by alikvotní plnění daň. příjmů mělo činit 75%, tj. 2 502 750 tis. Kč. , což je o  320 204 tis. Kč méně než skutečnost.</t>
  </si>
  <si>
    <t>Skutečné plnění daňových příjmů za sledované období činí 2 822 954 tis. Kč, což je o  30 103 tis. Kč více než ze stejné období minulého roku, tj. 101 %.</t>
  </si>
  <si>
    <t>Převod z FSR - na kapitolu Zdravotnictví, na poskytnutí zápůjčky pro Nemocnici Jihlava na projekt "Modernizace a obnova přístrojového vybavení KOC III. Nemocnice Jihlava"</t>
  </si>
  <si>
    <t>Převod z rozpočtu kraje (splátka zápůjčky od Domova Ždírec, Vysočiny Tourism, Muzea Vysočiny Jihlava, Muzea Vysočiny Třebíč, Energetické agentury Vysočiny, Nemocnice Nové Město na Moravě a ZŠ speciální a Praktické školy Černovice na základě usnesení orgánů kraje)</t>
  </si>
  <si>
    <t>RK-32-2015-15,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</si>
</sst>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[$-10409]#,##0%"/>
    <numFmt numFmtId="168" formatCode="[$-10409]#,##0.0#%"/>
    <numFmt numFmtId="169" formatCode="[$-10409]###\ ###\ ###\ ###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" fontId="3" fillId="33" borderId="2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2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9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21" xfId="0" applyNumberFormat="1" applyFont="1" applyFill="1" applyBorder="1" applyAlignment="1">
      <alignment horizontal="right" vertical="center"/>
    </xf>
    <xf numFmtId="4" fontId="3" fillId="37" borderId="21" xfId="0" applyNumberFormat="1" applyFont="1" applyFill="1" applyBorder="1" applyAlignment="1">
      <alignment horizontal="right" vertical="center"/>
    </xf>
    <xf numFmtId="0" fontId="3" fillId="36" borderId="29" xfId="0" applyFont="1" applyFill="1" applyBorder="1" applyAlignment="1">
      <alignment vertical="center"/>
    </xf>
    <xf numFmtId="3" fontId="3" fillId="36" borderId="29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37" borderId="20" xfId="0" applyFont="1" applyFill="1" applyBorder="1" applyAlignment="1">
      <alignment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6" xfId="0" applyNumberFormat="1" applyFill="1" applyBorder="1" applyAlignment="1">
      <alignment vertical="center"/>
    </xf>
    <xf numFmtId="3" fontId="0" fillId="36" borderId="25" xfId="0" applyNumberFormat="1" applyFill="1" applyBorder="1" applyAlignment="1">
      <alignment horizontal="right" vertical="center"/>
    </xf>
    <xf numFmtId="3" fontId="0" fillId="36" borderId="26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0" fontId="0" fillId="36" borderId="33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35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 vertical="center"/>
    </xf>
    <xf numFmtId="0" fontId="0" fillId="36" borderId="37" xfId="0" applyFill="1" applyBorder="1" applyAlignment="1">
      <alignment horizontal="left" vertical="center"/>
    </xf>
    <xf numFmtId="0" fontId="0" fillId="36" borderId="38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8" xfId="0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8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5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6" xfId="0" applyNumberFormat="1" applyFill="1" applyBorder="1" applyAlignment="1">
      <alignment horizontal="right"/>
    </xf>
    <xf numFmtId="3" fontId="0" fillId="36" borderId="39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2" xfId="0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22" xfId="0" applyNumberFormat="1" applyFill="1" applyBorder="1" applyAlignment="1">
      <alignment/>
    </xf>
    <xf numFmtId="0" fontId="5" fillId="36" borderId="33" xfId="0" applyFont="1" applyFill="1" applyBorder="1" applyAlignment="1">
      <alignment horizontal="left" vertical="center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36" xfId="0" applyNumberFormat="1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left" vertical="center"/>
    </xf>
    <xf numFmtId="3" fontId="0" fillId="36" borderId="26" xfId="0" applyNumberFormat="1" applyFont="1" applyFill="1" applyBorder="1" applyAlignment="1">
      <alignment horizontal="right" vertical="center"/>
    </xf>
    <xf numFmtId="0" fontId="0" fillId="36" borderId="33" xfId="0" applyFont="1" applyFill="1" applyBorder="1" applyAlignment="1">
      <alignment wrapText="1"/>
    </xf>
    <xf numFmtId="3" fontId="0" fillId="36" borderId="36" xfId="0" applyNumberFormat="1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wrapText="1"/>
    </xf>
    <xf numFmtId="4" fontId="3" fillId="37" borderId="21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wrapText="1"/>
    </xf>
    <xf numFmtId="3" fontId="0" fillId="36" borderId="35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horizontal="right"/>
    </xf>
    <xf numFmtId="3" fontId="0" fillId="36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2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wrapText="1"/>
    </xf>
    <xf numFmtId="0" fontId="20" fillId="0" borderId="0" xfId="50">
      <alignment/>
      <protection/>
    </xf>
    <xf numFmtId="0" fontId="28" fillId="0" borderId="40" xfId="50" applyFont="1" applyBorder="1" applyAlignment="1" applyProtection="1">
      <alignment horizontal="left" vertical="top" wrapText="1" readingOrder="1"/>
      <protection locked="0"/>
    </xf>
    <xf numFmtId="0" fontId="29" fillId="0" borderId="41" xfId="50" applyFont="1" applyBorder="1" applyAlignment="1" applyProtection="1">
      <alignment vertical="top" wrapText="1" readingOrder="1"/>
      <protection locked="0"/>
    </xf>
    <xf numFmtId="0" fontId="30" fillId="38" borderId="42" xfId="50" applyFont="1" applyFill="1" applyBorder="1" applyAlignment="1" applyProtection="1">
      <alignment horizontal="center" vertical="top" wrapText="1" readingOrder="1"/>
      <protection locked="0"/>
    </xf>
    <xf numFmtId="0" fontId="27" fillId="0" borderId="43" xfId="50" applyFont="1" applyBorder="1" applyAlignment="1" applyProtection="1">
      <alignment vertical="top" wrapText="1" readingOrder="1"/>
      <protection locked="0"/>
    </xf>
    <xf numFmtId="0" fontId="30" fillId="0" borderId="44" xfId="50" applyFont="1" applyBorder="1" applyAlignment="1" applyProtection="1">
      <alignment horizontal="center" vertical="top" wrapText="1" readingOrder="1"/>
      <protection locked="0"/>
    </xf>
    <xf numFmtId="165" fontId="30" fillId="0" borderId="42" xfId="50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0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0" applyNumberFormat="1" applyFont="1" applyBorder="1" applyAlignment="1" applyProtection="1">
      <alignment vertical="top" wrapText="1" readingOrder="1"/>
      <protection locked="0"/>
    </xf>
    <xf numFmtId="165" fontId="31" fillId="0" borderId="42" xfId="50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0" applyFont="1" applyBorder="1" applyAlignment="1" applyProtection="1">
      <alignment vertical="top" wrapText="1" readingOrder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0" applyFont="1" applyBorder="1" applyAlignment="1" applyProtection="1">
      <alignment vertical="top" wrapText="1" readingOrder="1"/>
      <protection locked="0"/>
    </xf>
    <xf numFmtId="0" fontId="20" fillId="0" borderId="44" xfId="50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0" applyFont="1" applyAlignment="1" applyProtection="1">
      <alignment vertical="top" wrapText="1" readingOrder="1"/>
      <protection locked="0"/>
    </xf>
    <xf numFmtId="0" fontId="20" fillId="0" borderId="0" xfId="50">
      <alignment/>
      <protection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3" borderId="31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0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0" xfId="0" applyFont="1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30" xfId="0" applyFill="1" applyBorder="1" applyAlignment="1">
      <alignment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5" max="15" width="5.375" style="0" customWidth="1"/>
    <col min="16" max="16" width="12.75390625" style="0" bestFit="1" customWidth="1"/>
  </cols>
  <sheetData>
    <row r="1" spans="4:5" ht="15">
      <c r="D1" s="262" t="s">
        <v>165</v>
      </c>
      <c r="E1" s="262"/>
    </row>
    <row r="2" spans="4:5" ht="15">
      <c r="D2" s="263" t="s">
        <v>139</v>
      </c>
      <c r="E2" s="263"/>
    </row>
    <row r="3" spans="4:5" ht="12.75" customHeight="1">
      <c r="D3" s="38"/>
      <c r="E3" s="38"/>
    </row>
    <row r="4" spans="1:5" s="149" customFormat="1" ht="21.75" customHeight="1">
      <c r="A4" s="264" t="s">
        <v>159</v>
      </c>
      <c r="B4" s="265"/>
      <c r="C4" s="265"/>
      <c r="D4" s="265"/>
      <c r="E4" s="265"/>
    </row>
    <row r="5" spans="1:5" ht="16.5">
      <c r="A5" s="266" t="s">
        <v>94</v>
      </c>
      <c r="B5" s="267"/>
      <c r="C5" s="267"/>
      <c r="D5" s="267"/>
      <c r="E5" s="267"/>
    </row>
    <row r="6" ht="13.5" thickBot="1">
      <c r="E6" s="55" t="s">
        <v>20</v>
      </c>
    </row>
    <row r="7" spans="1:5" ht="26.25" customHeight="1">
      <c r="A7" s="56" t="s">
        <v>31</v>
      </c>
      <c r="B7" s="57" t="s">
        <v>32</v>
      </c>
      <c r="C7" s="164" t="s">
        <v>33</v>
      </c>
      <c r="D7" s="58" t="s">
        <v>86</v>
      </c>
      <c r="E7" s="59" t="s">
        <v>34</v>
      </c>
    </row>
    <row r="8" spans="1:16" ht="15" customHeight="1">
      <c r="A8" s="204" t="s">
        <v>35</v>
      </c>
      <c r="B8" s="202">
        <v>3363230</v>
      </c>
      <c r="C8" s="202">
        <v>3451583</v>
      </c>
      <c r="D8" s="207">
        <v>2937221</v>
      </c>
      <c r="E8" s="208">
        <f>D8/C8*100</f>
        <v>85.09779425846054</v>
      </c>
      <c r="G8" s="35"/>
      <c r="H8" s="35"/>
      <c r="L8" s="51"/>
      <c r="N8" s="51"/>
      <c r="P8" s="51"/>
    </row>
    <row r="9" spans="1:16" ht="15" customHeight="1">
      <c r="A9" s="205" t="s">
        <v>36</v>
      </c>
      <c r="B9" s="198">
        <v>252989</v>
      </c>
      <c r="C9" s="198">
        <v>289140</v>
      </c>
      <c r="D9" s="209">
        <v>240146</v>
      </c>
      <c r="E9" s="210">
        <f>D9/C9*100</f>
        <v>83.05526734453898</v>
      </c>
      <c r="G9" s="76"/>
      <c r="H9" s="76"/>
      <c r="L9" s="51"/>
      <c r="N9" s="51"/>
      <c r="P9" s="51"/>
    </row>
    <row r="10" spans="1:16" ht="15" customHeight="1">
      <c r="A10" s="205" t="s">
        <v>37</v>
      </c>
      <c r="B10" s="198">
        <v>22000</v>
      </c>
      <c r="C10" s="198">
        <v>22743</v>
      </c>
      <c r="D10" s="209">
        <v>17028</v>
      </c>
      <c r="E10" s="210">
        <f>D10/C10*100</f>
        <v>74.87138899881283</v>
      </c>
      <c r="G10" s="76"/>
      <c r="H10" s="76"/>
      <c r="L10" s="51"/>
      <c r="N10" s="51"/>
      <c r="P10" s="51"/>
    </row>
    <row r="11" spans="1:16" s="13" customFormat="1" ht="15" customHeight="1" thickBot="1">
      <c r="A11" s="206" t="s">
        <v>38</v>
      </c>
      <c r="B11" s="203">
        <v>4029101</v>
      </c>
      <c r="C11" s="203">
        <v>5278572</v>
      </c>
      <c r="D11" s="203">
        <v>4597203</v>
      </c>
      <c r="E11" s="210">
        <f>D11/C11*100</f>
        <v>87.09179300765435</v>
      </c>
      <c r="F11" s="157"/>
      <c r="G11" s="80"/>
      <c r="H11" s="80"/>
      <c r="L11" s="187"/>
      <c r="N11" s="51"/>
      <c r="P11" s="51"/>
    </row>
    <row r="12" spans="1:16" ht="20.25" customHeight="1" thickBot="1">
      <c r="A12" s="127" t="s">
        <v>27</v>
      </c>
      <c r="B12" s="122">
        <f>SUM(B8:B11)</f>
        <v>7667320</v>
      </c>
      <c r="C12" s="122">
        <f>SUM(C8:C11)</f>
        <v>9042038</v>
      </c>
      <c r="D12" s="122">
        <f>SUM(D8:D11)</f>
        <v>7791598</v>
      </c>
      <c r="E12" s="128">
        <f>D12/C12*100</f>
        <v>86.17081680037177</v>
      </c>
      <c r="G12" s="35"/>
      <c r="H12" s="35"/>
      <c r="L12" s="51"/>
      <c r="N12" s="51"/>
      <c r="P12" s="51"/>
    </row>
    <row r="13" spans="1:16" ht="10.5" customHeight="1" thickBot="1">
      <c r="A13" s="60"/>
      <c r="B13" s="61"/>
      <c r="C13" s="61"/>
      <c r="D13" s="61"/>
      <c r="E13" s="61"/>
      <c r="G13" s="35"/>
      <c r="H13" s="35"/>
      <c r="L13" s="51"/>
      <c r="N13" s="51"/>
      <c r="P13" s="51"/>
    </row>
    <row r="14" spans="1:16" ht="20.25" customHeight="1" thickBot="1">
      <c r="A14" s="120" t="s">
        <v>30</v>
      </c>
      <c r="B14" s="121">
        <f>Financování!B27</f>
        <v>628214</v>
      </c>
      <c r="C14" s="121">
        <f>Financování!C27</f>
        <v>1967995</v>
      </c>
      <c r="D14" s="121">
        <f>Financování!D27</f>
        <v>1227304</v>
      </c>
      <c r="E14" s="129">
        <f>D14/C14*100</f>
        <v>62.363166573085806</v>
      </c>
      <c r="G14" s="35"/>
      <c r="H14" s="35"/>
      <c r="L14" s="187"/>
      <c r="N14" s="51"/>
      <c r="P14" s="51"/>
    </row>
    <row r="15" spans="1:12" ht="9.75" customHeight="1" thickBot="1">
      <c r="A15" s="60"/>
      <c r="B15" s="61"/>
      <c r="C15" s="61"/>
      <c r="D15" s="61"/>
      <c r="E15" s="61"/>
      <c r="G15" s="35"/>
      <c r="H15" s="35"/>
      <c r="L15" s="187"/>
    </row>
    <row r="16" spans="1:12" ht="20.25" customHeight="1" thickBot="1">
      <c r="A16" s="62" t="s">
        <v>39</v>
      </c>
      <c r="B16" s="63">
        <f>SUM(B14+B12)</f>
        <v>8295534</v>
      </c>
      <c r="C16" s="63">
        <f>SUM(C14+C12)</f>
        <v>11010033</v>
      </c>
      <c r="D16" s="170">
        <f>SUM(D14+D12)</f>
        <v>9018902</v>
      </c>
      <c r="E16" s="64">
        <f>D16/C16*100</f>
        <v>81.91530397774466</v>
      </c>
      <c r="G16" s="35"/>
      <c r="H16" s="35"/>
      <c r="J16" t="s">
        <v>93</v>
      </c>
      <c r="L16" s="51"/>
    </row>
    <row r="17" spans="2:12" ht="13.5" thickBot="1">
      <c r="B17" s="51"/>
      <c r="D17" s="51"/>
      <c r="G17" s="76"/>
      <c r="H17" s="76"/>
      <c r="L17" s="51"/>
    </row>
    <row r="18" spans="1:14" ht="18.75" customHeight="1" thickBot="1">
      <c r="A18" s="62" t="s">
        <v>40</v>
      </c>
      <c r="B18" s="65"/>
      <c r="C18" s="165"/>
      <c r="D18" s="66"/>
      <c r="E18" s="67"/>
      <c r="G18" s="76"/>
      <c r="H18" s="76"/>
      <c r="L18" s="51"/>
      <c r="N18" s="51"/>
    </row>
    <row r="19" spans="1:14" ht="15" customHeight="1">
      <c r="A19" s="211" t="s">
        <v>85</v>
      </c>
      <c r="B19" s="202">
        <v>74237</v>
      </c>
      <c r="C19" s="244">
        <v>78010</v>
      </c>
      <c r="D19" s="202">
        <v>37539</v>
      </c>
      <c r="E19" s="208">
        <f aca="true" t="shared" si="0" ref="E19:E34">D19/C19*100</f>
        <v>48.12075374951929</v>
      </c>
      <c r="G19" s="76"/>
      <c r="H19" s="76"/>
      <c r="L19" s="51"/>
      <c r="N19" s="51"/>
    </row>
    <row r="20" spans="1:14" ht="15" customHeight="1">
      <c r="A20" s="212" t="s">
        <v>69</v>
      </c>
      <c r="B20" s="213">
        <v>4327701</v>
      </c>
      <c r="C20" s="213">
        <v>4626587</v>
      </c>
      <c r="D20" s="198">
        <v>3833236</v>
      </c>
      <c r="E20" s="210">
        <f t="shared" si="0"/>
        <v>82.85234882646755</v>
      </c>
      <c r="G20" s="76"/>
      <c r="H20" s="76"/>
      <c r="L20" s="51"/>
      <c r="N20" s="51"/>
    </row>
    <row r="21" spans="1:16" ht="15" customHeight="1">
      <c r="A21" s="214" t="s">
        <v>70</v>
      </c>
      <c r="B21" s="198">
        <v>164046</v>
      </c>
      <c r="C21" s="198">
        <v>180084</v>
      </c>
      <c r="D21" s="198">
        <v>121795</v>
      </c>
      <c r="E21" s="210">
        <f t="shared" si="0"/>
        <v>67.63232713622531</v>
      </c>
      <c r="G21" s="76"/>
      <c r="H21" s="76"/>
      <c r="L21" s="51"/>
      <c r="N21" s="51"/>
      <c r="P21" s="51"/>
    </row>
    <row r="22" spans="1:16" ht="15" customHeight="1">
      <c r="A22" s="214" t="s">
        <v>71</v>
      </c>
      <c r="B22" s="198">
        <v>325449</v>
      </c>
      <c r="C22" s="198">
        <v>525908</v>
      </c>
      <c r="D22" s="198">
        <v>248147</v>
      </c>
      <c r="E22" s="210">
        <f t="shared" si="0"/>
        <v>47.184488541722125</v>
      </c>
      <c r="G22" s="76"/>
      <c r="H22" s="76"/>
      <c r="L22" s="51"/>
      <c r="N22" s="51"/>
      <c r="P22" s="51"/>
    </row>
    <row r="23" spans="1:16" ht="15" customHeight="1">
      <c r="A23" s="214" t="s">
        <v>72</v>
      </c>
      <c r="B23" s="198">
        <v>10810</v>
      </c>
      <c r="C23" s="198">
        <v>13539</v>
      </c>
      <c r="D23" s="198">
        <v>4538</v>
      </c>
      <c r="E23" s="210">
        <f t="shared" si="0"/>
        <v>33.51798508013886</v>
      </c>
      <c r="G23" s="76"/>
      <c r="H23" s="76"/>
      <c r="L23" s="51"/>
      <c r="N23" s="51"/>
      <c r="P23" s="51"/>
    </row>
    <row r="24" spans="1:16" ht="15" customHeight="1">
      <c r="A24" s="214" t="s">
        <v>73</v>
      </c>
      <c r="B24" s="198">
        <v>2520</v>
      </c>
      <c r="C24" s="198">
        <v>2520</v>
      </c>
      <c r="D24" s="245">
        <v>362</v>
      </c>
      <c r="E24" s="210">
        <f t="shared" si="0"/>
        <v>14.365079365079364</v>
      </c>
      <c r="G24" s="76"/>
      <c r="H24" s="76"/>
      <c r="L24" s="51"/>
      <c r="N24" s="51"/>
      <c r="P24" s="51"/>
    </row>
    <row r="25" spans="1:16" ht="15" customHeight="1">
      <c r="A25" s="214" t="s">
        <v>74</v>
      </c>
      <c r="B25" s="198">
        <v>1494000</v>
      </c>
      <c r="C25" s="198">
        <v>1868463</v>
      </c>
      <c r="D25" s="198">
        <v>1251618</v>
      </c>
      <c r="E25" s="210">
        <f t="shared" si="0"/>
        <v>66.98650173966517</v>
      </c>
      <c r="G25" s="76"/>
      <c r="H25" s="76"/>
      <c r="L25" s="51"/>
      <c r="N25" s="51"/>
      <c r="P25" s="51"/>
    </row>
    <row r="26" spans="1:16" ht="15" customHeight="1">
      <c r="A26" s="214" t="s">
        <v>75</v>
      </c>
      <c r="B26" s="198">
        <v>93891</v>
      </c>
      <c r="C26" s="198">
        <v>587329</v>
      </c>
      <c r="D26" s="198">
        <v>558428</v>
      </c>
      <c r="E26" s="210">
        <f t="shared" si="0"/>
        <v>95.07924859831543</v>
      </c>
      <c r="G26" s="76"/>
      <c r="H26" s="76"/>
      <c r="L26" s="51"/>
      <c r="N26" s="51"/>
      <c r="P26" s="51"/>
    </row>
    <row r="27" spans="1:16" ht="15" customHeight="1">
      <c r="A27" s="214" t="s">
        <v>41</v>
      </c>
      <c r="B27" s="198">
        <v>14680</v>
      </c>
      <c r="C27" s="198">
        <v>16166</v>
      </c>
      <c r="D27" s="198">
        <v>6763</v>
      </c>
      <c r="E27" s="210">
        <f t="shared" si="0"/>
        <v>41.83471483360138</v>
      </c>
      <c r="G27" s="76"/>
      <c r="H27" s="76"/>
      <c r="L27" s="51"/>
      <c r="N27" s="51"/>
      <c r="P27" s="51"/>
    </row>
    <row r="28" spans="1:16" ht="12.75" customHeight="1">
      <c r="A28" s="214" t="s">
        <v>76</v>
      </c>
      <c r="B28" s="198">
        <v>52391</v>
      </c>
      <c r="C28" s="198">
        <v>58852</v>
      </c>
      <c r="D28" s="245">
        <v>38204</v>
      </c>
      <c r="E28" s="210">
        <f t="shared" si="0"/>
        <v>64.91538095561748</v>
      </c>
      <c r="G28" s="76"/>
      <c r="H28" s="76"/>
      <c r="L28" s="51"/>
      <c r="N28" s="186"/>
      <c r="P28" s="51"/>
    </row>
    <row r="29" spans="1:16" ht="15" customHeight="1">
      <c r="A29" s="214" t="s">
        <v>77</v>
      </c>
      <c r="B29" s="198">
        <v>272922</v>
      </c>
      <c r="C29" s="198">
        <v>276986</v>
      </c>
      <c r="D29" s="198">
        <v>187026</v>
      </c>
      <c r="E29" s="210">
        <f t="shared" si="0"/>
        <v>67.52182420772169</v>
      </c>
      <c r="G29" s="76"/>
      <c r="H29" s="76"/>
      <c r="K29" s="51"/>
      <c r="L29" s="51"/>
      <c r="N29" s="51"/>
      <c r="P29" s="51"/>
    </row>
    <row r="30" spans="1:16" ht="15" customHeight="1">
      <c r="A30" s="214" t="s">
        <v>78</v>
      </c>
      <c r="B30" s="198">
        <v>95099</v>
      </c>
      <c r="C30" s="198">
        <v>97241</v>
      </c>
      <c r="D30" s="245">
        <v>38569</v>
      </c>
      <c r="E30" s="210">
        <f t="shared" si="0"/>
        <v>39.663310743410705</v>
      </c>
      <c r="G30" s="76"/>
      <c r="H30" s="76"/>
      <c r="K30" s="51"/>
      <c r="L30" s="51"/>
      <c r="N30" s="51"/>
      <c r="P30" s="51"/>
    </row>
    <row r="31" spans="1:16" ht="15" customHeight="1">
      <c r="A31" s="212" t="s">
        <v>79</v>
      </c>
      <c r="B31" s="213">
        <v>500000</v>
      </c>
      <c r="C31" s="213">
        <v>720629</v>
      </c>
      <c r="D31" s="198">
        <v>294494</v>
      </c>
      <c r="E31" s="210">
        <f t="shared" si="0"/>
        <v>40.86624324028036</v>
      </c>
      <c r="F31" s="13"/>
      <c r="G31" s="76"/>
      <c r="H31" s="76"/>
      <c r="K31" s="51"/>
      <c r="L31" s="51"/>
      <c r="N31" s="51"/>
      <c r="P31" s="51"/>
    </row>
    <row r="32" spans="1:14" ht="15" customHeight="1">
      <c r="A32" s="214" t="s">
        <v>80</v>
      </c>
      <c r="B32" s="198">
        <v>40435</v>
      </c>
      <c r="C32" s="198">
        <v>54536</v>
      </c>
      <c r="D32" s="198">
        <v>22001</v>
      </c>
      <c r="E32" s="210">
        <f t="shared" si="0"/>
        <v>40.342159307613315</v>
      </c>
      <c r="G32" s="76"/>
      <c r="H32" s="76"/>
      <c r="K32" s="51"/>
      <c r="L32" s="51"/>
      <c r="N32" s="51"/>
    </row>
    <row r="33" spans="1:14" ht="15" customHeight="1">
      <c r="A33" s="214" t="s">
        <v>105</v>
      </c>
      <c r="B33" s="198">
        <v>3783</v>
      </c>
      <c r="C33" s="198">
        <v>3783</v>
      </c>
      <c r="D33" s="198">
        <v>2451</v>
      </c>
      <c r="E33" s="210">
        <f t="shared" si="0"/>
        <v>64.7898493259318</v>
      </c>
      <c r="G33" s="76"/>
      <c r="H33" s="76"/>
      <c r="L33" s="51"/>
      <c r="N33" s="51"/>
    </row>
    <row r="34" spans="1:16" ht="15" customHeight="1">
      <c r="A34" s="214" t="s">
        <v>81</v>
      </c>
      <c r="B34" s="198">
        <v>59277</v>
      </c>
      <c r="C34" s="198">
        <v>151725</v>
      </c>
      <c r="D34" s="198">
        <v>133873</v>
      </c>
      <c r="E34" s="210">
        <f t="shared" si="0"/>
        <v>88.2339759433185</v>
      </c>
      <c r="F34" s="157"/>
      <c r="G34" s="76"/>
      <c r="H34" s="76"/>
      <c r="L34" s="51"/>
      <c r="N34" s="51"/>
      <c r="P34" s="51"/>
    </row>
    <row r="35" spans="1:16" ht="12" customHeight="1">
      <c r="A35" s="214" t="s">
        <v>82</v>
      </c>
      <c r="B35" s="198">
        <v>150000</v>
      </c>
      <c r="C35" s="198">
        <v>96429</v>
      </c>
      <c r="D35" s="198" t="s">
        <v>19</v>
      </c>
      <c r="E35" s="210" t="s">
        <v>19</v>
      </c>
      <c r="F35" s="8"/>
      <c r="G35" s="76"/>
      <c r="H35" s="76"/>
      <c r="L35" s="51"/>
      <c r="N35" s="51"/>
      <c r="P35" s="51"/>
    </row>
    <row r="36" spans="1:16" ht="12.75">
      <c r="A36" s="215" t="s">
        <v>42</v>
      </c>
      <c r="B36" s="216">
        <v>100000</v>
      </c>
      <c r="C36" s="216">
        <v>73947</v>
      </c>
      <c r="D36" s="198" t="s">
        <v>19</v>
      </c>
      <c r="E36" s="210" t="s">
        <v>19</v>
      </c>
      <c r="G36" s="76"/>
      <c r="H36" s="76"/>
      <c r="L36" s="51"/>
      <c r="N36" s="51"/>
      <c r="P36" s="51"/>
    </row>
    <row r="37" spans="1:14" ht="12" customHeight="1">
      <c r="A37" s="215" t="s">
        <v>43</v>
      </c>
      <c r="B37" s="216">
        <v>45000</v>
      </c>
      <c r="C37" s="216">
        <v>19482</v>
      </c>
      <c r="D37" s="198" t="s">
        <v>19</v>
      </c>
      <c r="E37" s="210" t="s">
        <v>19</v>
      </c>
      <c r="G37" s="76"/>
      <c r="H37" s="76"/>
      <c r="L37" s="51"/>
      <c r="N37" s="51"/>
    </row>
    <row r="38" spans="1:14" ht="12.75">
      <c r="A38" s="215" t="s">
        <v>44</v>
      </c>
      <c r="B38" s="216">
        <v>5000</v>
      </c>
      <c r="C38" s="216">
        <v>3000</v>
      </c>
      <c r="D38" s="198" t="s">
        <v>19</v>
      </c>
      <c r="E38" s="210" t="s">
        <v>19</v>
      </c>
      <c r="G38" s="76"/>
      <c r="H38" s="76"/>
      <c r="L38" s="51"/>
      <c r="N38" s="51"/>
    </row>
    <row r="39" spans="1:14" ht="15" customHeight="1" thickBot="1">
      <c r="A39" s="217" t="s">
        <v>87</v>
      </c>
      <c r="B39" s="218">
        <f>'Rozpočet kapitola EP'!B20</f>
        <v>585863</v>
      </c>
      <c r="C39" s="218">
        <f>'Rozpočet kapitola EP'!C20</f>
        <v>1271061</v>
      </c>
      <c r="D39" s="218">
        <f>'Rozpočet kapitola EP'!D20</f>
        <v>863411</v>
      </c>
      <c r="E39" s="210">
        <f>D39/C39*100</f>
        <v>67.92836850473738</v>
      </c>
      <c r="G39" s="76"/>
      <c r="H39" s="76"/>
      <c r="L39" s="186"/>
      <c r="M39" s="183"/>
      <c r="N39" s="51"/>
    </row>
    <row r="40" spans="1:14" ht="23.25" customHeight="1" thickBot="1">
      <c r="A40" s="125" t="s">
        <v>45</v>
      </c>
      <c r="B40" s="124">
        <f>B19+B20+B21+B22+B23+B24+B25+B26+B27+B28+B29+B30+B31+B32+B33+B34+B35+B39</f>
        <v>8267104</v>
      </c>
      <c r="C40" s="124">
        <f>SUM(C19+C20+C21+C22+C23+C24+C25+C26+C27+C28+C29+C30+C31+C32+C33+C34+C35+C39)</f>
        <v>10629848</v>
      </c>
      <c r="D40" s="124">
        <f>SUM(D19:D39)</f>
        <v>7642455</v>
      </c>
      <c r="E40" s="130">
        <f>D40/C40*100</f>
        <v>71.89618327562162</v>
      </c>
      <c r="G40" s="76"/>
      <c r="H40" s="76"/>
      <c r="L40" s="186"/>
      <c r="M40" s="183"/>
      <c r="N40" s="51"/>
    </row>
    <row r="41" spans="1:14" ht="12.75" customHeight="1" thickBot="1">
      <c r="A41" s="53"/>
      <c r="B41" s="68"/>
      <c r="C41" s="47"/>
      <c r="D41" s="47"/>
      <c r="E41" s="68"/>
      <c r="G41" s="76"/>
      <c r="H41" s="76"/>
      <c r="M41" s="184"/>
      <c r="N41" s="51"/>
    </row>
    <row r="42" spans="1:14" ht="23.25" customHeight="1" thickBot="1">
      <c r="A42" s="120" t="s">
        <v>28</v>
      </c>
      <c r="B42" s="121">
        <f>Financování!B52</f>
        <v>28430</v>
      </c>
      <c r="C42" s="121">
        <f>Financování!C52</f>
        <v>380185</v>
      </c>
      <c r="D42" s="121">
        <f>Financování!D52</f>
        <v>233742</v>
      </c>
      <c r="E42" s="131">
        <f>D42/C42*100</f>
        <v>61.48112103318122</v>
      </c>
      <c r="G42" s="76"/>
      <c r="H42" s="76"/>
      <c r="L42" s="183"/>
      <c r="M42" s="183"/>
      <c r="N42" s="51"/>
    </row>
    <row r="43" spans="1:13" ht="12.75" customHeight="1" thickBot="1">
      <c r="A43" s="69"/>
      <c r="B43" s="70"/>
      <c r="C43" s="70"/>
      <c r="D43" s="70"/>
      <c r="E43" s="71"/>
      <c r="G43" s="76"/>
      <c r="H43" s="76"/>
      <c r="L43" s="186"/>
      <c r="M43" s="183"/>
    </row>
    <row r="44" spans="1:13" ht="23.25" customHeight="1" thickBot="1">
      <c r="A44" s="72" t="s">
        <v>83</v>
      </c>
      <c r="B44" s="73">
        <f>SUM(B42+B40)</f>
        <v>8295534</v>
      </c>
      <c r="C44" s="73">
        <f>SUM(C42+C40)</f>
        <v>11010033</v>
      </c>
      <c r="D44" s="73">
        <f>SUM(D42+D40)</f>
        <v>7876197</v>
      </c>
      <c r="E44" s="74">
        <f>D44/C44*100</f>
        <v>71.53654307848124</v>
      </c>
      <c r="G44" s="76"/>
      <c r="H44" s="76"/>
      <c r="L44" s="51"/>
      <c r="M44" s="184"/>
    </row>
    <row r="45" spans="2:12" ht="18.75" customHeight="1" thickBot="1">
      <c r="B45" s="51"/>
      <c r="D45" s="51"/>
      <c r="G45" s="76"/>
      <c r="H45" s="76"/>
      <c r="L45" s="51"/>
    </row>
    <row r="46" spans="1:14" ht="19.5" customHeight="1" thickBot="1">
      <c r="A46" s="72" t="s">
        <v>29</v>
      </c>
      <c r="B46" s="73">
        <f>B16-B44</f>
        <v>0</v>
      </c>
      <c r="C46" s="73">
        <f>C16-C44</f>
        <v>0</v>
      </c>
      <c r="D46" s="73">
        <f>D16-D44</f>
        <v>1142705</v>
      </c>
      <c r="E46" s="74" t="s">
        <v>19</v>
      </c>
      <c r="G46" s="78"/>
      <c r="H46" s="78"/>
      <c r="L46" s="51"/>
      <c r="N46" s="51"/>
    </row>
    <row r="47" spans="1:14" ht="12.75" customHeight="1">
      <c r="A47" s="75"/>
      <c r="B47" s="68"/>
      <c r="C47" s="68"/>
      <c r="D47" s="68"/>
      <c r="E47" s="61"/>
      <c r="G47" s="78"/>
      <c r="H47" s="78"/>
      <c r="N47" s="51"/>
    </row>
    <row r="48" spans="1:42" s="175" customFormat="1" ht="12.75" customHeight="1">
      <c r="A48" s="172"/>
      <c r="B48" s="173"/>
      <c r="C48" s="173"/>
      <c r="D48" s="173"/>
      <c r="E48" s="174"/>
      <c r="G48" s="176"/>
      <c r="H48" s="176"/>
      <c r="K48"/>
      <c r="L48"/>
      <c r="M48"/>
      <c r="N48" s="51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51"/>
      <c r="D49" s="51"/>
      <c r="G49" s="77"/>
      <c r="H49" s="77"/>
      <c r="N49" s="51"/>
    </row>
    <row r="50" spans="1:14" ht="12.75" customHeight="1">
      <c r="A50" s="79"/>
      <c r="B50" s="80"/>
      <c r="C50" s="12"/>
      <c r="D50" s="80"/>
      <c r="E50" s="7"/>
      <c r="G50" s="35"/>
      <c r="H50" s="35"/>
      <c r="N50" s="51"/>
    </row>
    <row r="51" spans="1:14" ht="12.75" customHeight="1">
      <c r="A51" s="69"/>
      <c r="B51" s="70"/>
      <c r="C51" s="70"/>
      <c r="D51" s="70"/>
      <c r="E51" s="71"/>
      <c r="G51" s="78"/>
      <c r="H51" s="78"/>
      <c r="L51" s="51"/>
      <c r="N51" s="51"/>
    </row>
    <row r="52" spans="1:14" ht="12.75" customHeight="1">
      <c r="A52" s="69"/>
      <c r="B52" s="70"/>
      <c r="C52" s="70"/>
      <c r="D52" s="70"/>
      <c r="E52" s="71"/>
      <c r="G52" s="78"/>
      <c r="H52" s="78"/>
      <c r="L52" s="51"/>
      <c r="N52" s="51"/>
    </row>
    <row r="53" spans="1:14" ht="12.75" customHeight="1">
      <c r="A53" s="53"/>
      <c r="B53" s="68"/>
      <c r="C53" s="68"/>
      <c r="D53" s="68"/>
      <c r="E53" s="61"/>
      <c r="G53" s="77"/>
      <c r="H53" s="77"/>
      <c r="L53" s="51"/>
      <c r="M53" s="51"/>
      <c r="N53" s="51"/>
    </row>
    <row r="54" spans="1:14" ht="12.75" customHeight="1">
      <c r="A54" s="7"/>
      <c r="B54" s="7"/>
      <c r="C54" s="12"/>
      <c r="D54" s="7"/>
      <c r="E54" s="7"/>
      <c r="G54" s="35"/>
      <c r="H54" s="35"/>
      <c r="L54" s="51"/>
      <c r="N54" s="51"/>
    </row>
    <row r="55" spans="1:14" ht="12.75" customHeight="1">
      <c r="A55" s="53"/>
      <c r="B55" s="68"/>
      <c r="C55" s="68"/>
      <c r="D55" s="68"/>
      <c r="E55" s="61"/>
      <c r="G55" s="78"/>
      <c r="H55" s="78"/>
      <c r="L55" s="51"/>
      <c r="N55" s="51"/>
    </row>
    <row r="56" spans="1:14" ht="12.75" customHeight="1">
      <c r="A56" s="53"/>
      <c r="B56" s="68"/>
      <c r="C56" s="68"/>
      <c r="D56" s="68"/>
      <c r="E56" s="61"/>
      <c r="G56" s="78"/>
      <c r="H56" s="78"/>
      <c r="L56" s="51"/>
      <c r="N56" s="51"/>
    </row>
    <row r="57" spans="1:14" ht="12.75">
      <c r="A57" s="7"/>
      <c r="B57" s="7"/>
      <c r="C57" s="12"/>
      <c r="D57" s="7"/>
      <c r="E57" s="7"/>
      <c r="G57" s="78"/>
      <c r="H57" s="78"/>
      <c r="L57" s="51"/>
      <c r="N57" s="51"/>
    </row>
    <row r="58" spans="1:14" ht="12.75" customHeight="1">
      <c r="A58" s="81"/>
      <c r="B58" s="82"/>
      <c r="C58" s="70"/>
      <c r="D58" s="83"/>
      <c r="E58" s="7"/>
      <c r="G58" s="77"/>
      <c r="H58" s="77"/>
      <c r="L58" s="51"/>
      <c r="N58" s="51"/>
    </row>
    <row r="59" spans="1:14" ht="12.75" customHeight="1">
      <c r="A59" s="53"/>
      <c r="B59" s="53"/>
      <c r="C59" s="68"/>
      <c r="D59" s="83"/>
      <c r="E59" s="7"/>
      <c r="G59" s="35"/>
      <c r="H59" s="35"/>
      <c r="L59" s="51"/>
      <c r="N59" s="51"/>
    </row>
    <row r="60" spans="1:14" ht="12.75">
      <c r="A60" s="35"/>
      <c r="B60" s="35"/>
      <c r="C60" s="166"/>
      <c r="D60" s="35"/>
      <c r="E60" s="35"/>
      <c r="G60" s="78"/>
      <c r="H60" s="78"/>
      <c r="L60" s="51"/>
      <c r="N60" s="51"/>
    </row>
    <row r="61" spans="1:14" ht="12.75">
      <c r="A61" s="7"/>
      <c r="B61" s="7"/>
      <c r="C61" s="12"/>
      <c r="D61" s="84"/>
      <c r="E61" s="35"/>
      <c r="G61" s="78"/>
      <c r="H61" s="78"/>
      <c r="L61" s="51"/>
      <c r="N61" s="51"/>
    </row>
    <row r="62" spans="1:14" ht="12.75">
      <c r="A62" s="35"/>
      <c r="B62" s="35"/>
      <c r="C62" s="166"/>
      <c r="D62" s="35"/>
      <c r="E62" s="35"/>
      <c r="G62" s="77"/>
      <c r="H62" s="77"/>
      <c r="L62" s="51"/>
      <c r="N62" s="51"/>
    </row>
    <row r="63" spans="1:12" ht="12.75">
      <c r="A63" s="35"/>
      <c r="B63" s="35"/>
      <c r="C63" s="166"/>
      <c r="D63" s="77"/>
      <c r="E63" s="35"/>
      <c r="G63" s="35"/>
      <c r="H63" s="35"/>
      <c r="L63" s="51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49" customFormat="1" ht="16.5" customHeight="1">
      <c r="A2" s="264" t="s">
        <v>157</v>
      </c>
      <c r="B2" s="265"/>
      <c r="C2" s="265"/>
      <c r="D2" s="265"/>
      <c r="E2" s="265"/>
    </row>
    <row r="3" spans="1:5" ht="16.5">
      <c r="A3" s="268" t="s">
        <v>46</v>
      </c>
      <c r="B3" s="267"/>
      <c r="C3" s="267"/>
      <c r="D3" s="267"/>
      <c r="E3" s="267"/>
    </row>
    <row r="4" spans="1:4" ht="18">
      <c r="A4" s="85"/>
      <c r="B4" s="85"/>
      <c r="C4" s="167"/>
      <c r="D4" s="85"/>
    </row>
    <row r="5" ht="13.5" thickBot="1">
      <c r="E5" s="55" t="s">
        <v>20</v>
      </c>
    </row>
    <row r="6" spans="1:5" ht="29.25" customHeight="1" thickBot="1">
      <c r="A6" s="62" t="s">
        <v>31</v>
      </c>
      <c r="B6" s="115" t="s">
        <v>32</v>
      </c>
      <c r="C6" s="168" t="s">
        <v>47</v>
      </c>
      <c r="D6" s="115" t="s">
        <v>48</v>
      </c>
      <c r="E6" s="116" t="s">
        <v>34</v>
      </c>
    </row>
    <row r="7" spans="1:15" ht="18" customHeight="1">
      <c r="A7" s="204" t="s">
        <v>35</v>
      </c>
      <c r="B7" s="202">
        <v>0</v>
      </c>
      <c r="C7" s="202">
        <v>0</v>
      </c>
      <c r="D7" s="202">
        <v>0</v>
      </c>
      <c r="E7" s="219" t="s">
        <v>19</v>
      </c>
      <c r="L7" s="51"/>
      <c r="N7" s="51"/>
      <c r="O7" s="51"/>
    </row>
    <row r="8" spans="1:15" ht="18" customHeight="1">
      <c r="A8" s="205" t="s">
        <v>36</v>
      </c>
      <c r="B8" s="198">
        <v>5000</v>
      </c>
      <c r="C8" s="220">
        <v>13375</v>
      </c>
      <c r="D8" s="221">
        <v>27348</v>
      </c>
      <c r="E8" s="210">
        <f>D8/C8*100</f>
        <v>204.4710280373832</v>
      </c>
      <c r="L8" s="51"/>
      <c r="N8" s="51"/>
      <c r="O8" s="51"/>
    </row>
    <row r="9" spans="1:15" ht="18" customHeight="1">
      <c r="A9" s="205" t="s">
        <v>37</v>
      </c>
      <c r="B9" s="198">
        <v>0</v>
      </c>
      <c r="C9" s="198">
        <v>0</v>
      </c>
      <c r="D9" s="198">
        <v>0</v>
      </c>
      <c r="E9" s="222" t="s">
        <v>19</v>
      </c>
      <c r="L9" s="51"/>
      <c r="N9" s="51"/>
      <c r="O9" s="51"/>
    </row>
    <row r="10" spans="1:15" ht="18" customHeight="1" thickBot="1">
      <c r="A10" s="206" t="s">
        <v>38</v>
      </c>
      <c r="B10" s="203">
        <v>0</v>
      </c>
      <c r="C10" s="203">
        <v>281083</v>
      </c>
      <c r="D10" s="203">
        <v>297537</v>
      </c>
      <c r="E10" s="223">
        <f>D10/C10*100</f>
        <v>105.85378695972365</v>
      </c>
      <c r="L10" s="51"/>
      <c r="N10" s="51"/>
      <c r="O10" s="51"/>
    </row>
    <row r="11" spans="1:15" ht="20.25" customHeight="1" thickBot="1">
      <c r="A11" s="117" t="s">
        <v>27</v>
      </c>
      <c r="B11" s="121">
        <f>SUM(B7:B10)</f>
        <v>5000</v>
      </c>
      <c r="C11" s="118">
        <f>SUM(C7:C10)</f>
        <v>294458</v>
      </c>
      <c r="D11" s="118">
        <f>SUM(D7:D10)</f>
        <v>324885</v>
      </c>
      <c r="E11" s="119">
        <f>D11/C11*100</f>
        <v>110.33322239504446</v>
      </c>
      <c r="L11" s="51"/>
      <c r="N11" s="51"/>
      <c r="O11" s="51"/>
    </row>
    <row r="12" spans="1:17" ht="12.75" customHeight="1" thickBot="1">
      <c r="A12" s="60"/>
      <c r="B12" s="61"/>
      <c r="C12" s="61"/>
      <c r="D12" s="61"/>
      <c r="E12" s="39"/>
      <c r="N12" s="51"/>
      <c r="O12" s="51"/>
      <c r="Q12" s="51"/>
    </row>
    <row r="13" spans="1:17" ht="20.25" customHeight="1" thickBot="1">
      <c r="A13" s="120" t="s">
        <v>30</v>
      </c>
      <c r="B13" s="122">
        <f>Financování!B25</f>
        <v>580863</v>
      </c>
      <c r="C13" s="122">
        <f>Financování!C25</f>
        <v>1309957</v>
      </c>
      <c r="D13" s="122">
        <f>Financování!D25</f>
        <v>955881</v>
      </c>
      <c r="E13" s="119">
        <f>D13/C13*100</f>
        <v>72.97041047912259</v>
      </c>
      <c r="L13" s="51"/>
      <c r="N13" s="51"/>
      <c r="O13" s="51"/>
      <c r="Q13" s="51"/>
    </row>
    <row r="14" spans="1:15" ht="12.75" customHeight="1" thickBot="1">
      <c r="A14" s="60"/>
      <c r="B14" s="61"/>
      <c r="C14" s="61"/>
      <c r="D14" s="61"/>
      <c r="E14" s="39"/>
      <c r="L14" s="51"/>
      <c r="N14" s="51"/>
      <c r="O14" s="51"/>
    </row>
    <row r="15" spans="1:17" ht="20.25" customHeight="1" thickBot="1">
      <c r="A15" s="62" t="s">
        <v>39</v>
      </c>
      <c r="B15" s="63">
        <f>B13+B11</f>
        <v>585863</v>
      </c>
      <c r="C15" s="73">
        <f>C13+C11</f>
        <v>1604415</v>
      </c>
      <c r="D15" s="63">
        <f>D11+D13</f>
        <v>1280766</v>
      </c>
      <c r="E15" s="64">
        <f>D15/C15*100</f>
        <v>79.82760071427903</v>
      </c>
      <c r="L15" s="51"/>
      <c r="N15" s="51"/>
      <c r="O15" s="51"/>
      <c r="Q15" s="51"/>
    </row>
    <row r="16" spans="1:15" ht="24.75" customHeight="1" thickBot="1">
      <c r="A16" s="86"/>
      <c r="B16" s="87"/>
      <c r="C16" s="87"/>
      <c r="D16" s="87"/>
      <c r="E16" s="87"/>
      <c r="J16" t="s">
        <v>93</v>
      </c>
      <c r="N16" s="51"/>
      <c r="O16" s="51"/>
    </row>
    <row r="17" spans="1:17" ht="17.25" customHeight="1" thickBot="1">
      <c r="A17" s="88" t="s">
        <v>49</v>
      </c>
      <c r="B17" s="65"/>
      <c r="C17" s="165"/>
      <c r="D17" s="66"/>
      <c r="E17" s="67"/>
      <c r="L17" s="51"/>
      <c r="N17" s="51"/>
      <c r="O17" s="51"/>
      <c r="Q17" s="51"/>
    </row>
    <row r="18" spans="1:17" ht="18" customHeight="1">
      <c r="A18" s="224" t="s">
        <v>50</v>
      </c>
      <c r="B18" s="225">
        <v>25965</v>
      </c>
      <c r="C18" s="225">
        <v>386351</v>
      </c>
      <c r="D18" s="225">
        <v>193451</v>
      </c>
      <c r="E18" s="226">
        <f>D18/C18*100</f>
        <v>50.07130821455101</v>
      </c>
      <c r="F18" s="70"/>
      <c r="L18" s="51"/>
      <c r="N18" s="51"/>
      <c r="O18" s="51"/>
      <c r="Q18" s="51"/>
    </row>
    <row r="19" spans="1:17" ht="18" customHeight="1" thickBot="1">
      <c r="A19" s="227" t="s">
        <v>51</v>
      </c>
      <c r="B19" s="228">
        <v>559898</v>
      </c>
      <c r="C19" s="228">
        <v>884710</v>
      </c>
      <c r="D19" s="228">
        <v>669960</v>
      </c>
      <c r="E19" s="229">
        <f>D19/C19*100</f>
        <v>75.72650925161918</v>
      </c>
      <c r="L19" s="51"/>
      <c r="N19" s="51"/>
      <c r="O19" s="51"/>
      <c r="Q19" s="51"/>
    </row>
    <row r="20" spans="1:17" ht="20.25" customHeight="1" thickBot="1">
      <c r="A20" s="123" t="s">
        <v>52</v>
      </c>
      <c r="B20" s="124">
        <f>SUM(B18:B19)</f>
        <v>585863</v>
      </c>
      <c r="C20" s="124">
        <f>SUM(C18:C19)</f>
        <v>1271061</v>
      </c>
      <c r="D20" s="124">
        <f>SUM(D18:D19)</f>
        <v>863411</v>
      </c>
      <c r="E20" s="130">
        <f>D20/C20*100</f>
        <v>67.92836850473738</v>
      </c>
      <c r="L20" s="51"/>
      <c r="N20" s="51"/>
      <c r="O20" s="51"/>
      <c r="Q20" s="51"/>
    </row>
    <row r="21" spans="1:15" ht="12.75" customHeight="1" thickBot="1">
      <c r="A21" s="53"/>
      <c r="B21" s="68"/>
      <c r="C21" s="68"/>
      <c r="D21" s="68"/>
      <c r="E21" s="39"/>
      <c r="L21" s="51"/>
      <c r="N21" s="51"/>
      <c r="O21" s="51"/>
    </row>
    <row r="22" spans="1:17" ht="20.25" customHeight="1" thickBot="1">
      <c r="A22" s="125" t="s">
        <v>28</v>
      </c>
      <c r="B22" s="124">
        <v>0</v>
      </c>
      <c r="C22" s="124">
        <f>Financování!C50</f>
        <v>333354</v>
      </c>
      <c r="D22" s="124">
        <f>Financování!D50</f>
        <v>188207</v>
      </c>
      <c r="E22" s="171">
        <f>D22/C22*100</f>
        <v>56.45859956682686</v>
      </c>
      <c r="L22" s="51"/>
      <c r="N22" s="51"/>
      <c r="O22" s="51"/>
      <c r="Q22" s="51"/>
    </row>
    <row r="23" spans="1:17" ht="12.75" customHeight="1" thickBot="1">
      <c r="A23" s="53"/>
      <c r="B23" s="68"/>
      <c r="C23" s="68"/>
      <c r="D23" s="68"/>
      <c r="E23" s="89"/>
      <c r="N23" s="51"/>
      <c r="O23" s="51"/>
      <c r="Q23" s="51"/>
    </row>
    <row r="24" spans="1:17" ht="20.25" customHeight="1" thickBot="1">
      <c r="A24" s="72" t="s">
        <v>83</v>
      </c>
      <c r="B24" s="73">
        <f>SUM(B20+B22)</f>
        <v>585863</v>
      </c>
      <c r="C24" s="73">
        <f>SUM(C20+C22)</f>
        <v>1604415</v>
      </c>
      <c r="D24" s="73">
        <f>D20+D22</f>
        <v>1051618</v>
      </c>
      <c r="E24" s="158">
        <f>D24/C24*100</f>
        <v>65.54526104530312</v>
      </c>
      <c r="N24" s="51"/>
      <c r="O24" s="51"/>
      <c r="Q24" s="51"/>
    </row>
    <row r="25" spans="2:15" ht="20.25" customHeight="1" thickBot="1">
      <c r="B25" s="51"/>
      <c r="D25" s="51"/>
      <c r="N25" s="51"/>
      <c r="O25" s="51"/>
    </row>
    <row r="26" spans="1:15" ht="22.5" customHeight="1" thickBot="1">
      <c r="A26" s="62" t="s">
        <v>29</v>
      </c>
      <c r="B26" s="73">
        <v>0</v>
      </c>
      <c r="C26" s="73">
        <f>C15-C24</f>
        <v>0</v>
      </c>
      <c r="D26" s="73">
        <f>D15-D24</f>
        <v>229148</v>
      </c>
      <c r="E26" s="90" t="s">
        <v>19</v>
      </c>
      <c r="N26" s="51"/>
      <c r="O26" s="51"/>
    </row>
    <row r="27" spans="14:15" ht="12.75">
      <c r="N27" s="51"/>
      <c r="O27" s="51"/>
    </row>
    <row r="28" spans="1:14" ht="12.75" customHeight="1">
      <c r="A28" t="s">
        <v>100</v>
      </c>
      <c r="N28" s="51"/>
    </row>
    <row r="29" ht="12.75">
      <c r="N29" s="51"/>
    </row>
    <row r="30" spans="14:15" ht="12.75">
      <c r="N30" s="51"/>
      <c r="O30" s="185"/>
    </row>
    <row r="31" ht="12.75">
      <c r="N31" s="51"/>
    </row>
    <row r="32" ht="12.75">
      <c r="N32" s="51"/>
    </row>
    <row r="33" ht="12.75">
      <c r="N33" s="51"/>
    </row>
    <row r="34" ht="12" customHeight="1"/>
    <row r="35" spans="6:14" ht="12.75">
      <c r="F35" s="8"/>
      <c r="N35" s="51"/>
    </row>
    <row r="36" ht="12" customHeight="1"/>
    <row r="37" ht="12.75">
      <c r="N37" s="51"/>
    </row>
    <row r="38" ht="12.75">
      <c r="N38" s="51"/>
    </row>
    <row r="39" ht="12.75">
      <c r="N39" s="51"/>
    </row>
    <row r="40" spans="4:14" ht="12.75">
      <c r="D40" s="8"/>
      <c r="N40" s="51"/>
    </row>
    <row r="41" ht="12.75">
      <c r="N41" s="51"/>
    </row>
    <row r="44" ht="12.75">
      <c r="D44" s="8"/>
    </row>
    <row r="46" spans="1:5" ht="12.75">
      <c r="A46" s="7"/>
      <c r="B46" s="7"/>
      <c r="C46" s="12"/>
      <c r="D46" s="80"/>
      <c r="E46" s="7"/>
    </row>
    <row r="47" spans="1:5" ht="12.75" customHeight="1">
      <c r="A47" s="81"/>
      <c r="B47" s="82"/>
      <c r="C47" s="70"/>
      <c r="D47" s="83"/>
      <c r="E47" s="7"/>
    </row>
    <row r="48" spans="1:5" ht="12" customHeight="1">
      <c r="A48" s="81"/>
      <c r="B48" s="82"/>
      <c r="C48" s="70"/>
      <c r="D48" s="83"/>
      <c r="E48" s="7"/>
    </row>
    <row r="49" spans="1:5" ht="12.75" customHeight="1">
      <c r="A49" s="53"/>
      <c r="B49" s="53"/>
      <c r="C49" s="68"/>
      <c r="D49" s="83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25">
      <selection activeCell="C18" sqref="C1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6.375" style="0" bestFit="1" customWidth="1"/>
  </cols>
  <sheetData>
    <row r="2" spans="1:5" ht="25.5" customHeight="1">
      <c r="A2" s="264" t="s">
        <v>160</v>
      </c>
      <c r="B2" s="269"/>
      <c r="C2" s="269"/>
      <c r="D2" s="269"/>
      <c r="E2" s="269"/>
    </row>
    <row r="3" spans="1:5" ht="20.25" customHeight="1">
      <c r="A3" s="270" t="s">
        <v>95</v>
      </c>
      <c r="B3" s="271"/>
      <c r="C3" s="271"/>
      <c r="D3" s="271"/>
      <c r="E3" s="271"/>
    </row>
    <row r="4" spans="1:5" ht="20.25" customHeight="1">
      <c r="A4" s="54"/>
      <c r="B4" s="91"/>
      <c r="C4" s="91"/>
      <c r="D4" s="91"/>
      <c r="E4" s="91"/>
    </row>
    <row r="5" ht="13.5" thickBot="1">
      <c r="E5" s="55" t="s">
        <v>20</v>
      </c>
    </row>
    <row r="6" spans="1:5" ht="26.25" customHeight="1">
      <c r="A6" s="92" t="s">
        <v>31</v>
      </c>
      <c r="B6" s="57" t="s">
        <v>32</v>
      </c>
      <c r="C6" s="57" t="s">
        <v>33</v>
      </c>
      <c r="D6" s="58" t="s">
        <v>86</v>
      </c>
      <c r="E6" s="59" t="s">
        <v>34</v>
      </c>
    </row>
    <row r="7" spans="1:15" ht="15" customHeight="1">
      <c r="A7" s="204" t="s">
        <v>35</v>
      </c>
      <c r="B7" s="202">
        <v>3363230</v>
      </c>
      <c r="C7" s="202">
        <f>'Rozpočet včetně kapitoly EP'!C8</f>
        <v>3451583</v>
      </c>
      <c r="D7" s="202">
        <f>'Rozpočet včetně kapitoly EP'!D8</f>
        <v>2937221</v>
      </c>
      <c r="E7" s="208">
        <f>D7/C7*100</f>
        <v>85.09779425846054</v>
      </c>
      <c r="G7" s="35"/>
      <c r="H7" s="35"/>
      <c r="I7" s="35"/>
      <c r="M7" s="51"/>
      <c r="O7" s="51"/>
    </row>
    <row r="8" spans="1:15" ht="15" customHeight="1">
      <c r="A8" s="205" t="s">
        <v>36</v>
      </c>
      <c r="B8" s="198">
        <v>247989</v>
      </c>
      <c r="C8" s="202">
        <v>275765</v>
      </c>
      <c r="D8" s="202">
        <v>212798</v>
      </c>
      <c r="E8" s="210">
        <f>D8/C8*100</f>
        <v>77.16642793683027</v>
      </c>
      <c r="G8" s="76"/>
      <c r="H8" s="76"/>
      <c r="I8" s="76"/>
      <c r="M8" s="51"/>
      <c r="O8" s="51"/>
    </row>
    <row r="9" spans="1:15" ht="15" customHeight="1">
      <c r="A9" s="205" t="s">
        <v>37</v>
      </c>
      <c r="B9" s="198">
        <v>22000</v>
      </c>
      <c r="C9" s="202">
        <f>'Rozpočet včetně kapitoly EP'!C10</f>
        <v>22743</v>
      </c>
      <c r="D9" s="202">
        <f>'Rozpočet včetně kapitoly EP'!D10</f>
        <v>17028</v>
      </c>
      <c r="E9" s="210">
        <f>D9/C9*100</f>
        <v>74.87138899881283</v>
      </c>
      <c r="G9" s="76"/>
      <c r="H9" s="76"/>
      <c r="I9" s="76"/>
      <c r="M9" s="51"/>
      <c r="O9" s="51"/>
    </row>
    <row r="10" spans="1:15" ht="15" customHeight="1" thickBot="1">
      <c r="A10" s="206" t="s">
        <v>38</v>
      </c>
      <c r="B10" s="198">
        <v>73766</v>
      </c>
      <c r="C10" s="202">
        <v>1040326</v>
      </c>
      <c r="D10" s="202">
        <v>1002028</v>
      </c>
      <c r="E10" s="210">
        <f>D10/C10*100</f>
        <v>96.31865396039319</v>
      </c>
      <c r="G10" s="77"/>
      <c r="H10" s="77"/>
      <c r="I10" s="77"/>
      <c r="M10" s="51"/>
      <c r="O10" s="51"/>
    </row>
    <row r="11" spans="1:15" ht="20.25" customHeight="1" thickBot="1">
      <c r="A11" s="132" t="s">
        <v>27</v>
      </c>
      <c r="B11" s="118">
        <f>SUM(B7:B10)</f>
        <v>3706985</v>
      </c>
      <c r="C11" s="118">
        <f>SUM(C7:C10)</f>
        <v>4790417</v>
      </c>
      <c r="D11" s="133">
        <f>SUM(D7:D10)</f>
        <v>4169075</v>
      </c>
      <c r="E11" s="119">
        <f>D11/C11*100</f>
        <v>87.02947989705281</v>
      </c>
      <c r="G11" s="35"/>
      <c r="H11" s="35"/>
      <c r="I11" s="35"/>
      <c r="M11" s="51"/>
      <c r="O11" s="51"/>
    </row>
    <row r="12" spans="2:15" ht="10.5" customHeight="1" thickBot="1">
      <c r="B12" s="51"/>
      <c r="C12" s="110"/>
      <c r="D12" s="110"/>
      <c r="G12" s="76"/>
      <c r="H12" s="76"/>
      <c r="I12" s="76"/>
      <c r="O12" s="51"/>
    </row>
    <row r="13" spans="1:15" ht="20.25" customHeight="1" thickBot="1">
      <c r="A13" s="120" t="s">
        <v>30</v>
      </c>
      <c r="B13" s="121">
        <f>Financování!B16</f>
        <v>47351</v>
      </c>
      <c r="C13" s="121">
        <f>Financování!C16</f>
        <v>658038</v>
      </c>
      <c r="D13" s="121">
        <f>Financování!D16</f>
        <v>271423</v>
      </c>
      <c r="E13" s="131">
        <f>D13/C13*100</f>
        <v>41.24731398490665</v>
      </c>
      <c r="G13" s="76"/>
      <c r="H13" s="76"/>
      <c r="I13" s="76"/>
      <c r="M13" s="51"/>
      <c r="O13" s="51"/>
    </row>
    <row r="14" spans="2:9" ht="11.25" customHeight="1" thickBot="1">
      <c r="B14" s="51"/>
      <c r="C14" s="51"/>
      <c r="D14" s="51"/>
      <c r="G14" s="76"/>
      <c r="H14" s="76"/>
      <c r="I14" s="76"/>
    </row>
    <row r="15" spans="1:13" ht="20.25" customHeight="1" thickBot="1">
      <c r="A15" s="93" t="s">
        <v>39</v>
      </c>
      <c r="B15" s="63">
        <f>SUM(B13+B11)</f>
        <v>3754336</v>
      </c>
      <c r="C15" s="63">
        <f>SUM(C13+C11)</f>
        <v>5448455</v>
      </c>
      <c r="D15" s="63">
        <f>SUM(D13+D11)</f>
        <v>4440498</v>
      </c>
      <c r="E15" s="64">
        <f>D15/C15*100</f>
        <v>81.5001316887081</v>
      </c>
      <c r="G15" s="76"/>
      <c r="H15" s="76"/>
      <c r="I15" s="76"/>
      <c r="M15" s="51"/>
    </row>
    <row r="16" spans="2:15" ht="20.25" customHeight="1" thickBot="1">
      <c r="B16" s="51"/>
      <c r="C16" s="51"/>
      <c r="D16" s="51"/>
      <c r="G16" s="76"/>
      <c r="H16" s="76"/>
      <c r="I16" s="76"/>
      <c r="M16" s="51"/>
      <c r="O16" s="51"/>
    </row>
    <row r="17" spans="1:15" ht="18.75" customHeight="1" thickBot="1">
      <c r="A17" s="88" t="s">
        <v>40</v>
      </c>
      <c r="B17" s="65"/>
      <c r="C17" s="65"/>
      <c r="D17" s="66"/>
      <c r="E17" s="67"/>
      <c r="G17" s="76"/>
      <c r="H17" s="76"/>
      <c r="I17" s="76"/>
      <c r="M17" s="51"/>
      <c r="O17" s="51"/>
    </row>
    <row r="18" spans="1:15" ht="15" customHeight="1">
      <c r="A18" s="211" t="s">
        <v>85</v>
      </c>
      <c r="B18" s="202">
        <f>'Rozpočet včetně kapitoly EP'!B19</f>
        <v>74237</v>
      </c>
      <c r="C18" s="202">
        <f>'Rozpočet včetně kapitoly EP'!C19</f>
        <v>78010</v>
      </c>
      <c r="D18" s="202">
        <f>'Rozpočet včetně kapitoly EP'!D19</f>
        <v>37539</v>
      </c>
      <c r="E18" s="208">
        <f aca="true" t="shared" si="0" ref="E18:E33">D18/C18*100</f>
        <v>48.12075374951929</v>
      </c>
      <c r="G18" s="76"/>
      <c r="H18" s="76"/>
      <c r="I18" s="76"/>
      <c r="M18" s="51"/>
      <c r="O18" s="51"/>
    </row>
    <row r="19" spans="1:15" ht="15" customHeight="1">
      <c r="A19" s="212" t="s">
        <v>69</v>
      </c>
      <c r="B19" s="202">
        <v>372366</v>
      </c>
      <c r="C19" s="202">
        <v>669424</v>
      </c>
      <c r="D19" s="202">
        <v>560309</v>
      </c>
      <c r="E19" s="210">
        <f t="shared" si="0"/>
        <v>83.70016611295681</v>
      </c>
      <c r="G19" s="76"/>
      <c r="H19" s="76"/>
      <c r="I19" s="76"/>
      <c r="M19" s="51"/>
      <c r="O19" s="51"/>
    </row>
    <row r="20" spans="1:15" ht="15" customHeight="1">
      <c r="A20" s="214" t="s">
        <v>70</v>
      </c>
      <c r="B20" s="202">
        <f>'Rozpočet včetně kapitoly EP'!B21</f>
        <v>164046</v>
      </c>
      <c r="C20" s="202">
        <f>'Rozpočet včetně kapitoly EP'!C21</f>
        <v>180084</v>
      </c>
      <c r="D20" s="202">
        <f>'Rozpočet včetně kapitoly EP'!D21</f>
        <v>121795</v>
      </c>
      <c r="E20" s="210">
        <f t="shared" si="0"/>
        <v>67.63232713622531</v>
      </c>
      <c r="G20" s="76"/>
      <c r="H20" s="76"/>
      <c r="I20" s="76"/>
      <c r="M20" s="51"/>
      <c r="O20" s="51"/>
    </row>
    <row r="21" spans="1:15" ht="15" customHeight="1">
      <c r="A21" s="214" t="s">
        <v>71</v>
      </c>
      <c r="B21" s="202">
        <f>'Rozpočet včetně kapitoly EP'!B22</f>
        <v>325449</v>
      </c>
      <c r="C21" s="202">
        <f>'Rozpočet včetně kapitoly EP'!C22</f>
        <v>525908</v>
      </c>
      <c r="D21" s="202">
        <f>'Rozpočet včetně kapitoly EP'!D22</f>
        <v>248147</v>
      </c>
      <c r="E21" s="210">
        <f t="shared" si="0"/>
        <v>47.184488541722125</v>
      </c>
      <c r="G21" s="76"/>
      <c r="H21" s="76"/>
      <c r="I21" s="76"/>
      <c r="M21" s="51"/>
      <c r="O21" s="51"/>
    </row>
    <row r="22" spans="1:15" ht="15" customHeight="1">
      <c r="A22" s="214" t="s">
        <v>72</v>
      </c>
      <c r="B22" s="202">
        <f>'Rozpočet včetně kapitoly EP'!B23</f>
        <v>10810</v>
      </c>
      <c r="C22" s="202">
        <f>'Rozpočet včetně kapitoly EP'!C23</f>
        <v>13539</v>
      </c>
      <c r="D22" s="202">
        <f>'Rozpočet včetně kapitoly EP'!D23</f>
        <v>4538</v>
      </c>
      <c r="E22" s="210">
        <f t="shared" si="0"/>
        <v>33.51798508013886</v>
      </c>
      <c r="G22" s="76"/>
      <c r="H22" s="76"/>
      <c r="I22" s="76"/>
      <c r="M22" s="51"/>
      <c r="O22" s="51"/>
    </row>
    <row r="23" spans="1:15" ht="15" customHeight="1">
      <c r="A23" s="214" t="s">
        <v>73</v>
      </c>
      <c r="B23" s="202">
        <f>'Rozpočet včetně kapitoly EP'!B24</f>
        <v>2520</v>
      </c>
      <c r="C23" s="202">
        <f>'Rozpočet včetně kapitoly EP'!C24</f>
        <v>2520</v>
      </c>
      <c r="D23" s="202">
        <f>'Rozpočet včetně kapitoly EP'!D24</f>
        <v>362</v>
      </c>
      <c r="E23" s="210">
        <f t="shared" si="0"/>
        <v>14.365079365079364</v>
      </c>
      <c r="G23" s="76"/>
      <c r="H23" s="76"/>
      <c r="I23" s="76"/>
      <c r="M23" s="51"/>
      <c r="O23" s="51"/>
    </row>
    <row r="24" spans="1:15" ht="15" customHeight="1">
      <c r="A24" s="214" t="s">
        <v>74</v>
      </c>
      <c r="B24" s="202">
        <f>'Rozpočet včetně kapitoly EP'!B25</f>
        <v>1494000</v>
      </c>
      <c r="C24" s="202">
        <f>'Rozpočet včetně kapitoly EP'!C25</f>
        <v>1868463</v>
      </c>
      <c r="D24" s="202">
        <f>'Rozpočet včetně kapitoly EP'!D25</f>
        <v>1251618</v>
      </c>
      <c r="E24" s="210">
        <f t="shared" si="0"/>
        <v>66.98650173966517</v>
      </c>
      <c r="G24" s="76"/>
      <c r="H24" s="76"/>
      <c r="I24" s="76"/>
      <c r="M24" s="51"/>
      <c r="O24" s="51"/>
    </row>
    <row r="25" spans="1:15" ht="15" customHeight="1">
      <c r="A25" s="214" t="s">
        <v>75</v>
      </c>
      <c r="B25" s="202">
        <f>'Rozpočet včetně kapitoly EP'!B26</f>
        <v>93891</v>
      </c>
      <c r="C25" s="202">
        <f>'Rozpočet včetně kapitoly EP'!C26</f>
        <v>587329</v>
      </c>
      <c r="D25" s="202">
        <f>'Rozpočet včetně kapitoly EP'!D26</f>
        <v>558428</v>
      </c>
      <c r="E25" s="210">
        <f t="shared" si="0"/>
        <v>95.07924859831543</v>
      </c>
      <c r="G25" s="76"/>
      <c r="H25" s="76"/>
      <c r="I25" s="76"/>
      <c r="M25" s="51"/>
      <c r="O25" s="51"/>
    </row>
    <row r="26" spans="1:15" ht="15" customHeight="1">
      <c r="A26" s="214" t="s">
        <v>41</v>
      </c>
      <c r="B26" s="202">
        <f>'Rozpočet včetně kapitoly EP'!B27</f>
        <v>14680</v>
      </c>
      <c r="C26" s="202">
        <f>'Rozpočet včetně kapitoly EP'!C27</f>
        <v>16166</v>
      </c>
      <c r="D26" s="202">
        <f>'Rozpočet včetně kapitoly EP'!D27</f>
        <v>6763</v>
      </c>
      <c r="E26" s="210">
        <f t="shared" si="0"/>
        <v>41.83471483360138</v>
      </c>
      <c r="G26" s="76"/>
      <c r="H26" s="76"/>
      <c r="I26" s="76"/>
      <c r="M26" s="51"/>
      <c r="O26" s="51"/>
    </row>
    <row r="27" spans="1:15" ht="15" customHeight="1">
      <c r="A27" s="214" t="s">
        <v>76</v>
      </c>
      <c r="B27" s="202">
        <f>'Rozpočet včetně kapitoly EP'!B28</f>
        <v>52391</v>
      </c>
      <c r="C27" s="202">
        <f>'Rozpočet včetně kapitoly EP'!C28</f>
        <v>58852</v>
      </c>
      <c r="D27" s="202">
        <f>'Rozpočet včetně kapitoly EP'!D28</f>
        <v>38204</v>
      </c>
      <c r="E27" s="210">
        <f t="shared" si="0"/>
        <v>64.91538095561748</v>
      </c>
      <c r="G27" s="76"/>
      <c r="H27" s="76"/>
      <c r="I27" s="76"/>
      <c r="M27" s="51"/>
      <c r="O27" s="51"/>
    </row>
    <row r="28" spans="1:15" ht="12.75" customHeight="1">
      <c r="A28" s="214" t="s">
        <v>77</v>
      </c>
      <c r="B28" s="202">
        <f>'Rozpočet včetně kapitoly EP'!B29</f>
        <v>272922</v>
      </c>
      <c r="C28" s="202">
        <f>'Rozpočet včetně kapitoly EP'!C29</f>
        <v>276986</v>
      </c>
      <c r="D28" s="202">
        <f>'Rozpočet včetně kapitoly EP'!D29</f>
        <v>187026</v>
      </c>
      <c r="E28" s="210">
        <f t="shared" si="0"/>
        <v>67.52182420772169</v>
      </c>
      <c r="G28" s="76"/>
      <c r="H28" s="76"/>
      <c r="I28" s="76"/>
      <c r="M28" s="51"/>
      <c r="O28" s="51"/>
    </row>
    <row r="29" spans="1:15" ht="15" customHeight="1">
      <c r="A29" s="214" t="s">
        <v>78</v>
      </c>
      <c r="B29" s="202">
        <f>'Rozpočet včetně kapitoly EP'!B30</f>
        <v>95099</v>
      </c>
      <c r="C29" s="202">
        <f>'Rozpočet včetně kapitoly EP'!C30</f>
        <v>97241</v>
      </c>
      <c r="D29" s="202">
        <f>'Rozpočet včetně kapitoly EP'!D30</f>
        <v>38569</v>
      </c>
      <c r="E29" s="210">
        <f t="shared" si="0"/>
        <v>39.663310743410705</v>
      </c>
      <c r="G29" s="76"/>
      <c r="H29" s="76"/>
      <c r="I29" s="76"/>
      <c r="M29" s="51"/>
      <c r="O29" s="51"/>
    </row>
    <row r="30" spans="1:15" ht="15" customHeight="1">
      <c r="A30" s="212" t="s">
        <v>79</v>
      </c>
      <c r="B30" s="202">
        <f>'Rozpočet včetně kapitoly EP'!B31</f>
        <v>500000</v>
      </c>
      <c r="C30" s="202">
        <f>'Rozpočet včetně kapitoly EP'!C31</f>
        <v>720629</v>
      </c>
      <c r="D30" s="202">
        <f>'Rozpočet včetně kapitoly EP'!D31</f>
        <v>294494</v>
      </c>
      <c r="E30" s="210">
        <f t="shared" si="0"/>
        <v>40.86624324028036</v>
      </c>
      <c r="G30" s="76"/>
      <c r="H30" s="76"/>
      <c r="I30" s="76"/>
      <c r="M30" s="51"/>
      <c r="O30" s="51"/>
    </row>
    <row r="31" spans="1:15" ht="15" customHeight="1">
      <c r="A31" s="214" t="s">
        <v>80</v>
      </c>
      <c r="B31" s="202">
        <f>'Rozpočet včetně kapitoly EP'!B32</f>
        <v>40435</v>
      </c>
      <c r="C31" s="202">
        <f>'Rozpočet včetně kapitoly EP'!C32</f>
        <v>54536</v>
      </c>
      <c r="D31" s="202">
        <f>'Rozpočet včetně kapitoly EP'!D32</f>
        <v>22001</v>
      </c>
      <c r="E31" s="210">
        <f t="shared" si="0"/>
        <v>40.342159307613315</v>
      </c>
      <c r="G31" s="76"/>
      <c r="H31" s="76"/>
      <c r="I31" s="76"/>
      <c r="M31" s="51"/>
      <c r="O31" s="51"/>
    </row>
    <row r="32" spans="1:15" ht="15" customHeight="1">
      <c r="A32" s="214" t="s">
        <v>105</v>
      </c>
      <c r="B32" s="202">
        <f>'Rozpočet včetně kapitoly EP'!B33</f>
        <v>3783</v>
      </c>
      <c r="C32" s="202">
        <f>'Rozpočet včetně kapitoly EP'!C33</f>
        <v>3783</v>
      </c>
      <c r="D32" s="202">
        <f>'Rozpočet včetně kapitoly EP'!D33</f>
        <v>2451</v>
      </c>
      <c r="E32" s="210">
        <f t="shared" si="0"/>
        <v>64.7898493259318</v>
      </c>
      <c r="G32" s="76"/>
      <c r="H32" s="76"/>
      <c r="I32" s="76"/>
      <c r="M32" s="51"/>
      <c r="O32" s="51"/>
    </row>
    <row r="33" spans="1:15" ht="15" customHeight="1">
      <c r="A33" s="214" t="s">
        <v>81</v>
      </c>
      <c r="B33" s="202">
        <f>'Rozpočet včetně kapitoly EP'!B34</f>
        <v>59277</v>
      </c>
      <c r="C33" s="202">
        <f>'Rozpočet včetně kapitoly EP'!C34</f>
        <v>151725</v>
      </c>
      <c r="D33" s="202">
        <f>'Rozpočet včetně kapitoly EP'!D34</f>
        <v>133873</v>
      </c>
      <c r="E33" s="210">
        <f t="shared" si="0"/>
        <v>88.2339759433185</v>
      </c>
      <c r="G33" s="76"/>
      <c r="H33" s="76"/>
      <c r="I33" s="76"/>
      <c r="M33" s="51"/>
      <c r="O33" s="51"/>
    </row>
    <row r="34" spans="1:15" ht="15" customHeight="1">
      <c r="A34" s="214" t="s">
        <v>82</v>
      </c>
      <c r="B34" s="202">
        <v>150000</v>
      </c>
      <c r="C34" s="202">
        <f>'Rozpočet včetně kapitoly EP'!C35</f>
        <v>96429</v>
      </c>
      <c r="D34" s="198" t="s">
        <v>19</v>
      </c>
      <c r="E34" s="210" t="s">
        <v>19</v>
      </c>
      <c r="G34" s="76"/>
      <c r="H34" s="76"/>
      <c r="I34" s="76"/>
      <c r="M34" s="51"/>
      <c r="O34" s="51"/>
    </row>
    <row r="35" spans="1:15" ht="12" customHeight="1">
      <c r="A35" s="215" t="s">
        <v>42</v>
      </c>
      <c r="B35" s="216">
        <v>100000</v>
      </c>
      <c r="C35" s="202">
        <f>'Rozpočet včetně kapitoly EP'!C36</f>
        <v>73947</v>
      </c>
      <c r="D35" s="198" t="s">
        <v>19</v>
      </c>
      <c r="E35" s="210" t="s">
        <v>19</v>
      </c>
      <c r="G35" s="76"/>
      <c r="H35" s="76"/>
      <c r="I35" s="76"/>
      <c r="M35" s="51"/>
      <c r="O35" s="51"/>
    </row>
    <row r="36" spans="1:15" ht="12.75">
      <c r="A36" s="215" t="s">
        <v>43</v>
      </c>
      <c r="B36" s="216">
        <v>45000</v>
      </c>
      <c r="C36" s="202">
        <f>'Rozpočet včetně kapitoly EP'!C37</f>
        <v>19482</v>
      </c>
      <c r="D36" s="198" t="s">
        <v>19</v>
      </c>
      <c r="E36" s="210" t="s">
        <v>19</v>
      </c>
      <c r="G36" s="76"/>
      <c r="H36" s="76"/>
      <c r="I36" s="76"/>
      <c r="M36" s="51"/>
      <c r="O36" s="51"/>
    </row>
    <row r="37" spans="1:15" ht="12" customHeight="1" thickBot="1">
      <c r="A37" s="215" t="s">
        <v>44</v>
      </c>
      <c r="B37" s="216">
        <v>5000</v>
      </c>
      <c r="C37" s="202">
        <f>'Rozpočet včetně kapitoly EP'!C38</f>
        <v>3000</v>
      </c>
      <c r="D37" s="198" t="s">
        <v>19</v>
      </c>
      <c r="E37" s="210" t="s">
        <v>19</v>
      </c>
      <c r="G37" s="76"/>
      <c r="H37" s="76"/>
      <c r="I37" s="76"/>
      <c r="M37" s="51"/>
      <c r="O37" s="51"/>
    </row>
    <row r="38" spans="1:13" ht="23.25" customHeight="1" thickBot="1">
      <c r="A38" s="125" t="s">
        <v>45</v>
      </c>
      <c r="B38" s="124">
        <f>SUM(B18:B37)-B34</f>
        <v>3725906</v>
      </c>
      <c r="C38" s="124">
        <f>SUM(C18:C37)-C34</f>
        <v>5401624</v>
      </c>
      <c r="D38" s="124">
        <f>SUM(D18:D37)</f>
        <v>3506117</v>
      </c>
      <c r="E38" s="130">
        <f>D38/C38*100</f>
        <v>64.90857194058675</v>
      </c>
      <c r="G38" s="76"/>
      <c r="H38" s="76"/>
      <c r="I38" s="76"/>
      <c r="M38" s="51"/>
    </row>
    <row r="39" spans="2:13" ht="11.25" customHeight="1" thickBot="1">
      <c r="B39" s="51"/>
      <c r="C39" s="51"/>
      <c r="D39" s="110"/>
      <c r="G39" s="76"/>
      <c r="H39" s="76"/>
      <c r="I39" s="76"/>
      <c r="M39" s="51"/>
    </row>
    <row r="40" spans="1:15" ht="20.25" customHeight="1" thickBot="1">
      <c r="A40" s="120" t="s">
        <v>28</v>
      </c>
      <c r="B40" s="121">
        <f>Financování!B52</f>
        <v>28430</v>
      </c>
      <c r="C40" s="121">
        <f>Financování!C45</f>
        <v>46831</v>
      </c>
      <c r="D40" s="121">
        <f>Financování!D45</f>
        <v>45535</v>
      </c>
      <c r="E40" s="131">
        <f>D40/C40*100</f>
        <v>97.23260233605944</v>
      </c>
      <c r="G40" s="78"/>
      <c r="H40" s="78"/>
      <c r="I40" s="78"/>
      <c r="M40" s="51"/>
      <c r="O40" s="51"/>
    </row>
    <row r="41" spans="1:9" ht="12.75" customHeight="1" thickBot="1">
      <c r="A41" s="79"/>
      <c r="B41" s="94"/>
      <c r="C41" s="94"/>
      <c r="D41" s="94"/>
      <c r="E41" s="95"/>
      <c r="G41" s="78"/>
      <c r="H41" s="78"/>
      <c r="I41" s="78"/>
    </row>
    <row r="42" spans="1:9" ht="20.25" customHeight="1" thickBot="1">
      <c r="A42" s="96" t="s">
        <v>83</v>
      </c>
      <c r="B42" s="73">
        <f>B40+B38</f>
        <v>3754336</v>
      </c>
      <c r="C42" s="73">
        <f>SUM(C40+C38)</f>
        <v>5448455</v>
      </c>
      <c r="D42" s="73">
        <f>SUM(D38+D40)</f>
        <v>3551652</v>
      </c>
      <c r="E42" s="74">
        <f>D42/C42*100</f>
        <v>65.18640605456042</v>
      </c>
      <c r="G42" s="78"/>
      <c r="H42" s="78"/>
      <c r="I42" s="78"/>
    </row>
    <row r="43" spans="7:9" ht="12.75" customHeight="1" thickBot="1">
      <c r="G43" s="35"/>
      <c r="H43" s="35"/>
      <c r="I43" s="35"/>
    </row>
    <row r="44" spans="1:9" ht="19.5" customHeight="1" thickBot="1">
      <c r="A44" s="96" t="s">
        <v>29</v>
      </c>
      <c r="B44" s="73">
        <f>B15-B42</f>
        <v>0</v>
      </c>
      <c r="C44" s="73">
        <f>C15-C42</f>
        <v>0</v>
      </c>
      <c r="D44" s="73">
        <f>D15-D42</f>
        <v>888846</v>
      </c>
      <c r="E44" s="74" t="s">
        <v>19</v>
      </c>
      <c r="G44" s="78"/>
      <c r="H44" s="78"/>
      <c r="I44" s="78"/>
    </row>
    <row r="45" spans="1:9" ht="14.25" customHeight="1">
      <c r="A45" s="181"/>
      <c r="B45" s="177"/>
      <c r="C45" s="177"/>
      <c r="D45" s="177"/>
      <c r="E45" s="182"/>
      <c r="G45" s="78"/>
      <c r="H45" s="78"/>
      <c r="I45" s="78"/>
    </row>
    <row r="46" spans="1:9" ht="12.75">
      <c r="A46" s="35" t="s">
        <v>100</v>
      </c>
      <c r="B46" s="77"/>
      <c r="C46" s="77"/>
      <c r="G46" s="78"/>
      <c r="H46" s="76"/>
      <c r="I46" s="78"/>
    </row>
    <row r="47" spans="7:9" ht="12.75">
      <c r="G47" s="78"/>
      <c r="H47" s="76"/>
      <c r="I47" s="78"/>
    </row>
    <row r="48" spans="7:9" ht="12.75">
      <c r="G48" s="78"/>
      <c r="H48" s="76"/>
      <c r="I48" s="78"/>
    </row>
    <row r="49" spans="7:9" ht="12.75">
      <c r="G49" s="78"/>
      <c r="H49" s="76"/>
      <c r="I49" s="78"/>
    </row>
    <row r="50" spans="1:9" ht="12.75" customHeight="1">
      <c r="A50" s="81"/>
      <c r="B50" s="82"/>
      <c r="C50" s="82"/>
      <c r="D50" s="83"/>
      <c r="G50" s="77"/>
      <c r="H50" s="77"/>
      <c r="I50" s="77"/>
    </row>
    <row r="51" spans="1:9" ht="12.75" customHeight="1">
      <c r="A51" s="53"/>
      <c r="B51" s="53"/>
      <c r="C51" s="53"/>
      <c r="D51" s="83"/>
      <c r="G51" s="35"/>
      <c r="H51" s="35"/>
      <c r="I51" s="35"/>
    </row>
    <row r="52" spans="1:9" ht="12.75">
      <c r="A52" s="45"/>
      <c r="B52" s="45"/>
      <c r="C52" s="45"/>
      <c r="D52" s="45"/>
      <c r="G52" s="78"/>
      <c r="H52" s="78"/>
      <c r="I52" s="78"/>
    </row>
    <row r="53" spans="1:9" ht="12.75">
      <c r="A53" s="45"/>
      <c r="B53" s="45"/>
      <c r="C53" s="45"/>
      <c r="D53" s="84"/>
      <c r="E53" s="35"/>
      <c r="G53" s="78"/>
      <c r="H53" s="76"/>
      <c r="I53" s="78"/>
    </row>
    <row r="54" spans="1:9" ht="12.75">
      <c r="A54" s="45"/>
      <c r="B54" s="45"/>
      <c r="C54" s="45"/>
      <c r="D54" s="97"/>
      <c r="G54" s="77"/>
      <c r="H54" s="77"/>
      <c r="I54" s="77"/>
    </row>
    <row r="55" spans="1:9" ht="12.75">
      <c r="A55" s="45"/>
      <c r="B55" s="45"/>
      <c r="C55" s="45"/>
      <c r="D55" s="98"/>
      <c r="G55" s="35"/>
      <c r="H55" s="35"/>
      <c r="I55" s="35"/>
    </row>
    <row r="56" spans="1:9" ht="12.75">
      <c r="A56" s="45"/>
      <c r="B56" s="45"/>
      <c r="C56" s="45"/>
      <c r="D56" s="45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3">
      <selection activeCell="L13" sqref="L13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  <col min="15" max="15" width="6.00390625" style="0" customWidth="1"/>
    <col min="16" max="16" width="12.375" style="0" customWidth="1"/>
  </cols>
  <sheetData>
    <row r="1" spans="1:5" s="111" customFormat="1" ht="22.5" customHeight="1">
      <c r="A1" s="272" t="s">
        <v>158</v>
      </c>
      <c r="B1" s="269"/>
      <c r="C1" s="269"/>
      <c r="D1" s="269"/>
      <c r="E1" s="269"/>
    </row>
    <row r="2" spans="1:5" ht="15">
      <c r="A2" s="43" t="s">
        <v>30</v>
      </c>
      <c r="E2" s="55" t="s">
        <v>20</v>
      </c>
    </row>
    <row r="3" spans="1:5" ht="25.5">
      <c r="A3" s="159" t="s">
        <v>53</v>
      </c>
      <c r="B3" s="23" t="s">
        <v>54</v>
      </c>
      <c r="C3" s="23" t="s">
        <v>33</v>
      </c>
      <c r="D3" s="23" t="s">
        <v>86</v>
      </c>
      <c r="E3" s="23" t="s">
        <v>34</v>
      </c>
    </row>
    <row r="4" spans="1:14" ht="38.25">
      <c r="A4" s="199" t="s">
        <v>133</v>
      </c>
      <c r="B4" s="198">
        <v>2421</v>
      </c>
      <c r="C4" s="198">
        <v>2421</v>
      </c>
      <c r="D4" s="198">
        <v>1658</v>
      </c>
      <c r="E4" s="198">
        <f aca="true" t="shared" si="0" ref="E4:E16">D4*100/C4</f>
        <v>68.48409748038002</v>
      </c>
      <c r="N4" s="51"/>
    </row>
    <row r="5" spans="1:14" ht="51">
      <c r="A5" s="199" t="s">
        <v>134</v>
      </c>
      <c r="B5" s="198">
        <v>2865</v>
      </c>
      <c r="C5" s="198">
        <v>2865</v>
      </c>
      <c r="D5" s="198">
        <v>1200</v>
      </c>
      <c r="E5" s="198">
        <f t="shared" si="0"/>
        <v>41.8848167539267</v>
      </c>
      <c r="N5" s="51"/>
    </row>
    <row r="6" spans="1:14" ht="51">
      <c r="A6" s="199" t="s">
        <v>135</v>
      </c>
      <c r="B6" s="198">
        <v>1895</v>
      </c>
      <c r="C6" s="198">
        <v>1895</v>
      </c>
      <c r="D6" s="198">
        <v>0</v>
      </c>
      <c r="E6" s="198">
        <f t="shared" si="0"/>
        <v>0</v>
      </c>
      <c r="N6" s="51"/>
    </row>
    <row r="7" spans="1:14" ht="51">
      <c r="A7" s="199" t="s">
        <v>136</v>
      </c>
      <c r="B7" s="198">
        <v>2070</v>
      </c>
      <c r="C7" s="198">
        <v>2070</v>
      </c>
      <c r="D7" s="198">
        <v>0</v>
      </c>
      <c r="E7" s="198">
        <f t="shared" si="0"/>
        <v>0</v>
      </c>
      <c r="N7" s="51"/>
    </row>
    <row r="8" spans="1:14" ht="15.75" customHeight="1">
      <c r="A8" s="199" t="s">
        <v>119</v>
      </c>
      <c r="B8" s="198">
        <v>38100</v>
      </c>
      <c r="C8" s="198">
        <v>38100</v>
      </c>
      <c r="D8" s="198">
        <v>38100</v>
      </c>
      <c r="E8" s="198">
        <f t="shared" si="0"/>
        <v>100</v>
      </c>
      <c r="N8" s="51"/>
    </row>
    <row r="9" spans="1:14" ht="54" customHeight="1">
      <c r="A9" s="199" t="s">
        <v>121</v>
      </c>
      <c r="B9" s="198">
        <v>0</v>
      </c>
      <c r="C9" s="198">
        <v>2721</v>
      </c>
      <c r="D9" s="198">
        <v>0</v>
      </c>
      <c r="E9" s="198">
        <f t="shared" si="0"/>
        <v>0</v>
      </c>
      <c r="N9" s="51"/>
    </row>
    <row r="10" spans="1:14" ht="51">
      <c r="A10" s="199" t="s">
        <v>122</v>
      </c>
      <c r="B10" s="198">
        <v>0</v>
      </c>
      <c r="C10" s="198">
        <v>8945</v>
      </c>
      <c r="D10" s="198">
        <v>0</v>
      </c>
      <c r="E10" s="198">
        <f t="shared" si="0"/>
        <v>0</v>
      </c>
      <c r="N10" s="51"/>
    </row>
    <row r="11" spans="1:5" ht="51">
      <c r="A11" s="199" t="s">
        <v>163</v>
      </c>
      <c r="B11" s="198">
        <v>0</v>
      </c>
      <c r="C11" s="198">
        <v>135566</v>
      </c>
      <c r="D11" s="198">
        <v>0</v>
      </c>
      <c r="E11" s="198">
        <f>D11*100/C11</f>
        <v>0</v>
      </c>
    </row>
    <row r="12" spans="1:14" ht="63.75">
      <c r="A12" s="199" t="s">
        <v>140</v>
      </c>
      <c r="B12" s="198">
        <v>0</v>
      </c>
      <c r="C12" s="198">
        <v>8000</v>
      </c>
      <c r="D12" s="198">
        <v>1603</v>
      </c>
      <c r="E12" s="198">
        <f t="shared" si="0"/>
        <v>20.0375</v>
      </c>
      <c r="N12" s="51"/>
    </row>
    <row r="13" spans="1:14" ht="57" customHeight="1">
      <c r="A13" s="199" t="s">
        <v>138</v>
      </c>
      <c r="B13" s="198">
        <v>0</v>
      </c>
      <c r="C13" s="198">
        <v>10154</v>
      </c>
      <c r="D13" s="198">
        <v>3363</v>
      </c>
      <c r="E13" s="198">
        <f t="shared" si="0"/>
        <v>33.11995272798897</v>
      </c>
      <c r="N13" s="51"/>
    </row>
    <row r="14" spans="1:14" ht="51">
      <c r="A14" s="199" t="s">
        <v>137</v>
      </c>
      <c r="B14" s="198">
        <v>0</v>
      </c>
      <c r="C14" s="198">
        <v>1730</v>
      </c>
      <c r="D14" s="198">
        <v>1000</v>
      </c>
      <c r="E14" s="198">
        <f t="shared" si="0"/>
        <v>57.80346820809248</v>
      </c>
      <c r="N14" s="51"/>
    </row>
    <row r="15" spans="1:5" ht="25.5" customHeight="1">
      <c r="A15" s="199" t="s">
        <v>129</v>
      </c>
      <c r="B15" s="198">
        <v>0</v>
      </c>
      <c r="C15" s="198">
        <v>443571</v>
      </c>
      <c r="D15" s="198">
        <v>224499</v>
      </c>
      <c r="E15" s="198">
        <f t="shared" si="0"/>
        <v>50.61173972148765</v>
      </c>
    </row>
    <row r="16" spans="1:14" ht="20.25" customHeight="1">
      <c r="A16" s="138" t="s">
        <v>55</v>
      </c>
      <c r="B16" s="134">
        <f>SUM(B4:B15)</f>
        <v>47351</v>
      </c>
      <c r="C16" s="134">
        <f>SUM(C4:C15)</f>
        <v>658038</v>
      </c>
      <c r="D16" s="134">
        <f>SUM(D4:D15)</f>
        <v>271423</v>
      </c>
      <c r="E16" s="134">
        <f t="shared" si="0"/>
        <v>41.24731398490665</v>
      </c>
      <c r="N16" s="51"/>
    </row>
    <row r="17" ht="15" customHeight="1">
      <c r="N17" s="51"/>
    </row>
    <row r="18" spans="1:14" ht="25.5">
      <c r="A18" s="137" t="s">
        <v>56</v>
      </c>
      <c r="B18" s="23" t="s">
        <v>54</v>
      </c>
      <c r="C18" s="23" t="s">
        <v>33</v>
      </c>
      <c r="D18" s="23" t="s">
        <v>86</v>
      </c>
      <c r="E18" s="23" t="s">
        <v>34</v>
      </c>
      <c r="N18" s="51"/>
    </row>
    <row r="19" spans="1:14" ht="15.75" customHeight="1">
      <c r="A19" s="199" t="s">
        <v>97</v>
      </c>
      <c r="B19" s="198">
        <v>160000</v>
      </c>
      <c r="C19" s="201">
        <v>582403</v>
      </c>
      <c r="D19" s="201">
        <v>421219</v>
      </c>
      <c r="E19" s="198">
        <f aca="true" t="shared" si="1" ref="E19:E25">D19*100/C19</f>
        <v>72.32431838434898</v>
      </c>
      <c r="N19" s="51"/>
    </row>
    <row r="20" spans="1:14" ht="25.5">
      <c r="A20" s="200" t="s">
        <v>124</v>
      </c>
      <c r="B20" s="198">
        <v>2272</v>
      </c>
      <c r="C20" s="201">
        <v>243509</v>
      </c>
      <c r="D20" s="201">
        <v>243509</v>
      </c>
      <c r="E20" s="198">
        <f t="shared" si="1"/>
        <v>100</v>
      </c>
      <c r="N20" s="51"/>
    </row>
    <row r="21" spans="1:14" ht="15.75" customHeight="1">
      <c r="A21" s="200" t="s">
        <v>57</v>
      </c>
      <c r="B21" s="198">
        <v>418591</v>
      </c>
      <c r="C21" s="201">
        <v>481335</v>
      </c>
      <c r="D21" s="201">
        <v>289731</v>
      </c>
      <c r="E21" s="198">
        <f t="shared" si="1"/>
        <v>60.1932126273801</v>
      </c>
      <c r="F21" s="169"/>
      <c r="N21" s="51"/>
    </row>
    <row r="22" spans="1:14" ht="38.25">
      <c r="A22" s="200" t="s">
        <v>120</v>
      </c>
      <c r="B22" s="198">
        <v>0</v>
      </c>
      <c r="C22" s="198">
        <v>1312</v>
      </c>
      <c r="D22" s="198">
        <v>1312</v>
      </c>
      <c r="E22" s="198">
        <f t="shared" si="1"/>
        <v>100</v>
      </c>
      <c r="N22" s="51"/>
    </row>
    <row r="23" spans="1:14" ht="42" customHeight="1">
      <c r="A23" s="200" t="s">
        <v>123</v>
      </c>
      <c r="B23" s="198">
        <v>0</v>
      </c>
      <c r="C23" s="198">
        <v>110</v>
      </c>
      <c r="D23" s="198">
        <v>110</v>
      </c>
      <c r="E23" s="198">
        <f t="shared" si="1"/>
        <v>100</v>
      </c>
      <c r="N23" s="51"/>
    </row>
    <row r="24" spans="1:14" ht="38.25">
      <c r="A24" s="200" t="s">
        <v>130</v>
      </c>
      <c r="B24" s="198">
        <v>0</v>
      </c>
      <c r="C24" s="198">
        <v>1288</v>
      </c>
      <c r="D24" s="198">
        <v>0</v>
      </c>
      <c r="E24" s="198">
        <f t="shared" si="1"/>
        <v>0</v>
      </c>
      <c r="N24" s="51"/>
    </row>
    <row r="25" spans="1:16" ht="25.5" customHeight="1">
      <c r="A25" s="139" t="s">
        <v>58</v>
      </c>
      <c r="B25" s="134">
        <f>SUM(B19:B21)</f>
        <v>580863</v>
      </c>
      <c r="C25" s="134">
        <f>SUM(C19:C24)</f>
        <v>1309957</v>
      </c>
      <c r="D25" s="134">
        <f>SUM(D19:D24)</f>
        <v>955881</v>
      </c>
      <c r="E25" s="134">
        <f t="shared" si="1"/>
        <v>72.97041047912259</v>
      </c>
      <c r="N25" s="51"/>
      <c r="P25" s="51"/>
    </row>
    <row r="26" spans="2:16" ht="13.5" thickBot="1">
      <c r="B26" s="8"/>
      <c r="C26" s="8"/>
      <c r="D26" s="8"/>
      <c r="E26" s="8"/>
      <c r="N26" s="51"/>
      <c r="P26" s="51"/>
    </row>
    <row r="27" spans="1:14" ht="18.75" customHeight="1" thickBot="1">
      <c r="A27" s="88" t="s">
        <v>59</v>
      </c>
      <c r="B27" s="63">
        <f>B16+B25</f>
        <v>628214</v>
      </c>
      <c r="C27" s="63">
        <f>SUM(C25+C16)</f>
        <v>1967995</v>
      </c>
      <c r="D27" s="63">
        <f>D25+D16</f>
        <v>1227304</v>
      </c>
      <c r="E27" s="64">
        <f>D27/C27*100</f>
        <v>62.363166573085806</v>
      </c>
      <c r="N27" s="51"/>
    </row>
    <row r="28" spans="1:14" ht="14.25" customHeight="1">
      <c r="A28" s="60"/>
      <c r="B28" s="140"/>
      <c r="C28" s="140"/>
      <c r="D28" s="140"/>
      <c r="E28" s="141"/>
      <c r="N28" s="51"/>
    </row>
    <row r="29" spans="1:5" ht="15">
      <c r="A29" s="43" t="s">
        <v>28</v>
      </c>
      <c r="E29" s="55" t="s">
        <v>20</v>
      </c>
    </row>
    <row r="30" spans="1:6" ht="12.75" customHeight="1">
      <c r="A30" s="142" t="s">
        <v>60</v>
      </c>
      <c r="B30" s="143" t="s">
        <v>91</v>
      </c>
      <c r="C30" s="143" t="s">
        <v>92</v>
      </c>
      <c r="D30" s="144" t="s">
        <v>86</v>
      </c>
      <c r="E30" s="143" t="s">
        <v>34</v>
      </c>
      <c r="F30" s="148"/>
    </row>
    <row r="31" spans="1:5" ht="9.75" customHeight="1">
      <c r="A31" s="145"/>
      <c r="B31" s="136"/>
      <c r="C31" s="136"/>
      <c r="D31" s="135"/>
      <c r="E31" s="136"/>
    </row>
    <row r="32" spans="1:5" ht="15.75" customHeight="1">
      <c r="A32" s="200" t="s">
        <v>89</v>
      </c>
      <c r="B32" s="198">
        <v>28430</v>
      </c>
      <c r="C32" s="220">
        <v>28430</v>
      </c>
      <c r="D32" s="201">
        <v>28422</v>
      </c>
      <c r="E32" s="220">
        <f aca="true" t="shared" si="2" ref="E32:E45">D32*100/C32</f>
        <v>99.97186071051706</v>
      </c>
    </row>
    <row r="33" spans="1:5" ht="51">
      <c r="A33" s="200" t="s">
        <v>127</v>
      </c>
      <c r="B33" s="198">
        <v>0</v>
      </c>
      <c r="C33" s="220">
        <v>643</v>
      </c>
      <c r="D33" s="201">
        <v>643</v>
      </c>
      <c r="E33" s="220">
        <f t="shared" si="2"/>
        <v>100</v>
      </c>
    </row>
    <row r="34" spans="1:5" ht="52.5" customHeight="1">
      <c r="A34" s="200" t="s">
        <v>156</v>
      </c>
      <c r="B34" s="198">
        <v>0</v>
      </c>
      <c r="C34" s="220">
        <v>1332</v>
      </c>
      <c r="D34" s="201">
        <v>1332</v>
      </c>
      <c r="E34" s="220">
        <f t="shared" si="2"/>
        <v>100</v>
      </c>
    </row>
    <row r="35" spans="1:5" ht="49.5" customHeight="1">
      <c r="A35" s="200" t="s">
        <v>143</v>
      </c>
      <c r="B35" s="198">
        <v>0</v>
      </c>
      <c r="C35" s="198">
        <v>8121</v>
      </c>
      <c r="D35" s="198">
        <v>8121</v>
      </c>
      <c r="E35" s="220">
        <f t="shared" si="2"/>
        <v>100</v>
      </c>
    </row>
    <row r="36" spans="1:5" ht="38.25">
      <c r="A36" s="200" t="s">
        <v>153</v>
      </c>
      <c r="B36" s="198">
        <v>0</v>
      </c>
      <c r="C36" s="198">
        <v>1941</v>
      </c>
      <c r="D36" s="198">
        <v>1941</v>
      </c>
      <c r="E36" s="220">
        <f t="shared" si="2"/>
        <v>100</v>
      </c>
    </row>
    <row r="37" spans="1:5" ht="49.5" customHeight="1">
      <c r="A37" s="200" t="s">
        <v>152</v>
      </c>
      <c r="B37" s="198">
        <v>0</v>
      </c>
      <c r="C37" s="198">
        <v>176</v>
      </c>
      <c r="D37" s="198">
        <v>176</v>
      </c>
      <c r="E37" s="220">
        <f t="shared" si="2"/>
        <v>100</v>
      </c>
    </row>
    <row r="38" spans="1:5" ht="49.5" customHeight="1">
      <c r="A38" s="200" t="s">
        <v>151</v>
      </c>
      <c r="B38" s="198">
        <v>0</v>
      </c>
      <c r="C38" s="198">
        <v>484</v>
      </c>
      <c r="D38" s="198">
        <v>484</v>
      </c>
      <c r="E38" s="220">
        <f t="shared" si="2"/>
        <v>100</v>
      </c>
    </row>
    <row r="39" spans="1:5" ht="52.5" customHeight="1">
      <c r="A39" s="200" t="s">
        <v>141</v>
      </c>
      <c r="B39" s="198">
        <v>0</v>
      </c>
      <c r="C39" s="198">
        <v>1607</v>
      </c>
      <c r="D39" s="198">
        <v>1607</v>
      </c>
      <c r="E39" s="220">
        <f aca="true" t="shared" si="3" ref="E39:E44">D39*100/C39</f>
        <v>100</v>
      </c>
    </row>
    <row r="40" spans="1:5" ht="38.25">
      <c r="A40" s="200" t="s">
        <v>120</v>
      </c>
      <c r="B40" s="198">
        <v>0</v>
      </c>
      <c r="C40" s="198">
        <v>1312</v>
      </c>
      <c r="D40" s="198">
        <v>1312</v>
      </c>
      <c r="E40" s="220">
        <f t="shared" si="3"/>
        <v>100</v>
      </c>
    </row>
    <row r="41" spans="1:5" ht="76.5">
      <c r="A41" s="200" t="s">
        <v>154</v>
      </c>
      <c r="B41" s="198">
        <v>0</v>
      </c>
      <c r="C41" s="198">
        <v>150</v>
      </c>
      <c r="D41" s="198">
        <v>150</v>
      </c>
      <c r="E41" s="220">
        <f t="shared" si="3"/>
        <v>100</v>
      </c>
    </row>
    <row r="42" spans="1:5" ht="42.75" customHeight="1">
      <c r="A42" s="200" t="s">
        <v>155</v>
      </c>
      <c r="B42" s="198">
        <v>0</v>
      </c>
      <c r="C42" s="198">
        <v>1237</v>
      </c>
      <c r="D42" s="198">
        <v>1237</v>
      </c>
      <c r="E42" s="220">
        <f t="shared" si="3"/>
        <v>100</v>
      </c>
    </row>
    <row r="43" spans="1:5" ht="45.75" customHeight="1">
      <c r="A43" s="200" t="s">
        <v>123</v>
      </c>
      <c r="B43" s="198">
        <v>0</v>
      </c>
      <c r="C43" s="198">
        <v>110</v>
      </c>
      <c r="D43" s="198">
        <v>110</v>
      </c>
      <c r="E43" s="220">
        <f t="shared" si="3"/>
        <v>100</v>
      </c>
    </row>
    <row r="44" spans="1:5" ht="38.25">
      <c r="A44" s="200" t="s">
        <v>130</v>
      </c>
      <c r="B44" s="198">
        <v>0</v>
      </c>
      <c r="C44" s="198">
        <v>1288</v>
      </c>
      <c r="D44" s="198">
        <v>0</v>
      </c>
      <c r="E44" s="220">
        <f t="shared" si="3"/>
        <v>0</v>
      </c>
    </row>
    <row r="45" spans="1:5" ht="20.25" customHeight="1">
      <c r="A45" s="138" t="s">
        <v>61</v>
      </c>
      <c r="B45" s="134">
        <f>SUM(B32:B32)</f>
        <v>28430</v>
      </c>
      <c r="C45" s="134">
        <f>SUM(C32:C44)</f>
        <v>46831</v>
      </c>
      <c r="D45" s="134">
        <f>SUM(D32:D44)</f>
        <v>45535</v>
      </c>
      <c r="E45" s="134">
        <f t="shared" si="2"/>
        <v>97.23260233605944</v>
      </c>
    </row>
    <row r="46" spans="1:5" ht="12.75" customHeight="1">
      <c r="A46" s="146"/>
      <c r="B46" s="147"/>
      <c r="C46" s="147"/>
      <c r="D46" s="147"/>
      <c r="E46" s="147"/>
    </row>
    <row r="47" spans="1:5" ht="25.5">
      <c r="A47" s="137" t="s">
        <v>62</v>
      </c>
      <c r="B47" s="23" t="s">
        <v>54</v>
      </c>
      <c r="C47" s="23" t="s">
        <v>47</v>
      </c>
      <c r="D47" s="23" t="s">
        <v>48</v>
      </c>
      <c r="E47" s="23" t="s">
        <v>34</v>
      </c>
    </row>
    <row r="48" spans="1:5" ht="15.75" customHeight="1">
      <c r="A48" s="200" t="s">
        <v>98</v>
      </c>
      <c r="B48" s="198">
        <v>0</v>
      </c>
      <c r="C48" s="198">
        <v>236340</v>
      </c>
      <c r="D48" s="198">
        <v>91193</v>
      </c>
      <c r="E48" s="198">
        <f>D48*100/C48</f>
        <v>38.585512397393586</v>
      </c>
    </row>
    <row r="49" spans="1:5" ht="15.75" customHeight="1">
      <c r="A49" s="200" t="s">
        <v>144</v>
      </c>
      <c r="B49" s="198">
        <v>0</v>
      </c>
      <c r="C49" s="198">
        <v>97014</v>
      </c>
      <c r="D49" s="198">
        <v>97014</v>
      </c>
      <c r="E49" s="198">
        <f>D49*100/C49</f>
        <v>100</v>
      </c>
    </row>
    <row r="50" spans="1:5" ht="26.25" customHeight="1">
      <c r="A50" s="139" t="s">
        <v>63</v>
      </c>
      <c r="B50" s="134">
        <f>SUM(B48:B48)</f>
        <v>0</v>
      </c>
      <c r="C50" s="134">
        <f>SUM(C48:C49)</f>
        <v>333354</v>
      </c>
      <c r="D50" s="134">
        <f>SUM(D48:D49)</f>
        <v>188207</v>
      </c>
      <c r="E50" s="178">
        <f>D50/C50*100</f>
        <v>56.45859956682686</v>
      </c>
    </row>
    <row r="51" spans="2:5" ht="12" customHeight="1" thickBot="1">
      <c r="B51" s="8"/>
      <c r="C51" s="8"/>
      <c r="D51" s="8"/>
      <c r="E51" s="8"/>
    </row>
    <row r="52" spans="1:14" ht="21.75" customHeight="1" thickBot="1">
      <c r="A52" s="88" t="s">
        <v>64</v>
      </c>
      <c r="B52" s="63">
        <f>SUM(B50+B45)</f>
        <v>28430</v>
      </c>
      <c r="C52" s="63">
        <f>SUM(C50+C45)</f>
        <v>380185</v>
      </c>
      <c r="D52" s="63">
        <f>SUM(D50+D45)</f>
        <v>233742</v>
      </c>
      <c r="E52" s="64">
        <f>D52/C52*100</f>
        <v>61.48112103318122</v>
      </c>
      <c r="N52" s="51"/>
    </row>
    <row r="53" ht="12" customHeight="1" thickBot="1">
      <c r="N53" s="51"/>
    </row>
    <row r="54" spans="1:14" ht="22.5" customHeight="1" thickBot="1">
      <c r="A54" s="88" t="s">
        <v>65</v>
      </c>
      <c r="B54" s="63">
        <f>B27-B52</f>
        <v>599784</v>
      </c>
      <c r="C54" s="63">
        <f>C27-C52</f>
        <v>1587810</v>
      </c>
      <c r="D54" s="63">
        <f>D27-D52</f>
        <v>993562</v>
      </c>
      <c r="E54" s="64" t="s">
        <v>19</v>
      </c>
      <c r="N54" s="51"/>
    </row>
    <row r="55" ht="12.75">
      <c r="N55" s="51"/>
    </row>
    <row r="56" ht="12.75">
      <c r="N56" s="51"/>
    </row>
    <row r="57" ht="12.75">
      <c r="N57" s="51"/>
    </row>
    <row r="58" ht="12.75">
      <c r="N58" s="51"/>
    </row>
    <row r="59" ht="12.75">
      <c r="N59" s="51"/>
    </row>
    <row r="60" ht="12.75">
      <c r="N60" s="51"/>
    </row>
    <row r="61" ht="12.75">
      <c r="N61" s="51"/>
    </row>
    <row r="62" ht="12.75">
      <c r="N62" s="51"/>
    </row>
    <row r="63" ht="12.75">
      <c r="N63" s="5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1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C18" sqref="C18"/>
    </sheetView>
  </sheetViews>
  <sheetFormatPr defaultColWidth="9.00390625" defaultRowHeight="12.75"/>
  <cols>
    <col min="1" max="1" width="2.625" style="251" customWidth="1"/>
    <col min="2" max="2" width="20.125" style="251" customWidth="1"/>
    <col min="3" max="3" width="5.25390625" style="251" customWidth="1"/>
    <col min="4" max="15" width="8.00390625" style="251" customWidth="1"/>
    <col min="16" max="16" width="10.75390625" style="251" customWidth="1"/>
    <col min="17" max="18" width="9.375" style="251" customWidth="1"/>
    <col min="19" max="19" width="0" style="251" hidden="1" customWidth="1"/>
    <col min="20" max="20" width="4.00390625" style="251" customWidth="1"/>
    <col min="21" max="16384" width="9.125" style="251" customWidth="1"/>
  </cols>
  <sheetData>
    <row r="1" ht="21" customHeight="1"/>
    <row r="2" spans="2:18" s="190" customFormat="1" ht="12.75">
      <c r="B2" s="275" t="s">
        <v>126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4" spans="2:18" ht="22.5">
      <c r="B4" s="252">
        <v>2015</v>
      </c>
      <c r="C4" s="253"/>
      <c r="D4" s="254" t="s">
        <v>0</v>
      </c>
      <c r="E4" s="254" t="s">
        <v>1</v>
      </c>
      <c r="F4" s="254" t="s">
        <v>2</v>
      </c>
      <c r="G4" s="254" t="s">
        <v>3</v>
      </c>
      <c r="H4" s="254" t="s">
        <v>4</v>
      </c>
      <c r="I4" s="254" t="s">
        <v>5</v>
      </c>
      <c r="J4" s="254" t="s">
        <v>6</v>
      </c>
      <c r="K4" s="254" t="s">
        <v>7</v>
      </c>
      <c r="L4" s="254" t="s">
        <v>8</v>
      </c>
      <c r="M4" s="254" t="s">
        <v>9</v>
      </c>
      <c r="N4" s="254" t="s">
        <v>10</v>
      </c>
      <c r="O4" s="254" t="s">
        <v>11</v>
      </c>
      <c r="P4" s="254" t="s">
        <v>12</v>
      </c>
      <c r="Q4" s="254" t="s">
        <v>15</v>
      </c>
      <c r="R4" s="254" t="s">
        <v>13</v>
      </c>
    </row>
    <row r="5" spans="2:18" ht="33.75">
      <c r="B5" s="255" t="s">
        <v>111</v>
      </c>
      <c r="C5" s="256">
        <v>1111</v>
      </c>
      <c r="D5" s="257">
        <v>83241.71956999999</v>
      </c>
      <c r="E5" s="257">
        <v>70572.49081</v>
      </c>
      <c r="F5" s="257">
        <v>59901.33033</v>
      </c>
      <c r="G5" s="257">
        <v>51849.50864</v>
      </c>
      <c r="H5" s="257">
        <v>32855.665649999995</v>
      </c>
      <c r="I5" s="257">
        <v>72416.38787</v>
      </c>
      <c r="J5" s="257">
        <v>78803.70022</v>
      </c>
      <c r="K5" s="257">
        <v>71673.88379</v>
      </c>
      <c r="L5" s="257">
        <v>74644.29059</v>
      </c>
      <c r="M5" s="257">
        <v>0</v>
      </c>
      <c r="N5" s="257">
        <v>0</v>
      </c>
      <c r="O5" s="257">
        <v>0</v>
      </c>
      <c r="P5" s="257">
        <v>595958.9774699999</v>
      </c>
      <c r="Q5" s="257">
        <v>744000</v>
      </c>
      <c r="R5" s="258">
        <v>80.10201310080643</v>
      </c>
    </row>
    <row r="6" spans="2:18" ht="33.75">
      <c r="B6" s="255" t="s">
        <v>112</v>
      </c>
      <c r="C6" s="256">
        <v>1112</v>
      </c>
      <c r="D6" s="257">
        <v>468.07032</v>
      </c>
      <c r="E6" s="257">
        <v>56.11938</v>
      </c>
      <c r="F6" s="257">
        <v>2548.7182799999996</v>
      </c>
      <c r="G6" s="257">
        <v>0</v>
      </c>
      <c r="H6" s="257">
        <v>0</v>
      </c>
      <c r="I6" s="257">
        <v>7009.794599999999</v>
      </c>
      <c r="J6" s="257">
        <v>11811.53774</v>
      </c>
      <c r="K6" s="257">
        <v>0</v>
      </c>
      <c r="L6" s="257">
        <v>3631.41312</v>
      </c>
      <c r="M6" s="257">
        <v>0</v>
      </c>
      <c r="N6" s="257">
        <v>0</v>
      </c>
      <c r="O6" s="257">
        <v>0</v>
      </c>
      <c r="P6" s="257">
        <v>25525.65344</v>
      </c>
      <c r="Q6" s="257">
        <v>15000</v>
      </c>
      <c r="R6" s="258">
        <v>170.17102293333332</v>
      </c>
    </row>
    <row r="7" spans="2:18" ht="33.75">
      <c r="B7" s="255" t="s">
        <v>113</v>
      </c>
      <c r="C7" s="256">
        <v>1113</v>
      </c>
      <c r="D7" s="257">
        <v>8758.33409</v>
      </c>
      <c r="E7" s="257">
        <v>13076.20275</v>
      </c>
      <c r="F7" s="257">
        <v>5435.442190000001</v>
      </c>
      <c r="G7" s="257">
        <v>6347.93429</v>
      </c>
      <c r="H7" s="257">
        <v>7133.48088</v>
      </c>
      <c r="I7" s="257">
        <v>7702.76849</v>
      </c>
      <c r="J7" s="257">
        <v>10412.16468</v>
      </c>
      <c r="K7" s="257">
        <v>9723.543099999999</v>
      </c>
      <c r="L7" s="257">
        <v>10574.06139</v>
      </c>
      <c r="M7" s="257">
        <v>0</v>
      </c>
      <c r="N7" s="257">
        <v>0</v>
      </c>
      <c r="O7" s="257">
        <v>0</v>
      </c>
      <c r="P7" s="257">
        <v>79163.93186</v>
      </c>
      <c r="Q7" s="257">
        <v>68000</v>
      </c>
      <c r="R7" s="258">
        <v>116.41754685294117</v>
      </c>
    </row>
    <row r="8" spans="2:18" ht="22.5">
      <c r="B8" s="255" t="s">
        <v>114</v>
      </c>
      <c r="C8" s="256">
        <v>1121</v>
      </c>
      <c r="D8" s="257">
        <v>27527.061579999998</v>
      </c>
      <c r="E8" s="257">
        <v>7012.958860000001</v>
      </c>
      <c r="F8" s="257">
        <v>87607.95628</v>
      </c>
      <c r="G8" s="257">
        <v>117656.36614</v>
      </c>
      <c r="H8" s="257">
        <v>1452.06185</v>
      </c>
      <c r="I8" s="257">
        <v>155016.73948</v>
      </c>
      <c r="J8" s="257">
        <v>208330.22431</v>
      </c>
      <c r="K8" s="257">
        <v>0</v>
      </c>
      <c r="L8" s="257">
        <v>142852.65331</v>
      </c>
      <c r="M8" s="257">
        <v>0</v>
      </c>
      <c r="N8" s="257">
        <v>0</v>
      </c>
      <c r="O8" s="257">
        <v>0</v>
      </c>
      <c r="P8" s="257">
        <v>747456.02181</v>
      </c>
      <c r="Q8" s="257">
        <v>790000</v>
      </c>
      <c r="R8" s="258">
        <v>94.61468630506329</v>
      </c>
    </row>
    <row r="9" spans="2:18" ht="12.75">
      <c r="B9" s="255" t="s">
        <v>115</v>
      </c>
      <c r="C9" s="256">
        <v>1211</v>
      </c>
      <c r="D9" s="257">
        <v>157858.22053999998</v>
      </c>
      <c r="E9" s="257">
        <v>223538.37266</v>
      </c>
      <c r="F9" s="257">
        <v>67616.54359999999</v>
      </c>
      <c r="G9" s="257">
        <v>118611.66423000001</v>
      </c>
      <c r="H9" s="257">
        <v>204384.56719</v>
      </c>
      <c r="I9" s="257">
        <v>102133.28933</v>
      </c>
      <c r="J9" s="257">
        <v>143032.3483</v>
      </c>
      <c r="K9" s="257">
        <v>229189.89069</v>
      </c>
      <c r="L9" s="257">
        <v>128484.31089</v>
      </c>
      <c r="M9" s="257">
        <v>0</v>
      </c>
      <c r="N9" s="257">
        <v>0</v>
      </c>
      <c r="O9" s="257">
        <v>0</v>
      </c>
      <c r="P9" s="257">
        <v>1374849.2074300004</v>
      </c>
      <c r="Q9" s="257">
        <v>1720000</v>
      </c>
      <c r="R9" s="258">
        <v>79.93309345523258</v>
      </c>
    </row>
    <row r="10" spans="2:18" ht="12.75">
      <c r="B10" s="273" t="s">
        <v>14</v>
      </c>
      <c r="C10" s="274"/>
      <c r="D10" s="259">
        <v>277853.40609999996</v>
      </c>
      <c r="E10" s="259">
        <v>314256.14446000004</v>
      </c>
      <c r="F10" s="259">
        <v>223109.99068000002</v>
      </c>
      <c r="G10" s="259">
        <v>294465.4733</v>
      </c>
      <c r="H10" s="259">
        <v>245825.77557</v>
      </c>
      <c r="I10" s="259">
        <v>344278.97977</v>
      </c>
      <c r="J10" s="259">
        <v>452389.97525</v>
      </c>
      <c r="K10" s="259">
        <v>310587.31758000003</v>
      </c>
      <c r="L10" s="259">
        <v>360186.7293</v>
      </c>
      <c r="M10" s="259">
        <v>0</v>
      </c>
      <c r="N10" s="259">
        <v>0</v>
      </c>
      <c r="O10" s="259">
        <v>0</v>
      </c>
      <c r="P10" s="259">
        <v>2822953.7920100004</v>
      </c>
      <c r="Q10" s="259">
        <v>3337000</v>
      </c>
      <c r="R10" s="260">
        <v>84.59555864578964</v>
      </c>
    </row>
    <row r="11" spans="2:18" ht="12.75"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</row>
    <row r="12" ht="3" customHeight="1"/>
    <row r="13" spans="2:18" ht="13.5" customHeight="1">
      <c r="B13" s="277" t="s">
        <v>116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</row>
    <row r="14" spans="2:18" ht="13.5" customHeight="1">
      <c r="B14" s="277" t="s">
        <v>161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</row>
    <row r="15" spans="2:18" ht="13.5" customHeight="1">
      <c r="B15" s="277" t="s">
        <v>162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</row>
    <row r="16" ht="6.75" customHeight="1"/>
    <row r="17" spans="2:18" ht="33.75">
      <c r="B17" s="252">
        <v>2014</v>
      </c>
      <c r="C17" s="253"/>
      <c r="D17" s="254" t="s">
        <v>0</v>
      </c>
      <c r="E17" s="254" t="s">
        <v>1</v>
      </c>
      <c r="F17" s="254" t="s">
        <v>2</v>
      </c>
      <c r="G17" s="254" t="s">
        <v>3</v>
      </c>
      <c r="H17" s="254" t="s">
        <v>4</v>
      </c>
      <c r="I17" s="254" t="s">
        <v>5</v>
      </c>
      <c r="J17" s="254" t="s">
        <v>6</v>
      </c>
      <c r="K17" s="254" t="s">
        <v>7</v>
      </c>
      <c r="L17" s="254" t="s">
        <v>8</v>
      </c>
      <c r="M17" s="254" t="s">
        <v>9</v>
      </c>
      <c r="N17" s="254" t="s">
        <v>10</v>
      </c>
      <c r="O17" s="254" t="s">
        <v>11</v>
      </c>
      <c r="P17" s="254" t="s">
        <v>101</v>
      </c>
      <c r="Q17" s="254" t="s">
        <v>16</v>
      </c>
      <c r="R17" s="254" t="s">
        <v>13</v>
      </c>
    </row>
    <row r="18" spans="2:18" ht="33.75">
      <c r="B18" s="255" t="s">
        <v>111</v>
      </c>
      <c r="C18" s="256">
        <v>1111</v>
      </c>
      <c r="D18" s="257">
        <v>82609.434</v>
      </c>
      <c r="E18" s="257">
        <v>71731.288</v>
      </c>
      <c r="F18" s="257">
        <v>58884.35</v>
      </c>
      <c r="G18" s="257">
        <v>53715.232</v>
      </c>
      <c r="H18" s="257">
        <v>61611.267</v>
      </c>
      <c r="I18" s="257">
        <v>47164.461</v>
      </c>
      <c r="J18" s="257">
        <v>77101.764</v>
      </c>
      <c r="K18" s="257">
        <v>71224.377</v>
      </c>
      <c r="L18" s="257">
        <v>66293.37</v>
      </c>
      <c r="M18" s="257">
        <v>0</v>
      </c>
      <c r="N18" s="257">
        <v>0</v>
      </c>
      <c r="O18" s="257">
        <v>0</v>
      </c>
      <c r="P18" s="257">
        <v>590335.543</v>
      </c>
      <c r="Q18" s="257">
        <v>800820.24733</v>
      </c>
      <c r="R18" s="258">
        <v>73.71636081483038</v>
      </c>
    </row>
    <row r="19" spans="2:18" ht="33.75">
      <c r="B19" s="255" t="s">
        <v>112</v>
      </c>
      <c r="C19" s="256">
        <v>1112</v>
      </c>
      <c r="D19" s="257">
        <v>3186.312</v>
      </c>
      <c r="E19" s="257">
        <v>925.247</v>
      </c>
      <c r="F19" s="257">
        <v>1691.026</v>
      </c>
      <c r="G19" s="257">
        <v>0</v>
      </c>
      <c r="H19" s="257">
        <v>0</v>
      </c>
      <c r="I19" s="257">
        <v>0</v>
      </c>
      <c r="J19" s="257">
        <v>16925.699</v>
      </c>
      <c r="K19" s="257">
        <v>129.82</v>
      </c>
      <c r="L19" s="257">
        <v>4135.773</v>
      </c>
      <c r="M19" s="257">
        <v>0</v>
      </c>
      <c r="N19" s="257">
        <v>0</v>
      </c>
      <c r="O19" s="257">
        <v>0</v>
      </c>
      <c r="P19" s="257">
        <v>26993.877</v>
      </c>
      <c r="Q19" s="257">
        <v>31388.89936</v>
      </c>
      <c r="R19" s="258">
        <v>85.99816352401088</v>
      </c>
    </row>
    <row r="20" spans="2:18" ht="33.75">
      <c r="B20" s="255" t="s">
        <v>113</v>
      </c>
      <c r="C20" s="256">
        <v>1113</v>
      </c>
      <c r="D20" s="257">
        <v>6970.691</v>
      </c>
      <c r="E20" s="257">
        <v>13912.764</v>
      </c>
      <c r="F20" s="257">
        <v>5178.674</v>
      </c>
      <c r="G20" s="257">
        <v>6205.82</v>
      </c>
      <c r="H20" s="257">
        <v>6784.594</v>
      </c>
      <c r="I20" s="257">
        <v>7173.03</v>
      </c>
      <c r="J20" s="257">
        <v>9125.176</v>
      </c>
      <c r="K20" s="257">
        <v>9255.473</v>
      </c>
      <c r="L20" s="257">
        <v>9683.414</v>
      </c>
      <c r="M20" s="257">
        <v>0</v>
      </c>
      <c r="N20" s="257">
        <v>0</v>
      </c>
      <c r="O20" s="257">
        <v>0</v>
      </c>
      <c r="P20" s="257">
        <v>74289.636</v>
      </c>
      <c r="Q20" s="257">
        <v>96017.61625</v>
      </c>
      <c r="R20" s="258">
        <v>77.37083974941942</v>
      </c>
    </row>
    <row r="21" spans="2:18" ht="22.5">
      <c r="B21" s="255" t="s">
        <v>114</v>
      </c>
      <c r="C21" s="256">
        <v>1121</v>
      </c>
      <c r="D21" s="257">
        <v>81247.529</v>
      </c>
      <c r="E21" s="257">
        <v>6457.592</v>
      </c>
      <c r="F21" s="257">
        <v>85459.786</v>
      </c>
      <c r="G21" s="257">
        <v>103253.739</v>
      </c>
      <c r="H21" s="257">
        <v>246.991</v>
      </c>
      <c r="I21" s="257">
        <v>91935.393</v>
      </c>
      <c r="J21" s="257">
        <v>242732.121</v>
      </c>
      <c r="K21" s="257">
        <v>0</v>
      </c>
      <c r="L21" s="257">
        <v>117305.972</v>
      </c>
      <c r="M21" s="257">
        <v>0</v>
      </c>
      <c r="N21" s="257">
        <v>0</v>
      </c>
      <c r="O21" s="257">
        <v>0</v>
      </c>
      <c r="P21" s="257">
        <v>728639.1229999999</v>
      </c>
      <c r="Q21" s="257">
        <v>920165.90782</v>
      </c>
      <c r="R21" s="258">
        <v>79.1856247669778</v>
      </c>
    </row>
    <row r="22" spans="2:18" ht="12.75">
      <c r="B22" s="255" t="s">
        <v>115</v>
      </c>
      <c r="C22" s="256">
        <v>1211</v>
      </c>
      <c r="D22" s="257">
        <v>157305.883</v>
      </c>
      <c r="E22" s="257">
        <v>262823.977</v>
      </c>
      <c r="F22" s="257">
        <v>106329.39464</v>
      </c>
      <c r="G22" s="257">
        <v>108002.309</v>
      </c>
      <c r="H22" s="257">
        <v>189717.756</v>
      </c>
      <c r="I22" s="257">
        <v>105239.643</v>
      </c>
      <c r="J22" s="257">
        <v>126619.432</v>
      </c>
      <c r="K22" s="257">
        <v>200642.842</v>
      </c>
      <c r="L22" s="257">
        <v>115911.641</v>
      </c>
      <c r="M22" s="257">
        <v>0</v>
      </c>
      <c r="N22" s="257">
        <v>0</v>
      </c>
      <c r="O22" s="257">
        <v>0</v>
      </c>
      <c r="P22" s="257">
        <v>1372592.8776399998</v>
      </c>
      <c r="Q22" s="257">
        <v>1866106.56564</v>
      </c>
      <c r="R22" s="258">
        <v>73.55383143241102</v>
      </c>
    </row>
    <row r="23" spans="2:18" ht="12.75">
      <c r="B23" s="273" t="s">
        <v>14</v>
      </c>
      <c r="C23" s="274"/>
      <c r="D23" s="259">
        <v>331319.849</v>
      </c>
      <c r="E23" s="259">
        <v>355850.868</v>
      </c>
      <c r="F23" s="259">
        <v>257543.23064</v>
      </c>
      <c r="G23" s="259">
        <v>271177.1</v>
      </c>
      <c r="H23" s="259">
        <v>258360.608</v>
      </c>
      <c r="I23" s="259">
        <v>251512.527</v>
      </c>
      <c r="J23" s="259">
        <v>472504.192</v>
      </c>
      <c r="K23" s="259">
        <v>281252.512</v>
      </c>
      <c r="L23" s="259">
        <v>313330.17</v>
      </c>
      <c r="M23" s="259">
        <v>0</v>
      </c>
      <c r="N23" s="259">
        <v>0</v>
      </c>
      <c r="O23" s="259">
        <v>0</v>
      </c>
      <c r="P23" s="259">
        <v>2792851.05664</v>
      </c>
      <c r="Q23" s="259">
        <v>3714499.2364</v>
      </c>
      <c r="R23" s="260">
        <v>75.18782153114027</v>
      </c>
    </row>
    <row r="24" spans="2:18" ht="12.75"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3">
      <selection activeCell="C24" sqref="C24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4" width="11.00390625" style="0" customWidth="1"/>
    <col min="17" max="17" width="12.75390625" style="0" customWidth="1"/>
  </cols>
  <sheetData>
    <row r="1" spans="1:16" ht="18.75">
      <c r="A1" s="279" t="s">
        <v>147</v>
      </c>
      <c r="B1" s="279"/>
      <c r="C1" s="279"/>
      <c r="D1" s="279"/>
      <c r="E1" s="279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125</v>
      </c>
      <c r="B4" s="1"/>
      <c r="D4" s="49">
        <v>5756509.93</v>
      </c>
      <c r="E4" s="1" t="s">
        <v>90</v>
      </c>
    </row>
    <row r="5" spans="1:5" ht="18" customHeight="1">
      <c r="A5" s="1"/>
      <c r="B5" s="1"/>
      <c r="D5" s="44"/>
      <c r="E5" s="2"/>
    </row>
    <row r="6" spans="1:2" ht="15.75">
      <c r="A6" s="1"/>
      <c r="B6" s="1"/>
    </row>
    <row r="7" spans="1:6" ht="16.5" thickBot="1">
      <c r="A7" s="1" t="s">
        <v>66</v>
      </c>
      <c r="B7" s="1"/>
      <c r="E7" s="55" t="s">
        <v>84</v>
      </c>
      <c r="F7" s="2"/>
    </row>
    <row r="8" spans="1:17" ht="25.5" customHeight="1">
      <c r="A8" s="99"/>
      <c r="B8" s="151" t="s">
        <v>91</v>
      </c>
      <c r="C8" s="152" t="s">
        <v>92</v>
      </c>
      <c r="D8" s="153" t="s">
        <v>86</v>
      </c>
      <c r="E8" s="100" t="s">
        <v>34</v>
      </c>
      <c r="Q8" s="51"/>
    </row>
    <row r="9" spans="1:17" ht="22.5" customHeight="1">
      <c r="A9" s="230" t="s">
        <v>107</v>
      </c>
      <c r="B9" s="213">
        <v>6720000</v>
      </c>
      <c r="C9" s="213">
        <v>6756000</v>
      </c>
      <c r="D9" s="231">
        <v>5064000</v>
      </c>
      <c r="E9" s="232">
        <f>D9/C9*100</f>
        <v>74.95559502664298</v>
      </c>
      <c r="Q9" s="51"/>
    </row>
    <row r="10" spans="1:17" ht="22.5" customHeight="1">
      <c r="A10" s="230" t="s">
        <v>108</v>
      </c>
      <c r="B10" s="213">
        <v>215000</v>
      </c>
      <c r="C10" s="213">
        <v>243000</v>
      </c>
      <c r="D10" s="231">
        <v>182250</v>
      </c>
      <c r="E10" s="232">
        <f>D10/C10*100</f>
        <v>75</v>
      </c>
      <c r="Q10" s="51"/>
    </row>
    <row r="11" spans="1:17" ht="22.5" customHeight="1">
      <c r="A11" s="230" t="s">
        <v>24</v>
      </c>
      <c r="B11" s="213">
        <v>342000</v>
      </c>
      <c r="C11" s="213">
        <v>342000</v>
      </c>
      <c r="D11" s="231">
        <v>256500</v>
      </c>
      <c r="E11" s="232">
        <f>D11/C11*100</f>
        <v>75</v>
      </c>
      <c r="Q11" s="51"/>
    </row>
    <row r="12" spans="1:17" ht="22.5" customHeight="1">
      <c r="A12" s="233" t="s">
        <v>117</v>
      </c>
      <c r="B12" s="234">
        <v>0</v>
      </c>
      <c r="C12" s="234">
        <v>0</v>
      </c>
      <c r="D12" s="249">
        <v>8465</v>
      </c>
      <c r="E12" s="232" t="s">
        <v>19</v>
      </c>
      <c r="Q12" s="51"/>
    </row>
    <row r="13" spans="1:17" ht="22.5" customHeight="1" thickBot="1">
      <c r="A13" s="101" t="s">
        <v>21</v>
      </c>
      <c r="B13" s="102">
        <f>SUM(B9:B12)</f>
        <v>7277000</v>
      </c>
      <c r="C13" s="102">
        <f>SUM(C9:C11)</f>
        <v>7341000</v>
      </c>
      <c r="D13" s="163">
        <f>SUM(D9:D12)</f>
        <v>5511215</v>
      </c>
      <c r="E13" s="103">
        <f>D13/C13*100</f>
        <v>75.0744448985152</v>
      </c>
      <c r="N13" s="51"/>
      <c r="Q13" s="51"/>
    </row>
    <row r="14" spans="1:17" ht="16.5" customHeight="1">
      <c r="A14" s="5"/>
      <c r="B14" s="10"/>
      <c r="C14" s="10"/>
      <c r="D14" s="10"/>
      <c r="E14" s="24"/>
      <c r="N14" s="51"/>
      <c r="Q14" s="51"/>
    </row>
    <row r="15" spans="1:17" ht="16.5" customHeight="1">
      <c r="A15" s="13"/>
      <c r="B15" s="13"/>
      <c r="C15" s="13"/>
      <c r="D15" s="13"/>
      <c r="E15" s="13"/>
      <c r="N15" s="51"/>
      <c r="Q15" s="51"/>
    </row>
    <row r="16" spans="1:17" s="40" customFormat="1" ht="15.75">
      <c r="A16" s="20" t="s">
        <v>26</v>
      </c>
      <c r="B16" s="13"/>
      <c r="C16" s="13"/>
      <c r="D16" s="49">
        <f>SUM(D4+D13)</f>
        <v>11267724.93</v>
      </c>
      <c r="E16" s="20" t="s">
        <v>90</v>
      </c>
      <c r="N16" s="246">
        <f>N13+N14</f>
        <v>0</v>
      </c>
      <c r="O16" s="40">
        <v>770100</v>
      </c>
      <c r="Q16" s="51"/>
    </row>
    <row r="17" ht="12.75">
      <c r="Q17" s="51"/>
    </row>
    <row r="18" spans="10:17" ht="12.75">
      <c r="J18" t="s">
        <v>93</v>
      </c>
      <c r="Q18" s="51"/>
    </row>
    <row r="19" spans="1:17" ht="17.25" customHeight="1" thickBot="1">
      <c r="A19" s="1" t="s">
        <v>67</v>
      </c>
      <c r="B19" s="1"/>
      <c r="D19" s="13"/>
      <c r="E19" s="55" t="s">
        <v>84</v>
      </c>
      <c r="Q19" s="51"/>
    </row>
    <row r="20" spans="1:17" ht="25.5">
      <c r="A20" s="104"/>
      <c r="B20" s="151" t="s">
        <v>91</v>
      </c>
      <c r="C20" s="152" t="s">
        <v>92</v>
      </c>
      <c r="D20" s="154" t="s">
        <v>86</v>
      </c>
      <c r="E20" s="100" t="s">
        <v>34</v>
      </c>
      <c r="Q20" s="51"/>
    </row>
    <row r="21" spans="1:17" ht="27" customHeight="1">
      <c r="A21" s="235" t="s">
        <v>17</v>
      </c>
      <c r="B21" s="213">
        <v>1814000</v>
      </c>
      <c r="C21" s="213">
        <v>1814000</v>
      </c>
      <c r="D21" s="231">
        <v>1174500</v>
      </c>
      <c r="E21" s="236">
        <f aca="true" t="shared" si="0" ref="E21:E26">D21/C21*100</f>
        <v>64.74641675854465</v>
      </c>
      <c r="F21" s="6"/>
      <c r="O21" s="5"/>
      <c r="P21" s="6"/>
      <c r="Q21" s="51"/>
    </row>
    <row r="22" spans="1:16" ht="27" customHeight="1">
      <c r="A22" s="235" t="s">
        <v>18</v>
      </c>
      <c r="B22" s="213">
        <v>2066000</v>
      </c>
      <c r="C22" s="213">
        <v>2066000</v>
      </c>
      <c r="D22" s="231">
        <v>1440000</v>
      </c>
      <c r="E22" s="236">
        <f t="shared" si="0"/>
        <v>69.6999031945789</v>
      </c>
      <c r="F22" s="18"/>
      <c r="N22" s="12"/>
      <c r="O22" s="12"/>
      <c r="P22" s="18"/>
    </row>
    <row r="23" spans="1:16" ht="38.25" customHeight="1">
      <c r="A23" s="235" t="s">
        <v>110</v>
      </c>
      <c r="B23" s="213">
        <v>108000</v>
      </c>
      <c r="C23" s="213">
        <v>108000</v>
      </c>
      <c r="D23" s="231">
        <v>50000</v>
      </c>
      <c r="E23" s="236">
        <f t="shared" si="0"/>
        <v>46.2962962962963</v>
      </c>
      <c r="F23" s="18"/>
      <c r="P23" s="18"/>
    </row>
    <row r="24" spans="1:16" ht="27" customHeight="1">
      <c r="A24" s="235" t="s">
        <v>109</v>
      </c>
      <c r="B24" s="213">
        <v>0</v>
      </c>
      <c r="C24" s="213">
        <v>5820509</v>
      </c>
      <c r="D24" s="231">
        <v>1880981.63</v>
      </c>
      <c r="E24" s="236">
        <f t="shared" si="0"/>
        <v>32.31644569229255</v>
      </c>
      <c r="F24" s="18"/>
      <c r="O24" s="12"/>
      <c r="P24" s="18"/>
    </row>
    <row r="25" spans="1:16" ht="28.5" customHeight="1">
      <c r="A25" s="237" t="s">
        <v>99</v>
      </c>
      <c r="B25" s="234">
        <v>3289000</v>
      </c>
      <c r="C25" s="234">
        <v>3289000</v>
      </c>
      <c r="D25" s="231">
        <v>514453.3</v>
      </c>
      <c r="E25" s="236">
        <f t="shared" si="0"/>
        <v>15.641632715110976</v>
      </c>
      <c r="F25" s="18"/>
      <c r="O25" s="12"/>
      <c r="P25" s="18"/>
    </row>
    <row r="26" spans="1:16" ht="27" customHeight="1" thickBot="1">
      <c r="A26" s="101" t="s">
        <v>22</v>
      </c>
      <c r="B26" s="102">
        <f>SUM(B21:B25)</f>
        <v>7277000</v>
      </c>
      <c r="C26" s="102">
        <f>SUM(C21:C25)</f>
        <v>13097509</v>
      </c>
      <c r="D26" s="163">
        <f>SUM(D21:D25)</f>
        <v>5059934.93</v>
      </c>
      <c r="E26" s="105">
        <f t="shared" si="0"/>
        <v>38.632803611740215</v>
      </c>
      <c r="F26" s="18"/>
      <c r="O26" s="12"/>
      <c r="P26" s="18"/>
    </row>
    <row r="27" spans="6:16" ht="16.5" customHeight="1">
      <c r="F27" s="14"/>
      <c r="N27" s="8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146</v>
      </c>
      <c r="B30" s="1"/>
      <c r="D30" s="49">
        <f>SUM(D16-D26)</f>
        <v>6207790</v>
      </c>
      <c r="E30" s="1" t="s">
        <v>90</v>
      </c>
    </row>
    <row r="31" spans="4:7" ht="15" customHeight="1">
      <c r="D31" s="13"/>
      <c r="F31" s="46"/>
      <c r="G31" s="46"/>
    </row>
    <row r="32" spans="1:4" ht="18.75">
      <c r="A32" s="28"/>
      <c r="D32" s="44"/>
    </row>
    <row r="33" spans="1:4" ht="18.75">
      <c r="A33" s="28"/>
      <c r="D33" s="44"/>
    </row>
    <row r="34" ht="18.75">
      <c r="A34" s="30"/>
    </row>
    <row r="35" ht="18.75">
      <c r="A35" s="30"/>
    </row>
    <row r="36" ht="12" customHeight="1">
      <c r="A36" s="32"/>
    </row>
    <row r="37" ht="18.75">
      <c r="A37" s="30"/>
    </row>
    <row r="38" ht="12" customHeight="1">
      <c r="A38" s="30"/>
    </row>
    <row r="39" ht="18.75">
      <c r="A39" s="30"/>
    </row>
    <row r="40" ht="18.75">
      <c r="A40" s="34"/>
    </row>
    <row r="41" ht="18.75">
      <c r="A41" s="34"/>
    </row>
    <row r="42" ht="18.75">
      <c r="A42" s="34"/>
    </row>
    <row r="43" ht="18.75">
      <c r="A43" s="30"/>
    </row>
    <row r="44" ht="18.75">
      <c r="A44" s="30"/>
    </row>
    <row r="45" ht="15.75">
      <c r="A45" s="33"/>
    </row>
    <row r="46" ht="18.75">
      <c r="A46" s="31"/>
    </row>
    <row r="47" ht="18.75">
      <c r="A47" s="31"/>
    </row>
    <row r="48" ht="18.75">
      <c r="A48" s="31"/>
    </row>
    <row r="49" ht="18.75">
      <c r="A49" s="29"/>
    </row>
    <row r="50" ht="18.75">
      <c r="A50" s="31"/>
    </row>
    <row r="51" ht="18.75">
      <c r="A51" s="31"/>
    </row>
    <row r="52" ht="18.75">
      <c r="A52" s="31"/>
    </row>
    <row r="53" ht="15.75">
      <c r="A53" s="32"/>
    </row>
    <row r="54" ht="18.75">
      <c r="A54" s="31"/>
    </row>
    <row r="55" ht="15.75">
      <c r="A55" s="33"/>
    </row>
    <row r="56" ht="18.75">
      <c r="A56" s="29"/>
    </row>
    <row r="57" ht="15.75">
      <c r="A57" s="32"/>
    </row>
    <row r="58" ht="15.75">
      <c r="A58" s="33"/>
    </row>
    <row r="59" ht="15.75">
      <c r="A59" s="33"/>
    </row>
    <row r="60" ht="18.75">
      <c r="A60" s="31"/>
    </row>
    <row r="61" spans="1:2" ht="18.75">
      <c r="A61" s="31"/>
      <c r="B61" s="29"/>
    </row>
    <row r="62" ht="18.75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7.25390625" style="0" bestFit="1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49" customFormat="1" ht="17.25" customHeight="1">
      <c r="A1" s="279" t="s">
        <v>148</v>
      </c>
      <c r="B1" s="279"/>
      <c r="C1" s="279"/>
      <c r="D1" s="279"/>
      <c r="E1" s="279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125</v>
      </c>
      <c r="B5" s="1" t="s">
        <v>93</v>
      </c>
      <c r="D5" s="48">
        <v>56535308.24</v>
      </c>
      <c r="E5" s="1" t="s">
        <v>90</v>
      </c>
    </row>
    <row r="6" spans="1:5" ht="18" customHeight="1">
      <c r="A6" s="20"/>
      <c r="B6" s="20"/>
      <c r="D6" s="42"/>
      <c r="E6" s="2"/>
    </row>
    <row r="7" spans="1:2" ht="15.75">
      <c r="A7" s="20"/>
      <c r="B7" s="52"/>
    </row>
    <row r="8" spans="1:5" ht="16.5" thickBot="1">
      <c r="A8" s="20" t="s">
        <v>68</v>
      </c>
      <c r="B8" s="20"/>
      <c r="E8" s="55" t="s">
        <v>84</v>
      </c>
    </row>
    <row r="9" spans="1:5" ht="26.25" customHeight="1">
      <c r="A9" s="99"/>
      <c r="B9" s="151" t="s">
        <v>91</v>
      </c>
      <c r="C9" s="152" t="s">
        <v>92</v>
      </c>
      <c r="D9" s="153" t="s">
        <v>86</v>
      </c>
      <c r="E9" s="100" t="s">
        <v>34</v>
      </c>
    </row>
    <row r="10" spans="1:5" ht="27.75" customHeight="1">
      <c r="A10" s="194" t="s">
        <v>142</v>
      </c>
      <c r="B10" s="234">
        <v>0</v>
      </c>
      <c r="C10" s="234">
        <v>0</v>
      </c>
      <c r="D10" s="231">
        <v>45000000</v>
      </c>
      <c r="E10" s="240" t="s">
        <v>19</v>
      </c>
    </row>
    <row r="11" spans="1:5" ht="22.5" customHeight="1">
      <c r="A11" s="194" t="s">
        <v>106</v>
      </c>
      <c r="B11" s="234">
        <v>0</v>
      </c>
      <c r="C11" s="234">
        <v>0</v>
      </c>
      <c r="D11" s="231">
        <v>542.13</v>
      </c>
      <c r="E11" s="240" t="s">
        <v>19</v>
      </c>
    </row>
    <row r="12" spans="1:5" ht="16.5" customHeight="1" thickBot="1">
      <c r="A12" s="197" t="s">
        <v>21</v>
      </c>
      <c r="B12" s="179">
        <v>0</v>
      </c>
      <c r="C12" s="179">
        <v>0</v>
      </c>
      <c r="D12" s="163">
        <f>SUM(D10:D11)</f>
        <v>45000542.13</v>
      </c>
      <c r="E12" s="126" t="s">
        <v>19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26</v>
      </c>
      <c r="B15" s="1"/>
      <c r="D15" s="160">
        <f>D5+D12</f>
        <v>101535850.37</v>
      </c>
      <c r="E15" s="156" t="s">
        <v>90</v>
      </c>
    </row>
    <row r="16" spans="4:12" ht="18" customHeight="1">
      <c r="D16" s="13"/>
      <c r="E16" s="13"/>
      <c r="L16" s="196"/>
    </row>
    <row r="17" ht="18" customHeight="1">
      <c r="J17" t="s">
        <v>93</v>
      </c>
    </row>
    <row r="18" spans="1:5" ht="16.5" thickBot="1">
      <c r="A18" s="1" t="s">
        <v>67</v>
      </c>
      <c r="B18" s="1"/>
      <c r="E18" s="55" t="s">
        <v>84</v>
      </c>
    </row>
    <row r="19" spans="1:5" ht="26.25" customHeight="1">
      <c r="A19" s="104"/>
      <c r="B19" s="151" t="s">
        <v>91</v>
      </c>
      <c r="C19" s="152" t="s">
        <v>92</v>
      </c>
      <c r="D19" s="154" t="s">
        <v>86</v>
      </c>
      <c r="E19" s="100" t="s">
        <v>34</v>
      </c>
    </row>
    <row r="20" spans="1:5" ht="22.5" customHeight="1">
      <c r="A20" s="195" t="s">
        <v>23</v>
      </c>
      <c r="B20" s="234">
        <v>0</v>
      </c>
      <c r="C20" s="213">
        <v>101535308</v>
      </c>
      <c r="D20" s="231">
        <v>28597069</v>
      </c>
      <c r="E20" s="232">
        <f>D20/C20*100</f>
        <v>28.16465480165776</v>
      </c>
    </row>
    <row r="21" spans="1:5" ht="16.5" customHeight="1" thickBot="1">
      <c r="A21" s="101" t="s">
        <v>22</v>
      </c>
      <c r="B21" s="179">
        <f>SUM(B20:B20)</f>
        <v>0</v>
      </c>
      <c r="C21" s="179">
        <f>SUM(C20)</f>
        <v>101535308</v>
      </c>
      <c r="D21" s="180">
        <f>D20</f>
        <v>28597069</v>
      </c>
      <c r="E21" s="105">
        <f>D21/C21*100</f>
        <v>28.16465480165776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.75">
      <c r="A25" s="50" t="s">
        <v>149</v>
      </c>
      <c r="D25" s="160">
        <f>D15-D21</f>
        <v>72938781.37</v>
      </c>
      <c r="E25" s="189" t="s">
        <v>90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1" sqref="A11:B11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3" max="13" width="14.00390625" style="0" customWidth="1"/>
    <col min="15" max="15" width="13.875" style="0" bestFit="1" customWidth="1"/>
  </cols>
  <sheetData>
    <row r="1" spans="1:9" s="149" customFormat="1" ht="18.75">
      <c r="A1" s="272" t="s">
        <v>150</v>
      </c>
      <c r="B1" s="272"/>
      <c r="C1" s="272"/>
      <c r="D1" s="272"/>
      <c r="E1" s="272"/>
      <c r="F1" s="272"/>
      <c r="I1" s="150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19"/>
      <c r="F3" s="37"/>
      <c r="I3" s="2"/>
    </row>
    <row r="4" spans="1:8" ht="16.5" customHeight="1">
      <c r="A4" s="280" t="s">
        <v>125</v>
      </c>
      <c r="B4" s="280"/>
      <c r="E4" s="160">
        <v>206650694.64</v>
      </c>
      <c r="F4" s="1" t="s">
        <v>90</v>
      </c>
      <c r="H4" s="27"/>
    </row>
    <row r="5" spans="2:8" ht="15" customHeight="1">
      <c r="B5" s="1"/>
      <c r="E5" s="107"/>
      <c r="H5" s="27"/>
    </row>
    <row r="6" spans="2:8" ht="15" customHeight="1">
      <c r="B6" s="1"/>
      <c r="E6" s="27"/>
      <c r="H6" s="27"/>
    </row>
    <row r="7" spans="1:7" ht="15.75">
      <c r="A7" s="1" t="s">
        <v>96</v>
      </c>
      <c r="C7" s="1"/>
      <c r="F7" s="55" t="s">
        <v>84</v>
      </c>
      <c r="G7" s="111"/>
    </row>
    <row r="8" spans="1:8" ht="25.5" customHeight="1">
      <c r="A8" s="281"/>
      <c r="B8" s="282"/>
      <c r="C8" s="155" t="s">
        <v>91</v>
      </c>
      <c r="D8" s="155" t="s">
        <v>92</v>
      </c>
      <c r="E8" s="3" t="s">
        <v>86</v>
      </c>
      <c r="F8" s="15" t="s">
        <v>34</v>
      </c>
      <c r="G8" s="112"/>
      <c r="H8" s="13"/>
    </row>
    <row r="9" spans="1:8" ht="51.75" customHeight="1">
      <c r="A9" s="285" t="s">
        <v>102</v>
      </c>
      <c r="B9" s="286"/>
      <c r="C9" s="241">
        <v>0</v>
      </c>
      <c r="D9" s="241">
        <v>0</v>
      </c>
      <c r="E9" s="247">
        <v>91192714.5</v>
      </c>
      <c r="F9" s="242" t="s">
        <v>19</v>
      </c>
      <c r="G9" s="112"/>
      <c r="H9" s="113"/>
    </row>
    <row r="10" spans="1:8" ht="18" customHeight="1">
      <c r="A10" s="285" t="s">
        <v>131</v>
      </c>
      <c r="B10" s="287"/>
      <c r="C10" s="241">
        <v>0</v>
      </c>
      <c r="D10" s="241">
        <v>0</v>
      </c>
      <c r="E10" s="247">
        <v>364891883.34</v>
      </c>
      <c r="F10" s="242" t="s">
        <v>19</v>
      </c>
      <c r="G10" s="112"/>
      <c r="H10" s="113"/>
    </row>
    <row r="11" spans="1:8" ht="88.5" customHeight="1">
      <c r="A11" s="285" t="s">
        <v>164</v>
      </c>
      <c r="B11" s="286"/>
      <c r="C11" s="241">
        <v>0</v>
      </c>
      <c r="D11" s="241">
        <v>0</v>
      </c>
      <c r="E11" s="247">
        <v>15690551.15</v>
      </c>
      <c r="F11" s="242" t="s">
        <v>19</v>
      </c>
      <c r="G11" s="112"/>
      <c r="H11" s="113"/>
    </row>
    <row r="12" spans="1:15" ht="18" customHeight="1">
      <c r="A12" s="290" t="s">
        <v>88</v>
      </c>
      <c r="B12" s="291"/>
      <c r="C12" s="241">
        <v>0</v>
      </c>
      <c r="D12" s="241">
        <v>0</v>
      </c>
      <c r="E12" s="247">
        <v>17.1</v>
      </c>
      <c r="F12" s="242" t="s">
        <v>19</v>
      </c>
      <c r="G12" s="112"/>
      <c r="H12" s="106"/>
      <c r="O12" s="51"/>
    </row>
    <row r="13" spans="1:15" ht="15" customHeight="1">
      <c r="A13" s="283" t="s">
        <v>21</v>
      </c>
      <c r="B13" s="284"/>
      <c r="C13" s="4">
        <f>SUM(C9:C12)</f>
        <v>0</v>
      </c>
      <c r="D13" s="4">
        <f>SUM(D9:D12)</f>
        <v>0</v>
      </c>
      <c r="E13" s="161">
        <f>SUM(E9:E12)</f>
        <v>471775166.09</v>
      </c>
      <c r="F13" s="114" t="s">
        <v>19</v>
      </c>
      <c r="G13" s="112"/>
      <c r="H13" s="13"/>
      <c r="M13" s="51"/>
      <c r="O13" s="51"/>
    </row>
    <row r="14" spans="1:15" ht="12.75" customHeight="1">
      <c r="A14" s="108"/>
      <c r="B14" s="45"/>
      <c r="C14" s="10"/>
      <c r="D14" s="10"/>
      <c r="E14" s="10"/>
      <c r="F14" s="109"/>
      <c r="G14" s="25"/>
      <c r="M14" s="51"/>
      <c r="O14" s="51"/>
    </row>
    <row r="15" spans="1:15" ht="12.75" customHeight="1">
      <c r="A15" s="13"/>
      <c r="B15" s="5"/>
      <c r="C15" s="10"/>
      <c r="D15" s="10"/>
      <c r="E15" s="10"/>
      <c r="F15" s="24"/>
      <c r="G15" s="13"/>
      <c r="J15" t="s">
        <v>93</v>
      </c>
      <c r="M15" s="51"/>
      <c r="O15" s="51"/>
    </row>
    <row r="16" spans="1:15" ht="15.75" customHeight="1">
      <c r="A16" s="20" t="s">
        <v>25</v>
      </c>
      <c r="B16" s="20"/>
      <c r="C16" s="10"/>
      <c r="D16" s="10"/>
      <c r="E16" s="160">
        <f>E4+E13</f>
        <v>678425860.73</v>
      </c>
      <c r="F16" s="156" t="s">
        <v>90</v>
      </c>
      <c r="G16" s="13"/>
      <c r="I16" s="162"/>
      <c r="M16" s="51"/>
      <c r="O16" s="51"/>
    </row>
    <row r="17" spans="1:15" ht="13.5" customHeight="1">
      <c r="A17" s="13"/>
      <c r="B17" s="13"/>
      <c r="C17" s="13"/>
      <c r="D17" s="13"/>
      <c r="E17" s="106"/>
      <c r="F17" s="17"/>
      <c r="O17" s="51"/>
    </row>
    <row r="18" spans="1:15" ht="15.75">
      <c r="A18" s="1" t="s">
        <v>103</v>
      </c>
      <c r="F18" s="55" t="s">
        <v>84</v>
      </c>
      <c r="M18" s="51"/>
      <c r="O18" s="51"/>
    </row>
    <row r="19" spans="1:15" ht="25.5">
      <c r="A19" s="281"/>
      <c r="B19" s="282"/>
      <c r="C19" s="155" t="s">
        <v>91</v>
      </c>
      <c r="D19" s="155" t="s">
        <v>92</v>
      </c>
      <c r="E19" s="3" t="s">
        <v>86</v>
      </c>
      <c r="F19" s="15" t="s">
        <v>34</v>
      </c>
      <c r="G19" s="281"/>
      <c r="H19" s="282"/>
      <c r="I19" s="155"/>
      <c r="M19" s="51"/>
      <c r="O19" s="51"/>
    </row>
    <row r="20" spans="1:15" ht="24.75" customHeight="1">
      <c r="A20" s="294" t="s">
        <v>104</v>
      </c>
      <c r="B20" s="295"/>
      <c r="C20" s="241">
        <v>0</v>
      </c>
      <c r="D20" s="241">
        <v>0</v>
      </c>
      <c r="E20" s="248">
        <v>421219213.99</v>
      </c>
      <c r="F20" s="36" t="s">
        <v>19</v>
      </c>
      <c r="G20" s="188"/>
      <c r="H20" s="188"/>
      <c r="I20" s="188"/>
      <c r="M20" s="51"/>
      <c r="O20" s="51"/>
    </row>
    <row r="21" spans="1:15" s="111" customFormat="1" ht="26.25" customHeight="1">
      <c r="A21" s="292" t="s">
        <v>128</v>
      </c>
      <c r="B21" s="293"/>
      <c r="C21" s="241">
        <v>0</v>
      </c>
      <c r="D21" s="241">
        <v>0</v>
      </c>
      <c r="E21" s="243">
        <v>4965898.3</v>
      </c>
      <c r="F21" s="36" t="s">
        <v>19</v>
      </c>
      <c r="G21" s="192"/>
      <c r="H21" s="191"/>
      <c r="I21" s="193"/>
      <c r="M21" s="250"/>
      <c r="O21" s="51"/>
    </row>
    <row r="22" spans="1:15" s="111" customFormat="1" ht="26.25" customHeight="1">
      <c r="A22" s="292" t="s">
        <v>118</v>
      </c>
      <c r="B22" s="293"/>
      <c r="C22" s="241">
        <v>0</v>
      </c>
      <c r="D22" s="241">
        <v>0</v>
      </c>
      <c r="E22" s="243">
        <v>1658364.79</v>
      </c>
      <c r="F22" s="36" t="s">
        <v>19</v>
      </c>
      <c r="G22" s="192"/>
      <c r="H22" s="191"/>
      <c r="I22" s="193"/>
      <c r="O22" s="51"/>
    </row>
    <row r="23" spans="1:15" s="111" customFormat="1" ht="26.25" customHeight="1">
      <c r="A23" s="292" t="s">
        <v>145</v>
      </c>
      <c r="B23" s="293"/>
      <c r="C23" s="241">
        <v>0</v>
      </c>
      <c r="D23" s="241">
        <v>0</v>
      </c>
      <c r="E23" s="243">
        <v>1200000</v>
      </c>
      <c r="F23" s="36" t="s">
        <v>19</v>
      </c>
      <c r="G23" s="192"/>
      <c r="H23" s="191"/>
      <c r="I23" s="193"/>
      <c r="O23" s="51"/>
    </row>
    <row r="24" spans="1:15" s="111" customFormat="1" ht="26.25" customHeight="1">
      <c r="A24" s="292" t="s">
        <v>132</v>
      </c>
      <c r="B24" s="293"/>
      <c r="C24" s="241">
        <v>0</v>
      </c>
      <c r="D24" s="241">
        <v>0</v>
      </c>
      <c r="E24" s="243">
        <v>1000000</v>
      </c>
      <c r="F24" s="36" t="s">
        <v>19</v>
      </c>
      <c r="G24" s="192"/>
      <c r="H24" s="191"/>
      <c r="I24" s="193"/>
      <c r="O24"/>
    </row>
    <row r="25" spans="1:6" ht="16.5" customHeight="1" thickBot="1">
      <c r="A25" s="288" t="s">
        <v>22</v>
      </c>
      <c r="B25" s="289" t="e">
        <f>SUM(#REF!)</f>
        <v>#REF!</v>
      </c>
      <c r="C25" s="179">
        <f>SUM(C20:C24)</f>
        <v>0</v>
      </c>
      <c r="D25" s="179">
        <f>SUM(D20:D24)</f>
        <v>0</v>
      </c>
      <c r="E25" s="238">
        <f>SUM(E20:E24)</f>
        <v>430043477.08000004</v>
      </c>
      <c r="F25" s="239" t="s">
        <v>19</v>
      </c>
    </row>
    <row r="26" ht="16.5" customHeight="1">
      <c r="O26" s="111"/>
    </row>
    <row r="27" ht="12.75">
      <c r="O27" s="111"/>
    </row>
    <row r="28" ht="12.75">
      <c r="O28" s="111"/>
    </row>
    <row r="29" spans="1:15" ht="15" customHeight="1">
      <c r="A29" s="20" t="s">
        <v>149</v>
      </c>
      <c r="B29" s="20"/>
      <c r="C29" s="10"/>
      <c r="D29" s="16"/>
      <c r="E29" s="160">
        <f>E16-E25</f>
        <v>248382383.64999998</v>
      </c>
      <c r="F29" s="156" t="s">
        <v>90</v>
      </c>
      <c r="O29" s="111"/>
    </row>
    <row r="30" ht="12.75">
      <c r="O30" s="111"/>
    </row>
    <row r="31" ht="12.75">
      <c r="O31" s="111"/>
    </row>
    <row r="32" ht="12.75">
      <c r="O32" s="111"/>
    </row>
    <row r="33" ht="12.75">
      <c r="O33" s="111"/>
    </row>
  </sheetData>
  <sheetProtection/>
  <mergeCells count="16">
    <mergeCell ref="A25:B25"/>
    <mergeCell ref="A12:B12"/>
    <mergeCell ref="A21:B21"/>
    <mergeCell ref="A22:B22"/>
    <mergeCell ref="G19:H19"/>
    <mergeCell ref="A19:B19"/>
    <mergeCell ref="A20:B20"/>
    <mergeCell ref="A24:B24"/>
    <mergeCell ref="A23:B23"/>
    <mergeCell ref="A1:F1"/>
    <mergeCell ref="A4:B4"/>
    <mergeCell ref="A8:B8"/>
    <mergeCell ref="A13:B13"/>
    <mergeCell ref="A9:B9"/>
    <mergeCell ref="A10:B10"/>
    <mergeCell ref="A11:B1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2015-10-16T09:15:49Z</cp:lastPrinted>
  <dcterms:created xsi:type="dcterms:W3CDTF">1997-01-24T11:07:25Z</dcterms:created>
  <dcterms:modified xsi:type="dcterms:W3CDTF">2015-10-22T08:23:48Z</dcterms:modified>
  <cp:category/>
  <cp:version/>
  <cp:contentType/>
  <cp:contentStatus/>
</cp:coreProperties>
</file>