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'!$A$1:$F$30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<sst xmlns="http://schemas.openxmlformats.org/spreadsheetml/2006/main" count="339" uniqueCount="159">
  <si>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</si>
  <si>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</si>
  <si>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</si>
  <si>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</si>
  <si>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</si>
  <si>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</si>
  <si>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</si>
  <si>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</si>
  <si>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</si>
  <si>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</si>
  <si>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</si>
  <si>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</si>
  <si>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</si>
  <si>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</si>
  <si>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</si>
  <si>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</si>
  <si>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</si>
  <si>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</si>
  <si>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</si>
  <si>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</si>
  <si>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</si>
  <si>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</si>
  <si>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</si>
  <si>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</si>
  <si>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</si>
  <si>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</si>
  <si>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</si>
  <si>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</si>
  <si>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</si>
  <si>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</si>
  <si>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</si>
  <si>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</si>
  <si>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</si>
  <si>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</si>
  <si>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</si>
  <si>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</si>
  <si>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</si>
  <si>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</si>
  <si>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</si>
  <si>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</si>
  <si>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</si>
  <si>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</si>
  <si>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</si>
  <si>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</si>
  <si>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</si>
  <si>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</si>
  <si>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</si>
  <si>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</si>
  <si>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</si>
  <si>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</si>
  <si>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</si>
  <si>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</si>
  <si>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</si>
  <si>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</si>
  <si>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</si>
  <si>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</si>
  <si>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</si>
  <si>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</si>
  <si>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</si>
  <si>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</si>
  <si>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</si>
  <si>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</si>
  <si>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</si>
  <si>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</si>
  <si>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</si>
  <si>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</si>
  <si>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</si>
  <si>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</si>
  <si>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</si>
  <si>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</si>
  <si>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</si>
  <si>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</si>
  <si>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</si>
  <si>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</si>
  <si>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</si>
  <si>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</si>
  <si>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</si>
  <si>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</si>
  <si>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</si>
  <si>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</si>
  <si>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</si>
  <si>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</si>
  <si>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</si>
  <si>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</si>
  <si>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</si>
  <si>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</si>
  <si>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</si>
  <si>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</si>
  <si>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</si>
  <si>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</si>
  <si>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</si>
  <si>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</si>
  <si>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</si>
  <si>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</si>
  <si>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</si>
  <si>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</si>
  <si>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</si>
  <si>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</si>
  <si>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</si>
  <si>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</si>
  <si>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</si>
  <si>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</si>
  <si>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</si>
  <si>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</si>
  <si>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</si>
  <si>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</si>
  <si>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</si>
  <si>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</si>
  <si>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</si>
  <si>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</si>
  <si>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</si>
  <si>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</si>
  <si>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</si>
  <si>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</si>
  <si>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</si>
  <si>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</si>
  <si>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</si>
  <si>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</si>
  <si>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</si>
  <si>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</si>
  <si>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</si>
  <si>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</si>
  <si>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</si>
  <si>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</si>
  <si>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</si>
  <si>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</si>
  <si>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</si>
  <si>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</si>
  <si>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</si>
  <si>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</si>
  <si>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</si>
  <si>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</si>
  <si>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</si>
  <si>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</si>
  <si>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</si>
  <si>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</si>
  <si>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</si>
  <si>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</si>
  <si>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</si>
  <si>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Počet stran: 9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</si>
  <si>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</si>
  <si>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do FSR - splátka zápůjčky od Vysočiny Tourism poskytnuté na předfinancování projektu "Zkvalitnění        on-line komunikace a zahraniční marketingové aktivity Kraje Vysočina"</t>
  </si>
  <si>
    <t xml:space="preserve">Převod z disponibilního zůstatku kraje za rok 2014 </t>
  </si>
  <si>
    <t>Převod do FSR - splátka zápůjčky od Muzea Vysočina Jihlava poskytnuté na předfinancování projektu "Modernizace a dokončení expozic muzea v Jihlavě - rozvoj turistických atraktivit krajského města".</t>
  </si>
  <si>
    <t>Vrácení prostředků na účet kontokorentního úvěru</t>
  </si>
  <si>
    <t>Převod z rozpočtu kraje (splátka zápůjčky od Domova Ždírec, Vysočiny Tourism a Muzea Vysočiny Jihlava na základě usnesení orgánů kraje)</t>
  </si>
  <si>
    <t xml:space="preserve">Převod do rozpočtu kraje (zápůjčka pro Vysočinu Tourism) </t>
  </si>
  <si>
    <t>1) HOSPODAŘENÍ KRAJE VYSOČINA ZA OBDOBÍ 1 - 7/2015</t>
  </si>
  <si>
    <t>2) HOSPODAŘENÍ KRAJE VYSOČINA ZA OBDOBÍ 1 - 7/2015</t>
  </si>
  <si>
    <t>Ve sledovaném období by alikvotní plnění daň. příjmů mělo činit 58.3%, tj. 1 946 583 tis. Kč. , což je o  205 596 tis. Kč méně než skutečnost.</t>
  </si>
  <si>
    <t>Skutečné plnění daňových příjmů za sledované období činí 2 152 180 tis. Kč, což je o  46 088 tis. Kč méně než za stejné období minulého roku, tj. 98 %.</t>
  </si>
  <si>
    <t>8)  FOND STRATEGICKÝCH REZERV ZA OBDOBÍ 1 - 7/2015</t>
  </si>
  <si>
    <t>Stav na účtu k 31. 7. 2015</t>
  </si>
  <si>
    <t>7)  FOND VYSOČINY ZA OBDOBÍ 1 - 7/2015</t>
  </si>
  <si>
    <t>Stav na účtu k  31. 7. 2015</t>
  </si>
  <si>
    <t>6) SOCIÁLNÍ FOND ZA OBDOBÍ 1 - 7/2015</t>
  </si>
  <si>
    <t>4)  FINANCOVÁNÍ KRAJE VYSOČINA ZA OBDOBÍ 1 - 7/2015</t>
  </si>
  <si>
    <t>3) HOSPODAŘENÍ KRAJE VYSOČINA ZA OBDOBÍ 1 - 7/2015</t>
  </si>
  <si>
    <t>RK-25-2015-16,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</si>
</sst>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[$-10409]#,##0%"/>
    <numFmt numFmtId="168" formatCode="[$-10409]#,##0.0#%"/>
    <numFmt numFmtId="169" formatCode="[$-10409]###\ ###\ ###\ ###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>
      <alignment/>
      <protection/>
    </xf>
    <xf numFmtId="0" fontId="28" fillId="0" borderId="30" xfId="52" applyFont="1" applyBorder="1" applyAlignment="1" applyProtection="1">
      <alignment horizontal="left" vertical="top" wrapText="1" readingOrder="1"/>
      <protection locked="0"/>
    </xf>
    <xf numFmtId="0" fontId="29" fillId="0" borderId="31" xfId="52" applyFont="1" applyBorder="1" applyAlignment="1" applyProtection="1">
      <alignment vertical="top" wrapText="1" readingOrder="1"/>
      <protection locked="0"/>
    </xf>
    <xf numFmtId="0" fontId="30" fillId="38" borderId="32" xfId="52" applyFont="1" applyFill="1" applyBorder="1" applyAlignment="1" applyProtection="1">
      <alignment horizontal="center" vertical="top" wrapText="1" readingOrder="1"/>
      <protection locked="0"/>
    </xf>
    <xf numFmtId="0" fontId="27" fillId="0" borderId="33" xfId="52" applyFont="1" applyBorder="1" applyAlignment="1" applyProtection="1">
      <alignment vertical="top" wrapText="1" readingOrder="1"/>
      <protection locked="0"/>
    </xf>
    <xf numFmtId="0" fontId="30" fillId="0" borderId="34" xfId="52" applyFont="1" applyBorder="1" applyAlignment="1" applyProtection="1">
      <alignment horizontal="center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right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center" vertical="top" wrapText="1" readingOrder="1"/>
      <protection locked="0"/>
    </xf>
    <xf numFmtId="165" fontId="31" fillId="0" borderId="32" xfId="52" applyNumberFormat="1" applyFont="1" applyBorder="1" applyAlignment="1" applyProtection="1">
      <alignment vertical="top" wrapText="1" readingOrder="1"/>
      <protection locked="0"/>
    </xf>
    <xf numFmtId="165" fontId="31" fillId="0" borderId="32" xfId="52" applyNumberFormat="1" applyFont="1" applyBorder="1" applyAlignment="1" applyProtection="1">
      <alignment horizontal="center" vertical="top" wrapText="1" readingOrder="1"/>
      <protection locked="0"/>
    </xf>
    <xf numFmtId="0" fontId="31" fillId="0" borderId="35" xfId="52" applyFont="1" applyBorder="1" applyAlignment="1" applyProtection="1">
      <alignment vertical="top" wrapText="1" readingOrder="1"/>
      <protection locked="0"/>
    </xf>
    <xf numFmtId="0" fontId="20" fillId="0" borderId="0" xfId="52" applyAlignment="1">
      <alignment vertical="center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40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 vertical="center"/>
    </xf>
    <xf numFmtId="3" fontId="0" fillId="36" borderId="37" xfId="0" applyNumberFormat="1" applyFill="1" applyBorder="1" applyAlignment="1">
      <alignment horizontal="right" vertical="center"/>
    </xf>
    <xf numFmtId="3" fontId="0" fillId="36" borderId="42" xfId="0" applyNumberFormat="1" applyFill="1" applyBorder="1" applyAlignment="1">
      <alignment horizontal="right" vertical="center"/>
    </xf>
    <xf numFmtId="0" fontId="0" fillId="36" borderId="43" xfId="0" applyFill="1" applyBorder="1" applyAlignment="1">
      <alignment horizontal="left" vertical="center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44" xfId="0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42" xfId="0" applyNumberFormat="1" applyFill="1" applyBorder="1" applyAlignment="1">
      <alignment horizontal="right"/>
    </xf>
    <xf numFmtId="3" fontId="0" fillId="36" borderId="45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8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9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42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4" fontId="0" fillId="36" borderId="26" xfId="0" applyNumberFormat="1" applyFont="1" applyFill="1" applyBorder="1" applyAlignment="1">
      <alignment horizontal="right" vertical="center"/>
    </xf>
    <xf numFmtId="0" fontId="0" fillId="36" borderId="39" xfId="0" applyFont="1" applyFill="1" applyBorder="1" applyAlignment="1">
      <alignment wrapText="1"/>
    </xf>
    <xf numFmtId="3" fontId="0" fillId="36" borderId="42" xfId="0" applyNumberFormat="1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3" fontId="0" fillId="36" borderId="41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32" xfId="52" applyFont="1" applyBorder="1" applyAlignment="1" applyProtection="1">
      <alignment vertical="top" wrapText="1" readingOrder="1"/>
      <protection locked="0"/>
    </xf>
    <xf numFmtId="0" fontId="20" fillId="0" borderId="34" xfId="52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2" applyFont="1" applyAlignment="1" applyProtection="1">
      <alignment vertical="top" wrapText="1" readingOrder="1"/>
      <protection locked="0"/>
    </xf>
    <xf numFmtId="0" fontId="20" fillId="0" borderId="0" xfId="52">
      <alignment/>
      <protection/>
    </xf>
    <xf numFmtId="0" fontId="22" fillId="0" borderId="0" xfId="0" applyFont="1" applyFill="1" applyAlignment="1">
      <alignment horizontal="left"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ill="1" applyBorder="1" applyAlignment="1">
      <alignment vertical="center" wrapText="1"/>
    </xf>
    <xf numFmtId="0" fontId="0" fillId="36" borderId="36" xfId="0" applyFill="1" applyBorder="1" applyAlignment="1">
      <alignment vertical="center" wrapText="1"/>
    </xf>
    <xf numFmtId="0" fontId="3" fillId="33" borderId="37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36" borderId="37" xfId="0" applyFill="1" applyBorder="1" applyAlignment="1">
      <alignment wrapText="1"/>
    </xf>
    <xf numFmtId="0" fontId="0" fillId="36" borderId="36" xfId="0" applyFill="1" applyBorder="1" applyAlignment="1">
      <alignment wrapText="1"/>
    </xf>
    <xf numFmtId="0" fontId="2" fillId="0" borderId="0" xfId="0" applyFont="1" applyAlignment="1">
      <alignment/>
    </xf>
    <xf numFmtId="0" fontId="3" fillId="33" borderId="37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hidden="1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  <col min="15" max="15" width="5.50390625" style="0" customWidth="1"/>
    <col min="16" max="16" width="12.625" style="0" bestFit="1" customWidth="1"/>
  </cols>
  <sheetData>
    <row r="1" spans="4:5" ht="13.5">
      <c r="D1" s="261" t="s">
        <v>158</v>
      </c>
      <c r="E1" s="261"/>
    </row>
    <row r="2" spans="4:5" ht="13.5">
      <c r="D2" s="262" t="s">
        <v>139</v>
      </c>
      <c r="E2" s="262"/>
    </row>
    <row r="3" spans="4:5" ht="12.75" customHeight="1">
      <c r="D3" s="38"/>
      <c r="E3" s="38"/>
    </row>
    <row r="4" spans="1:5" s="149" customFormat="1" ht="21.75" customHeight="1">
      <c r="A4" s="263" t="s">
        <v>147</v>
      </c>
      <c r="B4" s="264"/>
      <c r="C4" s="264"/>
      <c r="D4" s="264"/>
      <c r="E4" s="264"/>
    </row>
    <row r="5" spans="1:5" ht="16.5">
      <c r="A5" s="265" t="s">
        <v>94</v>
      </c>
      <c r="B5" s="266"/>
      <c r="C5" s="266"/>
      <c r="D5" s="266"/>
      <c r="E5" s="266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4" ht="15" customHeight="1">
      <c r="A8" s="215" t="s">
        <v>35</v>
      </c>
      <c r="B8" s="213">
        <v>3363230</v>
      </c>
      <c r="C8" s="213">
        <v>3363230</v>
      </c>
      <c r="D8" s="218">
        <v>2266286</v>
      </c>
      <c r="E8" s="219">
        <f>D8/C8*100</f>
        <v>67.38421101143841</v>
      </c>
      <c r="G8" s="35"/>
      <c r="H8" s="35"/>
      <c r="L8" s="51"/>
      <c r="N8" s="51"/>
    </row>
    <row r="9" spans="1:14" ht="15" customHeight="1">
      <c r="A9" s="216" t="s">
        <v>36</v>
      </c>
      <c r="B9" s="209">
        <v>252989</v>
      </c>
      <c r="C9" s="209">
        <v>273713</v>
      </c>
      <c r="D9" s="220">
        <v>158870</v>
      </c>
      <c r="E9" s="221">
        <f>D9/C9*100</f>
        <v>58.04254821656261</v>
      </c>
      <c r="G9" s="76"/>
      <c r="H9" s="76"/>
      <c r="L9" s="51"/>
      <c r="N9" s="51"/>
    </row>
    <row r="10" spans="1:14" ht="15" customHeight="1">
      <c r="A10" s="216" t="s">
        <v>37</v>
      </c>
      <c r="B10" s="209">
        <v>22000</v>
      </c>
      <c r="C10" s="209">
        <v>22000</v>
      </c>
      <c r="D10" s="220">
        <v>16459</v>
      </c>
      <c r="E10" s="221">
        <f>D10/C10*100</f>
        <v>74.81363636363636</v>
      </c>
      <c r="G10" s="76"/>
      <c r="H10" s="76"/>
      <c r="L10" s="51"/>
      <c r="N10" s="51"/>
    </row>
    <row r="11" spans="1:12" s="13" customFormat="1" ht="15" customHeight="1" thickBot="1">
      <c r="A11" s="217" t="s">
        <v>38</v>
      </c>
      <c r="B11" s="214">
        <v>4029101</v>
      </c>
      <c r="C11" s="214">
        <v>5162113</v>
      </c>
      <c r="D11" s="214">
        <v>3820034</v>
      </c>
      <c r="E11" s="221">
        <f>D11/C11*100</f>
        <v>74.00136339518333</v>
      </c>
      <c r="F11" s="157"/>
      <c r="G11" s="80"/>
      <c r="H11" s="80"/>
      <c r="L11" s="187"/>
    </row>
    <row r="12" spans="1:14" ht="20.25" customHeight="1" thickBot="1">
      <c r="A12" s="127" t="s">
        <v>27</v>
      </c>
      <c r="B12" s="122">
        <f>SUM(B8:B11)</f>
        <v>7667320</v>
      </c>
      <c r="C12" s="122">
        <f>SUM(C8:C11)</f>
        <v>8821056</v>
      </c>
      <c r="D12" s="122">
        <f>SUM(D8:D11)</f>
        <v>6261649</v>
      </c>
      <c r="E12" s="128">
        <f>D12/C12*100</f>
        <v>70.98525391971211</v>
      </c>
      <c r="G12" s="35"/>
      <c r="H12" s="35"/>
      <c r="L12" s="51"/>
      <c r="N12" s="51"/>
    </row>
    <row r="13" spans="1:12" ht="10.5" customHeight="1" thickBot="1">
      <c r="A13" s="60"/>
      <c r="B13" s="61"/>
      <c r="C13" s="61"/>
      <c r="D13" s="61"/>
      <c r="E13" s="61"/>
      <c r="G13" s="35"/>
      <c r="H13" s="35"/>
      <c r="L13" s="51"/>
    </row>
    <row r="14" spans="1:14" ht="20.25" customHeight="1" thickBot="1">
      <c r="A14" s="120" t="s">
        <v>30</v>
      </c>
      <c r="B14" s="121">
        <f>Financování!B26</f>
        <v>628214</v>
      </c>
      <c r="C14" s="121">
        <f>Financování!C26</f>
        <v>1492429</v>
      </c>
      <c r="D14" s="121">
        <f>Financování!D26</f>
        <v>939702</v>
      </c>
      <c r="E14" s="129">
        <f>D14/C14*100</f>
        <v>62.96460334126448</v>
      </c>
      <c r="G14" s="35"/>
      <c r="H14" s="35"/>
      <c r="L14" s="187"/>
      <c r="N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7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10313485</v>
      </c>
      <c r="D16" s="170">
        <f>SUM(D14+D12)</f>
        <v>7201351</v>
      </c>
      <c r="E16" s="64">
        <f>D16/C16*100</f>
        <v>69.82461311574119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22" t="s">
        <v>85</v>
      </c>
      <c r="B19" s="213">
        <v>74237</v>
      </c>
      <c r="C19" s="258">
        <v>77720</v>
      </c>
      <c r="D19" s="213">
        <v>23304</v>
      </c>
      <c r="E19" s="219">
        <f aca="true" t="shared" si="0" ref="E19:E34">D19/C19*100</f>
        <v>29.984559958826555</v>
      </c>
      <c r="G19" s="76"/>
      <c r="H19" s="76"/>
      <c r="L19" s="51"/>
      <c r="N19" s="51"/>
    </row>
    <row r="20" spans="1:14" ht="15" customHeight="1">
      <c r="A20" s="223" t="s">
        <v>69</v>
      </c>
      <c r="B20" s="224">
        <v>4327701</v>
      </c>
      <c r="C20" s="224">
        <v>4610464</v>
      </c>
      <c r="D20" s="209">
        <v>3101412</v>
      </c>
      <c r="E20" s="221">
        <f t="shared" si="0"/>
        <v>67.26897769942461</v>
      </c>
      <c r="G20" s="76"/>
      <c r="H20" s="76"/>
      <c r="L20" s="51"/>
      <c r="N20" s="51"/>
    </row>
    <row r="21" spans="1:14" ht="15" customHeight="1">
      <c r="A21" s="225" t="s">
        <v>70</v>
      </c>
      <c r="B21" s="209">
        <v>164046</v>
      </c>
      <c r="C21" s="209">
        <v>179600</v>
      </c>
      <c r="D21" s="209">
        <v>95508</v>
      </c>
      <c r="E21" s="221">
        <f t="shared" si="0"/>
        <v>53.17817371937639</v>
      </c>
      <c r="G21" s="76"/>
      <c r="H21" s="76"/>
      <c r="L21" s="51"/>
      <c r="N21" s="51"/>
    </row>
    <row r="22" spans="1:14" ht="15" customHeight="1">
      <c r="A22" s="225" t="s">
        <v>71</v>
      </c>
      <c r="B22" s="209">
        <v>325449</v>
      </c>
      <c r="C22" s="209">
        <v>384478</v>
      </c>
      <c r="D22" s="209">
        <v>188493</v>
      </c>
      <c r="E22" s="221">
        <f t="shared" si="0"/>
        <v>49.02569197717425</v>
      </c>
      <c r="G22" s="76"/>
      <c r="H22" s="76"/>
      <c r="L22" s="51"/>
      <c r="N22" s="51"/>
    </row>
    <row r="23" spans="1:16" ht="15" customHeight="1">
      <c r="A23" s="225" t="s">
        <v>72</v>
      </c>
      <c r="B23" s="209">
        <v>10810</v>
      </c>
      <c r="C23" s="209">
        <v>13359</v>
      </c>
      <c r="D23" s="209">
        <v>3512</v>
      </c>
      <c r="E23" s="221">
        <f t="shared" si="0"/>
        <v>26.28939291863163</v>
      </c>
      <c r="G23" s="76"/>
      <c r="H23" s="76"/>
      <c r="L23" s="51"/>
      <c r="N23" s="51"/>
      <c r="P23" s="51"/>
    </row>
    <row r="24" spans="1:16" ht="15" customHeight="1">
      <c r="A24" s="225" t="s">
        <v>73</v>
      </c>
      <c r="B24" s="209">
        <v>2520</v>
      </c>
      <c r="C24" s="209">
        <v>2520</v>
      </c>
      <c r="D24" s="259">
        <v>123</v>
      </c>
      <c r="E24" s="221">
        <f t="shared" si="0"/>
        <v>4.880952380952381</v>
      </c>
      <c r="G24" s="76"/>
      <c r="H24" s="76"/>
      <c r="L24" s="51"/>
      <c r="N24" s="51"/>
      <c r="P24" s="51"/>
    </row>
    <row r="25" spans="1:16" ht="15" customHeight="1">
      <c r="A25" s="225" t="s">
        <v>74</v>
      </c>
      <c r="B25" s="209">
        <v>1494000</v>
      </c>
      <c r="C25" s="209">
        <v>1867208</v>
      </c>
      <c r="D25" s="209">
        <v>930267</v>
      </c>
      <c r="E25" s="221">
        <f t="shared" si="0"/>
        <v>49.8212839705057</v>
      </c>
      <c r="G25" s="76"/>
      <c r="H25" s="76"/>
      <c r="L25" s="51"/>
      <c r="N25" s="51"/>
      <c r="P25" s="51"/>
    </row>
    <row r="26" spans="1:16" ht="15" customHeight="1">
      <c r="A26" s="225" t="s">
        <v>75</v>
      </c>
      <c r="B26" s="209">
        <v>93891</v>
      </c>
      <c r="C26" s="209">
        <v>533428</v>
      </c>
      <c r="D26" s="209">
        <v>488859</v>
      </c>
      <c r="E26" s="221">
        <f t="shared" si="0"/>
        <v>91.64479554879009</v>
      </c>
      <c r="G26" s="76"/>
      <c r="H26" s="76"/>
      <c r="L26" s="51"/>
      <c r="N26" s="51"/>
      <c r="P26" s="51"/>
    </row>
    <row r="27" spans="1:16" ht="15" customHeight="1">
      <c r="A27" s="225" t="s">
        <v>41</v>
      </c>
      <c r="B27" s="209">
        <v>14680</v>
      </c>
      <c r="C27" s="209">
        <v>16166</v>
      </c>
      <c r="D27" s="209">
        <v>6494</v>
      </c>
      <c r="E27" s="221">
        <f t="shared" si="0"/>
        <v>40.17072868984288</v>
      </c>
      <c r="G27" s="76"/>
      <c r="H27" s="76"/>
      <c r="L27" s="51"/>
      <c r="N27" s="51"/>
      <c r="P27" s="51"/>
    </row>
    <row r="28" spans="1:16" ht="12.75" customHeight="1">
      <c r="A28" s="225" t="s">
        <v>76</v>
      </c>
      <c r="B28" s="209">
        <v>52391</v>
      </c>
      <c r="C28" s="209">
        <v>58569</v>
      </c>
      <c r="D28" s="259">
        <v>31907</v>
      </c>
      <c r="E28" s="221">
        <f t="shared" si="0"/>
        <v>54.47762468199902</v>
      </c>
      <c r="G28" s="76"/>
      <c r="H28" s="76"/>
      <c r="L28" s="51"/>
      <c r="N28" s="186"/>
      <c r="P28" s="51"/>
    </row>
    <row r="29" spans="1:16" ht="15" customHeight="1">
      <c r="A29" s="225" t="s">
        <v>77</v>
      </c>
      <c r="B29" s="209">
        <v>272922</v>
      </c>
      <c r="C29" s="209">
        <v>276539</v>
      </c>
      <c r="D29" s="209">
        <v>146083</v>
      </c>
      <c r="E29" s="221">
        <f t="shared" si="0"/>
        <v>52.82546042330376</v>
      </c>
      <c r="G29" s="76"/>
      <c r="H29" s="76"/>
      <c r="K29" s="51"/>
      <c r="L29" s="51"/>
      <c r="N29" s="51"/>
      <c r="P29" s="51"/>
    </row>
    <row r="30" spans="1:14" ht="15" customHeight="1">
      <c r="A30" s="225" t="s">
        <v>78</v>
      </c>
      <c r="B30" s="209">
        <v>95099</v>
      </c>
      <c r="C30" s="209">
        <v>97241</v>
      </c>
      <c r="D30" s="259">
        <v>29773</v>
      </c>
      <c r="E30" s="221">
        <f t="shared" si="0"/>
        <v>30.617743544389715</v>
      </c>
      <c r="G30" s="76"/>
      <c r="H30" s="76"/>
      <c r="K30" s="51"/>
      <c r="L30" s="51"/>
      <c r="N30" s="51"/>
    </row>
    <row r="31" spans="1:14" ht="15" customHeight="1">
      <c r="A31" s="223" t="s">
        <v>79</v>
      </c>
      <c r="B31" s="224">
        <v>500000</v>
      </c>
      <c r="C31" s="224">
        <v>720629</v>
      </c>
      <c r="D31" s="209">
        <v>152161</v>
      </c>
      <c r="E31" s="221">
        <f t="shared" si="0"/>
        <v>21.115025900983724</v>
      </c>
      <c r="F31" s="13"/>
      <c r="G31" s="76"/>
      <c r="H31" s="76"/>
      <c r="K31" s="51"/>
      <c r="L31" s="51"/>
      <c r="N31" s="51"/>
    </row>
    <row r="32" spans="1:14" ht="15" customHeight="1">
      <c r="A32" s="225" t="s">
        <v>80</v>
      </c>
      <c r="B32" s="209">
        <v>40435</v>
      </c>
      <c r="C32" s="209">
        <v>53766</v>
      </c>
      <c r="D32" s="209">
        <v>17360</v>
      </c>
      <c r="E32" s="221">
        <f t="shared" si="0"/>
        <v>32.288063088197</v>
      </c>
      <c r="G32" s="76"/>
      <c r="H32" s="76"/>
      <c r="K32" s="51"/>
      <c r="L32" s="51"/>
      <c r="N32" s="51"/>
    </row>
    <row r="33" spans="1:14" ht="15" customHeight="1">
      <c r="A33" s="225" t="s">
        <v>105</v>
      </c>
      <c r="B33" s="209">
        <v>3783</v>
      </c>
      <c r="C33" s="209">
        <v>3783</v>
      </c>
      <c r="D33" s="209">
        <v>1668</v>
      </c>
      <c r="E33" s="221">
        <f t="shared" si="0"/>
        <v>44.09199048374306</v>
      </c>
      <c r="G33" s="76"/>
      <c r="H33" s="76"/>
      <c r="L33" s="51"/>
      <c r="N33" s="51"/>
    </row>
    <row r="34" spans="1:14" ht="15" customHeight="1">
      <c r="A34" s="225" t="s">
        <v>81</v>
      </c>
      <c r="B34" s="209">
        <v>59277</v>
      </c>
      <c r="C34" s="209">
        <v>63362</v>
      </c>
      <c r="D34" s="209">
        <v>129163</v>
      </c>
      <c r="E34" s="221">
        <f t="shared" si="0"/>
        <v>203.84931031217448</v>
      </c>
      <c r="F34" s="157"/>
      <c r="G34" s="76"/>
      <c r="H34" s="76"/>
      <c r="L34" s="51"/>
      <c r="N34" s="51"/>
    </row>
    <row r="35" spans="1:14" ht="12" customHeight="1">
      <c r="A35" s="225" t="s">
        <v>82</v>
      </c>
      <c r="B35" s="209">
        <v>150000</v>
      </c>
      <c r="C35" s="209">
        <v>99974</v>
      </c>
      <c r="D35" s="209" t="s">
        <v>19</v>
      </c>
      <c r="E35" s="221" t="s">
        <v>19</v>
      </c>
      <c r="F35" s="8"/>
      <c r="G35" s="76"/>
      <c r="H35" s="76"/>
      <c r="L35" s="51"/>
      <c r="N35" s="51"/>
    </row>
    <row r="36" spans="1:14" ht="12.75">
      <c r="A36" s="226" t="s">
        <v>42</v>
      </c>
      <c r="B36" s="227">
        <v>100000</v>
      </c>
      <c r="C36" s="227">
        <v>74654</v>
      </c>
      <c r="D36" s="209" t="s">
        <v>19</v>
      </c>
      <c r="E36" s="221" t="s">
        <v>19</v>
      </c>
      <c r="G36" s="76"/>
      <c r="H36" s="76"/>
      <c r="L36" s="51"/>
      <c r="N36" s="51"/>
    </row>
    <row r="37" spans="1:14" ht="12" customHeight="1">
      <c r="A37" s="226" t="s">
        <v>43</v>
      </c>
      <c r="B37" s="227">
        <v>45000</v>
      </c>
      <c r="C37" s="227">
        <v>22320</v>
      </c>
      <c r="D37" s="209" t="s">
        <v>19</v>
      </c>
      <c r="E37" s="221" t="s">
        <v>19</v>
      </c>
      <c r="G37" s="76"/>
      <c r="H37" s="76"/>
      <c r="L37" s="51"/>
      <c r="N37" s="51"/>
    </row>
    <row r="38" spans="1:14" ht="12.75">
      <c r="A38" s="226" t="s">
        <v>44</v>
      </c>
      <c r="B38" s="227">
        <v>5000</v>
      </c>
      <c r="C38" s="227">
        <v>3000</v>
      </c>
      <c r="D38" s="209" t="s">
        <v>19</v>
      </c>
      <c r="E38" s="221" t="s">
        <v>19</v>
      </c>
      <c r="G38" s="76"/>
      <c r="H38" s="76"/>
      <c r="L38" s="51"/>
      <c r="N38" s="51"/>
    </row>
    <row r="39" spans="1:14" ht="15" customHeight="1" thickBot="1">
      <c r="A39" s="228" t="s">
        <v>87</v>
      </c>
      <c r="B39" s="229">
        <f>'Rozpočet kapitola EP'!B20</f>
        <v>585863</v>
      </c>
      <c r="C39" s="229">
        <f>'Rozpočet kapitola EP'!C20</f>
        <v>911083</v>
      </c>
      <c r="D39" s="229">
        <f>'Rozpočet kapitola EP'!D20</f>
        <v>635014</v>
      </c>
      <c r="E39" s="221">
        <f>D39/C39*100</f>
        <v>69.69880899983866</v>
      </c>
      <c r="G39" s="76"/>
      <c r="H39" s="76"/>
      <c r="L39" s="186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9969889</v>
      </c>
      <c r="D40" s="124">
        <f>SUM(D19:D39)</f>
        <v>5981101</v>
      </c>
      <c r="E40" s="130">
        <f>D40/C40*100</f>
        <v>59.991650859904254</v>
      </c>
      <c r="G40" s="76"/>
      <c r="H40" s="76"/>
      <c r="L40" s="186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Financování!B45</f>
        <v>28430</v>
      </c>
      <c r="C42" s="121">
        <f>Financování!C45</f>
        <v>343596</v>
      </c>
      <c r="D42" s="121">
        <f>Financování!D45</f>
        <v>180926</v>
      </c>
      <c r="E42" s="131">
        <f>D42/C42*100</f>
        <v>52.65660834235556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6"/>
      <c r="M43" s="183"/>
    </row>
    <row r="44" spans="1:13" ht="23.25" customHeight="1" thickBot="1">
      <c r="A44" s="72" t="s">
        <v>83</v>
      </c>
      <c r="B44" s="73">
        <f>SUM(B42+B40)</f>
        <v>8295534</v>
      </c>
      <c r="C44" s="73">
        <f>SUM(C42+C40)</f>
        <v>10313485</v>
      </c>
      <c r="D44" s="73">
        <f>SUM(D42+D40)</f>
        <v>6162027</v>
      </c>
      <c r="E44" s="74">
        <f>D44/C44*100</f>
        <v>59.747282320185654</v>
      </c>
      <c r="G44" s="76"/>
      <c r="H44" s="76"/>
      <c r="L44" s="51"/>
      <c r="M44" s="184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1039324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49" customFormat="1" ht="16.5" customHeight="1">
      <c r="A2" s="263" t="s">
        <v>148</v>
      </c>
      <c r="B2" s="264"/>
      <c r="C2" s="264"/>
      <c r="D2" s="264"/>
      <c r="E2" s="264"/>
    </row>
    <row r="3" spans="1:5" ht="16.5">
      <c r="A3" s="267" t="s">
        <v>46</v>
      </c>
      <c r="B3" s="266"/>
      <c r="C3" s="266"/>
      <c r="D3" s="266"/>
      <c r="E3" s="266"/>
    </row>
    <row r="4" spans="1:4" ht="17.25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5" ht="18" customHeight="1">
      <c r="A7" s="215" t="s">
        <v>35</v>
      </c>
      <c r="B7" s="213">
        <v>0</v>
      </c>
      <c r="C7" s="213">
        <v>0</v>
      </c>
      <c r="D7" s="213">
        <v>0</v>
      </c>
      <c r="E7" s="230" t="s">
        <v>19</v>
      </c>
    </row>
    <row r="8" spans="1:5" ht="18" customHeight="1">
      <c r="A8" s="216" t="s">
        <v>36</v>
      </c>
      <c r="B8" s="209">
        <v>5000</v>
      </c>
      <c r="C8" s="231">
        <v>7287</v>
      </c>
      <c r="D8" s="232">
        <v>9033</v>
      </c>
      <c r="E8" s="221">
        <f>D8/C8*100</f>
        <v>123.96047756278304</v>
      </c>
    </row>
    <row r="9" spans="1:5" ht="18" customHeight="1">
      <c r="A9" s="216" t="s">
        <v>37</v>
      </c>
      <c r="B9" s="209">
        <v>0</v>
      </c>
      <c r="C9" s="209">
        <v>0</v>
      </c>
      <c r="D9" s="209">
        <v>0</v>
      </c>
      <c r="E9" s="233" t="s">
        <v>19</v>
      </c>
    </row>
    <row r="10" spans="1:15" ht="18" customHeight="1" thickBot="1">
      <c r="A10" s="217" t="s">
        <v>38</v>
      </c>
      <c r="B10" s="214">
        <v>0</v>
      </c>
      <c r="C10" s="214">
        <v>237233</v>
      </c>
      <c r="D10" s="214">
        <v>237703</v>
      </c>
      <c r="E10" s="234">
        <f>D10/C10*100</f>
        <v>100.19811746257898</v>
      </c>
      <c r="O10" s="51"/>
    </row>
    <row r="11" spans="1:5" ht="20.25" customHeight="1" thickBot="1">
      <c r="A11" s="117" t="s">
        <v>27</v>
      </c>
      <c r="B11" s="121">
        <f>SUM(B7:B10)</f>
        <v>5000</v>
      </c>
      <c r="C11" s="118">
        <f>SUM(C7:C10)</f>
        <v>244520</v>
      </c>
      <c r="D11" s="118">
        <f>SUM(D7:D10)</f>
        <v>246736</v>
      </c>
      <c r="E11" s="119">
        <f>D11/C11*100</f>
        <v>100.90626533616881</v>
      </c>
    </row>
    <row r="12" spans="1:17" ht="12.75" customHeight="1" thickBot="1">
      <c r="A12" s="60"/>
      <c r="B12" s="61"/>
      <c r="C12" s="61"/>
      <c r="D12" s="61"/>
      <c r="E12" s="39"/>
      <c r="Q12" s="51"/>
    </row>
    <row r="13" spans="1:17" ht="20.25" customHeight="1" thickBot="1">
      <c r="A13" s="120" t="s">
        <v>30</v>
      </c>
      <c r="B13" s="122">
        <f>Financování!B24</f>
        <v>580863</v>
      </c>
      <c r="C13" s="122">
        <f>Financování!C24</f>
        <v>969957</v>
      </c>
      <c r="D13" s="122">
        <f>Financování!D24</f>
        <v>754818</v>
      </c>
      <c r="E13" s="119">
        <f>D13/C13*100</f>
        <v>77.81973840077447</v>
      </c>
      <c r="L13" s="51"/>
      <c r="N13" s="51"/>
      <c r="Q13" s="51"/>
    </row>
    <row r="14" spans="1:15" ht="12.75" customHeight="1" thickBot="1">
      <c r="A14" s="60"/>
      <c r="B14" s="61"/>
      <c r="C14" s="61"/>
      <c r="D14" s="61"/>
      <c r="E14" s="39"/>
      <c r="L14" s="51"/>
      <c r="N14" s="51"/>
      <c r="O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1214477</v>
      </c>
      <c r="D15" s="63">
        <f>D11+D13</f>
        <v>1001554</v>
      </c>
      <c r="E15" s="64">
        <f>D15/C15*100</f>
        <v>82.46792652310418</v>
      </c>
      <c r="L15" s="51"/>
      <c r="N15" s="51"/>
      <c r="O15" s="51"/>
      <c r="Q15" s="51"/>
    </row>
    <row r="16" spans="1:15" ht="24.75" customHeight="1" thickBot="1">
      <c r="A16" s="86"/>
      <c r="B16" s="87"/>
      <c r="C16" s="87"/>
      <c r="D16" s="87"/>
      <c r="E16" s="87"/>
      <c r="J16" t="s">
        <v>93</v>
      </c>
      <c r="N16" s="51"/>
      <c r="O16" s="51"/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Q17" s="51"/>
    </row>
    <row r="18" spans="1:17" ht="18" customHeight="1">
      <c r="A18" s="235" t="s">
        <v>50</v>
      </c>
      <c r="B18" s="236">
        <v>25965</v>
      </c>
      <c r="C18" s="236">
        <v>314601</v>
      </c>
      <c r="D18" s="236">
        <v>176559</v>
      </c>
      <c r="E18" s="237">
        <f>D18/C18*100</f>
        <v>56.12156350424824</v>
      </c>
      <c r="F18" s="70"/>
      <c r="L18" s="51"/>
      <c r="N18" s="51"/>
      <c r="Q18" s="51"/>
    </row>
    <row r="19" spans="1:17" ht="18" customHeight="1" thickBot="1">
      <c r="A19" s="238" t="s">
        <v>51</v>
      </c>
      <c r="B19" s="239">
        <v>559898</v>
      </c>
      <c r="C19" s="239">
        <v>596482</v>
      </c>
      <c r="D19" s="239">
        <v>458455</v>
      </c>
      <c r="E19" s="240">
        <f>D19/C19*100</f>
        <v>76.8598214195902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911083</v>
      </c>
      <c r="D20" s="124">
        <f>SUM(D18:D19)</f>
        <v>635014</v>
      </c>
      <c r="E20" s="130">
        <f>D20/C20*100</f>
        <v>69.69880899983866</v>
      </c>
      <c r="N20" s="51"/>
      <c r="O20" s="51"/>
      <c r="Q20" s="51"/>
    </row>
    <row r="21" spans="1:5" ht="12.75" customHeight="1" thickBot="1">
      <c r="A21" s="53"/>
      <c r="B21" s="68"/>
      <c r="C21" s="68"/>
      <c r="D21" s="68"/>
      <c r="E21" s="39"/>
    </row>
    <row r="22" spans="1:17" ht="20.25" customHeight="1" thickBot="1">
      <c r="A22" s="125" t="s">
        <v>28</v>
      </c>
      <c r="B22" s="124">
        <v>0</v>
      </c>
      <c r="C22" s="124">
        <f>Financování!C43</f>
        <v>303394</v>
      </c>
      <c r="D22" s="124">
        <f>Financování!D43</f>
        <v>158247</v>
      </c>
      <c r="E22" s="171">
        <f>D22/C22*100</f>
        <v>52.158908877565146</v>
      </c>
      <c r="N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1214477</v>
      </c>
      <c r="D24" s="73">
        <f>D20+D22</f>
        <v>793261</v>
      </c>
      <c r="E24" s="158">
        <f>D24/C24*100</f>
        <v>65.31708710827789</v>
      </c>
      <c r="N24" s="51"/>
      <c r="Q24" s="51"/>
    </row>
    <row r="25" spans="2:4" ht="20.25" customHeight="1" thickBot="1">
      <c r="B25" s="51"/>
      <c r="D25" s="51"/>
    </row>
    <row r="26" spans="1: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208293</v>
      </c>
      <c r="E26" s="90" t="s">
        <v>19</v>
      </c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63" t="s">
        <v>157</v>
      </c>
      <c r="B2" s="268"/>
      <c r="C2" s="268"/>
      <c r="D2" s="268"/>
      <c r="E2" s="268"/>
    </row>
    <row r="3" spans="1:5" ht="20.25" customHeight="1">
      <c r="A3" s="269" t="s">
        <v>95</v>
      </c>
      <c r="B3" s="270"/>
      <c r="C3" s="270"/>
      <c r="D3" s="270"/>
      <c r="E3" s="270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9" ht="15" customHeight="1">
      <c r="A7" s="215" t="s">
        <v>35</v>
      </c>
      <c r="B7" s="213">
        <v>3363230</v>
      </c>
      <c r="C7" s="213">
        <f>'Rozpočet včetně kapitoly EP'!C8</f>
        <v>3363230</v>
      </c>
      <c r="D7" s="213">
        <f>'Rozpočet včetně kapitoly EP'!D8</f>
        <v>2266286</v>
      </c>
      <c r="E7" s="219">
        <f>D7/C7*100</f>
        <v>67.38421101143841</v>
      </c>
      <c r="G7" s="35"/>
      <c r="H7" s="35"/>
      <c r="I7" s="35"/>
    </row>
    <row r="8" spans="1:13" ht="15" customHeight="1">
      <c r="A8" s="216" t="s">
        <v>36</v>
      </c>
      <c r="B8" s="209">
        <v>247989</v>
      </c>
      <c r="C8" s="213">
        <v>266426</v>
      </c>
      <c r="D8" s="213">
        <v>149837</v>
      </c>
      <c r="E8" s="221">
        <f>D8/C8*100</f>
        <v>56.23963126721866</v>
      </c>
      <c r="G8" s="76"/>
      <c r="H8" s="76"/>
      <c r="I8" s="76"/>
      <c r="M8" s="51"/>
    </row>
    <row r="9" spans="1:13" ht="15" customHeight="1">
      <c r="A9" s="216" t="s">
        <v>37</v>
      </c>
      <c r="B9" s="209">
        <v>22000</v>
      </c>
      <c r="C9" s="213">
        <f>'Rozpočet včetně kapitoly EP'!C10</f>
        <v>22000</v>
      </c>
      <c r="D9" s="213">
        <f>'Rozpočet včetně kapitoly EP'!D10</f>
        <v>16459</v>
      </c>
      <c r="E9" s="221">
        <f>D9/C9*100</f>
        <v>74.81363636363636</v>
      </c>
      <c r="G9" s="76"/>
      <c r="H9" s="76"/>
      <c r="I9" s="76"/>
      <c r="M9" s="51"/>
    </row>
    <row r="10" spans="1:13" ht="15" customHeight="1" thickBot="1">
      <c r="A10" s="217" t="s">
        <v>38</v>
      </c>
      <c r="B10" s="209">
        <v>73766</v>
      </c>
      <c r="C10" s="213">
        <v>967717</v>
      </c>
      <c r="D10" s="213">
        <v>944223</v>
      </c>
      <c r="E10" s="221">
        <f>D10/C10*100</f>
        <v>97.57222411097459</v>
      </c>
      <c r="G10" s="77"/>
      <c r="H10" s="77"/>
      <c r="I10" s="77"/>
      <c r="M10" s="51"/>
    </row>
    <row r="11" spans="1:9" ht="20.25" customHeight="1" thickBot="1">
      <c r="A11" s="132" t="s">
        <v>27</v>
      </c>
      <c r="B11" s="118">
        <f>SUM(B7:B10)</f>
        <v>3706985</v>
      </c>
      <c r="C11" s="118">
        <f>SUM(C7:C10)</f>
        <v>4619373</v>
      </c>
      <c r="D11" s="133">
        <f>SUM(D7:D10)</f>
        <v>3376805</v>
      </c>
      <c r="E11" s="119">
        <f>D11/C11*100</f>
        <v>73.10093815762441</v>
      </c>
      <c r="G11" s="35"/>
      <c r="H11" s="35"/>
      <c r="I11" s="35"/>
    </row>
    <row r="12" spans="2:9" ht="10.5" customHeight="1" thickBot="1">
      <c r="B12" s="51"/>
      <c r="C12" s="110"/>
      <c r="D12" s="110"/>
      <c r="G12" s="76"/>
      <c r="H12" s="76"/>
      <c r="I12" s="76"/>
    </row>
    <row r="13" spans="1:9" ht="20.25" customHeight="1" thickBot="1">
      <c r="A13" s="120" t="s">
        <v>30</v>
      </c>
      <c r="B13" s="121">
        <f>Financování!B15</f>
        <v>47351</v>
      </c>
      <c r="C13" s="121">
        <f>Financování!C15</f>
        <v>522472</v>
      </c>
      <c r="D13" s="121">
        <f>Financování!D15</f>
        <v>184884</v>
      </c>
      <c r="E13" s="131">
        <f>D13/C13*100</f>
        <v>35.38639391201825</v>
      </c>
      <c r="G13" s="76"/>
      <c r="H13" s="76"/>
      <c r="I13" s="76"/>
    </row>
    <row r="14" spans="2:9" ht="11.25" customHeight="1" thickBot="1">
      <c r="B14" s="51"/>
      <c r="C14" s="51"/>
      <c r="D14" s="51"/>
      <c r="G14" s="76"/>
      <c r="H14" s="76"/>
      <c r="I14" s="76"/>
    </row>
    <row r="15" spans="1:13" ht="20.25" customHeight="1" thickBot="1">
      <c r="A15" s="93" t="s">
        <v>39</v>
      </c>
      <c r="B15" s="63">
        <f>SUM(B13+B11)</f>
        <v>3754336</v>
      </c>
      <c r="C15" s="63">
        <f>SUM(C13+C11)</f>
        <v>5141845</v>
      </c>
      <c r="D15" s="63">
        <f>SUM(D13+D11)</f>
        <v>3561689</v>
      </c>
      <c r="E15" s="64">
        <f>D15/C15*100</f>
        <v>69.26869635315728</v>
      </c>
      <c r="G15" s="76"/>
      <c r="H15" s="76"/>
      <c r="I15" s="76"/>
      <c r="M15" s="51"/>
    </row>
    <row r="16" spans="2:13" ht="20.25" customHeight="1" thickBot="1">
      <c r="B16" s="51"/>
      <c r="C16" s="51"/>
      <c r="D16" s="51"/>
      <c r="G16" s="76"/>
      <c r="H16" s="76"/>
      <c r="I16" s="76"/>
      <c r="M16" s="51"/>
    </row>
    <row r="17" spans="1:15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  <c r="O17" s="51"/>
    </row>
    <row r="18" spans="1:15" ht="15" customHeight="1">
      <c r="A18" s="222" t="s">
        <v>85</v>
      </c>
      <c r="B18" s="213">
        <f>'Rozpočet včetně kapitoly EP'!B19</f>
        <v>74237</v>
      </c>
      <c r="C18" s="213">
        <f>'Rozpočet včetně kapitoly EP'!C19</f>
        <v>77720</v>
      </c>
      <c r="D18" s="213">
        <f>'Rozpočet včetně kapitoly EP'!D19</f>
        <v>23304</v>
      </c>
      <c r="E18" s="219">
        <f aca="true" t="shared" si="0" ref="E18:E33">D18/C18*100</f>
        <v>29.984559958826555</v>
      </c>
      <c r="G18" s="76"/>
      <c r="H18" s="76"/>
      <c r="I18" s="76"/>
      <c r="M18" s="51"/>
      <c r="O18" s="51"/>
    </row>
    <row r="19" spans="1:15" ht="15" customHeight="1">
      <c r="A19" s="223" t="s">
        <v>69</v>
      </c>
      <c r="B19" s="213">
        <v>372366</v>
      </c>
      <c r="C19" s="213">
        <v>653301</v>
      </c>
      <c r="D19" s="213">
        <v>482971</v>
      </c>
      <c r="E19" s="221">
        <f t="shared" si="0"/>
        <v>73.92779132436657</v>
      </c>
      <c r="G19" s="76"/>
      <c r="H19" s="76"/>
      <c r="I19" s="76"/>
      <c r="M19" s="51"/>
      <c r="O19" s="51"/>
    </row>
    <row r="20" spans="1:15" ht="15" customHeight="1">
      <c r="A20" s="225" t="s">
        <v>70</v>
      </c>
      <c r="B20" s="213">
        <f>'Rozpočet včetně kapitoly EP'!B21</f>
        <v>164046</v>
      </c>
      <c r="C20" s="213">
        <f>'Rozpočet včetně kapitoly EP'!C21</f>
        <v>179600</v>
      </c>
      <c r="D20" s="213">
        <f>'Rozpočet včetně kapitoly EP'!D21</f>
        <v>95508</v>
      </c>
      <c r="E20" s="221">
        <f t="shared" si="0"/>
        <v>53.17817371937639</v>
      </c>
      <c r="G20" s="76"/>
      <c r="H20" s="76"/>
      <c r="I20" s="76"/>
      <c r="M20" s="51"/>
      <c r="O20" s="51"/>
    </row>
    <row r="21" spans="1:15" ht="15" customHeight="1">
      <c r="A21" s="225" t="s">
        <v>71</v>
      </c>
      <c r="B21" s="213">
        <f>'Rozpočet včetně kapitoly EP'!B22</f>
        <v>325449</v>
      </c>
      <c r="C21" s="213">
        <f>'Rozpočet včetně kapitoly EP'!C22</f>
        <v>384478</v>
      </c>
      <c r="D21" s="213">
        <f>'Rozpočet včetně kapitoly EP'!D22</f>
        <v>188493</v>
      </c>
      <c r="E21" s="221">
        <f t="shared" si="0"/>
        <v>49.02569197717425</v>
      </c>
      <c r="G21" s="76"/>
      <c r="H21" s="76"/>
      <c r="I21" s="76"/>
      <c r="M21" s="51"/>
      <c r="O21" s="51"/>
    </row>
    <row r="22" spans="1:15" ht="15" customHeight="1">
      <c r="A22" s="225" t="s">
        <v>72</v>
      </c>
      <c r="B22" s="213">
        <f>'Rozpočet včetně kapitoly EP'!B23</f>
        <v>10810</v>
      </c>
      <c r="C22" s="213">
        <f>'Rozpočet včetně kapitoly EP'!C23</f>
        <v>13359</v>
      </c>
      <c r="D22" s="213">
        <f>'Rozpočet včetně kapitoly EP'!D23</f>
        <v>3512</v>
      </c>
      <c r="E22" s="221">
        <f t="shared" si="0"/>
        <v>26.28939291863163</v>
      </c>
      <c r="G22" s="76"/>
      <c r="H22" s="76"/>
      <c r="I22" s="76"/>
      <c r="M22" s="51"/>
      <c r="O22" s="51"/>
    </row>
    <row r="23" spans="1:15" ht="15" customHeight="1">
      <c r="A23" s="225" t="s">
        <v>73</v>
      </c>
      <c r="B23" s="213">
        <f>'Rozpočet včetně kapitoly EP'!B24</f>
        <v>2520</v>
      </c>
      <c r="C23" s="213">
        <f>'Rozpočet včetně kapitoly EP'!C24</f>
        <v>2520</v>
      </c>
      <c r="D23" s="213">
        <f>'Rozpočet včetně kapitoly EP'!D24</f>
        <v>123</v>
      </c>
      <c r="E23" s="221">
        <f t="shared" si="0"/>
        <v>4.880952380952381</v>
      </c>
      <c r="G23" s="76"/>
      <c r="H23" s="76"/>
      <c r="I23" s="76"/>
      <c r="M23" s="51"/>
      <c r="O23" s="51"/>
    </row>
    <row r="24" spans="1:15" ht="15" customHeight="1">
      <c r="A24" s="225" t="s">
        <v>74</v>
      </c>
      <c r="B24" s="213">
        <f>'Rozpočet včetně kapitoly EP'!B25</f>
        <v>1494000</v>
      </c>
      <c r="C24" s="213">
        <f>'Rozpočet včetně kapitoly EP'!C25</f>
        <v>1867208</v>
      </c>
      <c r="D24" s="213">
        <f>'Rozpočet včetně kapitoly EP'!D25</f>
        <v>930267</v>
      </c>
      <c r="E24" s="221">
        <f t="shared" si="0"/>
        <v>49.8212839705057</v>
      </c>
      <c r="G24" s="76"/>
      <c r="H24" s="76"/>
      <c r="I24" s="76"/>
      <c r="M24" s="51"/>
      <c r="O24" s="51"/>
    </row>
    <row r="25" spans="1:15" ht="15" customHeight="1">
      <c r="A25" s="225" t="s">
        <v>75</v>
      </c>
      <c r="B25" s="213">
        <f>'Rozpočet včetně kapitoly EP'!B26</f>
        <v>93891</v>
      </c>
      <c r="C25" s="213">
        <f>'Rozpočet včetně kapitoly EP'!C26</f>
        <v>533428</v>
      </c>
      <c r="D25" s="213">
        <f>'Rozpočet včetně kapitoly EP'!D26</f>
        <v>488859</v>
      </c>
      <c r="E25" s="221">
        <f t="shared" si="0"/>
        <v>91.64479554879009</v>
      </c>
      <c r="G25" s="76"/>
      <c r="H25" s="76"/>
      <c r="I25" s="76"/>
      <c r="M25" s="51"/>
      <c r="O25" s="51"/>
    </row>
    <row r="26" spans="1:15" ht="15" customHeight="1">
      <c r="A26" s="225" t="s">
        <v>41</v>
      </c>
      <c r="B26" s="213">
        <f>'Rozpočet včetně kapitoly EP'!B27</f>
        <v>14680</v>
      </c>
      <c r="C26" s="213">
        <f>'Rozpočet včetně kapitoly EP'!C27</f>
        <v>16166</v>
      </c>
      <c r="D26" s="213">
        <f>'Rozpočet včetně kapitoly EP'!D27</f>
        <v>6494</v>
      </c>
      <c r="E26" s="221">
        <f t="shared" si="0"/>
        <v>40.17072868984288</v>
      </c>
      <c r="G26" s="76"/>
      <c r="H26" s="76"/>
      <c r="I26" s="76"/>
      <c r="M26" s="51"/>
      <c r="O26" s="51"/>
    </row>
    <row r="27" spans="1:15" ht="15" customHeight="1">
      <c r="A27" s="225" t="s">
        <v>76</v>
      </c>
      <c r="B27" s="213">
        <f>'Rozpočet včetně kapitoly EP'!B28</f>
        <v>52391</v>
      </c>
      <c r="C27" s="213">
        <f>'Rozpočet včetně kapitoly EP'!C28</f>
        <v>58569</v>
      </c>
      <c r="D27" s="213">
        <f>'Rozpočet včetně kapitoly EP'!D28</f>
        <v>31907</v>
      </c>
      <c r="E27" s="221">
        <f t="shared" si="0"/>
        <v>54.47762468199902</v>
      </c>
      <c r="G27" s="76"/>
      <c r="H27" s="76"/>
      <c r="I27" s="76"/>
      <c r="M27" s="51"/>
      <c r="O27" s="51"/>
    </row>
    <row r="28" spans="1:15" ht="12.75" customHeight="1">
      <c r="A28" s="225" t="s">
        <v>77</v>
      </c>
      <c r="B28" s="213">
        <f>'Rozpočet včetně kapitoly EP'!B29</f>
        <v>272922</v>
      </c>
      <c r="C28" s="213">
        <f>'Rozpočet včetně kapitoly EP'!C29</f>
        <v>276539</v>
      </c>
      <c r="D28" s="213">
        <f>'Rozpočet včetně kapitoly EP'!D29</f>
        <v>146083</v>
      </c>
      <c r="E28" s="221">
        <f t="shared" si="0"/>
        <v>52.82546042330376</v>
      </c>
      <c r="G28" s="76"/>
      <c r="H28" s="76"/>
      <c r="I28" s="76"/>
      <c r="M28" s="51"/>
      <c r="O28" s="51"/>
    </row>
    <row r="29" spans="1:15" ht="15" customHeight="1">
      <c r="A29" s="225" t="s">
        <v>78</v>
      </c>
      <c r="B29" s="213">
        <f>'Rozpočet včetně kapitoly EP'!B30</f>
        <v>95099</v>
      </c>
      <c r="C29" s="213">
        <f>'Rozpočet včetně kapitoly EP'!C30</f>
        <v>97241</v>
      </c>
      <c r="D29" s="213">
        <f>'Rozpočet včetně kapitoly EP'!D30</f>
        <v>29773</v>
      </c>
      <c r="E29" s="221">
        <f t="shared" si="0"/>
        <v>30.617743544389715</v>
      </c>
      <c r="G29" s="76"/>
      <c r="H29" s="76"/>
      <c r="I29" s="76"/>
      <c r="M29" s="51"/>
      <c r="O29" s="51"/>
    </row>
    <row r="30" spans="1:15" ht="15" customHeight="1">
      <c r="A30" s="223" t="s">
        <v>79</v>
      </c>
      <c r="B30" s="213">
        <f>'Rozpočet včetně kapitoly EP'!B31</f>
        <v>500000</v>
      </c>
      <c r="C30" s="213">
        <f>'Rozpočet včetně kapitoly EP'!C31</f>
        <v>720629</v>
      </c>
      <c r="D30" s="213">
        <f>'Rozpočet včetně kapitoly EP'!D31</f>
        <v>152161</v>
      </c>
      <c r="E30" s="221">
        <f t="shared" si="0"/>
        <v>21.115025900983724</v>
      </c>
      <c r="G30" s="76"/>
      <c r="H30" s="76"/>
      <c r="I30" s="76"/>
      <c r="M30" s="51"/>
      <c r="O30" s="51"/>
    </row>
    <row r="31" spans="1:15" ht="15" customHeight="1">
      <c r="A31" s="225" t="s">
        <v>80</v>
      </c>
      <c r="B31" s="213">
        <f>'Rozpočet včetně kapitoly EP'!B32</f>
        <v>40435</v>
      </c>
      <c r="C31" s="213">
        <f>'Rozpočet včetně kapitoly EP'!C32</f>
        <v>53766</v>
      </c>
      <c r="D31" s="213">
        <f>'Rozpočet včetně kapitoly EP'!D32</f>
        <v>17360</v>
      </c>
      <c r="E31" s="221">
        <f t="shared" si="0"/>
        <v>32.288063088197</v>
      </c>
      <c r="G31" s="76"/>
      <c r="H31" s="76"/>
      <c r="I31" s="76"/>
      <c r="M31" s="51"/>
      <c r="O31" s="51"/>
    </row>
    <row r="32" spans="1:15" ht="15" customHeight="1">
      <c r="A32" s="225" t="s">
        <v>105</v>
      </c>
      <c r="B32" s="213">
        <f>'Rozpočet včetně kapitoly EP'!B33</f>
        <v>3783</v>
      </c>
      <c r="C32" s="213">
        <f>'Rozpočet včetně kapitoly EP'!C33</f>
        <v>3783</v>
      </c>
      <c r="D32" s="213">
        <f>'Rozpočet včetně kapitoly EP'!D33</f>
        <v>1668</v>
      </c>
      <c r="E32" s="221">
        <f t="shared" si="0"/>
        <v>44.09199048374306</v>
      </c>
      <c r="G32" s="76"/>
      <c r="H32" s="76"/>
      <c r="I32" s="76"/>
      <c r="M32" s="51"/>
      <c r="O32" s="51"/>
    </row>
    <row r="33" spans="1:15" ht="15" customHeight="1">
      <c r="A33" s="225" t="s">
        <v>81</v>
      </c>
      <c r="B33" s="213">
        <f>'Rozpočet včetně kapitoly EP'!B34</f>
        <v>59277</v>
      </c>
      <c r="C33" s="213">
        <f>'Rozpočet včetně kapitoly EP'!C34</f>
        <v>63362</v>
      </c>
      <c r="D33" s="213">
        <f>'Rozpočet včetně kapitoly EP'!D34</f>
        <v>129163</v>
      </c>
      <c r="E33" s="221">
        <f t="shared" si="0"/>
        <v>203.84931031217448</v>
      </c>
      <c r="G33" s="76"/>
      <c r="H33" s="76"/>
      <c r="I33" s="76"/>
      <c r="M33" s="51"/>
      <c r="O33" s="51"/>
    </row>
    <row r="34" spans="1:15" ht="15" customHeight="1">
      <c r="A34" s="225" t="s">
        <v>82</v>
      </c>
      <c r="B34" s="213">
        <v>150000</v>
      </c>
      <c r="C34" s="213">
        <f>'Rozpočet včetně kapitoly EP'!C35</f>
        <v>99974</v>
      </c>
      <c r="D34" s="209" t="s">
        <v>19</v>
      </c>
      <c r="E34" s="221" t="s">
        <v>19</v>
      </c>
      <c r="G34" s="76"/>
      <c r="H34" s="76"/>
      <c r="I34" s="76"/>
      <c r="M34" s="51"/>
      <c r="O34" s="51"/>
    </row>
    <row r="35" spans="1:15" ht="12" customHeight="1">
      <c r="A35" s="226" t="s">
        <v>42</v>
      </c>
      <c r="B35" s="227">
        <v>100000</v>
      </c>
      <c r="C35" s="213">
        <f>'Rozpočet včetně kapitoly EP'!C36</f>
        <v>74654</v>
      </c>
      <c r="D35" s="209" t="s">
        <v>19</v>
      </c>
      <c r="E35" s="221" t="s">
        <v>19</v>
      </c>
      <c r="G35" s="76"/>
      <c r="H35" s="76"/>
      <c r="I35" s="76"/>
      <c r="M35" s="51"/>
      <c r="O35" s="51"/>
    </row>
    <row r="36" spans="1:15" ht="12.75">
      <c r="A36" s="226" t="s">
        <v>43</v>
      </c>
      <c r="B36" s="227">
        <v>45000</v>
      </c>
      <c r="C36" s="213">
        <f>'Rozpočet včetně kapitoly EP'!C37</f>
        <v>22320</v>
      </c>
      <c r="D36" s="209" t="s">
        <v>19</v>
      </c>
      <c r="E36" s="221" t="s">
        <v>19</v>
      </c>
      <c r="G36" s="76"/>
      <c r="H36" s="76"/>
      <c r="I36" s="76"/>
      <c r="M36" s="51"/>
      <c r="O36" s="51"/>
    </row>
    <row r="37" spans="1:15" ht="12" customHeight="1" thickBot="1">
      <c r="A37" s="226" t="s">
        <v>44</v>
      </c>
      <c r="B37" s="227">
        <v>5000</v>
      </c>
      <c r="C37" s="213">
        <f>'Rozpočet včetně kapitoly EP'!C38</f>
        <v>3000</v>
      </c>
      <c r="D37" s="209" t="s">
        <v>19</v>
      </c>
      <c r="E37" s="221" t="s">
        <v>19</v>
      </c>
      <c r="G37" s="76"/>
      <c r="H37" s="76"/>
      <c r="I37" s="76"/>
      <c r="M37" s="51"/>
      <c r="O37" s="51"/>
    </row>
    <row r="38" spans="1:13" ht="23.25" customHeight="1" thickBot="1">
      <c r="A38" s="125" t="s">
        <v>45</v>
      </c>
      <c r="B38" s="124">
        <f>SUM(B18:B37)-B34</f>
        <v>3725906</v>
      </c>
      <c r="C38" s="124">
        <f>SUM(C18:C37)-C34</f>
        <v>5101643</v>
      </c>
      <c r="D38" s="124">
        <f>SUM(D18:D37)</f>
        <v>2727646</v>
      </c>
      <c r="E38" s="130">
        <f>D38/C38*100</f>
        <v>53.46603045332651</v>
      </c>
      <c r="G38" s="76"/>
      <c r="H38" s="76"/>
      <c r="I38" s="76"/>
      <c r="M38" s="51"/>
    </row>
    <row r="39" spans="2:13" ht="11.25" customHeight="1" thickBot="1">
      <c r="B39" s="51"/>
      <c r="C39" s="51"/>
      <c r="D39" s="110"/>
      <c r="G39" s="76"/>
      <c r="H39" s="76"/>
      <c r="I39" s="76"/>
      <c r="M39" s="51"/>
    </row>
    <row r="40" spans="1:15" ht="20.25" customHeight="1" thickBot="1">
      <c r="A40" s="120" t="s">
        <v>28</v>
      </c>
      <c r="B40" s="121">
        <f>Financování!B45</f>
        <v>28430</v>
      </c>
      <c r="C40" s="121">
        <f>Financování!C38</f>
        <v>40202</v>
      </c>
      <c r="D40" s="121">
        <f>Financování!D38</f>
        <v>22679</v>
      </c>
      <c r="E40" s="131">
        <f>D40/C40*100</f>
        <v>56.41261628774687</v>
      </c>
      <c r="G40" s="78"/>
      <c r="H40" s="78"/>
      <c r="I40" s="78"/>
      <c r="M40" s="51"/>
      <c r="O40" s="51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5141845</v>
      </c>
      <c r="D42" s="73">
        <f>SUM(D38+D40)</f>
        <v>2750325</v>
      </c>
      <c r="E42" s="74">
        <f>D42/C42*100</f>
        <v>53.48906861253111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811364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46.50390625" style="0" customWidth="1"/>
    <col min="2" max="4" width="12.5039062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  <col min="15" max="15" width="6.00390625" style="0" customWidth="1"/>
    <col min="16" max="16" width="12.50390625" style="0" customWidth="1"/>
  </cols>
  <sheetData>
    <row r="1" spans="1:5" s="111" customFormat="1" ht="22.5" customHeight="1">
      <c r="A1" s="271" t="s">
        <v>156</v>
      </c>
      <c r="B1" s="268"/>
      <c r="C1" s="268"/>
      <c r="D1" s="268"/>
      <c r="E1" s="268"/>
    </row>
    <row r="2" spans="1:5" ht="13.5">
      <c r="A2" s="43" t="s">
        <v>30</v>
      </c>
      <c r="E2" s="55" t="s">
        <v>20</v>
      </c>
    </row>
    <row r="3" spans="1:5" ht="26.2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5" ht="39">
      <c r="A4" s="210" t="s">
        <v>133</v>
      </c>
      <c r="B4" s="209">
        <v>2421</v>
      </c>
      <c r="C4" s="209">
        <v>2421</v>
      </c>
      <c r="D4" s="209">
        <v>1658</v>
      </c>
      <c r="E4" s="209">
        <f aca="true" t="shared" si="0" ref="E4:E15">D4*100/C4</f>
        <v>68.48409748038002</v>
      </c>
    </row>
    <row r="5" spans="1:5" ht="52.5">
      <c r="A5" s="210" t="s">
        <v>134</v>
      </c>
      <c r="B5" s="209">
        <v>2865</v>
      </c>
      <c r="C5" s="209">
        <v>2865</v>
      </c>
      <c r="D5" s="209">
        <v>1200</v>
      </c>
      <c r="E5" s="209">
        <f t="shared" si="0"/>
        <v>41.8848167539267</v>
      </c>
    </row>
    <row r="6" spans="1:5" ht="52.5">
      <c r="A6" s="210" t="s">
        <v>135</v>
      </c>
      <c r="B6" s="209">
        <v>1895</v>
      </c>
      <c r="C6" s="209">
        <v>1895</v>
      </c>
      <c r="D6" s="209">
        <v>0</v>
      </c>
      <c r="E6" s="209">
        <f t="shared" si="0"/>
        <v>0</v>
      </c>
    </row>
    <row r="7" spans="1:5" ht="52.5">
      <c r="A7" s="210" t="s">
        <v>136</v>
      </c>
      <c r="B7" s="209">
        <v>2070</v>
      </c>
      <c r="C7" s="209">
        <v>2070</v>
      </c>
      <c r="D7" s="209">
        <v>0</v>
      </c>
      <c r="E7" s="209">
        <f t="shared" si="0"/>
        <v>0</v>
      </c>
    </row>
    <row r="8" spans="1:5" ht="15.75" customHeight="1">
      <c r="A8" s="210" t="s">
        <v>119</v>
      </c>
      <c r="B8" s="209">
        <v>38100</v>
      </c>
      <c r="C8" s="209">
        <v>38100</v>
      </c>
      <c r="D8" s="209">
        <v>38100</v>
      </c>
      <c r="E8" s="209">
        <f t="shared" si="0"/>
        <v>100</v>
      </c>
    </row>
    <row r="9" spans="1:5" ht="54" customHeight="1">
      <c r="A9" s="210" t="s">
        <v>121</v>
      </c>
      <c r="B9" s="209">
        <v>0</v>
      </c>
      <c r="C9" s="209">
        <v>2721</v>
      </c>
      <c r="D9" s="209">
        <v>0</v>
      </c>
      <c r="E9" s="209">
        <f t="shared" si="0"/>
        <v>0</v>
      </c>
    </row>
    <row r="10" spans="1:5" ht="52.5">
      <c r="A10" s="210" t="s">
        <v>122</v>
      </c>
      <c r="B10" s="209">
        <v>0</v>
      </c>
      <c r="C10" s="209">
        <v>8945</v>
      </c>
      <c r="D10" s="209">
        <v>0</v>
      </c>
      <c r="E10" s="209">
        <f t="shared" si="0"/>
        <v>0</v>
      </c>
    </row>
    <row r="11" spans="1:5" ht="66">
      <c r="A11" s="210" t="s">
        <v>140</v>
      </c>
      <c r="B11" s="209">
        <v>0</v>
      </c>
      <c r="C11" s="209">
        <v>8000</v>
      </c>
      <c r="D11" s="209">
        <v>1509</v>
      </c>
      <c r="E11" s="209">
        <f t="shared" si="0"/>
        <v>18.8625</v>
      </c>
    </row>
    <row r="12" spans="1:5" ht="57" customHeight="1">
      <c r="A12" s="210" t="s">
        <v>138</v>
      </c>
      <c r="B12" s="209">
        <v>0</v>
      </c>
      <c r="C12" s="209">
        <v>10154</v>
      </c>
      <c r="D12" s="209">
        <v>3154</v>
      </c>
      <c r="E12" s="209">
        <f t="shared" si="0"/>
        <v>31.0616505810518</v>
      </c>
    </row>
    <row r="13" spans="1:5" ht="52.5">
      <c r="A13" s="210" t="s">
        <v>137</v>
      </c>
      <c r="B13" s="209">
        <v>0</v>
      </c>
      <c r="C13" s="209">
        <v>1730</v>
      </c>
      <c r="D13" s="209">
        <v>1000</v>
      </c>
      <c r="E13" s="209">
        <f t="shared" si="0"/>
        <v>57.80346820809248</v>
      </c>
    </row>
    <row r="14" spans="1:5" ht="25.5" customHeight="1">
      <c r="A14" s="210" t="s">
        <v>129</v>
      </c>
      <c r="B14" s="209">
        <v>0</v>
      </c>
      <c r="C14" s="209">
        <v>443571</v>
      </c>
      <c r="D14" s="209">
        <v>138263</v>
      </c>
      <c r="E14" s="209">
        <f t="shared" si="0"/>
        <v>31.170432692849623</v>
      </c>
    </row>
    <row r="15" spans="1:14" ht="20.25" customHeight="1">
      <c r="A15" s="138" t="s">
        <v>55</v>
      </c>
      <c r="B15" s="134">
        <f>SUM(B4:B14)</f>
        <v>47351</v>
      </c>
      <c r="C15" s="134">
        <f>SUM(C4:C14)</f>
        <v>522472</v>
      </c>
      <c r="D15" s="134">
        <f>SUM(D4:D14)</f>
        <v>184884</v>
      </c>
      <c r="E15" s="134">
        <f t="shared" si="0"/>
        <v>35.38639391201825</v>
      </c>
      <c r="N15" s="51"/>
    </row>
    <row r="16" ht="15" customHeight="1">
      <c r="N16" s="51"/>
    </row>
    <row r="17" spans="1:14" ht="26.25">
      <c r="A17" s="137" t="s">
        <v>56</v>
      </c>
      <c r="B17" s="23" t="s">
        <v>54</v>
      </c>
      <c r="C17" s="23" t="s">
        <v>33</v>
      </c>
      <c r="D17" s="23" t="s">
        <v>86</v>
      </c>
      <c r="E17" s="23" t="s">
        <v>34</v>
      </c>
      <c r="N17" s="51"/>
    </row>
    <row r="18" spans="1:14" ht="15.75" customHeight="1">
      <c r="A18" s="210" t="s">
        <v>97</v>
      </c>
      <c r="B18" s="209">
        <v>160000</v>
      </c>
      <c r="C18" s="212">
        <v>582403</v>
      </c>
      <c r="D18" s="212">
        <v>421219</v>
      </c>
      <c r="E18" s="209">
        <f aca="true" t="shared" si="1" ref="E18:E24">D18*100/C18</f>
        <v>72.32431838434898</v>
      </c>
      <c r="N18" s="51"/>
    </row>
    <row r="19" spans="1:14" ht="26.25">
      <c r="A19" s="211" t="s">
        <v>124</v>
      </c>
      <c r="B19" s="209">
        <v>2272</v>
      </c>
      <c r="C19" s="212">
        <v>243509</v>
      </c>
      <c r="D19" s="212">
        <v>243509</v>
      </c>
      <c r="E19" s="209">
        <f t="shared" si="1"/>
        <v>100</v>
      </c>
      <c r="N19" s="51"/>
    </row>
    <row r="20" spans="1:14" ht="15.75" customHeight="1">
      <c r="A20" s="211" t="s">
        <v>57</v>
      </c>
      <c r="B20" s="209">
        <v>418591</v>
      </c>
      <c r="C20" s="212">
        <v>141335</v>
      </c>
      <c r="D20" s="212">
        <v>88668</v>
      </c>
      <c r="E20" s="209">
        <f t="shared" si="1"/>
        <v>62.736052640888666</v>
      </c>
      <c r="F20" s="169"/>
      <c r="N20" s="51"/>
    </row>
    <row r="21" spans="1:14" ht="39">
      <c r="A21" s="211" t="s">
        <v>120</v>
      </c>
      <c r="B21" s="209">
        <v>0</v>
      </c>
      <c r="C21" s="209">
        <v>1312</v>
      </c>
      <c r="D21" s="209">
        <v>1312</v>
      </c>
      <c r="E21" s="209">
        <f t="shared" si="1"/>
        <v>100</v>
      </c>
      <c r="N21" s="51"/>
    </row>
    <row r="22" spans="1:14" ht="42" customHeight="1">
      <c r="A22" s="211" t="s">
        <v>123</v>
      </c>
      <c r="B22" s="209">
        <v>0</v>
      </c>
      <c r="C22" s="209">
        <v>110</v>
      </c>
      <c r="D22" s="209">
        <v>110</v>
      </c>
      <c r="E22" s="209">
        <f t="shared" si="1"/>
        <v>100</v>
      </c>
      <c r="N22" s="51"/>
    </row>
    <row r="23" spans="1:14" ht="39">
      <c r="A23" s="211" t="s">
        <v>130</v>
      </c>
      <c r="B23" s="209">
        <v>0</v>
      </c>
      <c r="C23" s="209">
        <v>1288</v>
      </c>
      <c r="D23" s="209">
        <v>0</v>
      </c>
      <c r="E23" s="209">
        <f t="shared" si="1"/>
        <v>0</v>
      </c>
      <c r="N23" s="51"/>
    </row>
    <row r="24" spans="1:16" ht="25.5" customHeight="1">
      <c r="A24" s="139" t="s">
        <v>58</v>
      </c>
      <c r="B24" s="134">
        <f>SUM(B18:B20)</f>
        <v>580863</v>
      </c>
      <c r="C24" s="134">
        <f>SUM(C18:C23)</f>
        <v>969957</v>
      </c>
      <c r="D24" s="134">
        <f>SUM(D18:D23)</f>
        <v>754818</v>
      </c>
      <c r="E24" s="134">
        <f t="shared" si="1"/>
        <v>77.81973840077447</v>
      </c>
      <c r="N24" s="51"/>
      <c r="P24" s="51"/>
    </row>
    <row r="25" spans="2:16" ht="13.5" thickBot="1">
      <c r="B25" s="8"/>
      <c r="C25" s="8"/>
      <c r="D25" s="8"/>
      <c r="E25" s="8"/>
      <c r="N25" s="51"/>
      <c r="P25" s="51"/>
    </row>
    <row r="26" spans="1:14" ht="18.75" customHeight="1" thickBot="1">
      <c r="A26" s="88" t="s">
        <v>59</v>
      </c>
      <c r="B26" s="63">
        <f>B15+B24</f>
        <v>628214</v>
      </c>
      <c r="C26" s="63">
        <f>SUM(C24+C15)</f>
        <v>1492429</v>
      </c>
      <c r="D26" s="63">
        <f>D24+D15</f>
        <v>939702</v>
      </c>
      <c r="E26" s="64">
        <f>D26/C26*100</f>
        <v>62.96460334126448</v>
      </c>
      <c r="N26" s="51"/>
    </row>
    <row r="27" spans="1:14" ht="14.25" customHeight="1">
      <c r="A27" s="60"/>
      <c r="B27" s="140"/>
      <c r="C27" s="140"/>
      <c r="D27" s="140"/>
      <c r="E27" s="141"/>
      <c r="N27" s="51"/>
    </row>
    <row r="28" spans="1:5" ht="13.5">
      <c r="A28" s="43" t="s">
        <v>28</v>
      </c>
      <c r="E28" s="55" t="s">
        <v>20</v>
      </c>
    </row>
    <row r="29" spans="1:6" ht="12.75" customHeight="1">
      <c r="A29" s="142" t="s">
        <v>60</v>
      </c>
      <c r="B29" s="143" t="s">
        <v>91</v>
      </c>
      <c r="C29" s="143" t="s">
        <v>92</v>
      </c>
      <c r="D29" s="144" t="s">
        <v>86</v>
      </c>
      <c r="E29" s="143" t="s">
        <v>34</v>
      </c>
      <c r="F29" s="148"/>
    </row>
    <row r="30" spans="1:5" ht="9.75" customHeight="1">
      <c r="A30" s="145"/>
      <c r="B30" s="136"/>
      <c r="C30" s="136"/>
      <c r="D30" s="135"/>
      <c r="E30" s="136"/>
    </row>
    <row r="31" spans="1:5" ht="15.75" customHeight="1">
      <c r="A31" s="211" t="s">
        <v>89</v>
      </c>
      <c r="B31" s="209">
        <v>28430</v>
      </c>
      <c r="C31" s="231">
        <v>28430</v>
      </c>
      <c r="D31" s="212">
        <v>12195</v>
      </c>
      <c r="E31" s="231">
        <f aca="true" t="shared" si="2" ref="E31:E38">D31*100/C31</f>
        <v>42.89482940555751</v>
      </c>
    </row>
    <row r="32" spans="1:5" ht="52.5">
      <c r="A32" s="211" t="s">
        <v>127</v>
      </c>
      <c r="B32" s="209">
        <v>0</v>
      </c>
      <c r="C32" s="231">
        <v>643</v>
      </c>
      <c r="D32" s="212">
        <v>643</v>
      </c>
      <c r="E32" s="231">
        <f t="shared" si="2"/>
        <v>100</v>
      </c>
    </row>
    <row r="33" spans="1:5" ht="49.5" customHeight="1">
      <c r="A33" s="211" t="s">
        <v>143</v>
      </c>
      <c r="B33" s="209">
        <v>0</v>
      </c>
      <c r="C33" s="209">
        <v>8121</v>
      </c>
      <c r="D33" s="209">
        <v>8121</v>
      </c>
      <c r="E33" s="231">
        <f t="shared" si="2"/>
        <v>100</v>
      </c>
    </row>
    <row r="34" spans="1:5" ht="52.5" customHeight="1">
      <c r="A34" s="211" t="s">
        <v>141</v>
      </c>
      <c r="B34" s="209">
        <v>0</v>
      </c>
      <c r="C34" s="209">
        <v>298</v>
      </c>
      <c r="D34" s="209">
        <v>298</v>
      </c>
      <c r="E34" s="231">
        <f>D34*100/C34</f>
        <v>100</v>
      </c>
    </row>
    <row r="35" spans="1:5" ht="39">
      <c r="A35" s="211" t="s">
        <v>120</v>
      </c>
      <c r="B35" s="209">
        <v>0</v>
      </c>
      <c r="C35" s="209">
        <v>1312</v>
      </c>
      <c r="D35" s="209">
        <v>1312</v>
      </c>
      <c r="E35" s="231">
        <f>D35*100/C35</f>
        <v>100</v>
      </c>
    </row>
    <row r="36" spans="1:5" ht="45.75" customHeight="1">
      <c r="A36" s="211" t="s">
        <v>123</v>
      </c>
      <c r="B36" s="209">
        <v>0</v>
      </c>
      <c r="C36" s="209">
        <v>110</v>
      </c>
      <c r="D36" s="209">
        <v>110</v>
      </c>
      <c r="E36" s="231">
        <f>D36*100/C36</f>
        <v>100</v>
      </c>
    </row>
    <row r="37" spans="1:5" ht="39">
      <c r="A37" s="211" t="s">
        <v>130</v>
      </c>
      <c r="B37" s="209">
        <v>0</v>
      </c>
      <c r="C37" s="209">
        <v>1288</v>
      </c>
      <c r="D37" s="209">
        <v>0</v>
      </c>
      <c r="E37" s="231">
        <f>D37*100/C37</f>
        <v>0</v>
      </c>
    </row>
    <row r="38" spans="1:5" ht="20.25" customHeight="1">
      <c r="A38" s="138" t="s">
        <v>61</v>
      </c>
      <c r="B38" s="134">
        <f>SUM(B31:B31)</f>
        <v>28430</v>
      </c>
      <c r="C38" s="134">
        <f>SUM(C31:C37)</f>
        <v>40202</v>
      </c>
      <c r="D38" s="134">
        <f>SUM(D31:D37)</f>
        <v>22679</v>
      </c>
      <c r="E38" s="134">
        <f t="shared" si="2"/>
        <v>56.41261628774688</v>
      </c>
    </row>
    <row r="39" spans="1:5" ht="12.75" customHeight="1">
      <c r="A39" s="146"/>
      <c r="B39" s="147"/>
      <c r="C39" s="147"/>
      <c r="D39" s="147"/>
      <c r="E39" s="147"/>
    </row>
    <row r="40" spans="1:5" ht="26.25">
      <c r="A40" s="137" t="s">
        <v>62</v>
      </c>
      <c r="B40" s="23" t="s">
        <v>54</v>
      </c>
      <c r="C40" s="23" t="s">
        <v>47</v>
      </c>
      <c r="D40" s="23" t="s">
        <v>48</v>
      </c>
      <c r="E40" s="23" t="s">
        <v>34</v>
      </c>
    </row>
    <row r="41" spans="1:5" ht="15.75" customHeight="1">
      <c r="A41" s="211" t="s">
        <v>98</v>
      </c>
      <c r="B41" s="209">
        <v>0</v>
      </c>
      <c r="C41" s="209">
        <v>206381</v>
      </c>
      <c r="D41" s="209">
        <v>61234</v>
      </c>
      <c r="E41" s="209">
        <f>D41*100/C41</f>
        <v>29.670366942693366</v>
      </c>
    </row>
    <row r="42" spans="1:5" ht="15.75" customHeight="1">
      <c r="A42" s="211" t="s">
        <v>144</v>
      </c>
      <c r="B42" s="209">
        <v>0</v>
      </c>
      <c r="C42" s="209">
        <v>97013</v>
      </c>
      <c r="D42" s="209">
        <v>97013</v>
      </c>
      <c r="E42" s="209">
        <f>D42*100/C42</f>
        <v>100</v>
      </c>
    </row>
    <row r="43" spans="1:5" ht="26.25" customHeight="1">
      <c r="A43" s="139" t="s">
        <v>63</v>
      </c>
      <c r="B43" s="134">
        <f>SUM(B41:B41)</f>
        <v>0</v>
      </c>
      <c r="C43" s="134">
        <f>SUM(C41:C42)</f>
        <v>303394</v>
      </c>
      <c r="D43" s="134">
        <f>SUM(D41:D42)</f>
        <v>158247</v>
      </c>
      <c r="E43" s="178">
        <f>D43/C43*100</f>
        <v>52.158908877565146</v>
      </c>
    </row>
    <row r="44" spans="2:5" ht="12" customHeight="1" thickBot="1">
      <c r="B44" s="8"/>
      <c r="C44" s="8"/>
      <c r="D44" s="8"/>
      <c r="E44" s="8"/>
    </row>
    <row r="45" spans="1:14" ht="21.75" customHeight="1" thickBot="1">
      <c r="A45" s="88" t="s">
        <v>64</v>
      </c>
      <c r="B45" s="63">
        <f>SUM(B43+B38)</f>
        <v>28430</v>
      </c>
      <c r="C45" s="63">
        <f>SUM(C43+C38)</f>
        <v>343596</v>
      </c>
      <c r="D45" s="63">
        <f>SUM(D43+D38)</f>
        <v>180926</v>
      </c>
      <c r="E45" s="64">
        <f>D45/C45*100</f>
        <v>52.65660834235556</v>
      </c>
      <c r="N45" s="51"/>
    </row>
    <row r="46" ht="12" customHeight="1" thickBot="1">
      <c r="N46" s="51"/>
    </row>
    <row r="47" spans="1:14" ht="22.5" customHeight="1" thickBot="1">
      <c r="A47" s="88" t="s">
        <v>65</v>
      </c>
      <c r="B47" s="63">
        <f>B26-B45</f>
        <v>599784</v>
      </c>
      <c r="C47" s="63">
        <f>C26-C45</f>
        <v>1148833</v>
      </c>
      <c r="D47" s="63">
        <f>D26-D45</f>
        <v>758776</v>
      </c>
      <c r="E47" s="64" t="s">
        <v>19</v>
      </c>
      <c r="N47" s="51"/>
    </row>
    <row r="48" ht="12.75">
      <c r="N48" s="51"/>
    </row>
    <row r="49" ht="12.75">
      <c r="N49" s="51"/>
    </row>
    <row r="50" ht="12.75">
      <c r="N50" s="51"/>
    </row>
    <row r="51" ht="12.75">
      <c r="N51" s="51"/>
    </row>
    <row r="52" ht="12.75">
      <c r="N52" s="51"/>
    </row>
    <row r="53" ht="12.75">
      <c r="N53" s="51"/>
    </row>
    <row r="54" ht="12.75">
      <c r="N54" s="51"/>
    </row>
    <row r="55" ht="12.75">
      <c r="N55" s="51"/>
    </row>
    <row r="56" ht="12.75">
      <c r="N56" s="5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N23" sqref="N23"/>
    </sheetView>
  </sheetViews>
  <sheetFormatPr defaultColWidth="9.125" defaultRowHeight="12.75"/>
  <cols>
    <col min="1" max="1" width="2.50390625" style="190" customWidth="1"/>
    <col min="2" max="2" width="20.125" style="190" customWidth="1"/>
    <col min="3" max="3" width="5.375" style="190" customWidth="1"/>
    <col min="4" max="15" width="8.00390625" style="190" customWidth="1"/>
    <col min="16" max="16" width="10.625" style="190" customWidth="1"/>
    <col min="17" max="18" width="9.50390625" style="190" customWidth="1"/>
    <col min="19" max="19" width="0" style="190" hidden="1" customWidth="1"/>
    <col min="20" max="20" width="4.00390625" style="190" customWidth="1"/>
    <col min="21" max="16384" width="9.125" style="190" customWidth="1"/>
  </cols>
  <sheetData>
    <row r="1" ht="21" customHeight="1"/>
    <row r="2" spans="2:18" s="201" customFormat="1" ht="12.75">
      <c r="B2" s="274" t="s">
        <v>126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ht="14.25" customHeight="1"/>
    <row r="4" spans="2:18" ht="20.25">
      <c r="B4" s="191">
        <v>2015</v>
      </c>
      <c r="C4" s="192"/>
      <c r="D4" s="193" t="s">
        <v>0</v>
      </c>
      <c r="E4" s="193" t="s">
        <v>1</v>
      </c>
      <c r="F4" s="193" t="s">
        <v>2</v>
      </c>
      <c r="G4" s="193" t="s">
        <v>3</v>
      </c>
      <c r="H4" s="193" t="s">
        <v>4</v>
      </c>
      <c r="I4" s="193" t="s">
        <v>5</v>
      </c>
      <c r="J4" s="193" t="s">
        <v>6</v>
      </c>
      <c r="K4" s="193" t="s">
        <v>7</v>
      </c>
      <c r="L4" s="193" t="s">
        <v>8</v>
      </c>
      <c r="M4" s="193" t="s">
        <v>9</v>
      </c>
      <c r="N4" s="193" t="s">
        <v>10</v>
      </c>
      <c r="O4" s="193" t="s">
        <v>11</v>
      </c>
      <c r="P4" s="193" t="s">
        <v>12</v>
      </c>
      <c r="Q4" s="193" t="s">
        <v>15</v>
      </c>
      <c r="R4" s="193" t="s">
        <v>13</v>
      </c>
    </row>
    <row r="5" spans="2:18" ht="20.25">
      <c r="B5" s="194" t="s">
        <v>111</v>
      </c>
      <c r="C5" s="195">
        <v>1111</v>
      </c>
      <c r="D5" s="196">
        <v>83241.71956999999</v>
      </c>
      <c r="E5" s="196">
        <v>70572.49081</v>
      </c>
      <c r="F5" s="196">
        <v>59901.33033</v>
      </c>
      <c r="G5" s="196">
        <v>51849.50864</v>
      </c>
      <c r="H5" s="196">
        <v>32855.665649999995</v>
      </c>
      <c r="I5" s="196">
        <v>72416.38787</v>
      </c>
      <c r="J5" s="196">
        <v>78803.70022</v>
      </c>
      <c r="K5" s="196">
        <v>0</v>
      </c>
      <c r="L5" s="196">
        <v>0</v>
      </c>
      <c r="M5" s="196">
        <v>0</v>
      </c>
      <c r="N5" s="196">
        <v>0</v>
      </c>
      <c r="O5" s="196">
        <v>0</v>
      </c>
      <c r="P5" s="196">
        <v>449640.80308999994</v>
      </c>
      <c r="Q5" s="196">
        <v>744000</v>
      </c>
      <c r="R5" s="197">
        <v>60.43559181317203</v>
      </c>
    </row>
    <row r="6" spans="2:18" ht="30">
      <c r="B6" s="194" t="s">
        <v>112</v>
      </c>
      <c r="C6" s="195">
        <v>1112</v>
      </c>
      <c r="D6" s="196">
        <v>468.07032</v>
      </c>
      <c r="E6" s="196">
        <v>56.11938</v>
      </c>
      <c r="F6" s="196">
        <v>2548.7182799999996</v>
      </c>
      <c r="G6" s="196">
        <v>0</v>
      </c>
      <c r="H6" s="196">
        <v>0</v>
      </c>
      <c r="I6" s="196">
        <v>7009.794599999999</v>
      </c>
      <c r="J6" s="196">
        <v>11811.53774</v>
      </c>
      <c r="K6" s="196">
        <v>0</v>
      </c>
      <c r="L6" s="196">
        <v>0</v>
      </c>
      <c r="M6" s="196">
        <v>0</v>
      </c>
      <c r="N6" s="196">
        <v>0</v>
      </c>
      <c r="O6" s="196">
        <v>0</v>
      </c>
      <c r="P6" s="196">
        <v>21894.24032</v>
      </c>
      <c r="Q6" s="196">
        <v>15000</v>
      </c>
      <c r="R6" s="197">
        <v>145.96160213333334</v>
      </c>
    </row>
    <row r="7" spans="2:18" ht="20.25">
      <c r="B7" s="194" t="s">
        <v>113</v>
      </c>
      <c r="C7" s="195">
        <v>1113</v>
      </c>
      <c r="D7" s="196">
        <v>8758.33409</v>
      </c>
      <c r="E7" s="196">
        <v>13076.20275</v>
      </c>
      <c r="F7" s="196">
        <v>5435.442190000001</v>
      </c>
      <c r="G7" s="196">
        <v>6347.93429</v>
      </c>
      <c r="H7" s="196">
        <v>7133.48088</v>
      </c>
      <c r="I7" s="196">
        <v>7702.76849</v>
      </c>
      <c r="J7" s="196">
        <v>10412.16468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58866.327370000006</v>
      </c>
      <c r="Q7" s="196">
        <v>68000</v>
      </c>
      <c r="R7" s="197">
        <v>86.56812848529412</v>
      </c>
    </row>
    <row r="8" spans="2:18" ht="20.25">
      <c r="B8" s="194" t="s">
        <v>114</v>
      </c>
      <c r="C8" s="195">
        <v>1121</v>
      </c>
      <c r="D8" s="196">
        <v>27527.061579999998</v>
      </c>
      <c r="E8" s="196">
        <v>7012.958860000001</v>
      </c>
      <c r="F8" s="196">
        <v>87607.95628</v>
      </c>
      <c r="G8" s="196">
        <v>117656.36614</v>
      </c>
      <c r="H8" s="196">
        <v>1452.06185</v>
      </c>
      <c r="I8" s="196">
        <v>155016.73948</v>
      </c>
      <c r="J8" s="196">
        <v>208330.22431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604603.3685</v>
      </c>
      <c r="Q8" s="196">
        <v>790000</v>
      </c>
      <c r="R8" s="197">
        <v>76.53207196202531</v>
      </c>
    </row>
    <row r="9" spans="2:18" ht="12.75">
      <c r="B9" s="194" t="s">
        <v>115</v>
      </c>
      <c r="C9" s="195">
        <v>1211</v>
      </c>
      <c r="D9" s="196">
        <v>157858.22053999998</v>
      </c>
      <c r="E9" s="196">
        <v>223538.37266</v>
      </c>
      <c r="F9" s="196">
        <v>67616.54359999999</v>
      </c>
      <c r="G9" s="196">
        <v>118611.66423000001</v>
      </c>
      <c r="H9" s="196">
        <v>204384.56719</v>
      </c>
      <c r="I9" s="196">
        <v>102133.28933</v>
      </c>
      <c r="J9" s="196">
        <v>143032.3483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1017175.0058500002</v>
      </c>
      <c r="Q9" s="196">
        <v>1720000</v>
      </c>
      <c r="R9" s="197">
        <v>59.13808173546512</v>
      </c>
    </row>
    <row r="10" spans="2:18" ht="12.75">
      <c r="B10" s="272" t="s">
        <v>14</v>
      </c>
      <c r="C10" s="273"/>
      <c r="D10" s="198">
        <v>277853.40609999996</v>
      </c>
      <c r="E10" s="198">
        <v>314256.14446000004</v>
      </c>
      <c r="F10" s="198">
        <v>223109.99068000002</v>
      </c>
      <c r="G10" s="198">
        <v>294465.4733</v>
      </c>
      <c r="H10" s="198">
        <v>245825.77557</v>
      </c>
      <c r="I10" s="198">
        <v>344278.97977</v>
      </c>
      <c r="J10" s="198">
        <v>452389.97525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2152179.74513</v>
      </c>
      <c r="Q10" s="198">
        <v>3337000</v>
      </c>
      <c r="R10" s="199">
        <v>64.49444846059335</v>
      </c>
    </row>
    <row r="11" spans="2:18" ht="12.75"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ht="3" customHeight="1"/>
    <row r="13" spans="2:18" ht="13.5" customHeight="1">
      <c r="B13" s="276" t="s">
        <v>116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2:18" ht="13.5" customHeight="1">
      <c r="B14" s="276" t="s">
        <v>149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</row>
    <row r="15" spans="2:18" ht="13.5" customHeight="1">
      <c r="B15" s="276" t="s">
        <v>150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ht="6.75" customHeight="1"/>
    <row r="17" spans="2:18" ht="30">
      <c r="B17" s="191">
        <v>2014</v>
      </c>
      <c r="C17" s="192"/>
      <c r="D17" s="193" t="s">
        <v>0</v>
      </c>
      <c r="E17" s="193" t="s">
        <v>1</v>
      </c>
      <c r="F17" s="193" t="s">
        <v>2</v>
      </c>
      <c r="G17" s="193" t="s">
        <v>3</v>
      </c>
      <c r="H17" s="193" t="s">
        <v>4</v>
      </c>
      <c r="I17" s="193" t="s">
        <v>5</v>
      </c>
      <c r="J17" s="193" t="s">
        <v>6</v>
      </c>
      <c r="K17" s="193" t="s">
        <v>7</v>
      </c>
      <c r="L17" s="193" t="s">
        <v>8</v>
      </c>
      <c r="M17" s="193" t="s">
        <v>9</v>
      </c>
      <c r="N17" s="193" t="s">
        <v>10</v>
      </c>
      <c r="O17" s="193" t="s">
        <v>11</v>
      </c>
      <c r="P17" s="193" t="s">
        <v>101</v>
      </c>
      <c r="Q17" s="193" t="s">
        <v>16</v>
      </c>
      <c r="R17" s="193" t="s">
        <v>13</v>
      </c>
    </row>
    <row r="18" spans="2:18" ht="20.25">
      <c r="B18" s="194" t="s">
        <v>111</v>
      </c>
      <c r="C18" s="195">
        <v>1111</v>
      </c>
      <c r="D18" s="196">
        <v>82609.434</v>
      </c>
      <c r="E18" s="196">
        <v>71731.288</v>
      </c>
      <c r="F18" s="196">
        <v>58884.35</v>
      </c>
      <c r="G18" s="196">
        <v>53715.232</v>
      </c>
      <c r="H18" s="196">
        <v>61611.267</v>
      </c>
      <c r="I18" s="196">
        <v>47164.461</v>
      </c>
      <c r="J18" s="196">
        <v>77101.764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452817.796</v>
      </c>
      <c r="Q18" s="196">
        <v>800820.24733</v>
      </c>
      <c r="R18" s="197">
        <v>56.54424916324623</v>
      </c>
    </row>
    <row r="19" spans="2:18" ht="30">
      <c r="B19" s="194" t="s">
        <v>112</v>
      </c>
      <c r="C19" s="195">
        <v>1112</v>
      </c>
      <c r="D19" s="196">
        <v>3186.312</v>
      </c>
      <c r="E19" s="196">
        <v>925.247</v>
      </c>
      <c r="F19" s="196">
        <v>1691.026</v>
      </c>
      <c r="G19" s="196">
        <v>0</v>
      </c>
      <c r="H19" s="196">
        <v>0</v>
      </c>
      <c r="I19" s="196">
        <v>0</v>
      </c>
      <c r="J19" s="196">
        <v>16925.699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22728.284</v>
      </c>
      <c r="Q19" s="196">
        <v>31388.89936</v>
      </c>
      <c r="R19" s="197">
        <v>72.40866823436144</v>
      </c>
    </row>
    <row r="20" spans="2:18" ht="20.25">
      <c r="B20" s="194" t="s">
        <v>113</v>
      </c>
      <c r="C20" s="195">
        <v>1113</v>
      </c>
      <c r="D20" s="196">
        <v>6970.691</v>
      </c>
      <c r="E20" s="196">
        <v>13912.764</v>
      </c>
      <c r="F20" s="196">
        <v>5178.674</v>
      </c>
      <c r="G20" s="196">
        <v>6205.82</v>
      </c>
      <c r="H20" s="196">
        <v>6784.594</v>
      </c>
      <c r="I20" s="196">
        <v>7173.03</v>
      </c>
      <c r="J20" s="196">
        <v>9125.176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55350.748999999996</v>
      </c>
      <c r="Q20" s="196">
        <v>96017.61625</v>
      </c>
      <c r="R20" s="197">
        <v>57.64645193428242</v>
      </c>
    </row>
    <row r="21" spans="2:18" ht="20.25">
      <c r="B21" s="194" t="s">
        <v>114</v>
      </c>
      <c r="C21" s="195">
        <v>1121</v>
      </c>
      <c r="D21" s="196">
        <v>81247.529</v>
      </c>
      <c r="E21" s="196">
        <v>6457.592</v>
      </c>
      <c r="F21" s="196">
        <v>85459.786</v>
      </c>
      <c r="G21" s="196">
        <v>103253.739</v>
      </c>
      <c r="H21" s="196">
        <v>246.991</v>
      </c>
      <c r="I21" s="196">
        <v>91935.393</v>
      </c>
      <c r="J21" s="196">
        <v>242732.121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611333.151</v>
      </c>
      <c r="Q21" s="196">
        <v>920165.90782</v>
      </c>
      <c r="R21" s="197">
        <v>66.43727460500385</v>
      </c>
    </row>
    <row r="22" spans="2:18" ht="12.75">
      <c r="B22" s="194" t="s">
        <v>115</v>
      </c>
      <c r="C22" s="195">
        <v>1211</v>
      </c>
      <c r="D22" s="196">
        <v>157305.883</v>
      </c>
      <c r="E22" s="196">
        <v>262823.977</v>
      </c>
      <c r="F22" s="196">
        <v>106329.39464</v>
      </c>
      <c r="G22" s="196">
        <v>108002.309</v>
      </c>
      <c r="H22" s="196">
        <v>189717.756</v>
      </c>
      <c r="I22" s="196">
        <v>105239.643</v>
      </c>
      <c r="J22" s="196">
        <v>126619.432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1056038.3946399998</v>
      </c>
      <c r="Q22" s="196">
        <v>1866106.56564</v>
      </c>
      <c r="R22" s="197">
        <v>56.59046562958857</v>
      </c>
    </row>
    <row r="23" spans="2:18" ht="12.75">
      <c r="B23" s="272" t="s">
        <v>14</v>
      </c>
      <c r="C23" s="273"/>
      <c r="D23" s="198">
        <v>331319.849</v>
      </c>
      <c r="E23" s="198">
        <v>355850.868</v>
      </c>
      <c r="F23" s="198">
        <v>257543.23064</v>
      </c>
      <c r="G23" s="198">
        <v>271177.1</v>
      </c>
      <c r="H23" s="198">
        <v>258360.608</v>
      </c>
      <c r="I23" s="198">
        <v>251512.527</v>
      </c>
      <c r="J23" s="198">
        <v>472504.192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2198268.37464</v>
      </c>
      <c r="Q23" s="198">
        <v>3714499.2364</v>
      </c>
      <c r="R23" s="199">
        <v>59.18074644081788</v>
      </c>
    </row>
    <row r="24" spans="2:18" ht="12.75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11.00390625" style="0" customWidth="1"/>
    <col min="17" max="17" width="12.625" style="0" customWidth="1"/>
  </cols>
  <sheetData>
    <row r="1" spans="1:16" ht="17.25">
      <c r="A1" s="278" t="s">
        <v>155</v>
      </c>
      <c r="B1" s="278"/>
      <c r="C1" s="278"/>
      <c r="D1" s="278"/>
      <c r="E1" s="278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">
      <c r="A6" s="1"/>
      <c r="B6" s="1"/>
    </row>
    <row r="7" spans="1:6" ht="15.75" thickBot="1">
      <c r="A7" s="1" t="s">
        <v>66</v>
      </c>
      <c r="B7" s="1"/>
      <c r="E7" s="55" t="s">
        <v>84</v>
      </c>
      <c r="F7" s="2"/>
    </row>
    <row r="8" spans="1:17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  <c r="Q8" s="51"/>
    </row>
    <row r="9" spans="1:17" ht="22.5" customHeight="1">
      <c r="A9" s="241" t="s">
        <v>107</v>
      </c>
      <c r="B9" s="224">
        <v>6720000</v>
      </c>
      <c r="C9" s="224">
        <v>6752000</v>
      </c>
      <c r="D9" s="242">
        <v>5064000</v>
      </c>
      <c r="E9" s="243">
        <f>D9/C9*100</f>
        <v>75</v>
      </c>
      <c r="Q9" s="51"/>
    </row>
    <row r="10" spans="1:17" ht="22.5" customHeight="1">
      <c r="A10" s="241" t="s">
        <v>108</v>
      </c>
      <c r="B10" s="224">
        <v>215000</v>
      </c>
      <c r="C10" s="224">
        <v>243000</v>
      </c>
      <c r="D10" s="242">
        <v>182250</v>
      </c>
      <c r="E10" s="243">
        <f>D10/C10*100</f>
        <v>75</v>
      </c>
      <c r="Q10" s="51"/>
    </row>
    <row r="11" spans="1:17" ht="22.5" customHeight="1">
      <c r="A11" s="241" t="s">
        <v>24</v>
      </c>
      <c r="B11" s="224">
        <v>342000</v>
      </c>
      <c r="C11" s="224">
        <v>342000</v>
      </c>
      <c r="D11" s="242">
        <v>256500</v>
      </c>
      <c r="E11" s="243">
        <f>D11/C11*100</f>
        <v>75</v>
      </c>
      <c r="Q11" s="51"/>
    </row>
    <row r="12" spans="1:17" ht="22.5" customHeight="1">
      <c r="A12" s="244" t="s">
        <v>117</v>
      </c>
      <c r="B12" s="245">
        <v>0</v>
      </c>
      <c r="C12" s="245">
        <v>0</v>
      </c>
      <c r="D12" s="246">
        <v>8465</v>
      </c>
      <c r="E12" s="243" t="s">
        <v>19</v>
      </c>
      <c r="Q12" s="51"/>
    </row>
    <row r="13" spans="1:17" ht="22.5" customHeight="1" thickBot="1">
      <c r="A13" s="101" t="s">
        <v>21</v>
      </c>
      <c r="B13" s="102">
        <f>SUM(B9:B12)</f>
        <v>7277000</v>
      </c>
      <c r="C13" s="102">
        <f>SUM(C9:C11)</f>
        <v>7337000</v>
      </c>
      <c r="D13" s="163">
        <f>SUM(D9:D12)</f>
        <v>5511215</v>
      </c>
      <c r="E13" s="103">
        <f>D13/C13*100</f>
        <v>75.11537413111627</v>
      </c>
      <c r="N13" s="51"/>
      <c r="Q13" s="51"/>
    </row>
    <row r="14" spans="1:17" ht="16.5" customHeight="1">
      <c r="A14" s="5"/>
      <c r="B14" s="10"/>
      <c r="C14" s="10"/>
      <c r="D14" s="10"/>
      <c r="E14" s="24"/>
      <c r="N14" s="51"/>
      <c r="Q14" s="51"/>
    </row>
    <row r="15" spans="1:17" ht="16.5" customHeight="1">
      <c r="A15" s="13"/>
      <c r="B15" s="13"/>
      <c r="C15" s="13"/>
      <c r="D15" s="13"/>
      <c r="E15" s="13"/>
      <c r="N15" s="51"/>
      <c r="Q15" s="51"/>
    </row>
    <row r="16" spans="1:17" s="40" customFormat="1" ht="15">
      <c r="A16" s="20" t="s">
        <v>26</v>
      </c>
      <c r="B16" s="13"/>
      <c r="C16" s="13"/>
      <c r="D16" s="49">
        <f>SUM(D4+D13)</f>
        <v>11267724.93</v>
      </c>
      <c r="E16" s="20" t="s">
        <v>90</v>
      </c>
      <c r="N16" s="260">
        <f>N13+N14</f>
        <v>0</v>
      </c>
      <c r="O16" s="40">
        <v>770100</v>
      </c>
      <c r="Q16" s="51"/>
    </row>
    <row r="17" ht="12.75">
      <c r="Q17" s="51"/>
    </row>
    <row r="18" spans="10:17" ht="12.75">
      <c r="J18" t="s">
        <v>93</v>
      </c>
      <c r="Q18" s="51"/>
    </row>
    <row r="19" spans="1:17" ht="17.25" customHeight="1" thickBot="1">
      <c r="A19" s="1" t="s">
        <v>67</v>
      </c>
      <c r="B19" s="1"/>
      <c r="D19" s="13"/>
      <c r="E19" s="55" t="s">
        <v>84</v>
      </c>
      <c r="Q19" s="51"/>
    </row>
    <row r="20" spans="1:17" ht="26.25">
      <c r="A20" s="104"/>
      <c r="B20" s="151" t="s">
        <v>91</v>
      </c>
      <c r="C20" s="152" t="s">
        <v>92</v>
      </c>
      <c r="D20" s="154" t="s">
        <v>86</v>
      </c>
      <c r="E20" s="100" t="s">
        <v>34</v>
      </c>
      <c r="Q20" s="51"/>
    </row>
    <row r="21" spans="1:17" ht="27" customHeight="1">
      <c r="A21" s="247" t="s">
        <v>17</v>
      </c>
      <c r="B21" s="224">
        <v>1814000</v>
      </c>
      <c r="C21" s="224">
        <v>1814000</v>
      </c>
      <c r="D21" s="242">
        <v>913500</v>
      </c>
      <c r="E21" s="248">
        <f aca="true" t="shared" si="0" ref="E21:E26">D21/C21*100</f>
        <v>50.35832414553473</v>
      </c>
      <c r="F21" s="6"/>
      <c r="O21" s="5"/>
      <c r="P21" s="6"/>
      <c r="Q21" s="51"/>
    </row>
    <row r="22" spans="1:16" ht="27" customHeight="1">
      <c r="A22" s="247" t="s">
        <v>18</v>
      </c>
      <c r="B22" s="224">
        <v>2066000</v>
      </c>
      <c r="C22" s="224">
        <v>2066000</v>
      </c>
      <c r="D22" s="242">
        <v>1120000</v>
      </c>
      <c r="E22" s="248">
        <f t="shared" si="0"/>
        <v>54.211035818005804</v>
      </c>
      <c r="F22" s="18"/>
      <c r="N22" s="12"/>
      <c r="O22" s="12"/>
      <c r="P22" s="18"/>
    </row>
    <row r="23" spans="1:16" ht="38.25" customHeight="1">
      <c r="A23" s="247" t="s">
        <v>110</v>
      </c>
      <c r="B23" s="224">
        <v>108000</v>
      </c>
      <c r="C23" s="224">
        <v>108000</v>
      </c>
      <c r="D23" s="242">
        <v>40000</v>
      </c>
      <c r="E23" s="248">
        <f t="shared" si="0"/>
        <v>37.03703703703704</v>
      </c>
      <c r="F23" s="18"/>
      <c r="P23" s="18"/>
    </row>
    <row r="24" spans="1:16" ht="27" customHeight="1">
      <c r="A24" s="247" t="s">
        <v>109</v>
      </c>
      <c r="B24" s="224">
        <v>0</v>
      </c>
      <c r="C24" s="224">
        <v>5816509</v>
      </c>
      <c r="D24" s="242">
        <v>1497424.63</v>
      </c>
      <c r="E24" s="248">
        <f t="shared" si="0"/>
        <v>25.74438774185684</v>
      </c>
      <c r="F24" s="18"/>
      <c r="O24" s="12"/>
      <c r="P24" s="18"/>
    </row>
    <row r="25" spans="1:16" ht="28.5" customHeight="1">
      <c r="A25" s="249" t="s">
        <v>99</v>
      </c>
      <c r="B25" s="245">
        <v>3289000</v>
      </c>
      <c r="C25" s="245">
        <v>3289000</v>
      </c>
      <c r="D25" s="242">
        <v>428050</v>
      </c>
      <c r="E25" s="248">
        <f t="shared" si="0"/>
        <v>13.014594101550623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13093509</v>
      </c>
      <c r="D26" s="163">
        <f>SUM(D21:D25)</f>
        <v>3998974.63</v>
      </c>
      <c r="E26" s="105">
        <f t="shared" si="0"/>
        <v>30.54165716768515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154</v>
      </c>
      <c r="B30" s="1"/>
      <c r="D30" s="49">
        <f>SUM(D16-D26)</f>
        <v>7268750.3</v>
      </c>
      <c r="E30" s="1" t="s">
        <v>90</v>
      </c>
    </row>
    <row r="31" spans="4:7" ht="15" customHeight="1">
      <c r="D31" s="13"/>
      <c r="F31" s="46"/>
      <c r="G31" s="46"/>
    </row>
    <row r="32" spans="1:4" ht="17.25">
      <c r="A32" s="28"/>
      <c r="D32" s="44"/>
    </row>
    <row r="33" spans="1:4" ht="17.25">
      <c r="A33" s="28"/>
      <c r="D33" s="44"/>
    </row>
    <row r="34" ht="17.25">
      <c r="A34" s="30"/>
    </row>
    <row r="35" ht="17.25">
      <c r="A35" s="30"/>
    </row>
    <row r="36" ht="12" customHeight="1">
      <c r="A36" s="32"/>
    </row>
    <row r="37" ht="17.25">
      <c r="A37" s="30"/>
    </row>
    <row r="38" ht="12" customHeight="1">
      <c r="A38" s="30"/>
    </row>
    <row r="39" ht="17.25">
      <c r="A39" s="30"/>
    </row>
    <row r="40" ht="18">
      <c r="A40" s="34"/>
    </row>
    <row r="41" ht="18">
      <c r="A41" s="34"/>
    </row>
    <row r="42" ht="18">
      <c r="A42" s="34"/>
    </row>
    <row r="43" ht="17.25">
      <c r="A43" s="30"/>
    </row>
    <row r="44" ht="17.25">
      <c r="A44" s="30"/>
    </row>
    <row r="45" ht="15">
      <c r="A45" s="33"/>
    </row>
    <row r="46" ht="18">
      <c r="A46" s="31"/>
    </row>
    <row r="47" ht="18">
      <c r="A47" s="31"/>
    </row>
    <row r="48" ht="18">
      <c r="A48" s="31"/>
    </row>
    <row r="49" ht="17.25">
      <c r="A49" s="29"/>
    </row>
    <row r="50" ht="18">
      <c r="A50" s="31"/>
    </row>
    <row r="51" ht="18">
      <c r="A51" s="31"/>
    </row>
    <row r="52" ht="18">
      <c r="A52" s="31"/>
    </row>
    <row r="53" ht="15">
      <c r="A53" s="32"/>
    </row>
    <row r="54" ht="18">
      <c r="A54" s="31"/>
    </row>
    <row r="55" ht="15">
      <c r="A55" s="33"/>
    </row>
    <row r="56" ht="17.25">
      <c r="A56" s="29"/>
    </row>
    <row r="57" ht="15">
      <c r="A57" s="32"/>
    </row>
    <row r="58" ht="15">
      <c r="A58" s="33"/>
    </row>
    <row r="59" ht="15">
      <c r="A59" s="33"/>
    </row>
    <row r="60" ht="18">
      <c r="A60" s="31"/>
    </row>
    <row r="61" spans="1:2" ht="18">
      <c r="A61" s="31"/>
      <c r="B61" s="29"/>
    </row>
    <row r="62" ht="18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7.37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8" t="s">
        <v>153</v>
      </c>
      <c r="B1" s="278"/>
      <c r="C1" s="278"/>
      <c r="D1" s="278"/>
      <c r="E1" s="278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">
      <c r="A7" s="20"/>
      <c r="B7" s="52"/>
    </row>
    <row r="8" spans="1:5" ht="15.7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7.75" customHeight="1">
      <c r="A10" s="205" t="s">
        <v>142</v>
      </c>
      <c r="B10" s="245">
        <v>0</v>
      </c>
      <c r="C10" s="245">
        <v>0</v>
      </c>
      <c r="D10" s="242">
        <v>45000000</v>
      </c>
      <c r="E10" s="252" t="s">
        <v>19</v>
      </c>
    </row>
    <row r="11" spans="1:5" ht="22.5" customHeight="1">
      <c r="A11" s="205" t="s">
        <v>106</v>
      </c>
      <c r="B11" s="245">
        <v>0</v>
      </c>
      <c r="C11" s="245">
        <v>0</v>
      </c>
      <c r="D11" s="242">
        <v>542.13</v>
      </c>
      <c r="E11" s="252" t="s">
        <v>19</v>
      </c>
    </row>
    <row r="12" spans="1:5" ht="16.5" customHeight="1" thickBot="1">
      <c r="A12" s="208" t="s">
        <v>21</v>
      </c>
      <c r="B12" s="179">
        <v>0</v>
      </c>
      <c r="C12" s="179">
        <v>0</v>
      </c>
      <c r="D12" s="163">
        <f>SUM(D10:D11)</f>
        <v>45000542.13</v>
      </c>
      <c r="E12" s="126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160">
        <f>D5+D12</f>
        <v>101535850.37</v>
      </c>
      <c r="E15" s="156" t="s">
        <v>90</v>
      </c>
    </row>
    <row r="16" spans="4:12" ht="18" customHeight="1">
      <c r="D16" s="13"/>
      <c r="E16" s="13"/>
      <c r="L16" s="207"/>
    </row>
    <row r="17" ht="18" customHeight="1">
      <c r="J17" t="s">
        <v>93</v>
      </c>
    </row>
    <row r="18" spans="1:5" ht="15.75" thickBot="1">
      <c r="A18" s="1" t="s">
        <v>67</v>
      </c>
      <c r="B18" s="1"/>
      <c r="E18" s="55" t="s">
        <v>84</v>
      </c>
    </row>
    <row r="19" spans="1:5" ht="26.25" customHeight="1">
      <c r="A19" s="104"/>
      <c r="B19" s="151" t="s">
        <v>91</v>
      </c>
      <c r="C19" s="152" t="s">
        <v>92</v>
      </c>
      <c r="D19" s="154" t="s">
        <v>86</v>
      </c>
      <c r="E19" s="100" t="s">
        <v>34</v>
      </c>
    </row>
    <row r="20" spans="1:5" ht="22.5" customHeight="1">
      <c r="A20" s="206" t="s">
        <v>23</v>
      </c>
      <c r="B20" s="245">
        <v>0</v>
      </c>
      <c r="C20" s="224">
        <v>101535308</v>
      </c>
      <c r="D20" s="242">
        <v>19771419</v>
      </c>
      <c r="E20" s="243">
        <f>D20/C20*100</f>
        <v>19.472456812757194</v>
      </c>
    </row>
    <row r="21" spans="1:5" ht="16.5" customHeight="1" thickBot="1">
      <c r="A21" s="101" t="s">
        <v>22</v>
      </c>
      <c r="B21" s="179">
        <f>SUM(B20:B20)</f>
        <v>0</v>
      </c>
      <c r="C21" s="179">
        <f>SUM(C20)</f>
        <v>101535308</v>
      </c>
      <c r="D21" s="180">
        <f>D20</f>
        <v>19771419</v>
      </c>
      <c r="E21" s="105">
        <f>D21/C21*100</f>
        <v>19.472456812757194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">
      <c r="A25" s="50" t="s">
        <v>152</v>
      </c>
      <c r="D25" s="160">
        <f>D15-D21</f>
        <v>81764431.37</v>
      </c>
      <c r="E25" s="189" t="s">
        <v>90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23" sqref="N23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  <col min="13" max="13" width="10.375" style="0" customWidth="1"/>
    <col min="15" max="15" width="13.875" style="0" bestFit="1" customWidth="1"/>
  </cols>
  <sheetData>
    <row r="1" spans="1:9" s="149" customFormat="1" ht="17.25">
      <c r="A1" s="271" t="s">
        <v>151</v>
      </c>
      <c r="B1" s="271"/>
      <c r="C1" s="271"/>
      <c r="D1" s="271"/>
      <c r="E1" s="271"/>
      <c r="F1" s="271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89" t="s">
        <v>125</v>
      </c>
      <c r="B4" s="289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">
      <c r="A7" s="1" t="s">
        <v>96</v>
      </c>
      <c r="C7" s="1"/>
      <c r="F7" s="55" t="s">
        <v>84</v>
      </c>
      <c r="G7" s="111"/>
    </row>
    <row r="8" spans="1:8" ht="25.5" customHeight="1">
      <c r="A8" s="285"/>
      <c r="B8" s="286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92" t="s">
        <v>102</v>
      </c>
      <c r="B9" s="293"/>
      <c r="C9" s="253">
        <v>0</v>
      </c>
      <c r="D9" s="253">
        <v>0</v>
      </c>
      <c r="E9" s="255">
        <v>61233573.17</v>
      </c>
      <c r="F9" s="254" t="s">
        <v>19</v>
      </c>
      <c r="G9" s="112"/>
      <c r="H9" s="113"/>
    </row>
    <row r="10" spans="1:8" ht="18" customHeight="1">
      <c r="A10" s="292" t="s">
        <v>131</v>
      </c>
      <c r="B10" s="294"/>
      <c r="C10" s="253">
        <v>0</v>
      </c>
      <c r="D10" s="253">
        <v>0</v>
      </c>
      <c r="E10" s="255">
        <v>364891883.34</v>
      </c>
      <c r="F10" s="254" t="s">
        <v>19</v>
      </c>
      <c r="G10" s="112"/>
      <c r="H10" s="113"/>
    </row>
    <row r="11" spans="1:8" ht="51.75" customHeight="1">
      <c r="A11" s="292" t="s">
        <v>145</v>
      </c>
      <c r="B11" s="293"/>
      <c r="C11" s="253">
        <v>0</v>
      </c>
      <c r="D11" s="253">
        <v>0</v>
      </c>
      <c r="E11" s="255">
        <v>9062127.79</v>
      </c>
      <c r="F11" s="254" t="s">
        <v>19</v>
      </c>
      <c r="G11" s="112"/>
      <c r="H11" s="113"/>
    </row>
    <row r="12" spans="1:15" ht="18" customHeight="1">
      <c r="A12" s="281" t="s">
        <v>88</v>
      </c>
      <c r="B12" s="282"/>
      <c r="C12" s="253">
        <v>0</v>
      </c>
      <c r="D12" s="253">
        <v>0</v>
      </c>
      <c r="E12" s="255">
        <v>11.81</v>
      </c>
      <c r="F12" s="254" t="s">
        <v>19</v>
      </c>
      <c r="G12" s="112"/>
      <c r="H12" s="106"/>
      <c r="O12" s="51"/>
    </row>
    <row r="13" spans="1:15" ht="15" customHeight="1">
      <c r="A13" s="290" t="s">
        <v>21</v>
      </c>
      <c r="B13" s="291"/>
      <c r="C13" s="4">
        <f>SUM(C9:C12)</f>
        <v>0</v>
      </c>
      <c r="D13" s="4">
        <f>SUM(D9:D12)</f>
        <v>0</v>
      </c>
      <c r="E13" s="161">
        <f>SUM(E9:E12)</f>
        <v>435187596.11</v>
      </c>
      <c r="F13" s="114" t="s">
        <v>19</v>
      </c>
      <c r="G13" s="112"/>
      <c r="H13" s="13"/>
      <c r="O13" s="51"/>
    </row>
    <row r="14" spans="1:15" ht="12.75" customHeight="1">
      <c r="A14" s="108"/>
      <c r="B14" s="45"/>
      <c r="C14" s="10"/>
      <c r="D14" s="10"/>
      <c r="E14" s="10"/>
      <c r="F14" s="109"/>
      <c r="G14" s="25"/>
      <c r="O14" s="51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641838290.75</v>
      </c>
      <c r="F16" s="156" t="s">
        <v>90</v>
      </c>
      <c r="G16" s="13"/>
      <c r="I16" s="162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15" ht="15">
      <c r="A18" s="1" t="s">
        <v>103</v>
      </c>
      <c r="F18" s="55" t="s">
        <v>84</v>
      </c>
      <c r="M18" s="51"/>
      <c r="O18" s="51"/>
    </row>
    <row r="19" spans="1:13" ht="26.25">
      <c r="A19" s="285"/>
      <c r="B19" s="286"/>
      <c r="C19" s="155" t="s">
        <v>91</v>
      </c>
      <c r="D19" s="155" t="s">
        <v>92</v>
      </c>
      <c r="E19" s="3" t="s">
        <v>86</v>
      </c>
      <c r="F19" s="15" t="s">
        <v>34</v>
      </c>
      <c r="G19" s="285"/>
      <c r="H19" s="286"/>
      <c r="I19" s="155"/>
      <c r="M19" s="51"/>
    </row>
    <row r="20" spans="1:13" ht="24.75" customHeight="1">
      <c r="A20" s="287" t="s">
        <v>104</v>
      </c>
      <c r="B20" s="288"/>
      <c r="C20" s="253">
        <v>0</v>
      </c>
      <c r="D20" s="253">
        <v>0</v>
      </c>
      <c r="E20" s="256">
        <v>421219213.99</v>
      </c>
      <c r="F20" s="36" t="s">
        <v>19</v>
      </c>
      <c r="G20" s="188"/>
      <c r="H20" s="188"/>
      <c r="I20" s="188"/>
      <c r="M20" s="51"/>
    </row>
    <row r="21" spans="1:15" s="111" customFormat="1" ht="26.25" customHeight="1">
      <c r="A21" s="283" t="s">
        <v>128</v>
      </c>
      <c r="B21" s="284"/>
      <c r="C21" s="253">
        <v>0</v>
      </c>
      <c r="D21" s="253">
        <v>0</v>
      </c>
      <c r="E21" s="257">
        <v>4662469.6</v>
      </c>
      <c r="F21" s="36" t="s">
        <v>19</v>
      </c>
      <c r="G21" s="203"/>
      <c r="H21" s="202"/>
      <c r="I21" s="204"/>
      <c r="O21"/>
    </row>
    <row r="22" spans="1:15" s="111" customFormat="1" ht="26.25" customHeight="1">
      <c r="A22" s="283" t="s">
        <v>118</v>
      </c>
      <c r="B22" s="284"/>
      <c r="C22" s="253">
        <v>0</v>
      </c>
      <c r="D22" s="253">
        <v>0</v>
      </c>
      <c r="E22" s="257">
        <v>1658364.79</v>
      </c>
      <c r="F22" s="36" t="s">
        <v>19</v>
      </c>
      <c r="G22" s="203"/>
      <c r="H22" s="202"/>
      <c r="I22" s="204"/>
      <c r="O22"/>
    </row>
    <row r="23" spans="1:15" s="111" customFormat="1" ht="26.25" customHeight="1">
      <c r="A23" s="283" t="s">
        <v>146</v>
      </c>
      <c r="B23" s="284"/>
      <c r="C23" s="253">
        <v>0</v>
      </c>
      <c r="D23" s="253">
        <v>0</v>
      </c>
      <c r="E23" s="257">
        <v>1200000</v>
      </c>
      <c r="F23" s="36" t="s">
        <v>19</v>
      </c>
      <c r="G23" s="203"/>
      <c r="H23" s="202"/>
      <c r="I23" s="204"/>
      <c r="O23"/>
    </row>
    <row r="24" spans="1:15" s="111" customFormat="1" ht="26.25" customHeight="1">
      <c r="A24" s="283" t="s">
        <v>132</v>
      </c>
      <c r="B24" s="284"/>
      <c r="C24" s="253">
        <v>0</v>
      </c>
      <c r="D24" s="253">
        <v>0</v>
      </c>
      <c r="E24" s="257">
        <v>1000000</v>
      </c>
      <c r="F24" s="36" t="s">
        <v>19</v>
      </c>
      <c r="G24" s="203"/>
      <c r="H24" s="202"/>
      <c r="I24" s="204"/>
      <c r="O24"/>
    </row>
    <row r="25" spans="1:6" ht="16.5" customHeight="1" thickBot="1">
      <c r="A25" s="279" t="s">
        <v>22</v>
      </c>
      <c r="B25" s="280" t="e">
        <f>SUM(#REF!)</f>
        <v>#REF!</v>
      </c>
      <c r="C25" s="179">
        <f>SUM(C20:C24)</f>
        <v>0</v>
      </c>
      <c r="D25" s="179">
        <f>SUM(D20:D24)</f>
        <v>0</v>
      </c>
      <c r="E25" s="250">
        <f>SUM(E20:E24)</f>
        <v>429740048.38000005</v>
      </c>
      <c r="F25" s="251" t="s">
        <v>19</v>
      </c>
    </row>
    <row r="26" ht="16.5" customHeight="1">
      <c r="O26" s="111"/>
    </row>
    <row r="27" ht="12.75">
      <c r="O27" s="111"/>
    </row>
    <row r="28" ht="12.75">
      <c r="O28" s="111"/>
    </row>
    <row r="29" spans="1:15" ht="15" customHeight="1">
      <c r="A29" s="20" t="s">
        <v>152</v>
      </c>
      <c r="B29" s="20"/>
      <c r="C29" s="10"/>
      <c r="D29" s="16"/>
      <c r="E29" s="160">
        <f>E16-E25</f>
        <v>212098242.36999995</v>
      </c>
      <c r="F29" s="156" t="s">
        <v>90</v>
      </c>
      <c r="O29" s="111"/>
    </row>
    <row r="30" ht="12.75">
      <c r="O30" s="111"/>
    </row>
    <row r="31" ht="12.75">
      <c r="O31" s="111"/>
    </row>
    <row r="32" ht="12.75">
      <c r="O32" s="111"/>
    </row>
    <row r="33" ht="12.75">
      <c r="O33" s="111"/>
    </row>
  </sheetData>
  <sheetProtection/>
  <mergeCells count="16">
    <mergeCell ref="A1:F1"/>
    <mergeCell ref="A4:B4"/>
    <mergeCell ref="A8:B8"/>
    <mergeCell ref="A13:B13"/>
    <mergeCell ref="A9:B9"/>
    <mergeCell ref="A10:B10"/>
    <mergeCell ref="A11:B11"/>
    <mergeCell ref="A25:B25"/>
    <mergeCell ref="A12:B12"/>
    <mergeCell ref="A21:B21"/>
    <mergeCell ref="A22:B22"/>
    <mergeCell ref="G19:H19"/>
    <mergeCell ref="A19:B19"/>
    <mergeCell ref="A20:B20"/>
    <mergeCell ref="A24:B24"/>
    <mergeCell ref="A23:B2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2015-08-20T09:47:44Z</cp:lastPrinted>
  <dcterms:created xsi:type="dcterms:W3CDTF">1997-01-24T11:07:25Z</dcterms:created>
  <dcterms:modified xsi:type="dcterms:W3CDTF">2015-08-20T09:47:48Z</dcterms:modified>
  <cp:category/>
  <cp:version/>
  <cp:contentType/>
  <cp:contentStatus/>
</cp:coreProperties>
</file>