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výdajů'!$A$1:$W$60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<sst xmlns="http://schemas.openxmlformats.org/spreadsheetml/2006/main" count="244" uniqueCount="175">
  <si>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</si>
  <si>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</si>
  <si>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</si>
  <si>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</si>
  <si>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</si>
  <si>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</si>
  <si>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</si>
  <si>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</si>
  <si>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</si>
  <si>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</si>
  <si>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EDM konkret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</si>
  <si>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</si>
  <si>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</si>
  <si>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</si>
  <si>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</si>
  <si>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</si>
  <si>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</si>
  <si>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</si>
  <si>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</si>
  <si>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</si>
  <si>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</si>
  <si>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</si>
  <si>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</si>
  <si>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</si>
  <si>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</si>
  <si>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</si>
  <si>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</si>
  <si>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</si>
  <si>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</si>
  <si>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</si>
  <si>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</si>
  <si>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</si>
  <si>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</si>
  <si>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</si>
  <si>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</si>
  <si>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</si>
  <si>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</si>
  <si>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</si>
  <si>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</si>
  <si>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</si>
  <si>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</si>
  <si>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</si>
  <si>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</si>
  <si>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</si>
  <si>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</si>
  <si>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</si>
  <si>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</si>
  <si>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</si>
  <si>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</si>
  <si>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</si>
  <si>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</si>
  <si>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</si>
  <si>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</si>
  <si>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</si>
  <si>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</si>
  <si>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</si>
  <si>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</si>
  <si>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</si>
  <si>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</si>
  <si>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</si>
  <si>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</si>
  <si>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</si>
  <si>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</si>
  <si>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</si>
  <si>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1.2.1/1</t>
  </si>
  <si>
    <t>Cestovní náhrady za tuzemské pracovní cesty a za zahraniční pracovní cesty vyplacené v CZK</t>
  </si>
  <si>
    <t>NIV</t>
  </si>
  <si>
    <t>201414968</t>
  </si>
  <si>
    <t>1.2.1/2</t>
  </si>
  <si>
    <t>Cestovní náhrady za zahraniční pracovní cesty vyplacené v EUR</t>
  </si>
  <si>
    <t>201409695</t>
  </si>
  <si>
    <t>Mezisoučet kapitoly 1: Personální výdaje</t>
  </si>
  <si>
    <t>Kap. 2 
Věcné a externí výdaje</t>
  </si>
  <si>
    <t>2.1.2</t>
  </si>
  <si>
    <t>Notebook</t>
  </si>
  <si>
    <t>Pořízení notebooku</t>
  </si>
  <si>
    <t>1401352</t>
  </si>
  <si>
    <t>201403559</t>
  </si>
  <si>
    <t>Patrik Ritter</t>
  </si>
  <si>
    <t>49402854</t>
  </si>
  <si>
    <t>2.2.2/1</t>
  </si>
  <si>
    <t>Tlumočení</t>
  </si>
  <si>
    <t>Tlumočení na 5. workshopu znalostní platformy "Kvalifikované pracovní síly a pracovní trh" 28. 5. 2014, Jihlava</t>
  </si>
  <si>
    <t>108929</t>
  </si>
  <si>
    <t>201403630</t>
  </si>
  <si>
    <t>HT International s.r.o.</t>
  </si>
  <si>
    <t>27526941</t>
  </si>
  <si>
    <t>2.2.2/2</t>
  </si>
  <si>
    <t>Tlumočení na 5. workshopu ZP "Obnovitelná energie a energetická efektivita" 14. 11. 2014, Telč</t>
  </si>
  <si>
    <t>109921</t>
  </si>
  <si>
    <t>201407189</t>
  </si>
  <si>
    <t>2.2.3/1</t>
  </si>
  <si>
    <t>Překlady</t>
  </si>
  <si>
    <t>Překlad z češtiny do němčiny</t>
  </si>
  <si>
    <t>330-2014</t>
  </si>
  <si>
    <t>201404336</t>
  </si>
  <si>
    <t>Lucie Butcher</t>
  </si>
  <si>
    <t>72244933</t>
  </si>
  <si>
    <t>2.2.3/2</t>
  </si>
  <si>
    <t>380-2014</t>
  </si>
  <si>
    <t>201405267</t>
  </si>
  <si>
    <t>2.2.3/3</t>
  </si>
  <si>
    <t>417-2014</t>
  </si>
  <si>
    <t>201405727</t>
  </si>
  <si>
    <t>2.2.3/4</t>
  </si>
  <si>
    <t>460-2014</t>
  </si>
  <si>
    <t>201406342</t>
  </si>
  <si>
    <t>2.2.3/5</t>
  </si>
  <si>
    <t>Překlad z češtiny do němčiny a z němčiny do češtiny</t>
  </si>
  <si>
    <t>463-2014</t>
  </si>
  <si>
    <t>201406344</t>
  </si>
  <si>
    <t>2.2.5</t>
  </si>
  <si>
    <t>Nájem prostor</t>
  </si>
  <si>
    <t>Nájem prostor na 5. workshopu ZP "Obnovitelná energie a energetická efektivita" 14. 11. 2014, Telč</t>
  </si>
  <si>
    <t>140100231</t>
  </si>
  <si>
    <t>201405973</t>
  </si>
  <si>
    <t>U Hraběnky s.r.o.</t>
  </si>
  <si>
    <t>29021260</t>
  </si>
  <si>
    <t>2.2.6</t>
  </si>
  <si>
    <t>Občerstvení</t>
  </si>
  <si>
    <t>Občerstvení na 5. workshopu ZP "Obnovitelná energie a energetická efektivita" 14. 11. 2014, Telč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</si>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</sst>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name val="Arial CE"/>
      <family val="0"/>
    </font>
    <font>
      <b/>
      <sz val="10"/>
      <name val="Cambria"/>
      <family val="1"/>
    </font>
    <font>
      <sz val="10"/>
      <name val="Cambria"/>
      <family val="1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46" fillId="0" borderId="0" applyFont="0" applyFill="0" applyBorder="0" applyAlignment="0" applyProtection="0"/>
    <xf numFmtId="169" fontId="28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3" borderId="6" applyNumberFormat="0" applyFont="0" applyAlignment="0" applyProtection="0"/>
    <xf numFmtId="9" fontId="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vertical="center" wrapText="1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vertical="center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9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6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9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0" fontId="9" fillId="36" borderId="28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29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0" xfId="0" applyNumberFormat="1" applyFont="1" applyFill="1" applyBorder="1" applyAlignment="1" applyProtection="1">
      <alignment horizontal="right" vertical="center"/>
      <protection hidden="1" locked="0"/>
    </xf>
    <xf numFmtId="3" fontId="17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9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9" fillId="0" borderId="32" xfId="0" applyNumberFormat="1" applyFont="1" applyBorder="1" applyAlignment="1" applyProtection="1">
      <alignment vertical="center" wrapText="1"/>
      <protection hidden="1" locked="0"/>
    </xf>
    <xf numFmtId="49" fontId="9" fillId="0" borderId="14" xfId="0" applyNumberFormat="1" applyFont="1" applyBorder="1" applyAlignment="1" applyProtection="1">
      <alignment horizontal="center" vertical="center" wrapText="1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3" fontId="15" fillId="0" borderId="33" xfId="0" applyNumberFormat="1" applyFont="1" applyBorder="1" applyAlignment="1" applyProtection="1">
      <alignment horizontal="center" vertical="center"/>
      <protection hidden="1" locked="0"/>
    </xf>
    <xf numFmtId="4" fontId="9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7" fillId="0" borderId="34" xfId="0" applyNumberFormat="1" applyFont="1" applyBorder="1" applyAlignment="1" applyProtection="1">
      <alignment horizontal="right" vertical="center"/>
      <protection locked="0"/>
    </xf>
    <xf numFmtId="4" fontId="7" fillId="0" borderId="32" xfId="0" applyNumberFormat="1" applyFont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165" fontId="18" fillId="0" borderId="14" xfId="0" applyNumberFormat="1" applyFont="1" applyFill="1" applyBorder="1" applyAlignment="1" applyProtection="1">
      <alignment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3" fontId="17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17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39" xfId="0" applyNumberFormat="1" applyFont="1" applyFill="1" applyBorder="1" applyAlignment="1" applyProtection="1">
      <alignment vertical="center"/>
      <protection hidden="1" locked="0"/>
    </xf>
    <xf numFmtId="0" fontId="21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0" xfId="0" applyNumberFormat="1" applyFont="1" applyBorder="1" applyAlignment="1" applyProtection="1">
      <alignment horizontal="center" vertical="center"/>
      <protection hidden="1" locked="0"/>
    </xf>
    <xf numFmtId="49" fontId="9" fillId="0" borderId="40" xfId="0" applyNumberFormat="1" applyFont="1" applyBorder="1" applyAlignment="1" applyProtection="1">
      <alignment vertical="center"/>
      <protection hidden="1" locked="0"/>
    </xf>
    <xf numFmtId="49" fontId="4" fillId="0" borderId="41" xfId="0" applyNumberFormat="1" applyFont="1" applyBorder="1" applyAlignment="1" applyProtection="1">
      <alignment vertical="center"/>
      <protection hidden="1" locked="0"/>
    </xf>
    <xf numFmtId="49" fontId="6" fillId="0" borderId="40" xfId="0" applyNumberFormat="1" applyFont="1" applyFill="1" applyBorder="1" applyAlignment="1" applyProtection="1">
      <alignment horizontal="left"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165" fontId="18" fillId="0" borderId="40" xfId="0" applyNumberFormat="1" applyFont="1" applyFill="1" applyBorder="1" applyAlignment="1" applyProtection="1">
      <alignment vertical="center"/>
      <protection hidden="1" locked="0"/>
    </xf>
    <xf numFmtId="49" fontId="6" fillId="0" borderId="42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0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7" fillId="0" borderId="43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0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21" fillId="0" borderId="38" xfId="0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 vertical="center"/>
      <protection hidden="1" locked="0"/>
    </xf>
    <xf numFmtId="0" fontId="4" fillId="0" borderId="44" xfId="0" applyFont="1" applyFill="1" applyBorder="1" applyAlignment="1" applyProtection="1">
      <alignment vertical="center"/>
      <protection hidden="1" locked="0"/>
    </xf>
    <xf numFmtId="3" fontId="4" fillId="0" borderId="44" xfId="0" applyNumberFormat="1" applyFont="1" applyFill="1" applyBorder="1" applyAlignment="1" applyProtection="1">
      <alignment vertical="center"/>
      <protection hidden="1"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>
      <alignment/>
    </xf>
    <xf numFmtId="168" fontId="5" fillId="37" borderId="34" xfId="0" applyNumberFormat="1" applyFont="1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4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7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168" fontId="25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8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8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6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14" fontId="0" fillId="40" borderId="36" xfId="0" applyNumberFormat="1" applyFont="1" applyFill="1" applyBorder="1" applyAlignment="1" applyProtection="1">
      <alignment horizontal="center"/>
      <protection hidden="1" locked="0"/>
    </xf>
    <xf numFmtId="14" fontId="0" fillId="40" borderId="31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0" xfId="0" applyFont="1" applyFill="1" applyBorder="1" applyAlignment="1" applyProtection="1">
      <alignment horizontal="left"/>
      <protection hidden="1" locked="0"/>
    </xf>
    <xf numFmtId="0" fontId="5" fillId="40" borderId="42" xfId="0" applyFont="1" applyFill="1" applyBorder="1" applyAlignment="1" applyProtection="1">
      <alignment horizontal="left"/>
      <protection locked="0"/>
    </xf>
    <xf numFmtId="0" fontId="5" fillId="40" borderId="50" xfId="0" applyFont="1" applyFill="1" applyBorder="1" applyAlignment="1" applyProtection="1">
      <alignment horizontal="left"/>
      <protection locked="0"/>
    </xf>
    <xf numFmtId="0" fontId="8" fillId="33" borderId="51" xfId="0" applyFont="1" applyFill="1" applyBorder="1" applyAlignment="1" applyProtection="1">
      <alignment horizontal="center"/>
      <protection hidden="1" locked="0"/>
    </xf>
    <xf numFmtId="0" fontId="8" fillId="33" borderId="50" xfId="0" applyFont="1" applyFill="1" applyBorder="1" applyAlignment="1" applyProtection="1">
      <alignment horizontal="center"/>
      <protection hidden="1" locked="0"/>
    </xf>
    <xf numFmtId="0" fontId="0" fillId="40" borderId="51" xfId="0" applyFont="1" applyFill="1" applyBorder="1" applyAlignment="1">
      <alignment horizontal="left"/>
    </xf>
    <xf numFmtId="0" fontId="0" fillId="40" borderId="43" xfId="0" applyFont="1" applyFill="1" applyBorder="1" applyAlignment="1">
      <alignment horizontal="left"/>
    </xf>
    <xf numFmtId="0" fontId="0" fillId="40" borderId="50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2" xfId="0" applyFont="1" applyFill="1" applyBorder="1" applyAlignment="1" applyProtection="1">
      <alignment horizontal="left"/>
      <protection locked="0"/>
    </xf>
    <xf numFmtId="0" fontId="5" fillId="40" borderId="53" xfId="0" applyFont="1" applyFill="1" applyBorder="1" applyAlignment="1" applyProtection="1">
      <alignment horizontal="left"/>
      <protection locked="0"/>
    </xf>
    <xf numFmtId="0" fontId="8" fillId="33" borderId="54" xfId="0" applyFont="1" applyFill="1" applyBorder="1" applyAlignment="1" applyProtection="1">
      <alignment horizontal="center"/>
      <protection hidden="1" locked="0"/>
    </xf>
    <xf numFmtId="0" fontId="8" fillId="33" borderId="53" xfId="0" applyFont="1" applyFill="1" applyBorder="1" applyAlignment="1" applyProtection="1">
      <alignment horizontal="center"/>
      <protection hidden="1" locked="0"/>
    </xf>
    <xf numFmtId="0" fontId="0" fillId="40" borderId="54" xfId="0" applyFont="1" applyFill="1" applyBorder="1" applyAlignment="1">
      <alignment horizontal="left"/>
    </xf>
    <xf numFmtId="0" fontId="0" fillId="40" borderId="55" xfId="0" applyFont="1" applyFill="1" applyBorder="1" applyAlignment="1">
      <alignment horizontal="left"/>
    </xf>
    <xf numFmtId="0" fontId="0" fillId="40" borderId="53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0" fillId="33" borderId="56" xfId="0" applyFont="1" applyFill="1" applyBorder="1" applyAlignment="1">
      <alignment horizontal="left" wrapText="1"/>
    </xf>
    <xf numFmtId="0" fontId="0" fillId="33" borderId="57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left" wrapText="1"/>
    </xf>
    <xf numFmtId="0" fontId="0" fillId="33" borderId="48" xfId="0" applyFont="1" applyFill="1" applyBorder="1" applyAlignment="1">
      <alignment horizontal="left" wrapText="1"/>
    </xf>
    <xf numFmtId="0" fontId="0" fillId="33" borderId="59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14" fontId="0" fillId="0" borderId="55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61" xfId="0" applyFont="1" applyFill="1" applyBorder="1" applyAlignment="1" applyProtection="1">
      <alignment horizontal="center"/>
      <protection hidden="1" locked="0"/>
    </xf>
    <xf numFmtId="0" fontId="8" fillId="0" borderId="31" xfId="0" applyFont="1" applyFill="1" applyBorder="1" applyAlignment="1" applyProtection="1">
      <alignment horizontal="center"/>
      <protection hidden="1" locked="0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3" xfId="0" applyFont="1" applyFill="1" applyBorder="1" applyAlignment="1" applyProtection="1">
      <alignment horizontal="center" vertical="center"/>
      <protection hidden="1"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39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45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8" fillId="33" borderId="73" xfId="51" applyFont="1" applyFill="1" applyBorder="1" applyAlignment="1" applyProtection="1">
      <alignment horizontal="center" vertical="center" wrapText="1"/>
      <protection hidden="1" locked="0"/>
    </xf>
    <xf numFmtId="0" fontId="8" fillId="33" borderId="74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2" xfId="0" applyFont="1" applyFill="1" applyBorder="1" applyAlignment="1" applyProtection="1">
      <alignment horizontal="center" vertical="center" wrapText="1"/>
      <protection hidden="1" locked="0"/>
    </xf>
    <xf numFmtId="0" fontId="12" fillId="33" borderId="62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70" xfId="0" applyFont="1" applyFill="1" applyBorder="1" applyAlignment="1" applyProtection="1">
      <alignment horizontal="center" vertical="center" textRotation="90" wrapText="1"/>
      <protection locked="0"/>
    </xf>
    <xf numFmtId="0" fontId="5" fillId="41" borderId="71" xfId="0" applyFont="1" applyFill="1" applyBorder="1" applyAlignment="1" applyProtection="1">
      <alignment horizontal="center" vertical="center" textRotation="90" wrapText="1"/>
      <protection locked="0"/>
    </xf>
    <xf numFmtId="0" fontId="5" fillId="41" borderId="72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61" xfId="0" applyFont="1" applyFill="1" applyBorder="1" applyAlignment="1" applyProtection="1">
      <alignment horizontal="center"/>
      <protection locked="0"/>
    </xf>
    <xf numFmtId="0" fontId="5" fillId="35" borderId="75" xfId="0" applyFont="1" applyFill="1" applyBorder="1" applyAlignment="1" applyProtection="1">
      <alignment horizontal="center"/>
      <protection locked="0"/>
    </xf>
    <xf numFmtId="0" fontId="5" fillId="0" borderId="70" xfId="0" applyFont="1" applyBorder="1" applyAlignment="1" applyProtection="1">
      <alignment horizontal="center" vertical="center" textRotation="90" wrapText="1"/>
      <protection locked="0"/>
    </xf>
    <xf numFmtId="0" fontId="0" fillId="0" borderId="7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5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20" fillId="35" borderId="36" xfId="0" applyNumberFormat="1" applyFont="1" applyFill="1" applyBorder="1" applyAlignment="1" applyProtection="1">
      <alignment horizontal="center" vertical="center"/>
      <protection locked="0"/>
    </xf>
    <xf numFmtId="0" fontId="20" fillId="35" borderId="61" xfId="0" applyNumberFormat="1" applyFont="1" applyFill="1" applyBorder="1" applyAlignment="1" applyProtection="1">
      <alignment horizontal="center" vertical="center"/>
      <protection locked="0"/>
    </xf>
    <xf numFmtId="0" fontId="20" fillId="35" borderId="31" xfId="0" applyNumberFormat="1" applyFont="1" applyFill="1" applyBorder="1" applyAlignment="1" applyProtection="1">
      <alignment horizontal="center" vertical="center"/>
      <protection locked="0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1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6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Fill="1" applyBorder="1" applyAlignment="1" applyProtection="1">
      <alignment horizontal="center" vertical="center" textRotation="90" wrapText="1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61" xfId="0" applyNumberFormat="1" applyFont="1" applyFill="1" applyBorder="1" applyAlignment="1" applyProtection="1">
      <alignment horizontal="left" vertical="center"/>
      <protection hidden="1" locked="0"/>
    </xf>
    <xf numFmtId="3" fontId="4" fillId="37" borderId="31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61" xfId="0" applyFont="1" applyFill="1" applyBorder="1" applyAlignment="1" applyProtection="1">
      <alignment horizontal="left" vertical="center"/>
      <protection hidden="1" locked="0"/>
    </xf>
    <xf numFmtId="0" fontId="4" fillId="37" borderId="31" xfId="0" applyFont="1" applyFill="1" applyBorder="1" applyAlignment="1" applyProtection="1">
      <alignment horizontal="left" vertical="center"/>
      <protection hidden="1" locked="0"/>
    </xf>
    <xf numFmtId="0" fontId="4" fillId="39" borderId="61" xfId="0" applyFont="1" applyFill="1" applyBorder="1" applyAlignment="1" applyProtection="1">
      <alignment horizontal="center" vertical="center"/>
      <protection hidden="1" locked="0"/>
    </xf>
    <xf numFmtId="0" fontId="4" fillId="39" borderId="31" xfId="0" applyFont="1" applyFill="1" applyBorder="1" applyAlignment="1" applyProtection="1">
      <alignment horizontal="center" vertical="center"/>
      <protection hidden="1" locked="0"/>
    </xf>
    <xf numFmtId="167" fontId="23" fillId="0" borderId="44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0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0</xdr:row>
      <xdr:rowOff>142875</xdr:rowOff>
    </xdr:from>
    <xdr:to>
      <xdr:col>22</xdr:col>
      <xdr:colOff>123825</xdr:colOff>
      <xdr:row>3</xdr:row>
      <xdr:rowOff>95250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269075" y="142875"/>
          <a:ext cx="19335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RK-08-2015-48, př. 2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stran: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DV\4.%20MZ%201.8.2014%20-%2031.12.2014\ERDV_Uroven-partnera_4.M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M00227</v>
          </cell>
        </row>
        <row r="10">
          <cell r="C10" t="str">
            <v>Kraj Vysočina</v>
          </cell>
        </row>
        <row r="20">
          <cell r="C20">
            <v>2</v>
          </cell>
        </row>
        <row r="22">
          <cell r="C22" t="str">
            <v>č. 4 od 01/08/2014 - 31/12/2014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view="pageBreakPreview" zoomScale="60" zoomScalePageLayoutView="0" workbookViewId="0" topLeftCell="G1">
      <selection activeCell="T5" sqref="T5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2.140625" style="8" customWidth="1"/>
    <col min="7" max="7" width="16.7109375" style="8" customWidth="1"/>
    <col min="8" max="8" width="17.421875" style="8" customWidth="1"/>
    <col min="9" max="9" width="16.140625" style="8" customWidth="1"/>
    <col min="10" max="10" width="15.8515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9.71093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710937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70" t="str">
        <f>'[1]7. Finanční zpráva '!C22</f>
        <v>č. 4 od 01/08/2014 - 31/12/2014</v>
      </c>
      <c r="J1" s="171"/>
      <c r="K1" s="5"/>
      <c r="L1" s="6"/>
      <c r="M1" s="4"/>
      <c r="N1" s="4"/>
      <c r="O1" s="4"/>
      <c r="P1" s="4"/>
      <c r="Q1" s="4"/>
      <c r="R1" s="7"/>
      <c r="S1" s="7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AP2"/>
      <c r="AQ2" s="9" t="s">
        <v>3</v>
      </c>
    </row>
    <row r="3" spans="1:43" s="14" customFormat="1" ht="15">
      <c r="A3" s="15"/>
      <c r="B3" s="172" t="s">
        <v>4</v>
      </c>
      <c r="C3" s="173"/>
      <c r="D3" s="173"/>
      <c r="E3" s="173"/>
      <c r="F3" s="174">
        <f>'[1]7. Finanční zpráva '!C20</f>
        <v>2</v>
      </c>
      <c r="G3" s="175"/>
      <c r="H3" s="176" t="s">
        <v>5</v>
      </c>
      <c r="I3" s="177"/>
      <c r="J3" s="178" t="str">
        <f>'[1]7. Finanční zpráva '!C10</f>
        <v>Kraj Vysočina</v>
      </c>
      <c r="K3" s="179"/>
      <c r="L3" s="179"/>
      <c r="M3" s="179"/>
      <c r="N3" s="179"/>
      <c r="O3" s="179"/>
      <c r="P3" s="179"/>
      <c r="Q3" s="180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181" t="s">
        <v>8</v>
      </c>
      <c r="C4" s="182"/>
      <c r="D4" s="182"/>
      <c r="E4" s="182"/>
      <c r="F4" s="183" t="str">
        <f>'[1]7. Finanční zpráva '!C8</f>
        <v>M00227</v>
      </c>
      <c r="G4" s="184"/>
      <c r="H4" s="185" t="s">
        <v>9</v>
      </c>
      <c r="I4" s="186"/>
      <c r="J4" s="187" t="s">
        <v>10</v>
      </c>
      <c r="K4" s="188"/>
      <c r="L4" s="188"/>
      <c r="M4" s="188"/>
      <c r="N4" s="188"/>
      <c r="O4" s="188"/>
      <c r="P4" s="188"/>
      <c r="Q4" s="189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190" t="s">
        <v>15</v>
      </c>
      <c r="C6" s="191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192" t="s">
        <v>19</v>
      </c>
      <c r="C7" s="193"/>
      <c r="D7" s="198" t="s">
        <v>20</v>
      </c>
      <c r="E7" s="11"/>
      <c r="F7" s="11"/>
      <c r="G7" s="11"/>
      <c r="H7" s="18" t="s">
        <v>21</v>
      </c>
      <c r="I7" s="201">
        <v>27.792</v>
      </c>
      <c r="J7" s="202"/>
      <c r="K7" s="203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194"/>
      <c r="C8" s="195"/>
      <c r="D8" s="199"/>
      <c r="E8" s="11"/>
      <c r="F8" s="11"/>
      <c r="G8" s="11"/>
      <c r="H8" s="19" t="s">
        <v>24</v>
      </c>
      <c r="I8" s="204">
        <v>42053</v>
      </c>
      <c r="J8" s="205"/>
      <c r="K8" s="206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9.5" customHeight="1" thickBot="1">
      <c r="A9" s="10"/>
      <c r="B9" s="196"/>
      <c r="C9" s="197"/>
      <c r="D9" s="200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.7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07" t="s">
        <v>31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9"/>
      <c r="T11" s="210" t="s">
        <v>32</v>
      </c>
      <c r="U11" s="211"/>
      <c r="V11" s="211"/>
      <c r="W11" s="212"/>
      <c r="AP11" t="s">
        <v>33</v>
      </c>
      <c r="AQ11" s="9" t="s">
        <v>34</v>
      </c>
    </row>
    <row r="12" spans="1:43" ht="12.75" customHeight="1">
      <c r="A12" s="213"/>
      <c r="B12" s="215" t="s">
        <v>35</v>
      </c>
      <c r="C12" s="218" t="s">
        <v>36</v>
      </c>
      <c r="D12" s="219"/>
      <c r="E12" s="219"/>
      <c r="F12" s="220"/>
      <c r="G12" s="221" t="s">
        <v>37</v>
      </c>
      <c r="H12" s="224" t="s">
        <v>38</v>
      </c>
      <c r="I12" s="218" t="s">
        <v>39</v>
      </c>
      <c r="J12" s="220"/>
      <c r="K12" s="224" t="s">
        <v>40</v>
      </c>
      <c r="L12" s="224" t="s">
        <v>41</v>
      </c>
      <c r="M12" s="227" t="s">
        <v>42</v>
      </c>
      <c r="N12" s="230" t="s">
        <v>43</v>
      </c>
      <c r="O12" s="231"/>
      <c r="P12" s="231"/>
      <c r="Q12" s="232"/>
      <c r="R12" s="236" t="s">
        <v>44</v>
      </c>
      <c r="S12" s="239" t="s">
        <v>45</v>
      </c>
      <c r="T12" s="242" t="s">
        <v>46</v>
      </c>
      <c r="U12" s="243"/>
      <c r="V12" s="242" t="s">
        <v>47</v>
      </c>
      <c r="W12" s="246" t="s">
        <v>48</v>
      </c>
      <c r="AQ12" s="9" t="s">
        <v>49</v>
      </c>
    </row>
    <row r="13" spans="1:23" ht="12.75" customHeight="1">
      <c r="A13" s="214"/>
      <c r="B13" s="216"/>
      <c r="C13" s="248" t="s">
        <v>50</v>
      </c>
      <c r="D13" s="249" t="s">
        <v>51</v>
      </c>
      <c r="E13" s="248" t="s">
        <v>52</v>
      </c>
      <c r="F13" s="248" t="s">
        <v>53</v>
      </c>
      <c r="G13" s="222"/>
      <c r="H13" s="225"/>
      <c r="I13" s="248" t="s">
        <v>54</v>
      </c>
      <c r="J13" s="248" t="s">
        <v>55</v>
      </c>
      <c r="K13" s="225"/>
      <c r="L13" s="225"/>
      <c r="M13" s="228"/>
      <c r="N13" s="233"/>
      <c r="O13" s="234"/>
      <c r="P13" s="234"/>
      <c r="Q13" s="235"/>
      <c r="R13" s="237"/>
      <c r="S13" s="240"/>
      <c r="T13" s="244"/>
      <c r="U13" s="244"/>
      <c r="V13" s="245"/>
      <c r="W13" s="247"/>
    </row>
    <row r="14" spans="1:23" ht="51.75" customHeight="1" thickBot="1">
      <c r="A14" s="214"/>
      <c r="B14" s="217"/>
      <c r="C14" s="226"/>
      <c r="D14" s="250"/>
      <c r="E14" s="226"/>
      <c r="F14" s="226"/>
      <c r="G14" s="223"/>
      <c r="H14" s="226"/>
      <c r="I14" s="226"/>
      <c r="J14" s="226"/>
      <c r="K14" s="226"/>
      <c r="L14" s="226"/>
      <c r="M14" s="229"/>
      <c r="N14" s="29" t="s">
        <v>56</v>
      </c>
      <c r="O14" s="30" t="s">
        <v>57</v>
      </c>
      <c r="P14" s="31" t="s">
        <v>58</v>
      </c>
      <c r="Q14" s="31" t="s">
        <v>59</v>
      </c>
      <c r="R14" s="238"/>
      <c r="S14" s="241"/>
      <c r="T14" s="28" t="s">
        <v>60</v>
      </c>
      <c r="U14" s="28" t="s">
        <v>61</v>
      </c>
      <c r="V14" s="245"/>
      <c r="W14" s="247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71.25">
      <c r="A16" s="251" t="s">
        <v>63</v>
      </c>
      <c r="B16" s="38" t="s">
        <v>64</v>
      </c>
      <c r="C16" s="39" t="s">
        <v>65</v>
      </c>
      <c r="D16" s="40" t="s">
        <v>12</v>
      </c>
      <c r="E16" s="41"/>
      <c r="F16" s="42" t="s">
        <v>66</v>
      </c>
      <c r="G16" s="43"/>
      <c r="H16" s="44" t="s">
        <v>67</v>
      </c>
      <c r="I16" s="45"/>
      <c r="J16" s="46"/>
      <c r="K16" s="47">
        <v>41991</v>
      </c>
      <c r="L16" s="47">
        <v>41992</v>
      </c>
      <c r="M16" s="48" t="s">
        <v>60</v>
      </c>
      <c r="N16" s="49">
        <v>848</v>
      </c>
      <c r="O16" s="50">
        <v>0</v>
      </c>
      <c r="P16" s="51">
        <f>IF($D$6="ANO",IF($D$7="NE",SUM(N16:O16),N16),SUM(N16:O16))</f>
        <v>848</v>
      </c>
      <c r="Q16" s="50">
        <v>0</v>
      </c>
      <c r="R16" s="51">
        <f>ROUND(IF(M16="EUR",P16,(P16/$I$7)),2)</f>
        <v>30.51</v>
      </c>
      <c r="S16" s="52">
        <v>34</v>
      </c>
      <c r="T16" s="53"/>
      <c r="U16" s="53"/>
      <c r="V16" s="54">
        <f>ROUND(IF(M16="CZK",R16-(T16/$I$7),R16-U16),2)</f>
        <v>30.51</v>
      </c>
      <c r="W16" s="55"/>
      <c r="AQ16" s="8"/>
    </row>
    <row r="17" spans="1:43" ht="57.75" thickBot="1">
      <c r="A17" s="252"/>
      <c r="B17" s="38" t="s">
        <v>68</v>
      </c>
      <c r="C17" s="39" t="s">
        <v>69</v>
      </c>
      <c r="D17" s="40" t="s">
        <v>12</v>
      </c>
      <c r="E17" s="41"/>
      <c r="F17" s="42" t="s">
        <v>66</v>
      </c>
      <c r="G17" s="43"/>
      <c r="H17" s="44" t="s">
        <v>70</v>
      </c>
      <c r="I17" s="45"/>
      <c r="J17" s="46"/>
      <c r="K17" s="47">
        <v>41904</v>
      </c>
      <c r="L17" s="47">
        <v>41907</v>
      </c>
      <c r="M17" s="48" t="s">
        <v>61</v>
      </c>
      <c r="N17" s="49">
        <v>163</v>
      </c>
      <c r="O17" s="50">
        <v>0</v>
      </c>
      <c r="P17" s="51">
        <f>IF($D$6="ANO",IF($D$7="NE",SUM(N17:O17),N17),SUM(N17:O17))</f>
        <v>163</v>
      </c>
      <c r="Q17" s="50">
        <v>0</v>
      </c>
      <c r="R17" s="51">
        <f>ROUND(IF(M17="EUR",P17,(P17/$I$7)),2)</f>
        <v>163</v>
      </c>
      <c r="S17" s="52">
        <v>32</v>
      </c>
      <c r="T17" s="53"/>
      <c r="U17" s="53"/>
      <c r="V17" s="54">
        <f>ROUND(IF(M17="CZK",R17-(T17/$I$7),R17-U17),2)</f>
        <v>163</v>
      </c>
      <c r="W17" s="56"/>
      <c r="AQ17" s="14"/>
    </row>
    <row r="18" spans="1:23" ht="13.5" thickBot="1">
      <c r="A18" s="253"/>
      <c r="B18" s="254" t="s">
        <v>71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6"/>
      <c r="Q18" s="57">
        <f aca="true" t="shared" si="0" ref="Q18:V18">SUM(Q16:Q17)</f>
        <v>0</v>
      </c>
      <c r="R18" s="58">
        <f t="shared" si="0"/>
        <v>193.51</v>
      </c>
      <c r="S18" s="59">
        <f t="shared" si="0"/>
        <v>66</v>
      </c>
      <c r="T18" s="58">
        <f t="shared" si="0"/>
        <v>0</v>
      </c>
      <c r="U18" s="58">
        <f t="shared" si="0"/>
        <v>0</v>
      </c>
      <c r="V18" s="58">
        <f t="shared" si="0"/>
        <v>193.51</v>
      </c>
      <c r="W18" s="60"/>
    </row>
    <row r="19" spans="1:23" ht="28.5">
      <c r="A19" s="257" t="s">
        <v>72</v>
      </c>
      <c r="B19" s="38" t="s">
        <v>73</v>
      </c>
      <c r="C19" s="61" t="s">
        <v>74</v>
      </c>
      <c r="D19" s="62" t="s">
        <v>18</v>
      </c>
      <c r="E19" s="63" t="s">
        <v>75</v>
      </c>
      <c r="F19" s="42" t="s">
        <v>66</v>
      </c>
      <c r="G19" s="44" t="s">
        <v>76</v>
      </c>
      <c r="H19" s="44" t="s">
        <v>77</v>
      </c>
      <c r="I19" s="64" t="s">
        <v>78</v>
      </c>
      <c r="J19" s="61" t="s">
        <v>79</v>
      </c>
      <c r="K19" s="65">
        <v>41849</v>
      </c>
      <c r="L19" s="65">
        <v>41877</v>
      </c>
      <c r="M19" s="48" t="s">
        <v>60</v>
      </c>
      <c r="N19" s="49">
        <v>23900</v>
      </c>
      <c r="O19" s="50">
        <v>5019</v>
      </c>
      <c r="P19" s="51">
        <f>IF($D$6="ANO",IF($D$7="NE",SUM(N19:O19),N19),SUM(N19:O19))</f>
        <v>28919</v>
      </c>
      <c r="Q19" s="50">
        <v>0</v>
      </c>
      <c r="R19" s="51">
        <f>ROUND(IF(M19="EUR",P19,(P19/$I$7)),2)</f>
        <v>1040.55</v>
      </c>
      <c r="S19" s="66">
        <v>4</v>
      </c>
      <c r="T19" s="53"/>
      <c r="U19" s="53"/>
      <c r="V19" s="54">
        <f>ROUND(IF(M19="CZK",R19-(T19/$I$7),R19-U19),2)</f>
        <v>1040.55</v>
      </c>
      <c r="W19" s="56"/>
    </row>
    <row r="20" spans="1:23" ht="128.25">
      <c r="A20" s="258"/>
      <c r="B20" s="38" t="s">
        <v>80</v>
      </c>
      <c r="C20" s="61" t="s">
        <v>81</v>
      </c>
      <c r="D20" s="62" t="s">
        <v>14</v>
      </c>
      <c r="E20" s="63" t="s">
        <v>82</v>
      </c>
      <c r="F20" s="42" t="s">
        <v>66</v>
      </c>
      <c r="G20" s="44" t="s">
        <v>83</v>
      </c>
      <c r="H20" s="44" t="s">
        <v>84</v>
      </c>
      <c r="I20" s="64" t="s">
        <v>85</v>
      </c>
      <c r="J20" s="61" t="s">
        <v>86</v>
      </c>
      <c r="K20" s="65">
        <v>41845</v>
      </c>
      <c r="L20" s="65">
        <v>41865</v>
      </c>
      <c r="M20" s="48" t="s">
        <v>60</v>
      </c>
      <c r="N20" s="49">
        <v>9056</v>
      </c>
      <c r="O20" s="50">
        <v>1901.76</v>
      </c>
      <c r="P20" s="51">
        <v>10958</v>
      </c>
      <c r="Q20" s="50">
        <v>0</v>
      </c>
      <c r="R20" s="51">
        <f aca="true" t="shared" si="1" ref="R20:R28">ROUND(IF(M20="EUR",P20,(P20/$I$7)),2)</f>
        <v>394.29</v>
      </c>
      <c r="S20" s="66">
        <v>5</v>
      </c>
      <c r="T20" s="53"/>
      <c r="U20" s="53"/>
      <c r="V20" s="54">
        <f aca="true" t="shared" si="2" ref="V20:V28">ROUND(IF(M20="CZK",R20-(T20/$I$7),R20-U20),2)</f>
        <v>394.29</v>
      </c>
      <c r="W20" s="56"/>
    </row>
    <row r="21" spans="1:23" ht="99.75" customHeight="1">
      <c r="A21" s="258"/>
      <c r="B21" s="38" t="s">
        <v>87</v>
      </c>
      <c r="C21" s="61" t="s">
        <v>81</v>
      </c>
      <c r="D21" s="62" t="s">
        <v>14</v>
      </c>
      <c r="E21" s="63" t="s">
        <v>88</v>
      </c>
      <c r="F21" s="42" t="s">
        <v>66</v>
      </c>
      <c r="G21" s="44" t="s">
        <v>89</v>
      </c>
      <c r="H21" s="44" t="s">
        <v>90</v>
      </c>
      <c r="I21" s="64" t="s">
        <v>85</v>
      </c>
      <c r="J21" s="61" t="s">
        <v>86</v>
      </c>
      <c r="K21" s="65">
        <v>42023</v>
      </c>
      <c r="L21" s="65">
        <v>42033</v>
      </c>
      <c r="M21" s="48" t="s">
        <v>60</v>
      </c>
      <c r="N21" s="49">
        <v>13296</v>
      </c>
      <c r="O21" s="67">
        <v>2792.16</v>
      </c>
      <c r="P21" s="51">
        <v>16088</v>
      </c>
      <c r="Q21" s="67">
        <v>0</v>
      </c>
      <c r="R21" s="51">
        <f t="shared" si="1"/>
        <v>578.87</v>
      </c>
      <c r="S21" s="66">
        <v>4</v>
      </c>
      <c r="T21" s="53"/>
      <c r="U21" s="53"/>
      <c r="V21" s="54">
        <f t="shared" si="2"/>
        <v>578.87</v>
      </c>
      <c r="W21" s="56"/>
    </row>
    <row r="22" spans="1:23" ht="42.75">
      <c r="A22" s="258"/>
      <c r="B22" s="38" t="s">
        <v>91</v>
      </c>
      <c r="C22" s="61" t="s">
        <v>92</v>
      </c>
      <c r="D22" s="62" t="s">
        <v>14</v>
      </c>
      <c r="E22" s="63" t="s">
        <v>93</v>
      </c>
      <c r="F22" s="42" t="s">
        <v>66</v>
      </c>
      <c r="G22" s="44" t="s">
        <v>94</v>
      </c>
      <c r="H22" s="44" t="s">
        <v>95</v>
      </c>
      <c r="I22" s="64" t="s">
        <v>96</v>
      </c>
      <c r="J22" s="61" t="s">
        <v>97</v>
      </c>
      <c r="K22" s="65">
        <v>41887</v>
      </c>
      <c r="L22" s="65">
        <v>41913</v>
      </c>
      <c r="M22" s="48" t="s">
        <v>60</v>
      </c>
      <c r="N22" s="49">
        <v>604.8</v>
      </c>
      <c r="O22" s="67">
        <v>127.1</v>
      </c>
      <c r="P22" s="51">
        <v>732</v>
      </c>
      <c r="Q22" s="67">
        <v>0</v>
      </c>
      <c r="R22" s="51">
        <f t="shared" si="1"/>
        <v>26.34</v>
      </c>
      <c r="S22" s="66">
        <v>5</v>
      </c>
      <c r="T22" s="53"/>
      <c r="U22" s="53"/>
      <c r="V22" s="54">
        <f t="shared" si="2"/>
        <v>26.34</v>
      </c>
      <c r="W22" s="56"/>
    </row>
    <row r="23" spans="1:23" ht="42.75">
      <c r="A23" s="258"/>
      <c r="B23" s="38" t="s">
        <v>98</v>
      </c>
      <c r="C23" s="61" t="s">
        <v>92</v>
      </c>
      <c r="D23" s="62" t="s">
        <v>14</v>
      </c>
      <c r="E23" s="63" t="s">
        <v>93</v>
      </c>
      <c r="F23" s="42" t="s">
        <v>66</v>
      </c>
      <c r="G23" s="44" t="s">
        <v>99</v>
      </c>
      <c r="H23" s="44" t="s">
        <v>100</v>
      </c>
      <c r="I23" s="64" t="s">
        <v>96</v>
      </c>
      <c r="J23" s="61" t="s">
        <v>97</v>
      </c>
      <c r="K23" s="65">
        <v>41919</v>
      </c>
      <c r="L23" s="65">
        <v>41947</v>
      </c>
      <c r="M23" s="48" t="s">
        <v>60</v>
      </c>
      <c r="N23" s="49">
        <v>403.2</v>
      </c>
      <c r="O23" s="67">
        <v>84.7</v>
      </c>
      <c r="P23" s="51">
        <v>488</v>
      </c>
      <c r="Q23" s="67">
        <v>0</v>
      </c>
      <c r="R23" s="51">
        <f t="shared" si="1"/>
        <v>17.56</v>
      </c>
      <c r="S23" s="66">
        <v>5</v>
      </c>
      <c r="T23" s="53"/>
      <c r="U23" s="53"/>
      <c r="V23" s="54">
        <f t="shared" si="2"/>
        <v>17.56</v>
      </c>
      <c r="W23" s="56"/>
    </row>
    <row r="24" spans="1:23" ht="42.75">
      <c r="A24" s="258"/>
      <c r="B24" s="38" t="s">
        <v>101</v>
      </c>
      <c r="C24" s="61" t="s">
        <v>92</v>
      </c>
      <c r="D24" s="62" t="s">
        <v>14</v>
      </c>
      <c r="E24" s="63" t="s">
        <v>93</v>
      </c>
      <c r="F24" s="42" t="s">
        <v>66</v>
      </c>
      <c r="G24" s="44" t="s">
        <v>102</v>
      </c>
      <c r="H24" s="44" t="s">
        <v>103</v>
      </c>
      <c r="I24" s="64" t="s">
        <v>96</v>
      </c>
      <c r="J24" s="61" t="s">
        <v>97</v>
      </c>
      <c r="K24" s="65">
        <v>41953</v>
      </c>
      <c r="L24" s="65">
        <v>41976</v>
      </c>
      <c r="M24" s="48" t="s">
        <v>60</v>
      </c>
      <c r="N24" s="49">
        <v>777.6</v>
      </c>
      <c r="O24" s="67">
        <v>163.3</v>
      </c>
      <c r="P24" s="51">
        <v>941</v>
      </c>
      <c r="Q24" s="67">
        <v>0</v>
      </c>
      <c r="R24" s="51">
        <f t="shared" si="1"/>
        <v>33.86</v>
      </c>
      <c r="S24" s="66">
        <v>5</v>
      </c>
      <c r="T24" s="53"/>
      <c r="U24" s="53"/>
      <c r="V24" s="54">
        <f t="shared" si="2"/>
        <v>33.86</v>
      </c>
      <c r="W24" s="56"/>
    </row>
    <row r="25" spans="1:23" ht="42.75">
      <c r="A25" s="258"/>
      <c r="B25" s="38" t="s">
        <v>104</v>
      </c>
      <c r="C25" s="61" t="s">
        <v>92</v>
      </c>
      <c r="D25" s="62" t="s">
        <v>14</v>
      </c>
      <c r="E25" s="63" t="s">
        <v>93</v>
      </c>
      <c r="F25" s="42" t="s">
        <v>66</v>
      </c>
      <c r="G25" s="44" t="s">
        <v>105</v>
      </c>
      <c r="H25" s="44" t="s">
        <v>106</v>
      </c>
      <c r="I25" s="64" t="s">
        <v>96</v>
      </c>
      <c r="J25" s="61" t="s">
        <v>97</v>
      </c>
      <c r="K25" s="65">
        <v>41978</v>
      </c>
      <c r="L25" s="65">
        <v>41991</v>
      </c>
      <c r="M25" s="48" t="s">
        <v>60</v>
      </c>
      <c r="N25" s="49">
        <v>172.8</v>
      </c>
      <c r="O25" s="67">
        <v>36.29</v>
      </c>
      <c r="P25" s="51">
        <v>209</v>
      </c>
      <c r="Q25" s="67">
        <v>0</v>
      </c>
      <c r="R25" s="51">
        <f t="shared" si="1"/>
        <v>7.52</v>
      </c>
      <c r="S25" s="66">
        <v>5</v>
      </c>
      <c r="T25" s="53"/>
      <c r="U25" s="53"/>
      <c r="V25" s="54">
        <f t="shared" si="2"/>
        <v>7.52</v>
      </c>
      <c r="W25" s="56"/>
    </row>
    <row r="26" spans="1:23" ht="71.25">
      <c r="A26" s="258"/>
      <c r="B26" s="38" t="s">
        <v>107</v>
      </c>
      <c r="C26" s="61" t="s">
        <v>92</v>
      </c>
      <c r="D26" s="62" t="s">
        <v>14</v>
      </c>
      <c r="E26" s="63" t="s">
        <v>108</v>
      </c>
      <c r="F26" s="42" t="s">
        <v>66</v>
      </c>
      <c r="G26" s="44" t="s">
        <v>109</v>
      </c>
      <c r="H26" s="44" t="s">
        <v>110</v>
      </c>
      <c r="I26" s="64" t="s">
        <v>96</v>
      </c>
      <c r="J26" s="61" t="s">
        <v>97</v>
      </c>
      <c r="K26" s="65">
        <v>41978</v>
      </c>
      <c r="L26" s="65">
        <v>41991</v>
      </c>
      <c r="M26" s="48" t="s">
        <v>60</v>
      </c>
      <c r="N26" s="49">
        <v>8503.7</v>
      </c>
      <c r="O26" s="67">
        <v>1785.8</v>
      </c>
      <c r="P26" s="51">
        <v>10290</v>
      </c>
      <c r="Q26" s="67">
        <v>0</v>
      </c>
      <c r="R26" s="51">
        <f t="shared" si="1"/>
        <v>370.25</v>
      </c>
      <c r="S26" s="66">
        <v>11</v>
      </c>
      <c r="T26" s="53"/>
      <c r="U26" s="53"/>
      <c r="V26" s="54">
        <f t="shared" si="2"/>
        <v>370.25</v>
      </c>
      <c r="W26" s="56"/>
    </row>
    <row r="27" spans="1:23" ht="114">
      <c r="A27" s="258"/>
      <c r="B27" s="38" t="s">
        <v>111</v>
      </c>
      <c r="C27" s="61" t="s">
        <v>112</v>
      </c>
      <c r="D27" s="62" t="s">
        <v>14</v>
      </c>
      <c r="E27" s="63" t="s">
        <v>113</v>
      </c>
      <c r="F27" s="42" t="s">
        <v>66</v>
      </c>
      <c r="G27" s="44" t="s">
        <v>114</v>
      </c>
      <c r="H27" s="44" t="s">
        <v>115</v>
      </c>
      <c r="I27" s="64" t="s">
        <v>116</v>
      </c>
      <c r="J27" s="61" t="s">
        <v>117</v>
      </c>
      <c r="K27" s="65">
        <v>41957</v>
      </c>
      <c r="L27" s="65">
        <v>41975</v>
      </c>
      <c r="M27" s="48" t="s">
        <v>60</v>
      </c>
      <c r="N27" s="68">
        <v>2892.4</v>
      </c>
      <c r="O27" s="69">
        <v>607.6</v>
      </c>
      <c r="P27" s="51">
        <f>IF($D$6="ANO",IF($D$7="NE",SUM(N27:O27),N27),SUM(N27:O27))</f>
        <v>3500</v>
      </c>
      <c r="Q27" s="69">
        <v>0</v>
      </c>
      <c r="R27" s="51">
        <f>ROUND(IF(M27="EUR",P27,(P27/$I$7)),2)</f>
        <v>125.94</v>
      </c>
      <c r="S27" s="66">
        <v>5</v>
      </c>
      <c r="T27" s="53"/>
      <c r="U27" s="53"/>
      <c r="V27" s="54">
        <f t="shared" si="2"/>
        <v>125.94</v>
      </c>
      <c r="W27" s="56"/>
    </row>
    <row r="28" spans="1:23" ht="100.5" customHeight="1" thickBot="1">
      <c r="A28" s="258"/>
      <c r="B28" s="38" t="s">
        <v>118</v>
      </c>
      <c r="C28" s="61" t="s">
        <v>119</v>
      </c>
      <c r="D28" s="62" t="s">
        <v>14</v>
      </c>
      <c r="E28" s="63" t="s">
        <v>120</v>
      </c>
      <c r="F28" s="42" t="s">
        <v>66</v>
      </c>
      <c r="G28" s="44" t="s">
        <v>114</v>
      </c>
      <c r="H28" s="44" t="s">
        <v>115</v>
      </c>
      <c r="I28" s="64" t="s">
        <v>116</v>
      </c>
      <c r="J28" s="61" t="s">
        <v>117</v>
      </c>
      <c r="K28" s="65">
        <v>41957</v>
      </c>
      <c r="L28" s="65">
        <v>41975</v>
      </c>
      <c r="M28" s="48" t="s">
        <v>60</v>
      </c>
      <c r="N28" s="68">
        <v>4254.31</v>
      </c>
      <c r="O28" s="69">
        <v>893.69</v>
      </c>
      <c r="P28" s="51">
        <f>IF($D$6="ANO",IF($D$7="NE",SUM(N28:O28),N28),SUM(N28:O28))</f>
        <v>5148</v>
      </c>
      <c r="Q28" s="69">
        <v>0</v>
      </c>
      <c r="R28" s="51">
        <f t="shared" si="1"/>
        <v>185.23</v>
      </c>
      <c r="S28" s="66">
        <v>0</v>
      </c>
      <c r="T28" s="53"/>
      <c r="U28" s="53"/>
      <c r="V28" s="54">
        <f t="shared" si="2"/>
        <v>185.23</v>
      </c>
      <c r="W28" s="56"/>
    </row>
    <row r="29" spans="1:23" ht="13.5" thickBot="1">
      <c r="A29" s="259"/>
      <c r="B29" s="254" t="s">
        <v>121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>
        <f>SUM(N20:N28)</f>
        <v>39960.81</v>
      </c>
      <c r="O29" s="255">
        <f>SUM(O20:O28)</f>
        <v>8392.400000000001</v>
      </c>
      <c r="P29" s="256">
        <f>SUM(P20:P28)</f>
        <v>48354</v>
      </c>
      <c r="Q29" s="58">
        <f aca="true" t="shared" si="3" ref="Q29:V29">SUM(Q19:Q28)</f>
        <v>0</v>
      </c>
      <c r="R29" s="58">
        <f t="shared" si="3"/>
        <v>2780.4100000000003</v>
      </c>
      <c r="S29" s="59">
        <f t="shared" si="3"/>
        <v>49</v>
      </c>
      <c r="T29" s="58">
        <f t="shared" si="3"/>
        <v>0</v>
      </c>
      <c r="U29" s="58">
        <f t="shared" si="3"/>
        <v>0</v>
      </c>
      <c r="V29" s="58">
        <f t="shared" si="3"/>
        <v>2780.4100000000003</v>
      </c>
      <c r="W29" s="60"/>
    </row>
    <row r="30" spans="1:23" ht="15.75" thickBot="1">
      <c r="A30" s="257" t="s">
        <v>122</v>
      </c>
      <c r="B30" s="70"/>
      <c r="C30" s="71"/>
      <c r="D30" s="62"/>
      <c r="E30" s="72"/>
      <c r="F30" s="42" t="s">
        <v>66</v>
      </c>
      <c r="G30" s="73"/>
      <c r="H30" s="73"/>
      <c r="I30" s="71"/>
      <c r="J30" s="71"/>
      <c r="K30" s="74"/>
      <c r="L30" s="74"/>
      <c r="M30" s="48" t="s">
        <v>60</v>
      </c>
      <c r="N30" s="75">
        <v>0</v>
      </c>
      <c r="O30" s="76"/>
      <c r="P30" s="51">
        <f>IF($D$6="ANO",IF($D$7="NE",SUM(N30:O30),N30),SUM(N30:O30))</f>
        <v>0</v>
      </c>
      <c r="Q30" s="76">
        <v>0</v>
      </c>
      <c r="R30" s="51">
        <f>ROUND(IF(M30="EUR",P30,(P30/$I$7)),2)</f>
        <v>0</v>
      </c>
      <c r="S30" s="77"/>
      <c r="T30" s="78"/>
      <c r="U30" s="78"/>
      <c r="V30" s="79">
        <f>ROUND(IF(M30="CZK",R30-(T30/$I$7),R30-U30),2)</f>
        <v>0</v>
      </c>
      <c r="W30" s="80"/>
    </row>
    <row r="31" spans="1:23" ht="13.5" thickBot="1">
      <c r="A31" s="260"/>
      <c r="B31" s="254" t="s">
        <v>123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>
        <f aca="true" t="shared" si="4" ref="N31:V31">SUM(N30:N30)</f>
        <v>0</v>
      </c>
      <c r="O31" s="255">
        <f t="shared" si="4"/>
        <v>0</v>
      </c>
      <c r="P31" s="256">
        <f t="shared" si="4"/>
        <v>0</v>
      </c>
      <c r="Q31" s="57">
        <f t="shared" si="4"/>
        <v>0</v>
      </c>
      <c r="R31" s="58">
        <f t="shared" si="4"/>
        <v>0</v>
      </c>
      <c r="S31" s="59">
        <f t="shared" si="4"/>
        <v>0</v>
      </c>
      <c r="T31" s="58">
        <f t="shared" si="4"/>
        <v>0</v>
      </c>
      <c r="U31" s="58">
        <f t="shared" si="4"/>
        <v>0</v>
      </c>
      <c r="V31" s="58">
        <f t="shared" si="4"/>
        <v>0</v>
      </c>
      <c r="W31" s="60"/>
    </row>
    <row r="32" spans="1:43" s="84" customFormat="1" ht="23.25" customHeight="1" thickBo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81"/>
      <c r="M32" s="81"/>
      <c r="N32" s="81"/>
      <c r="O32" s="81"/>
      <c r="P32" s="81"/>
      <c r="Q32" s="81"/>
      <c r="R32" s="263"/>
      <c r="S32" s="263"/>
      <c r="T32" s="263"/>
      <c r="U32" s="263"/>
      <c r="V32" s="82"/>
      <c r="W32" s="83"/>
      <c r="AQ32" s="8"/>
    </row>
    <row r="33" spans="1:43" ht="26.25" customHeight="1" thickBot="1">
      <c r="A33" s="85" t="s">
        <v>124</v>
      </c>
      <c r="B33" s="264" t="s">
        <v>125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67" t="s">
        <v>61</v>
      </c>
      <c r="P33" s="268"/>
      <c r="Q33" s="269"/>
      <c r="R33" s="86">
        <f>R31+R29+R18</f>
        <v>2973.92</v>
      </c>
      <c r="S33" s="87">
        <f>S31+S29+S18</f>
        <v>115</v>
      </c>
      <c r="T33" s="88">
        <f>T31+T29+T18</f>
        <v>0</v>
      </c>
      <c r="U33" s="88">
        <f>U31+U29+U18</f>
        <v>0</v>
      </c>
      <c r="V33" s="86">
        <f>V31+V29+V18</f>
        <v>2973.92</v>
      </c>
      <c r="W33" s="83"/>
      <c r="AQ33" s="84"/>
    </row>
    <row r="34" spans="1:43" ht="26.25" customHeight="1" thickBot="1">
      <c r="A34" s="89" t="s">
        <v>126</v>
      </c>
      <c r="B34" s="264" t="s">
        <v>127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86" t="s">
        <v>60</v>
      </c>
      <c r="P34" s="90">
        <v>0</v>
      </c>
      <c r="Q34" s="270"/>
      <c r="R34" s="271"/>
      <c r="S34" s="271"/>
      <c r="T34" s="272"/>
      <c r="U34" s="88" t="s">
        <v>61</v>
      </c>
      <c r="V34" s="88">
        <f>ROUND((P34/$I$7),2)</f>
        <v>0</v>
      </c>
      <c r="W34" s="83"/>
      <c r="AQ34" s="84"/>
    </row>
    <row r="35" spans="1:43" ht="26.25" customHeight="1" thickBot="1">
      <c r="A35" s="89" t="s">
        <v>128</v>
      </c>
      <c r="B35" s="264" t="s">
        <v>129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70"/>
      <c r="P35" s="271"/>
      <c r="Q35" s="271"/>
      <c r="R35" s="271"/>
      <c r="S35" s="271"/>
      <c r="T35" s="272"/>
      <c r="U35" s="88" t="s">
        <v>61</v>
      </c>
      <c r="V35" s="88">
        <f>$V33-$V34</f>
        <v>2973.92</v>
      </c>
      <c r="W35" s="83"/>
      <c r="AQ35" s="84"/>
    </row>
    <row r="36" spans="1:43" s="14" customFormat="1" ht="12.75">
      <c r="A36" s="9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92"/>
      <c r="M36" s="92"/>
      <c r="N36" s="92"/>
      <c r="O36" s="92"/>
      <c r="P36" s="92"/>
      <c r="Q36" s="92"/>
      <c r="R36" s="273"/>
      <c r="S36" s="274"/>
      <c r="T36" s="93"/>
      <c r="U36" s="92"/>
      <c r="V36" s="92"/>
      <c r="W36" s="83"/>
      <c r="AQ36" s="8"/>
    </row>
    <row r="37" spans="1:23" s="14" customFormat="1" ht="22.5" customHeight="1" thickBot="1">
      <c r="A37" s="94" t="s">
        <v>130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92"/>
      <c r="M37" s="92"/>
      <c r="N37" s="92"/>
      <c r="O37" s="92"/>
      <c r="P37" s="92"/>
      <c r="Q37" s="92"/>
      <c r="R37" s="95"/>
      <c r="S37" s="95"/>
      <c r="T37" s="95"/>
      <c r="U37" s="95"/>
      <c r="V37" s="95"/>
      <c r="W37" s="95"/>
    </row>
    <row r="38" spans="1:23" s="14" customFormat="1" ht="15" customHeight="1" thickBot="1">
      <c r="A38" s="275" t="s">
        <v>131</v>
      </c>
      <c r="B38" s="96"/>
      <c r="C38" s="97"/>
      <c r="D38" s="98"/>
      <c r="E38" s="99"/>
      <c r="F38" s="100" t="s">
        <v>66</v>
      </c>
      <c r="G38" s="101"/>
      <c r="H38" s="101"/>
      <c r="I38" s="97"/>
      <c r="J38" s="97"/>
      <c r="K38" s="102"/>
      <c r="L38" s="102"/>
      <c r="M38" s="103" t="s">
        <v>60</v>
      </c>
      <c r="N38" s="104">
        <v>0</v>
      </c>
      <c r="O38" s="105"/>
      <c r="P38" s="106">
        <f>IF($D$6="ANO",IF($D$7="NE",SUM(N38:O38),N38),SUM(N38:O38))</f>
        <v>0</v>
      </c>
      <c r="Q38" s="105">
        <v>0</v>
      </c>
      <c r="R38" s="106">
        <f>ROUND(IF(M38="EUR",P38,(P38/$I$7)),2)</f>
        <v>0</v>
      </c>
      <c r="S38" s="107">
        <v>0</v>
      </c>
      <c r="T38" s="108"/>
      <c r="U38" s="108"/>
      <c r="V38" s="109">
        <f>ROUND(IF(M38="CZK",R38-(T38/$I$7),R38-U38),2)</f>
        <v>0</v>
      </c>
      <c r="W38" s="110"/>
    </row>
    <row r="39" spans="1:23" s="14" customFormat="1" ht="13.5" thickBot="1">
      <c r="A39" s="276"/>
      <c r="B39" s="254" t="s">
        <v>132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6"/>
      <c r="Q39" s="57">
        <f aca="true" t="shared" si="5" ref="Q39:V39">SUM(Q38:Q38)</f>
        <v>0</v>
      </c>
      <c r="R39" s="58">
        <f t="shared" si="5"/>
        <v>0</v>
      </c>
      <c r="S39" s="59">
        <f t="shared" si="5"/>
        <v>0</v>
      </c>
      <c r="T39" s="58">
        <f t="shared" si="5"/>
        <v>0</v>
      </c>
      <c r="U39" s="58">
        <f t="shared" si="5"/>
        <v>0</v>
      </c>
      <c r="V39" s="58">
        <f t="shared" si="5"/>
        <v>0</v>
      </c>
      <c r="W39" s="60"/>
    </row>
    <row r="40" spans="1:23" s="14" customFormat="1" ht="13.5" thickBot="1">
      <c r="A40" s="9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92"/>
      <c r="M40" s="92"/>
      <c r="N40" s="92"/>
      <c r="O40" s="92"/>
      <c r="P40" s="92"/>
      <c r="Q40" s="92"/>
      <c r="R40" s="95"/>
      <c r="S40" s="95"/>
      <c r="T40" s="95"/>
      <c r="U40" s="95"/>
      <c r="V40" s="95"/>
      <c r="W40" s="95"/>
    </row>
    <row r="41" spans="1:43" s="116" customFormat="1" ht="15.75" customHeight="1" thickBot="1">
      <c r="A41" s="111"/>
      <c r="B41" s="112"/>
      <c r="C41" s="113"/>
      <c r="D41" s="113"/>
      <c r="E41" s="114"/>
      <c r="F41" s="114"/>
      <c r="G41" s="114"/>
      <c r="H41" s="114"/>
      <c r="I41" s="113"/>
      <c r="J41" s="113"/>
      <c r="K41" s="115"/>
      <c r="T41" s="277" t="s">
        <v>133</v>
      </c>
      <c r="U41" s="278"/>
      <c r="V41" s="279"/>
      <c r="W41" s="117">
        <f>V35</f>
        <v>2973.92</v>
      </c>
      <c r="X41" s="115"/>
      <c r="Y41" s="116" t="s">
        <v>134</v>
      </c>
      <c r="AC41" s="115"/>
      <c r="AD41" s="115"/>
      <c r="AE41" s="115"/>
      <c r="AF41" s="115"/>
      <c r="AG41" s="115"/>
      <c r="AH41" s="115"/>
      <c r="AI41" s="115"/>
      <c r="AQ41" s="14"/>
    </row>
    <row r="42" spans="1:43" ht="16.5" customHeight="1" thickBot="1">
      <c r="A42" s="118" t="s">
        <v>135</v>
      </c>
      <c r="B42" s="119"/>
      <c r="C42" s="120"/>
      <c r="D42" s="120"/>
      <c r="E42" s="121"/>
      <c r="F42" s="120"/>
      <c r="G42" s="122"/>
      <c r="H42" s="123"/>
      <c r="I42" s="123"/>
      <c r="J42" s="124"/>
      <c r="K42" s="125"/>
      <c r="L42" s="116"/>
      <c r="R42" s="283" t="s">
        <v>136</v>
      </c>
      <c r="S42" s="284"/>
      <c r="T42" s="285" t="s">
        <v>137</v>
      </c>
      <c r="U42" s="285"/>
      <c r="V42" s="286"/>
      <c r="W42" s="117">
        <f>R33-V33</f>
        <v>0</v>
      </c>
      <c r="X42" s="126" t="s">
        <v>138</v>
      </c>
      <c r="Y42" s="127" t="s">
        <v>139</v>
      </c>
      <c r="Z42" s="128" t="s">
        <v>140</v>
      </c>
      <c r="AC42" s="129"/>
      <c r="AD42" s="129"/>
      <c r="AE42" s="129"/>
      <c r="AF42" s="129"/>
      <c r="AG42" s="129"/>
      <c r="AH42" s="129"/>
      <c r="AI42" s="129"/>
      <c r="AQ42" s="116"/>
    </row>
    <row r="43" spans="1:43" s="14" customFormat="1" ht="13.5" customHeight="1" thickBot="1">
      <c r="A43" s="130" t="s">
        <v>141</v>
      </c>
      <c r="B43" s="131" t="s">
        <v>142</v>
      </c>
      <c r="C43" s="132"/>
      <c r="D43" s="132"/>
      <c r="E43" s="132"/>
      <c r="F43" s="133"/>
      <c r="G43" s="129"/>
      <c r="H43" s="125"/>
      <c r="I43" s="125"/>
      <c r="J43" s="134"/>
      <c r="K43" s="125"/>
      <c r="L43" s="131"/>
      <c r="R43" s="135">
        <f>FLOOR(($V49*W43),1)</f>
        <v>0</v>
      </c>
      <c r="S43" s="136" t="s">
        <v>143</v>
      </c>
      <c r="T43" s="287" t="s">
        <v>144</v>
      </c>
      <c r="U43" s="287"/>
      <c r="V43" s="288"/>
      <c r="W43" s="137">
        <f>$X43-($X43/$V33*$V34)</f>
        <v>0</v>
      </c>
      <c r="X43" s="138">
        <f>SUMIF(F16:F31,"IV",V16:V31)</f>
        <v>0</v>
      </c>
      <c r="Y43" s="139">
        <f>W43/V35</f>
        <v>0</v>
      </c>
      <c r="Z43" s="139">
        <f>R43/W49</f>
        <v>0</v>
      </c>
      <c r="AC43" s="115"/>
      <c r="AD43" s="115"/>
      <c r="AE43" s="115"/>
      <c r="AF43" s="115"/>
      <c r="AG43" s="115"/>
      <c r="AH43" s="115"/>
      <c r="AI43" s="115"/>
      <c r="AQ43" s="8"/>
    </row>
    <row r="44" spans="1:35" s="14" customFormat="1" ht="13.5" customHeight="1" thickBot="1">
      <c r="A44" s="130" t="s">
        <v>145</v>
      </c>
      <c r="B44" s="131" t="s">
        <v>146</v>
      </c>
      <c r="C44" s="132"/>
      <c r="D44" s="132"/>
      <c r="E44" s="132"/>
      <c r="F44" s="113"/>
      <c r="G44" s="115"/>
      <c r="H44" s="132"/>
      <c r="I44" s="132"/>
      <c r="J44" s="140"/>
      <c r="K44" s="132"/>
      <c r="L44" s="131"/>
      <c r="R44" s="141">
        <f>W49-R43</f>
        <v>148</v>
      </c>
      <c r="S44" s="142" t="s">
        <v>66</v>
      </c>
      <c r="T44" s="287" t="s">
        <v>147</v>
      </c>
      <c r="U44" s="287"/>
      <c r="V44" s="288"/>
      <c r="W44" s="137">
        <f>$X44-($X44/$V33*$V34)</f>
        <v>2973.92</v>
      </c>
      <c r="X44" s="138">
        <f>SUMIF(F16:F31,"NIV",V16:V31)</f>
        <v>2973.92</v>
      </c>
      <c r="Y44" s="139">
        <f>W44/V35</f>
        <v>1</v>
      </c>
      <c r="Z44" s="139">
        <f>R44/W49</f>
        <v>1</v>
      </c>
      <c r="AC44" s="115"/>
      <c r="AD44" s="115"/>
      <c r="AE44" s="115"/>
      <c r="AF44" s="115"/>
      <c r="AG44" s="115"/>
      <c r="AH44" s="115"/>
      <c r="AI44" s="115"/>
    </row>
    <row r="45" spans="1:35" s="14" customFormat="1" ht="13.5" customHeight="1" thickBot="1">
      <c r="A45" s="130" t="s">
        <v>148</v>
      </c>
      <c r="B45" s="131" t="s">
        <v>149</v>
      </c>
      <c r="C45" s="132"/>
      <c r="D45" s="132"/>
      <c r="E45" s="132"/>
      <c r="F45" s="113"/>
      <c r="G45" s="115"/>
      <c r="H45" s="132"/>
      <c r="I45" s="132"/>
      <c r="J45" s="140"/>
      <c r="K45" s="132"/>
      <c r="L45" s="131"/>
      <c r="Q45" s="143" t="s">
        <v>150</v>
      </c>
      <c r="R45" s="144">
        <f>SUM(R43:R44)</f>
        <v>148</v>
      </c>
      <c r="S45" s="115"/>
      <c r="T45" s="115"/>
      <c r="U45" s="145" t="s">
        <v>134</v>
      </c>
      <c r="V45" s="289" t="str">
        <f>IF((W43+W44)=V35,"OK","ZKONTROLUJ     NIV/IV ")</f>
        <v>OK</v>
      </c>
      <c r="W45" s="289"/>
      <c r="Y45" s="146">
        <f>SUM(Y43:Y44)</f>
        <v>1</v>
      </c>
      <c r="Z45" s="146">
        <f>SUM(Z43:Z44)</f>
        <v>1</v>
      </c>
      <c r="AC45" s="115"/>
      <c r="AD45" s="115"/>
      <c r="AE45" s="115"/>
      <c r="AF45" s="115"/>
      <c r="AG45" s="115"/>
      <c r="AH45" s="115"/>
      <c r="AI45" s="115"/>
    </row>
    <row r="46" spans="1:43" ht="12.75">
      <c r="A46" s="130" t="s">
        <v>151</v>
      </c>
      <c r="B46" s="131" t="s">
        <v>152</v>
      </c>
      <c r="C46" s="125"/>
      <c r="D46" s="125"/>
      <c r="E46" s="125"/>
      <c r="F46" s="113"/>
      <c r="G46" s="115"/>
      <c r="H46" s="132"/>
      <c r="I46" s="132"/>
      <c r="J46" s="140"/>
      <c r="K46" s="132"/>
      <c r="L46" s="116"/>
      <c r="O46" s="14"/>
      <c r="P46" s="14"/>
      <c r="Q46" s="14"/>
      <c r="R46" s="14"/>
      <c r="S46" s="115"/>
      <c r="T46" s="290" t="s">
        <v>153</v>
      </c>
      <c r="U46" s="291"/>
      <c r="V46" s="291"/>
      <c r="W46" s="292"/>
      <c r="X46" s="147"/>
      <c r="AC46" s="147"/>
      <c r="AD46" s="147"/>
      <c r="AE46" s="147"/>
      <c r="AF46" s="147"/>
      <c r="AG46" s="147"/>
      <c r="AH46" s="147"/>
      <c r="AI46" s="147"/>
      <c r="AQ46" s="14"/>
    </row>
    <row r="47" spans="1:35" ht="12.75">
      <c r="A47" s="130" t="s">
        <v>154</v>
      </c>
      <c r="B47" s="131" t="s">
        <v>155</v>
      </c>
      <c r="C47" s="125"/>
      <c r="D47" s="125"/>
      <c r="E47" s="125"/>
      <c r="F47" s="125"/>
      <c r="G47" s="125"/>
      <c r="H47" s="125"/>
      <c r="I47" s="125"/>
      <c r="J47" s="134"/>
      <c r="K47" s="148"/>
      <c r="L47" s="148"/>
      <c r="M47" s="148"/>
      <c r="O47" s="14"/>
      <c r="P47" s="14"/>
      <c r="Q47" s="14"/>
      <c r="R47" s="14"/>
      <c r="S47" s="149"/>
      <c r="T47" s="311" t="s">
        <v>156</v>
      </c>
      <c r="U47" s="312"/>
      <c r="V47" s="150" t="s">
        <v>157</v>
      </c>
      <c r="W47" s="151" t="s">
        <v>153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</row>
    <row r="48" spans="1:35" ht="12.75">
      <c r="A48" s="130" t="s">
        <v>158</v>
      </c>
      <c r="B48" s="131" t="s">
        <v>159</v>
      </c>
      <c r="C48" s="125"/>
      <c r="D48" s="125"/>
      <c r="E48" s="125"/>
      <c r="F48" s="125"/>
      <c r="G48" s="125"/>
      <c r="H48" s="125"/>
      <c r="I48" s="125"/>
      <c r="J48" s="134"/>
      <c r="K48" s="148"/>
      <c r="L48" s="148"/>
      <c r="M48" s="148"/>
      <c r="O48" s="14"/>
      <c r="P48" s="14"/>
      <c r="Q48" s="14"/>
      <c r="R48" s="115"/>
      <c r="S48" s="116"/>
      <c r="T48" s="313" t="s">
        <v>160</v>
      </c>
      <c r="U48" s="314"/>
      <c r="V48" s="152">
        <v>0.85</v>
      </c>
      <c r="W48" s="153">
        <f>FLOOR(($V48*$V35),1)</f>
        <v>2527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</row>
    <row r="49" spans="1:35" ht="12.75">
      <c r="A49" s="130" t="s">
        <v>161</v>
      </c>
      <c r="B49" s="131" t="s">
        <v>162</v>
      </c>
      <c r="C49" s="125"/>
      <c r="D49" s="125"/>
      <c r="E49" s="125"/>
      <c r="F49" s="125"/>
      <c r="G49" s="125"/>
      <c r="H49" s="125"/>
      <c r="I49" s="125"/>
      <c r="J49" s="134"/>
      <c r="K49" s="148"/>
      <c r="L49" s="148"/>
      <c r="M49" s="148"/>
      <c r="R49" s="115"/>
      <c r="S49" s="116"/>
      <c r="T49" s="311" t="s">
        <v>163</v>
      </c>
      <c r="U49" s="312"/>
      <c r="V49" s="155">
        <v>0.05</v>
      </c>
      <c r="W49" s="153">
        <f>IF(V50=0%,V35-W48,FLOOR(($V49*$V35),1))</f>
        <v>148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</row>
    <row r="50" spans="1:35" ht="12.75">
      <c r="A50" s="130"/>
      <c r="B50" s="131" t="s">
        <v>164</v>
      </c>
      <c r="C50" s="125"/>
      <c r="D50" s="125"/>
      <c r="E50" s="125"/>
      <c r="F50" s="125"/>
      <c r="G50" s="125"/>
      <c r="H50" s="125"/>
      <c r="I50" s="125"/>
      <c r="J50" s="134"/>
      <c r="K50" s="148"/>
      <c r="L50" s="148"/>
      <c r="M50" s="148"/>
      <c r="R50" s="115"/>
      <c r="S50" s="157"/>
      <c r="T50" s="313" t="s">
        <v>165</v>
      </c>
      <c r="U50" s="314"/>
      <c r="V50" s="158">
        <f>V51-V48-V49</f>
        <v>0.10000000000000002</v>
      </c>
      <c r="W50" s="153">
        <f>V35-W48-W49</f>
        <v>298.9200000000001</v>
      </c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</row>
    <row r="51" spans="1:35" ht="13.5" thickBot="1">
      <c r="A51" s="159"/>
      <c r="B51" s="131" t="s">
        <v>166</v>
      </c>
      <c r="C51" s="125"/>
      <c r="D51" s="125"/>
      <c r="E51" s="125"/>
      <c r="F51" s="125"/>
      <c r="G51" s="125"/>
      <c r="H51" s="125"/>
      <c r="I51" s="125"/>
      <c r="J51" s="134"/>
      <c r="K51" s="148"/>
      <c r="L51" s="148"/>
      <c r="M51" s="148"/>
      <c r="R51" s="115"/>
      <c r="S51" s="157"/>
      <c r="T51" s="315" t="s">
        <v>167</v>
      </c>
      <c r="U51" s="316"/>
      <c r="V51" s="160">
        <v>1</v>
      </c>
      <c r="W51" s="161">
        <f>SUM(W48:W50)</f>
        <v>2973.92</v>
      </c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</row>
    <row r="52" spans="1:35" ht="13.5" thickBot="1">
      <c r="A52" s="162" t="s">
        <v>168</v>
      </c>
      <c r="B52" s="163" t="s">
        <v>169</v>
      </c>
      <c r="C52" s="163"/>
      <c r="D52" s="163"/>
      <c r="E52" s="163"/>
      <c r="F52" s="163"/>
      <c r="G52" s="163"/>
      <c r="H52" s="163"/>
      <c r="I52" s="163"/>
      <c r="J52" s="164"/>
      <c r="K52" s="148"/>
      <c r="L52" s="148"/>
      <c r="M52" s="148"/>
      <c r="R52" s="149"/>
      <c r="S52" s="157"/>
      <c r="W52" s="149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</row>
    <row r="53" spans="1:35" ht="15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O53" s="280" t="s">
        <v>170</v>
      </c>
      <c r="P53" s="281"/>
      <c r="Q53" s="281"/>
      <c r="R53" s="282"/>
      <c r="S53" s="116"/>
      <c r="T53" s="280" t="s">
        <v>171</v>
      </c>
      <c r="U53" s="281"/>
      <c r="V53" s="281"/>
      <c r="W53" s="282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</row>
    <row r="54" spans="3:35" ht="12.75">
      <c r="C54" s="148"/>
      <c r="D54" s="148"/>
      <c r="E54" s="166"/>
      <c r="F54" s="166"/>
      <c r="G54" s="166"/>
      <c r="H54" s="166"/>
      <c r="I54" s="167"/>
      <c r="J54" s="168"/>
      <c r="K54" s="167"/>
      <c r="L54" s="167"/>
      <c r="M54" s="167"/>
      <c r="N54" s="167"/>
      <c r="O54" s="293" t="s">
        <v>172</v>
      </c>
      <c r="P54" s="294"/>
      <c r="Q54" s="294"/>
      <c r="R54" s="295"/>
      <c r="S54" s="169"/>
      <c r="T54" s="293" t="s">
        <v>173</v>
      </c>
      <c r="U54" s="294"/>
      <c r="V54" s="294"/>
      <c r="W54" s="29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</row>
    <row r="55" spans="3:35" ht="33.75" customHeight="1">
      <c r="C55" s="131"/>
      <c r="D55" s="131"/>
      <c r="E55" s="166"/>
      <c r="F55" s="166"/>
      <c r="G55" s="166"/>
      <c r="H55" s="166"/>
      <c r="I55" s="167"/>
      <c r="J55" s="168"/>
      <c r="K55" s="167"/>
      <c r="L55" s="167"/>
      <c r="M55" s="167"/>
      <c r="N55" s="167"/>
      <c r="O55" s="296"/>
      <c r="P55" s="297"/>
      <c r="Q55" s="297"/>
      <c r="R55" s="298"/>
      <c r="S55" s="169"/>
      <c r="T55" s="296"/>
      <c r="U55" s="297"/>
      <c r="V55" s="297"/>
      <c r="W55" s="298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</row>
    <row r="56" spans="15:23" ht="12.75">
      <c r="O56" s="296"/>
      <c r="P56" s="297"/>
      <c r="Q56" s="297"/>
      <c r="R56" s="298"/>
      <c r="T56" s="296"/>
      <c r="U56" s="297"/>
      <c r="V56" s="297"/>
      <c r="W56" s="298"/>
    </row>
    <row r="57" spans="15:23" ht="12.75">
      <c r="O57" s="299"/>
      <c r="P57" s="300"/>
      <c r="Q57" s="300"/>
      <c r="R57" s="301"/>
      <c r="T57" s="299"/>
      <c r="U57" s="300"/>
      <c r="V57" s="300"/>
      <c r="W57" s="301"/>
    </row>
    <row r="58" spans="15:23" ht="12.75">
      <c r="O58" s="302" t="s">
        <v>174</v>
      </c>
      <c r="P58" s="303"/>
      <c r="Q58" s="303"/>
      <c r="R58" s="304"/>
      <c r="T58" s="302" t="s">
        <v>174</v>
      </c>
      <c r="U58" s="303"/>
      <c r="V58" s="303"/>
      <c r="W58" s="304"/>
    </row>
    <row r="59" spans="15:23" ht="12.75">
      <c r="O59" s="305"/>
      <c r="P59" s="306"/>
      <c r="Q59" s="306"/>
      <c r="R59" s="307"/>
      <c r="T59" s="305"/>
      <c r="U59" s="306"/>
      <c r="V59" s="306"/>
      <c r="W59" s="307"/>
    </row>
    <row r="60" spans="15:23" ht="13.5" thickBot="1">
      <c r="O60" s="308"/>
      <c r="P60" s="309"/>
      <c r="Q60" s="309"/>
      <c r="R60" s="310"/>
      <c r="T60" s="308"/>
      <c r="U60" s="309"/>
      <c r="V60" s="309"/>
      <c r="W60" s="310"/>
    </row>
  </sheetData>
  <sheetProtection/>
  <mergeCells count="73">
    <mergeCell ref="O54:R57"/>
    <mergeCell ref="T54:W57"/>
    <mergeCell ref="O58:R60"/>
    <mergeCell ref="T58:W60"/>
    <mergeCell ref="T47:U47"/>
    <mergeCell ref="T48:U48"/>
    <mergeCell ref="T49:U49"/>
    <mergeCell ref="T50:U50"/>
    <mergeCell ref="T51:U51"/>
    <mergeCell ref="O53:R53"/>
    <mergeCell ref="T53:W53"/>
    <mergeCell ref="R42:S42"/>
    <mergeCell ref="T42:V42"/>
    <mergeCell ref="T43:V43"/>
    <mergeCell ref="T44:V44"/>
    <mergeCell ref="V45:W45"/>
    <mergeCell ref="T46:W46"/>
    <mergeCell ref="B35:N35"/>
    <mergeCell ref="O35:T35"/>
    <mergeCell ref="R36:S36"/>
    <mergeCell ref="A38:A39"/>
    <mergeCell ref="B39:P39"/>
    <mergeCell ref="T41:V41"/>
    <mergeCell ref="A32:K32"/>
    <mergeCell ref="R32:S32"/>
    <mergeCell ref="T32:U32"/>
    <mergeCell ref="B33:N33"/>
    <mergeCell ref="O33:Q33"/>
    <mergeCell ref="B34:N34"/>
    <mergeCell ref="Q34:T34"/>
    <mergeCell ref="A16:A18"/>
    <mergeCell ref="B18:P18"/>
    <mergeCell ref="A19:A29"/>
    <mergeCell ref="B29:P29"/>
    <mergeCell ref="A30:A31"/>
    <mergeCell ref="B31:P31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30 T38 T17 T20:T28">
    <cfRule type="expression" priority="5" dxfId="5" stopIfTrue="1">
      <formula>M17="EUR"</formula>
    </cfRule>
  </conditionalFormatting>
  <conditionalFormatting sqref="T16">
    <cfRule type="expression" priority="4" dxfId="6" stopIfTrue="1">
      <formula>M16="EUR"</formula>
    </cfRule>
  </conditionalFormatting>
  <conditionalFormatting sqref="U30 U38 U16:U17 U20:U28">
    <cfRule type="expression" priority="3" dxfId="0" stopIfTrue="1">
      <formula>M16="CZK"</formula>
    </cfRule>
  </conditionalFormatting>
  <conditionalFormatting sqref="T19">
    <cfRule type="expression" priority="2" dxfId="5" stopIfTrue="1">
      <formula>M19="EUR"</formula>
    </cfRule>
  </conditionalFormatting>
  <conditionalFormatting sqref="U19">
    <cfRule type="expression" priority="1" dxfId="0" stopIfTrue="1">
      <formula>M19="CZK"</formula>
    </cfRule>
  </conditionalFormatting>
  <dataValidations count="5">
    <dataValidation type="custom" allowBlank="1" showInputMessage="1" showErrorMessage="1" sqref="V38 R38 V51:W51 P30 R43:S44 W43:X44 W41:W42 R33:V33 P38 Q39:V39 S31:U31 Q31 V16:V31 Q29 Q18 V34:V35 P16:P17 Y41:Z45 W48:W50 A42:J52 S18:U18 P19:P28 R16:R31 S29:U29">
      <formula1>V38</formula1>
    </dataValidation>
    <dataValidation type="list" allowBlank="1" showInputMessage="1" showErrorMessage="1" sqref="M16:M17 M30 M38 M19:M28">
      <formula1>"CZK,EUR"</formula1>
    </dataValidation>
    <dataValidation type="list" allowBlank="1" showInputMessage="1" showErrorMessage="1" sqref="F30 F38 F16:F17 F19:F28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38 D16:D17 D30 D19:D28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Width="0" horizontalDpi="600" verticalDpi="600" orientation="landscape" paperSize="9" scale="37" r:id="rId4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Pospíchalová Petra</cp:lastModifiedBy>
  <cp:lastPrinted>2015-02-23T09:43:52Z</cp:lastPrinted>
  <dcterms:created xsi:type="dcterms:W3CDTF">2015-02-23T08:21:40Z</dcterms:created>
  <dcterms:modified xsi:type="dcterms:W3CDTF">2015-02-26T11:28:13Z</dcterms:modified>
  <cp:category/>
  <cp:version/>
  <cp:contentType/>
  <cp:contentStatus/>
</cp:coreProperties>
</file>