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'!$A$1:$F$33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<sst xmlns="http://schemas.openxmlformats.org/spreadsheetml/2006/main" count="338" uniqueCount="161">
  <si>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</si>
  <si>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</si>
  <si>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</si>
  <si>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</si>
  <si>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</si>
  <si>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</si>
  <si>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</si>
  <si>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</si>
  <si>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</si>
  <si>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</si>
  <si>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</si>
  <si>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</si>
  <si>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</si>
  <si>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</si>
  <si>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</si>
  <si>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</si>
  <si>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</si>
  <si>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</si>
  <si>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</si>
  <si>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</si>
  <si>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</si>
  <si>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</si>
  <si>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</si>
  <si>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</si>
  <si>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</si>
  <si>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</si>
  <si>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</si>
  <si>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</si>
  <si>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</si>
  <si>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</si>
  <si>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</si>
  <si>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</si>
  <si>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</si>
  <si>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</si>
  <si>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</si>
  <si>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</si>
  <si>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</si>
  <si>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</si>
  <si>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</si>
  <si>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</si>
  <si>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</si>
  <si>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</si>
  <si>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</si>
  <si>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</si>
  <si>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</si>
  <si>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</si>
  <si>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</si>
  <si>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</si>
  <si>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</si>
  <si>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</si>
  <si>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</si>
  <si>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</si>
  <si>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</si>
  <si>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</si>
  <si>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</si>
  <si>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</si>
  <si>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</si>
  <si>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</si>
  <si>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</si>
  <si>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</si>
  <si>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</si>
  <si>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</si>
  <si>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</si>
  <si>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</si>
  <si>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</si>
  <si>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</si>
  <si>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</si>
  <si>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</si>
  <si>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</si>
  <si>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</si>
  <si>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</si>
  <si>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</si>
  <si>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</si>
  <si>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</si>
  <si>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</si>
  <si>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</si>
  <si>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</si>
  <si>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</si>
  <si>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</si>
  <si>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</si>
  <si>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</si>
  <si>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</si>
  <si>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</si>
  <si>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</si>
  <si>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</si>
  <si>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</si>
  <si>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</si>
  <si>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</si>
  <si>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</si>
  <si>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</si>
  <si>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</si>
  <si>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</si>
  <si>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</si>
  <si>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</si>
  <si>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</si>
  <si>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</si>
  <si>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</si>
  <si>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</si>
  <si>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</si>
  <si>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</si>
  <si>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</si>
  <si>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</si>
  <si>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</si>
  <si>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</si>
  <si>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</si>
  <si>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</si>
  <si>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</si>
  <si>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</si>
  <si>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</si>
  <si>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</si>
  <si>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</si>
  <si>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</si>
  <si>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</si>
  <si>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</si>
  <si>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</si>
  <si>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</si>
  <si>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</si>
  <si>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</si>
  <si>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</si>
  <si>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</si>
  <si>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</si>
  <si>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</si>
  <si>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</si>
  <si>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</si>
  <si>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</si>
  <si>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</si>
  <si>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</si>
  <si>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</si>
  <si>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</si>
  <si>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</si>
  <si>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</si>
  <si>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</si>
  <si>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</si>
  <si>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</si>
  <si>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z rozpočtu kraje (splátka půjčky od Muzea Vysočiny Havlíčkův Brod na základě usnesení orgánů kraje)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</si>
  <si>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</si>
  <si>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</si>
  <si>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Jihlava poskytnuté na předfinancování projektu "Modernizace a dokončení expozic muzea v Jihlavě - rozvoj turistických atraktivit krajského města".</t>
  </si>
  <si>
    <t>Převod do FSR - splátka půjčky od Muzea Vysočiny Havlíčkův Brod poskytnuté na  předfinancování  projektu "Porta culturae"</t>
  </si>
  <si>
    <t>Převod do FSR - splátka půjčky od Vysočiny Tourism  poskytnuté na předfinancování  projektu "Marketing turistické nabídky kraje Vysočina do roku 2013"</t>
  </si>
  <si>
    <t>Převod do FSR - splátka půjčky od Energetické agentury Vysočiny poskytnuté na realizaci projektu "FUWA - Future of Waste"</t>
  </si>
  <si>
    <t>Převod z FSR - na kapitolu Kultura na poskytnutí zápůjčky pro Vysočinu Tourism na projekt "Marketingové aktivity Kraje Vysočina v oblasti cestovního ruchu pro období 2014 - 2015".</t>
  </si>
  <si>
    <t xml:space="preserve">Převod z FSR - na kapitolu Kultura na poskytnutí zápůjčky pro Vysočinu Tourism na projekt "Propagace turistické nabídky Kraje Vysočina v České republice v letech 2014 - 2015" </t>
  </si>
  <si>
    <t xml:space="preserve">Převod z FSR - na kapitolu Kultura na poskytnutí zápůjčky pro Vysočinu Tourism na projekt "Zkvalitnění  on-line komunikace a zahraniční marketingové aktivity Kraje Vysočina" </t>
  </si>
  <si>
    <t>Převod z rozpočtu kraje (splátka půjček od Vysočiny Tourism na základě usnesení orgánů kraje)</t>
  </si>
  <si>
    <t>Převod z rozpočtu kraje - (splátka půjčky od Energetické agentury Vysočiny na základě usnesení orgánů kraje)</t>
  </si>
  <si>
    <t>Ostatní nedaňové příjmy</t>
  </si>
  <si>
    <t>Převod do rozpočtu kraje (poskytnutí půjček a zápůjček pro Nemocnici Nové Město na Moravě, DD Ždírec, Muzeum Vysočiny Jihlava, Muzeum Vysočiny Třebíč,  Muzeum Vysočiny Havlíčkův Brod a Vysočinu Tourism, na základě usnesení orgánů kraje)</t>
  </si>
  <si>
    <t>2) HOSPODAŘENÍ KRAJE VYSOČINA ZA OBDOBÍ 1 - 8/2014</t>
  </si>
  <si>
    <t>1) HOSPODAŘENÍ KRAJE VYSOČINA ZA OBDOBÍ 1 - 8/2014</t>
  </si>
  <si>
    <t>3) HOSPODAŘENÍ KRAJE VYSOČINA ZA OBDOBÍ 1 - 8/2014</t>
  </si>
  <si>
    <t>4)  FINANCOVÁNÍ KRAJE VYSOČINA ZA OBDOBÍ 1 - 8/2014</t>
  </si>
  <si>
    <t>6) SOCIÁLNÍ FOND ZA OBDOBÍ 1 - 8/2014</t>
  </si>
  <si>
    <t>7)  FOND VYSOČINY ZA OBDOBÍ 1 - 8/2014</t>
  </si>
  <si>
    <t>8)  FOND STRATEGICKÝCH REZERV ZA OBDOBÍ 1 - 8/2014</t>
  </si>
  <si>
    <t>Ve sledovaném období by alikvotní plnění daň. příjmů mělo činit 66.7%, tj. 2 179 000 tis. Kč. , což je o  300 521 tis. Kč méně než skutečnost.</t>
  </si>
  <si>
    <t>Skutečné plnění daňových příjmů za sledované období činí 2 479 521 tis. Kč, což je o  88 137 tis. Kč více než ze stejné období minulého roku, tj. 104 %.</t>
  </si>
  <si>
    <t>Stav na účtu k 31. 8. 2014</t>
  </si>
  <si>
    <t>Stav na účtu k  31. 8. 2014</t>
  </si>
  <si>
    <t>Převod z FSR - na kapitolu Kultura na poskytnutí zápůjčky pro Muzeum Vysočiny Havlíčkův Brod na projekt "Živá kulturní spolupráce Vysočina - Dolní Rakousko"</t>
  </si>
  <si>
    <t>RK-28-2014-39,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</si>
</sst>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0" xfId="51" applyFont="1" applyBorder="1" applyAlignment="1" applyProtection="1">
      <alignment horizontal="left" vertical="top" wrapText="1" readingOrder="1"/>
      <protection locked="0"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30" fillId="38" borderId="42" xfId="51" applyFont="1" applyFill="1" applyBorder="1" applyAlignment="1" applyProtection="1">
      <alignment horizontal="center" vertical="top" wrapText="1" readingOrder="1"/>
      <protection locked="0"/>
    </xf>
    <xf numFmtId="0" fontId="27" fillId="0" borderId="43" xfId="51" applyFont="1" applyBorder="1" applyAlignment="1" applyProtection="1">
      <alignment vertical="top" wrapText="1" readingOrder="1"/>
      <protection locked="0"/>
    </xf>
    <xf numFmtId="0" fontId="30" fillId="0" borderId="44" xfId="51" applyFont="1" applyBorder="1" applyAlignment="1" applyProtection="1">
      <alignment horizontal="center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1" applyNumberFormat="1" applyFont="1" applyBorder="1" applyAlignment="1" applyProtection="1">
      <alignment vertical="top" wrapText="1" readingOrder="1"/>
      <protection locked="0"/>
    </xf>
    <xf numFmtId="165" fontId="31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1" applyFont="1" applyBorder="1" applyAlignment="1" applyProtection="1">
      <alignment vertical="top" wrapText="1" readingOrder="1"/>
      <protection locked="0"/>
    </xf>
    <xf numFmtId="0" fontId="5" fillId="0" borderId="20" xfId="0" applyFont="1" applyFill="1" applyBorder="1" applyAlignment="1">
      <alignment horizontal="left" vertical="center"/>
    </xf>
    <xf numFmtId="4" fontId="0" fillId="36" borderId="46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3" fontId="0" fillId="36" borderId="0" xfId="0" applyNumberFormat="1" applyFill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1" applyFont="1" applyBorder="1" applyAlignment="1" applyProtection="1">
      <alignment vertical="top" wrapText="1" readingOrder="1"/>
      <protection locked="0"/>
    </xf>
    <xf numFmtId="0" fontId="20" fillId="0" borderId="44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34" xfId="0" applyBorder="1" applyAlignment="1">
      <alignment vertical="center" wrapText="1"/>
    </xf>
    <xf numFmtId="0" fontId="3" fillId="33" borderId="47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6" t="s">
        <v>160</v>
      </c>
      <c r="E1" s="276"/>
    </row>
    <row r="2" spans="4:5" ht="15">
      <c r="D2" s="277" t="s">
        <v>136</v>
      </c>
      <c r="E2" s="277"/>
    </row>
    <row r="3" spans="4:5" ht="12.75" customHeight="1">
      <c r="D3" s="38"/>
      <c r="E3" s="38"/>
    </row>
    <row r="4" spans="1:5" s="188" customFormat="1" ht="21.75" customHeight="1">
      <c r="A4" s="278" t="s">
        <v>149</v>
      </c>
      <c r="B4" s="279"/>
      <c r="C4" s="279"/>
      <c r="D4" s="279"/>
      <c r="E4" s="279"/>
    </row>
    <row r="5" spans="1:5" ht="16.5">
      <c r="A5" s="280" t="s">
        <v>95</v>
      </c>
      <c r="B5" s="281"/>
      <c r="C5" s="281"/>
      <c r="D5" s="281"/>
      <c r="E5" s="281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3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0">
        <v>3294800</v>
      </c>
      <c r="C8" s="142">
        <v>3294800</v>
      </c>
      <c r="D8" s="143">
        <v>2505678</v>
      </c>
      <c r="E8" s="64">
        <f>D8/C8*100</f>
        <v>76.04947189510744</v>
      </c>
      <c r="G8" s="35"/>
      <c r="H8" s="35"/>
      <c r="L8" s="53"/>
      <c r="N8" s="53"/>
    </row>
    <row r="9" spans="1:14" ht="15" customHeight="1">
      <c r="A9" s="65" t="s">
        <v>36</v>
      </c>
      <c r="B9" s="205">
        <v>249222</v>
      </c>
      <c r="C9" s="68">
        <v>359836</v>
      </c>
      <c r="D9" s="144">
        <v>288872</v>
      </c>
      <c r="E9" s="67">
        <f>D9/C9*100</f>
        <v>80.2787936726731</v>
      </c>
      <c r="G9" s="95"/>
      <c r="H9" s="95"/>
      <c r="L9" s="53"/>
      <c r="N9" s="53"/>
    </row>
    <row r="10" spans="1:14" ht="15" customHeight="1">
      <c r="A10" s="65" t="s">
        <v>37</v>
      </c>
      <c r="B10" s="205">
        <v>22000</v>
      </c>
      <c r="C10" s="68">
        <v>22100</v>
      </c>
      <c r="D10" s="144">
        <v>13985</v>
      </c>
      <c r="E10" s="67">
        <f>D10/C10*100</f>
        <v>63.28054298642534</v>
      </c>
      <c r="G10" s="95"/>
      <c r="H10" s="95"/>
      <c r="L10" s="53"/>
      <c r="N10" s="53"/>
    </row>
    <row r="11" spans="1:12" s="13" customFormat="1" ht="15" customHeight="1" thickBot="1">
      <c r="A11" s="196" t="s">
        <v>38</v>
      </c>
      <c r="B11" s="254">
        <v>3763590</v>
      </c>
      <c r="C11" s="162">
        <v>4675447</v>
      </c>
      <c r="D11" s="162">
        <v>3306214</v>
      </c>
      <c r="E11" s="197">
        <f>D11/C11*100</f>
        <v>70.71439372534861</v>
      </c>
      <c r="F11" s="198"/>
      <c r="G11" s="99"/>
      <c r="H11" s="99"/>
      <c r="L11" s="239"/>
    </row>
    <row r="12" spans="1:14" ht="20.25" customHeight="1" thickBot="1">
      <c r="A12" s="165" t="s">
        <v>27</v>
      </c>
      <c r="B12" s="157">
        <f>SUM(B8:B11)</f>
        <v>7329612</v>
      </c>
      <c r="C12" s="157">
        <f>SUM(C8:C11)</f>
        <v>8352183</v>
      </c>
      <c r="D12" s="157">
        <f>SUM(D8:D11)</f>
        <v>6114749</v>
      </c>
      <c r="E12" s="166">
        <f>D12/C12*100</f>
        <v>73.21138677157816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Financování!B26</f>
        <v>289668</v>
      </c>
      <c r="C14" s="156">
        <f>Financování!C26</f>
        <v>1249403</v>
      </c>
      <c r="D14" s="156">
        <f>Financování!D26</f>
        <v>798908</v>
      </c>
      <c r="E14" s="167">
        <f>D14/C14*100</f>
        <v>63.943179262415725</v>
      </c>
      <c r="G14" s="35"/>
      <c r="H14" s="35"/>
      <c r="L14" s="239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39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9601586</v>
      </c>
      <c r="D16" s="219">
        <f>SUM(D14+D12)</f>
        <v>6913657</v>
      </c>
      <c r="E16" s="75">
        <f>D16/C16*100</f>
        <v>72.00536453040154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4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0">
        <v>74058</v>
      </c>
      <c r="C19" s="200">
        <v>75613</v>
      </c>
      <c r="D19" s="80">
        <v>22662</v>
      </c>
      <c r="E19" s="64">
        <f aca="true" t="shared" si="0" ref="E19:E34">D19/C19*100</f>
        <v>29.97103672648883</v>
      </c>
      <c r="G19" s="95"/>
      <c r="H19" s="95"/>
      <c r="L19" s="53"/>
      <c r="N19" s="53"/>
    </row>
    <row r="20" spans="1:14" ht="15" customHeight="1">
      <c r="A20" s="81" t="s">
        <v>70</v>
      </c>
      <c r="B20" s="252">
        <v>4060935</v>
      </c>
      <c r="C20" s="42">
        <v>4478040</v>
      </c>
      <c r="D20" s="83">
        <v>3008486</v>
      </c>
      <c r="E20" s="67">
        <f t="shared" si="0"/>
        <v>67.18309796250145</v>
      </c>
      <c r="G20" s="95"/>
      <c r="H20" s="95"/>
      <c r="L20" s="53"/>
      <c r="N20" s="53"/>
    </row>
    <row r="21" spans="1:14" ht="15" customHeight="1">
      <c r="A21" s="82" t="s">
        <v>71</v>
      </c>
      <c r="B21" s="205">
        <v>163476</v>
      </c>
      <c r="C21" s="83">
        <v>193603</v>
      </c>
      <c r="D21" s="83">
        <v>120161</v>
      </c>
      <c r="E21" s="67">
        <f t="shared" si="0"/>
        <v>62.06567046998238</v>
      </c>
      <c r="G21" s="95"/>
      <c r="H21" s="95"/>
      <c r="L21" s="53"/>
      <c r="N21" s="53"/>
    </row>
    <row r="22" spans="1:14" ht="15" customHeight="1">
      <c r="A22" s="82" t="s">
        <v>72</v>
      </c>
      <c r="B22" s="205">
        <v>352387</v>
      </c>
      <c r="C22" s="83">
        <v>502340</v>
      </c>
      <c r="D22" s="83">
        <v>318545</v>
      </c>
      <c r="E22" s="67">
        <f t="shared" si="0"/>
        <v>63.412230760042995</v>
      </c>
      <c r="G22" s="95"/>
      <c r="H22" s="95"/>
      <c r="L22" s="53"/>
      <c r="N22" s="53"/>
    </row>
    <row r="23" spans="1:14" ht="15" customHeight="1">
      <c r="A23" s="82" t="s">
        <v>73</v>
      </c>
      <c r="B23" s="205">
        <v>9930</v>
      </c>
      <c r="C23" s="83">
        <v>15570</v>
      </c>
      <c r="D23" s="83">
        <v>3586</v>
      </c>
      <c r="E23" s="67">
        <f t="shared" si="0"/>
        <v>23.031470777135517</v>
      </c>
      <c r="G23" s="95"/>
      <c r="H23" s="95"/>
      <c r="L23" s="53"/>
      <c r="N23" s="53"/>
    </row>
    <row r="24" spans="1:14" ht="15" customHeight="1">
      <c r="A24" s="82" t="s">
        <v>74</v>
      </c>
      <c r="B24" s="205">
        <v>3320</v>
      </c>
      <c r="C24" s="83">
        <v>3405</v>
      </c>
      <c r="D24" s="241">
        <v>533</v>
      </c>
      <c r="E24" s="67">
        <f t="shared" si="0"/>
        <v>15.65345080763583</v>
      </c>
      <c r="G24" s="95"/>
      <c r="H24" s="95"/>
      <c r="L24" s="53"/>
      <c r="N24" s="53"/>
    </row>
    <row r="25" spans="1:14" ht="15" customHeight="1">
      <c r="A25" s="82" t="s">
        <v>75</v>
      </c>
      <c r="B25" s="205">
        <v>1477997</v>
      </c>
      <c r="C25" s="83">
        <v>1889339</v>
      </c>
      <c r="D25" s="83">
        <v>1022727</v>
      </c>
      <c r="E25" s="67">
        <f t="shared" si="0"/>
        <v>54.131471377026564</v>
      </c>
      <c r="G25" s="95"/>
      <c r="H25" s="95"/>
      <c r="L25" s="53"/>
      <c r="N25" s="53"/>
    </row>
    <row r="26" spans="1:14" ht="15" customHeight="1">
      <c r="A26" s="82" t="s">
        <v>76</v>
      </c>
      <c r="B26" s="205">
        <v>93722</v>
      </c>
      <c r="C26" s="83">
        <v>141940</v>
      </c>
      <c r="D26" s="83">
        <v>122860</v>
      </c>
      <c r="E26" s="67">
        <f t="shared" si="0"/>
        <v>86.55770043680428</v>
      </c>
      <c r="G26" s="95"/>
      <c r="H26" s="95"/>
      <c r="L26" s="53"/>
      <c r="N26" s="237"/>
    </row>
    <row r="27" spans="1:14" ht="15" customHeight="1">
      <c r="A27" s="82" t="s">
        <v>41</v>
      </c>
      <c r="B27" s="205">
        <v>13080</v>
      </c>
      <c r="C27" s="83">
        <v>19455</v>
      </c>
      <c r="D27" s="83">
        <v>14280</v>
      </c>
      <c r="E27" s="67">
        <f t="shared" si="0"/>
        <v>73.40015420200463</v>
      </c>
      <c r="G27" s="95"/>
      <c r="H27" s="95"/>
      <c r="L27" s="53"/>
      <c r="N27" s="238"/>
    </row>
    <row r="28" spans="1:14" ht="12.75" customHeight="1">
      <c r="A28" s="82" t="s">
        <v>77</v>
      </c>
      <c r="B28" s="205">
        <v>52506</v>
      </c>
      <c r="C28" s="83">
        <v>57763</v>
      </c>
      <c r="D28" s="241">
        <v>34027</v>
      </c>
      <c r="E28" s="67">
        <f t="shared" si="0"/>
        <v>58.907951456814914</v>
      </c>
      <c r="G28" s="95"/>
      <c r="H28" s="95"/>
      <c r="L28" s="53"/>
      <c r="N28" s="238"/>
    </row>
    <row r="29" spans="1:14" ht="15" customHeight="1">
      <c r="A29" s="82" t="s">
        <v>78</v>
      </c>
      <c r="B29" s="205">
        <v>264975</v>
      </c>
      <c r="C29" s="83">
        <v>266922</v>
      </c>
      <c r="D29" s="83">
        <v>161974</v>
      </c>
      <c r="E29" s="67">
        <f t="shared" si="0"/>
        <v>60.68214684439649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5">
        <v>86499</v>
      </c>
      <c r="C30" s="83">
        <v>90143</v>
      </c>
      <c r="D30" s="236">
        <v>34024</v>
      </c>
      <c r="E30" s="67">
        <f t="shared" si="0"/>
        <v>37.7444726712002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2">
        <v>409790</v>
      </c>
      <c r="C31" s="42">
        <v>549132</v>
      </c>
      <c r="D31" s="83">
        <v>139829</v>
      </c>
      <c r="E31" s="67">
        <f t="shared" si="0"/>
        <v>25.463640800390436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5">
        <v>36643</v>
      </c>
      <c r="C32" s="83">
        <v>43241</v>
      </c>
      <c r="D32" s="83">
        <v>15521</v>
      </c>
      <c r="E32" s="67">
        <f t="shared" si="0"/>
        <v>35.894174510302726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5">
        <v>3683</v>
      </c>
      <c r="C33" s="83">
        <v>4455</v>
      </c>
      <c r="D33" s="83">
        <v>2370</v>
      </c>
      <c r="E33" s="67">
        <f t="shared" si="0"/>
        <v>53.198653198653204</v>
      </c>
      <c r="G33" s="95"/>
      <c r="H33" s="95"/>
      <c r="L33" s="53"/>
      <c r="N33" s="53"/>
    </row>
    <row r="34" spans="1:14" ht="15" customHeight="1">
      <c r="A34" s="82" t="s">
        <v>82</v>
      </c>
      <c r="B34" s="205">
        <v>58979</v>
      </c>
      <c r="C34" s="205">
        <v>71006</v>
      </c>
      <c r="D34" s="205">
        <v>50135</v>
      </c>
      <c r="E34" s="67">
        <f t="shared" si="0"/>
        <v>70.60670929217248</v>
      </c>
      <c r="F34" s="198"/>
      <c r="G34" s="95"/>
      <c r="H34" s="95"/>
      <c r="L34" s="53"/>
      <c r="N34" s="53"/>
    </row>
    <row r="35" spans="1:14" ht="12" customHeight="1">
      <c r="A35" s="82" t="s">
        <v>83</v>
      </c>
      <c r="B35" s="205">
        <v>150000</v>
      </c>
      <c r="C35" s="83">
        <v>78036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1">
        <v>100000</v>
      </c>
      <c r="C36" s="85">
        <v>45285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1">
        <v>45000</v>
      </c>
      <c r="C37" s="85">
        <v>29001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1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53">
        <v>282900</v>
      </c>
      <c r="C39" s="201">
        <f>'Rozpočet kapitola EP'!C20</f>
        <v>751416</v>
      </c>
      <c r="D39" s="201">
        <f>'Rozpočet kapitola EP'!D20</f>
        <v>465986</v>
      </c>
      <c r="E39" s="67">
        <f>D39/C39*100</f>
        <v>62.014383510598655</v>
      </c>
      <c r="G39" s="95"/>
      <c r="H39" s="95"/>
      <c r="L39" s="238"/>
      <c r="M39" s="232"/>
      <c r="N39" s="53"/>
    </row>
    <row r="40" spans="1:14" ht="23.25" customHeight="1" thickBot="1">
      <c r="A40" s="160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9231419</v>
      </c>
      <c r="D40" s="159">
        <f>SUM(D19:D39)</f>
        <v>5537706</v>
      </c>
      <c r="E40" s="168">
        <f>D40/C40*100</f>
        <v>59.98759237339352</v>
      </c>
      <c r="G40" s="95"/>
      <c r="H40" s="95"/>
      <c r="L40" s="238"/>
      <c r="M40" s="232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3"/>
      <c r="N41" s="53"/>
    </row>
    <row r="42" spans="1:14" ht="23.25" customHeight="1" thickBot="1">
      <c r="A42" s="155" t="s">
        <v>28</v>
      </c>
      <c r="B42" s="156">
        <f>Financování!B44</f>
        <v>24400</v>
      </c>
      <c r="C42" s="156">
        <f>Financování!C44</f>
        <v>370167</v>
      </c>
      <c r="D42" s="156">
        <f>Financování!D44</f>
        <v>231146</v>
      </c>
      <c r="E42" s="169">
        <f>D42/C42*100</f>
        <v>62.44370783997493</v>
      </c>
      <c r="G42" s="95"/>
      <c r="H42" s="95"/>
      <c r="L42" s="232"/>
      <c r="M42" s="232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38"/>
      <c r="M43" s="232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9601586</v>
      </c>
      <c r="D44" s="92">
        <f>SUM(D42+D40)</f>
        <v>5768852</v>
      </c>
      <c r="E44" s="93">
        <f>D44/C44*100</f>
        <v>60.08228223962166</v>
      </c>
      <c r="G44" s="95"/>
      <c r="H44" s="95"/>
      <c r="L44" s="53"/>
      <c r="M44" s="233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1144805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4" customFormat="1" ht="12.75" customHeight="1">
      <c r="A48" s="221"/>
      <c r="B48" s="222"/>
      <c r="C48" s="222"/>
      <c r="D48" s="222"/>
      <c r="E48" s="223"/>
      <c r="G48" s="225"/>
      <c r="H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5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5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5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8" customFormat="1" ht="16.5" customHeight="1">
      <c r="A2" s="278" t="s">
        <v>148</v>
      </c>
      <c r="B2" s="279"/>
      <c r="C2" s="279"/>
      <c r="D2" s="279"/>
      <c r="E2" s="279"/>
    </row>
    <row r="3" spans="1:5" ht="16.5">
      <c r="A3" s="282" t="s">
        <v>46</v>
      </c>
      <c r="B3" s="281"/>
      <c r="C3" s="281"/>
      <c r="D3" s="281"/>
      <c r="E3" s="281"/>
    </row>
    <row r="4" spans="1:4" ht="18">
      <c r="A4" s="104"/>
      <c r="B4" s="104"/>
      <c r="C4" s="216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7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5">
        <v>5000</v>
      </c>
      <c r="C8" s="248">
        <v>15104</v>
      </c>
      <c r="D8" s="273">
        <v>18535</v>
      </c>
      <c r="E8" s="67">
        <f>D8/C8*100</f>
        <v>122.71583686440677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254">
        <v>333662</v>
      </c>
      <c r="D10" s="254">
        <v>354770</v>
      </c>
      <c r="E10" s="106">
        <f>D10/C10*100</f>
        <v>106.32616240386979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348766</v>
      </c>
      <c r="D11" s="153">
        <f>SUM(D7:D10)</f>
        <v>373305</v>
      </c>
      <c r="E11" s="154">
        <f>D11/C11*100</f>
        <v>107.03594960517941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Financování!B24</f>
        <v>277900</v>
      </c>
      <c r="C13" s="157">
        <f>Financování!C24</f>
        <v>738617</v>
      </c>
      <c r="D13" s="157">
        <f>Financování!D24</f>
        <v>533955</v>
      </c>
      <c r="E13" s="154">
        <f>D13/C13*100</f>
        <v>72.29118744897558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92">
        <f>C13+C11</f>
        <v>1087383</v>
      </c>
      <c r="D15" s="74">
        <f>D11+D13</f>
        <v>907260</v>
      </c>
      <c r="E15" s="75">
        <f>D15/C15*100</f>
        <v>83.43518337145238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4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352627</v>
      </c>
      <c r="D18" s="111">
        <v>171486</v>
      </c>
      <c r="E18" s="112">
        <f>D18/C18*100</f>
        <v>48.630989685985476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398789</v>
      </c>
      <c r="D19" s="114">
        <v>294500</v>
      </c>
      <c r="E19" s="115">
        <f>D19/C19*100</f>
        <v>73.84857656555221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751416</v>
      </c>
      <c r="D20" s="159">
        <f>SUM(D18:D19)</f>
        <v>465986</v>
      </c>
      <c r="E20" s="168">
        <f>D20/C20*100</f>
        <v>62.014383510598655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0" t="s">
        <v>28</v>
      </c>
      <c r="B22" s="159">
        <v>0</v>
      </c>
      <c r="C22" s="159">
        <f>Financování!C42</f>
        <v>335967</v>
      </c>
      <c r="D22" s="159">
        <f>Financování!D42</f>
        <v>209151</v>
      </c>
      <c r="E22" s="220">
        <f>D22/C22*100</f>
        <v>62.25343560528266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1087383</v>
      </c>
      <c r="D24" s="92">
        <f>D20+D22</f>
        <v>675137</v>
      </c>
      <c r="E24" s="202">
        <f>D24/C24*100</f>
        <v>62.08824305695417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232123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5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8" t="s">
        <v>150</v>
      </c>
      <c r="B2" s="283"/>
      <c r="C2" s="283"/>
      <c r="D2" s="283"/>
      <c r="E2" s="283"/>
    </row>
    <row r="3" spans="1:5" ht="20.25" customHeight="1">
      <c r="A3" s="284" t="s">
        <v>96</v>
      </c>
      <c r="B3" s="285"/>
      <c r="C3" s="285"/>
      <c r="D3" s="285"/>
      <c r="E3" s="285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0">
        <v>3294800</v>
      </c>
      <c r="C7" s="142">
        <f>'Rozpočet včetně kapitoly EP'!C8</f>
        <v>3294800</v>
      </c>
      <c r="D7" s="142">
        <f>'Rozpočet včetně kapitoly EP'!D8</f>
        <v>2505678</v>
      </c>
      <c r="E7" s="64">
        <f>D7/C7*100</f>
        <v>76.04947189510744</v>
      </c>
      <c r="G7" s="35"/>
      <c r="H7" s="35"/>
      <c r="I7" s="35"/>
    </row>
    <row r="8" spans="1:13" ht="15" customHeight="1">
      <c r="A8" s="65" t="s">
        <v>36</v>
      </c>
      <c r="B8" s="205">
        <v>244222</v>
      </c>
      <c r="C8" s="142">
        <v>344732</v>
      </c>
      <c r="D8" s="142">
        <v>270337</v>
      </c>
      <c r="E8" s="67">
        <f>D8/C8*100</f>
        <v>78.41946787649536</v>
      </c>
      <c r="G8" s="95"/>
      <c r="H8" s="95"/>
      <c r="I8" s="95"/>
      <c r="M8" s="53"/>
    </row>
    <row r="9" spans="1:13" ht="15" customHeight="1">
      <c r="A9" s="65" t="s">
        <v>37</v>
      </c>
      <c r="B9" s="205">
        <v>22000</v>
      </c>
      <c r="C9" s="142">
        <f>'Rozpočet včetně kapitoly EP'!C10</f>
        <v>22100</v>
      </c>
      <c r="D9" s="142">
        <f>'Rozpočet včetně kapitoly EP'!D10</f>
        <v>13985</v>
      </c>
      <c r="E9" s="67">
        <f>D9/C9*100</f>
        <v>63.28054298642534</v>
      </c>
      <c r="G9" s="95"/>
      <c r="H9" s="95"/>
      <c r="I9" s="95"/>
      <c r="M9" s="53"/>
    </row>
    <row r="10" spans="1:13" ht="15" customHeight="1" thickBot="1">
      <c r="A10" s="69" t="s">
        <v>38</v>
      </c>
      <c r="B10" s="205">
        <v>76810</v>
      </c>
      <c r="C10" s="142">
        <v>386450</v>
      </c>
      <c r="D10" s="142">
        <v>314554</v>
      </c>
      <c r="E10" s="67">
        <f>D10/C10*100</f>
        <v>81.39578211929098</v>
      </c>
      <c r="G10" s="96"/>
      <c r="H10" s="96"/>
      <c r="I10" s="96"/>
      <c r="M10" s="53"/>
    </row>
    <row r="11" spans="1:9" ht="20.25" customHeight="1" thickBot="1">
      <c r="A11" s="170" t="s">
        <v>27</v>
      </c>
      <c r="B11" s="153">
        <f>SUM(B7:B10)</f>
        <v>3637832</v>
      </c>
      <c r="C11" s="153">
        <f>SUM(C7:C10)</f>
        <v>4048082</v>
      </c>
      <c r="D11" s="171">
        <f>SUM(D7:D10)</f>
        <v>3104554</v>
      </c>
      <c r="E11" s="154">
        <f>D11/C11*100</f>
        <v>76.69197412503007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Financování!B18</f>
        <v>11768</v>
      </c>
      <c r="C13" s="156">
        <f>Financování!C18</f>
        <v>510786</v>
      </c>
      <c r="D13" s="156">
        <f>Financování!D18</f>
        <v>264953</v>
      </c>
      <c r="E13" s="169">
        <f>D13/C13*100</f>
        <v>51.871625299048915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4558868</v>
      </c>
      <c r="D15" s="74">
        <f>SUM(D13+D11)</f>
        <v>3369507</v>
      </c>
      <c r="E15" s="75">
        <f>D15/C15*100</f>
        <v>73.91104546128557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0">
        <f>'Rozpočet včetně kapitoly EP'!B19</f>
        <v>74058</v>
      </c>
      <c r="C18" s="142">
        <f>'Rozpočet včetně kapitoly EP'!C19</f>
        <v>75613</v>
      </c>
      <c r="D18" s="142">
        <f>'Rozpočet včetně kapitoly EP'!D19</f>
        <v>22662</v>
      </c>
      <c r="E18" s="64">
        <f aca="true" t="shared" si="0" ref="E18:E33">D18/C18*100</f>
        <v>29.97103672648883</v>
      </c>
      <c r="G18" s="95"/>
      <c r="H18" s="95"/>
      <c r="I18" s="95"/>
      <c r="M18" s="53"/>
    </row>
    <row r="19" spans="1:13" ht="15" customHeight="1">
      <c r="A19" s="81" t="s">
        <v>70</v>
      </c>
      <c r="B19" s="250">
        <v>374155</v>
      </c>
      <c r="C19" s="142">
        <v>522705</v>
      </c>
      <c r="D19" s="142">
        <v>390421</v>
      </c>
      <c r="E19" s="67">
        <f t="shared" si="0"/>
        <v>74.6924173290862</v>
      </c>
      <c r="G19" s="95"/>
      <c r="H19" s="95"/>
      <c r="I19" s="95"/>
      <c r="M19" s="53"/>
    </row>
    <row r="20" spans="1:15" ht="15" customHeight="1">
      <c r="A20" s="82" t="s">
        <v>71</v>
      </c>
      <c r="B20" s="250">
        <f>'Rozpočet včetně kapitoly EP'!B21</f>
        <v>163476</v>
      </c>
      <c r="C20" s="142">
        <f>'Rozpočet včetně kapitoly EP'!C21</f>
        <v>193603</v>
      </c>
      <c r="D20" s="142">
        <f>'Rozpočet včetně kapitoly EP'!D21</f>
        <v>120161</v>
      </c>
      <c r="E20" s="67">
        <f t="shared" si="0"/>
        <v>62.06567046998238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0">
        <f>'Rozpočet včetně kapitoly EP'!B22</f>
        <v>352387</v>
      </c>
      <c r="C21" s="142">
        <f>'Rozpočet včetně kapitoly EP'!C22</f>
        <v>502340</v>
      </c>
      <c r="D21" s="142">
        <f>'Rozpočet včetně kapitoly EP'!D22</f>
        <v>318545</v>
      </c>
      <c r="E21" s="67">
        <f t="shared" si="0"/>
        <v>63.412230760042995</v>
      </c>
      <c r="G21" s="95"/>
      <c r="H21" s="95"/>
      <c r="I21" s="95"/>
      <c r="O21" s="53"/>
    </row>
    <row r="22" spans="1:15" ht="15" customHeight="1">
      <c r="A22" s="82" t="s">
        <v>73</v>
      </c>
      <c r="B22" s="250">
        <f>'Rozpočet včetně kapitoly EP'!B23</f>
        <v>9930</v>
      </c>
      <c r="C22" s="142">
        <f>'Rozpočet včetně kapitoly EP'!C23</f>
        <v>15570</v>
      </c>
      <c r="D22" s="142">
        <f>'Rozpočet včetně kapitoly EP'!D23</f>
        <v>3586</v>
      </c>
      <c r="E22" s="67">
        <f t="shared" si="0"/>
        <v>23.031470777135517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0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533</v>
      </c>
      <c r="E23" s="67">
        <f t="shared" si="0"/>
        <v>15.65345080763583</v>
      </c>
      <c r="G23" s="95"/>
      <c r="H23" s="95"/>
      <c r="I23" s="95"/>
      <c r="M23" s="53"/>
    </row>
    <row r="24" spans="1:13" ht="15" customHeight="1">
      <c r="A24" s="82" t="s">
        <v>75</v>
      </c>
      <c r="B24" s="250">
        <f>'Rozpočet včetně kapitoly EP'!B25</f>
        <v>1477997</v>
      </c>
      <c r="C24" s="142">
        <f>'Rozpočet včetně kapitoly EP'!C25</f>
        <v>1889339</v>
      </c>
      <c r="D24" s="142">
        <f>'Rozpočet včetně kapitoly EP'!D25</f>
        <v>1022727</v>
      </c>
      <c r="E24" s="67">
        <f t="shared" si="0"/>
        <v>54.131471377026564</v>
      </c>
      <c r="G24" s="95"/>
      <c r="H24" s="95"/>
      <c r="I24" s="95"/>
      <c r="M24" s="53"/>
    </row>
    <row r="25" spans="1:9" ht="15" customHeight="1">
      <c r="A25" s="82" t="s">
        <v>76</v>
      </c>
      <c r="B25" s="250">
        <f>'Rozpočet včetně kapitoly EP'!B26</f>
        <v>93722</v>
      </c>
      <c r="C25" s="142">
        <f>'Rozpočet včetně kapitoly EP'!C26</f>
        <v>141940</v>
      </c>
      <c r="D25" s="142">
        <f>'Rozpočet včetně kapitoly EP'!D26</f>
        <v>122860</v>
      </c>
      <c r="E25" s="67">
        <f t="shared" si="0"/>
        <v>86.55770043680428</v>
      </c>
      <c r="G25" s="95"/>
      <c r="H25" s="95"/>
      <c r="I25" s="95"/>
    </row>
    <row r="26" spans="1:9" ht="15" customHeight="1">
      <c r="A26" s="82" t="s">
        <v>41</v>
      </c>
      <c r="B26" s="250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14280</v>
      </c>
      <c r="E26" s="67">
        <f t="shared" si="0"/>
        <v>73.40015420200463</v>
      </c>
      <c r="G26" s="95"/>
      <c r="H26" s="95"/>
      <c r="I26" s="95"/>
    </row>
    <row r="27" spans="1:9" ht="15" customHeight="1">
      <c r="A27" s="82" t="s">
        <v>77</v>
      </c>
      <c r="B27" s="250">
        <f>'Rozpočet včetně kapitoly EP'!B28</f>
        <v>52506</v>
      </c>
      <c r="C27" s="142">
        <f>'Rozpočet včetně kapitoly EP'!C28</f>
        <v>57763</v>
      </c>
      <c r="D27" s="142">
        <f>'Rozpočet včetně kapitoly EP'!D28</f>
        <v>34027</v>
      </c>
      <c r="E27" s="67">
        <f t="shared" si="0"/>
        <v>58.907951456814914</v>
      </c>
      <c r="G27" s="95"/>
      <c r="H27" s="95"/>
      <c r="I27" s="95"/>
    </row>
    <row r="28" spans="1:15" ht="12.75" customHeight="1">
      <c r="A28" s="82" t="s">
        <v>78</v>
      </c>
      <c r="B28" s="250">
        <f>'Rozpočet včetně kapitoly EP'!B29</f>
        <v>264975</v>
      </c>
      <c r="C28" s="142">
        <f>'Rozpočet včetně kapitoly EP'!C29</f>
        <v>266922</v>
      </c>
      <c r="D28" s="142">
        <f>'Rozpočet včetně kapitoly EP'!D29</f>
        <v>161974</v>
      </c>
      <c r="E28" s="67">
        <f t="shared" si="0"/>
        <v>60.68214684439649</v>
      </c>
      <c r="G28" s="95"/>
      <c r="H28" s="95"/>
      <c r="I28" s="95"/>
      <c r="O28" s="53"/>
    </row>
    <row r="29" spans="1:15" ht="15" customHeight="1">
      <c r="A29" s="82" t="s">
        <v>79</v>
      </c>
      <c r="B29" s="250">
        <f>'Rozpočet včetně kapitoly EP'!B30</f>
        <v>86499</v>
      </c>
      <c r="C29" s="142">
        <f>'Rozpočet včetně kapitoly EP'!C30</f>
        <v>90143</v>
      </c>
      <c r="D29" s="142">
        <f>'Rozpočet včetně kapitoly EP'!D30</f>
        <v>34024</v>
      </c>
      <c r="E29" s="67">
        <f t="shared" si="0"/>
        <v>37.7444726712002</v>
      </c>
      <c r="G29" s="95"/>
      <c r="H29" s="95"/>
      <c r="I29" s="95"/>
      <c r="O29" s="53"/>
    </row>
    <row r="30" spans="1:15" ht="15" customHeight="1">
      <c r="A30" s="81" t="s">
        <v>80</v>
      </c>
      <c r="B30" s="250">
        <f>'Rozpočet včetně kapitoly EP'!B31</f>
        <v>409790</v>
      </c>
      <c r="C30" s="142">
        <f>'Rozpočet včetně kapitoly EP'!C31</f>
        <v>549132</v>
      </c>
      <c r="D30" s="142">
        <f>'Rozpočet včetně kapitoly EP'!D31</f>
        <v>139829</v>
      </c>
      <c r="E30" s="67">
        <f t="shared" si="0"/>
        <v>25.463640800390436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0">
        <f>'Rozpočet včetně kapitoly EP'!B32</f>
        <v>36643</v>
      </c>
      <c r="C31" s="142">
        <f>'Rozpočet včetně kapitoly EP'!C32</f>
        <v>43241</v>
      </c>
      <c r="D31" s="142">
        <f>'Rozpočet včetně kapitoly EP'!D32</f>
        <v>15521</v>
      </c>
      <c r="E31" s="67">
        <f t="shared" si="0"/>
        <v>35.894174510302726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0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2370</v>
      </c>
      <c r="E32" s="67">
        <f t="shared" si="0"/>
        <v>53.198653198653204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0">
        <f>'Rozpočet včetně kapitoly EP'!B34</f>
        <v>58979</v>
      </c>
      <c r="C33" s="142">
        <f>'Rozpočet včetně kapitoly EP'!C34</f>
        <v>71006</v>
      </c>
      <c r="D33" s="142">
        <f>'Rozpočet včetně kapitoly EP'!D34</f>
        <v>50135</v>
      </c>
      <c r="E33" s="67">
        <f t="shared" si="0"/>
        <v>70.60670929217248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0">
        <v>150000</v>
      </c>
      <c r="C34" s="142">
        <f>'Rozpočet včetně kapitoly EP'!C35</f>
        <v>78036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1">
        <v>100000</v>
      </c>
      <c r="C35" s="142">
        <f>'Rozpočet včetně kapitoly EP'!C36</f>
        <v>45285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1">
        <v>45000</v>
      </c>
      <c r="C36" s="142">
        <f>'Rozpočet včetně kapitoly EP'!C37</f>
        <v>29001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1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0" t="s">
        <v>45</v>
      </c>
      <c r="B38" s="159">
        <f>SUM(B18:B37)-B34</f>
        <v>3625200</v>
      </c>
      <c r="C38" s="159">
        <f>SUM(C18:C37)-C34</f>
        <v>4524668</v>
      </c>
      <c r="D38" s="159">
        <f>SUM(D18:D37)</f>
        <v>2453655</v>
      </c>
      <c r="E38" s="168">
        <f>D38/C38*100</f>
        <v>54.22839863609883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Financování!C37</f>
        <v>34200</v>
      </c>
      <c r="D40" s="156">
        <f>Financování!D37</f>
        <v>21995</v>
      </c>
      <c r="E40" s="169">
        <f>D40/C40*100</f>
        <v>64.31286549707602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4558868</v>
      </c>
      <c r="D42" s="92">
        <f>SUM(D38+D40)</f>
        <v>2475650</v>
      </c>
      <c r="E42" s="93">
        <f>D42/C42*100</f>
        <v>54.304050917903304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893857</v>
      </c>
      <c r="E44" s="93" t="s">
        <v>19</v>
      </c>
      <c r="G44" s="97"/>
      <c r="H44" s="97"/>
      <c r="I44" s="97"/>
    </row>
    <row r="45" spans="1:9" ht="14.25" customHeight="1">
      <c r="A45" s="230"/>
      <c r="B45" s="226"/>
      <c r="C45" s="226"/>
      <c r="D45" s="226"/>
      <c r="E45" s="231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6" t="s">
        <v>151</v>
      </c>
      <c r="B1" s="283"/>
      <c r="C1" s="283"/>
      <c r="D1" s="283"/>
      <c r="E1" s="283"/>
    </row>
    <row r="2" spans="1:5" ht="15">
      <c r="A2" s="44" t="s">
        <v>30</v>
      </c>
      <c r="E2" s="57" t="s">
        <v>20</v>
      </c>
    </row>
    <row r="3" spans="1:5" ht="25.5">
      <c r="A3" s="203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46" t="s">
        <v>103</v>
      </c>
      <c r="B4" s="205">
        <v>3500</v>
      </c>
      <c r="C4" s="205">
        <v>3500</v>
      </c>
      <c r="D4" s="205">
        <v>3500</v>
      </c>
      <c r="E4" s="83">
        <f aca="true" t="shared" si="0" ref="E4:E18">D4*100/C4</f>
        <v>100</v>
      </c>
    </row>
    <row r="5" spans="1:5" ht="54.75" customHeight="1">
      <c r="A5" s="246" t="s">
        <v>131</v>
      </c>
      <c r="B5" s="205">
        <v>8268</v>
      </c>
      <c r="C5" s="205">
        <v>8268</v>
      </c>
      <c r="D5" s="205">
        <v>5000</v>
      </c>
      <c r="E5" s="83">
        <f t="shared" si="0"/>
        <v>60.47411707789066</v>
      </c>
    </row>
    <row r="6" spans="1:5" ht="38.25">
      <c r="A6" s="246" t="s">
        <v>123</v>
      </c>
      <c r="B6" s="205">
        <v>0</v>
      </c>
      <c r="C6" s="205">
        <v>4421</v>
      </c>
      <c r="D6" s="205">
        <v>1000</v>
      </c>
      <c r="E6" s="83">
        <f t="shared" si="0"/>
        <v>22.619316896629723</v>
      </c>
    </row>
    <row r="7" spans="1:5" ht="51">
      <c r="A7" s="204" t="s">
        <v>159</v>
      </c>
      <c r="B7" s="205">
        <v>0</v>
      </c>
      <c r="C7" s="205">
        <v>3120</v>
      </c>
      <c r="D7" s="205">
        <v>3120</v>
      </c>
      <c r="E7" s="83">
        <f t="shared" si="0"/>
        <v>100</v>
      </c>
    </row>
    <row r="8" spans="1:5" ht="51">
      <c r="A8" s="204" t="s">
        <v>142</v>
      </c>
      <c r="B8" s="205">
        <v>0</v>
      </c>
      <c r="C8" s="205">
        <v>3880</v>
      </c>
      <c r="D8" s="205">
        <v>3880</v>
      </c>
      <c r="E8" s="83">
        <f t="shared" si="0"/>
        <v>100</v>
      </c>
    </row>
    <row r="9" spans="1:5" ht="50.25" customHeight="1">
      <c r="A9" s="204" t="s">
        <v>143</v>
      </c>
      <c r="B9" s="205">
        <v>0</v>
      </c>
      <c r="C9" s="205">
        <v>3200</v>
      </c>
      <c r="D9" s="205">
        <v>3200</v>
      </c>
      <c r="E9" s="83">
        <f t="shared" si="0"/>
        <v>100</v>
      </c>
    </row>
    <row r="10" spans="1:5" ht="50.25" customHeight="1">
      <c r="A10" s="246" t="s">
        <v>141</v>
      </c>
      <c r="B10" s="205">
        <v>0</v>
      </c>
      <c r="C10" s="205">
        <v>5070</v>
      </c>
      <c r="D10" s="205">
        <v>3000</v>
      </c>
      <c r="E10" s="83">
        <f>D10*100/C10</f>
        <v>59.171597633136095</v>
      </c>
    </row>
    <row r="11" spans="1:5" ht="38.25">
      <c r="A11" s="246" t="s">
        <v>120</v>
      </c>
      <c r="B11" s="205">
        <v>0</v>
      </c>
      <c r="C11" s="205">
        <v>3798</v>
      </c>
      <c r="D11" s="205">
        <v>2955</v>
      </c>
      <c r="E11" s="83">
        <f t="shared" si="0"/>
        <v>77.8041074249605</v>
      </c>
    </row>
    <row r="12" spans="1:5" ht="56.25" customHeight="1">
      <c r="A12" s="246" t="s">
        <v>132</v>
      </c>
      <c r="B12" s="205">
        <v>0</v>
      </c>
      <c r="C12" s="205">
        <v>12353</v>
      </c>
      <c r="D12" s="205">
        <v>404</v>
      </c>
      <c r="E12" s="83">
        <f t="shared" si="0"/>
        <v>3.2704606168542054</v>
      </c>
    </row>
    <row r="13" spans="1:5" ht="51">
      <c r="A13" s="246" t="s">
        <v>124</v>
      </c>
      <c r="B13" s="205">
        <v>0</v>
      </c>
      <c r="C13" s="205">
        <v>4730</v>
      </c>
      <c r="D13" s="205">
        <v>1000</v>
      </c>
      <c r="E13" s="83">
        <f>D13*100/C13</f>
        <v>21.141649048625794</v>
      </c>
    </row>
    <row r="14" spans="1:5" ht="25.5">
      <c r="A14" s="246" t="s">
        <v>125</v>
      </c>
      <c r="B14" s="205">
        <v>0</v>
      </c>
      <c r="C14" s="205">
        <v>3072</v>
      </c>
      <c r="D14" s="205">
        <v>3072</v>
      </c>
      <c r="E14" s="83">
        <f>D14*100/C14</f>
        <v>100</v>
      </c>
    </row>
    <row r="15" spans="1:5" ht="25.5" customHeight="1">
      <c r="A15" s="204" t="s">
        <v>121</v>
      </c>
      <c r="B15" s="205">
        <v>0</v>
      </c>
      <c r="C15" s="205">
        <v>3573</v>
      </c>
      <c r="D15" s="205">
        <v>3573</v>
      </c>
      <c r="E15" s="66">
        <f t="shared" si="0"/>
        <v>100</v>
      </c>
    </row>
    <row r="16" spans="1:5" ht="25.5" customHeight="1">
      <c r="A16" s="246" t="s">
        <v>127</v>
      </c>
      <c r="B16" s="205">
        <v>0</v>
      </c>
      <c r="C16" s="205">
        <v>388267</v>
      </c>
      <c r="D16" s="205">
        <v>170715</v>
      </c>
      <c r="E16" s="66">
        <f t="shared" si="0"/>
        <v>43.96845469741183</v>
      </c>
    </row>
    <row r="17" spans="1:5" ht="25.5" customHeight="1">
      <c r="A17" s="204" t="s">
        <v>126</v>
      </c>
      <c r="B17" s="205">
        <v>0</v>
      </c>
      <c r="C17" s="205">
        <v>63534</v>
      </c>
      <c r="D17" s="205">
        <v>60534</v>
      </c>
      <c r="E17" s="66">
        <f t="shared" si="0"/>
        <v>95.27811880253093</v>
      </c>
    </row>
    <row r="18" spans="1:14" ht="20.25" customHeight="1">
      <c r="A18" s="176" t="s">
        <v>55</v>
      </c>
      <c r="B18" s="172">
        <f>SUM(B4:B17)</f>
        <v>11768</v>
      </c>
      <c r="C18" s="172">
        <f>SUM(C4:C17)</f>
        <v>510786</v>
      </c>
      <c r="D18" s="172">
        <f>SUM(D4:D17)</f>
        <v>264953</v>
      </c>
      <c r="E18" s="172">
        <f t="shared" si="0"/>
        <v>51.871625299048915</v>
      </c>
      <c r="N18" s="53"/>
    </row>
    <row r="19" ht="15" customHeight="1">
      <c r="N19" s="53"/>
    </row>
    <row r="20" spans="1:14" ht="25.5">
      <c r="A20" s="175" t="s">
        <v>56</v>
      </c>
      <c r="B20" s="23" t="s">
        <v>54</v>
      </c>
      <c r="C20" s="23" t="s">
        <v>33</v>
      </c>
      <c r="D20" s="23" t="s">
        <v>87</v>
      </c>
      <c r="E20" s="23" t="s">
        <v>34</v>
      </c>
      <c r="N20" s="53"/>
    </row>
    <row r="21" spans="1:14" ht="15.75" customHeight="1">
      <c r="A21" s="204" t="s">
        <v>98</v>
      </c>
      <c r="B21" s="205">
        <v>184369</v>
      </c>
      <c r="C21" s="205">
        <v>207069</v>
      </c>
      <c r="D21" s="205">
        <v>21518</v>
      </c>
      <c r="E21" s="66">
        <f>D21*100/C21</f>
        <v>10.391705180398803</v>
      </c>
      <c r="N21" s="53"/>
    </row>
    <row r="22" spans="1:14" ht="25.5">
      <c r="A22" s="206" t="s">
        <v>133</v>
      </c>
      <c r="B22" s="205">
        <v>15631</v>
      </c>
      <c r="C22" s="205">
        <v>269531</v>
      </c>
      <c r="D22" s="205">
        <v>269531</v>
      </c>
      <c r="E22" s="66">
        <f>D22*100/C22</f>
        <v>100</v>
      </c>
      <c r="N22" s="53"/>
    </row>
    <row r="23" spans="1:14" ht="15.75" customHeight="1">
      <c r="A23" s="206" t="s">
        <v>57</v>
      </c>
      <c r="B23" s="205">
        <v>77900</v>
      </c>
      <c r="C23" s="205">
        <v>262017</v>
      </c>
      <c r="D23" s="205">
        <v>242906</v>
      </c>
      <c r="E23" s="66">
        <f>D23*100/C23</f>
        <v>92.70619845277214</v>
      </c>
      <c r="F23" s="218"/>
      <c r="N23" s="53"/>
    </row>
    <row r="24" spans="1:14" ht="25.5" customHeight="1">
      <c r="A24" s="178" t="s">
        <v>58</v>
      </c>
      <c r="B24" s="172">
        <f>SUM(B21:B23)</f>
        <v>277900</v>
      </c>
      <c r="C24" s="172">
        <f>SUM(C21:C23)</f>
        <v>738617</v>
      </c>
      <c r="D24" s="172">
        <f>SUM(D21:D23)</f>
        <v>533955</v>
      </c>
      <c r="E24" s="172">
        <f>D24*100/C24</f>
        <v>72.29118744897559</v>
      </c>
      <c r="N24" s="53"/>
    </row>
    <row r="25" spans="2:14" ht="13.5" thickBot="1">
      <c r="B25" s="8"/>
      <c r="C25" s="8"/>
      <c r="D25" s="8"/>
      <c r="E25" s="8"/>
      <c r="N25" s="53"/>
    </row>
    <row r="26" spans="1:14" ht="18.75" customHeight="1" thickBot="1">
      <c r="A26" s="109" t="s">
        <v>59</v>
      </c>
      <c r="B26" s="74">
        <f>B18+B24</f>
        <v>289668</v>
      </c>
      <c r="C26" s="74">
        <f>SUM(C24+C18)</f>
        <v>1249403</v>
      </c>
      <c r="D26" s="74">
        <f>D24+D18</f>
        <v>798908</v>
      </c>
      <c r="E26" s="75">
        <f>D26/C26*100</f>
        <v>63.943179262415725</v>
      </c>
      <c r="N26" s="53"/>
    </row>
    <row r="27" spans="1:14" ht="14.25" customHeight="1">
      <c r="A27" s="71"/>
      <c r="B27" s="179"/>
      <c r="C27" s="179"/>
      <c r="D27" s="179"/>
      <c r="E27" s="180"/>
      <c r="N27" s="53"/>
    </row>
    <row r="28" spans="1:5" ht="15">
      <c r="A28" s="44" t="s">
        <v>28</v>
      </c>
      <c r="E28" s="57" t="s">
        <v>20</v>
      </c>
    </row>
    <row r="29" spans="1:6" ht="12.75" customHeight="1">
      <c r="A29" s="181" t="s">
        <v>60</v>
      </c>
      <c r="B29" s="182" t="s">
        <v>92</v>
      </c>
      <c r="C29" s="182" t="s">
        <v>93</v>
      </c>
      <c r="D29" s="183" t="s">
        <v>87</v>
      </c>
      <c r="E29" s="182" t="s">
        <v>34</v>
      </c>
      <c r="F29" s="187"/>
    </row>
    <row r="30" spans="1:5" ht="9.75" customHeight="1">
      <c r="A30" s="184"/>
      <c r="B30" s="174"/>
      <c r="C30" s="174"/>
      <c r="D30" s="173"/>
      <c r="E30" s="174"/>
    </row>
    <row r="31" spans="1:5" ht="15.75" customHeight="1">
      <c r="A31" s="244" t="s">
        <v>90</v>
      </c>
      <c r="B31" s="205">
        <v>24400</v>
      </c>
      <c r="C31" s="248">
        <v>24400</v>
      </c>
      <c r="D31" s="249">
        <v>12195</v>
      </c>
      <c r="E31" s="240">
        <f aca="true" t="shared" si="1" ref="E31:E37">D31*100/C31</f>
        <v>49.97950819672131</v>
      </c>
    </row>
    <row r="32" spans="1:5" ht="53.25" customHeight="1">
      <c r="A32" s="244" t="s">
        <v>137</v>
      </c>
      <c r="B32" s="205">
        <v>0</v>
      </c>
      <c r="C32" s="248">
        <v>854</v>
      </c>
      <c r="D32" s="245">
        <v>854</v>
      </c>
      <c r="E32" s="240">
        <f t="shared" si="1"/>
        <v>100</v>
      </c>
    </row>
    <row r="33" spans="1:5" ht="38.25">
      <c r="A33" s="246" t="s">
        <v>138</v>
      </c>
      <c r="B33" s="205">
        <v>0</v>
      </c>
      <c r="C33" s="205">
        <v>4304</v>
      </c>
      <c r="D33" s="205">
        <v>4304</v>
      </c>
      <c r="E33" s="83">
        <f>D33*100/C33</f>
        <v>100</v>
      </c>
    </row>
    <row r="34" spans="1:5" ht="38.25">
      <c r="A34" s="246" t="s">
        <v>135</v>
      </c>
      <c r="B34" s="205">
        <v>0</v>
      </c>
      <c r="C34" s="205">
        <v>885</v>
      </c>
      <c r="D34" s="205">
        <v>885</v>
      </c>
      <c r="E34" s="83">
        <f t="shared" si="1"/>
        <v>100</v>
      </c>
    </row>
    <row r="35" spans="1:5" ht="42.75" customHeight="1">
      <c r="A35" s="204" t="s">
        <v>139</v>
      </c>
      <c r="B35" s="205">
        <v>0</v>
      </c>
      <c r="C35" s="205">
        <v>3047</v>
      </c>
      <c r="D35" s="205">
        <v>3047</v>
      </c>
      <c r="E35" s="205">
        <f t="shared" si="1"/>
        <v>100</v>
      </c>
    </row>
    <row r="36" spans="1:5" ht="38.25">
      <c r="A36" s="206" t="s">
        <v>140</v>
      </c>
      <c r="B36" s="205">
        <v>0</v>
      </c>
      <c r="C36" s="205">
        <v>710</v>
      </c>
      <c r="D36" s="205">
        <v>710</v>
      </c>
      <c r="E36" s="205">
        <f>D36*100/C36</f>
        <v>100</v>
      </c>
    </row>
    <row r="37" spans="1:5" ht="20.25" customHeight="1">
      <c r="A37" s="176" t="s">
        <v>61</v>
      </c>
      <c r="B37" s="172">
        <f>SUM(B31:B31)</f>
        <v>24400</v>
      </c>
      <c r="C37" s="172">
        <f>SUM(C31:C36)</f>
        <v>34200</v>
      </c>
      <c r="D37" s="172">
        <f>SUM(D31:D36)</f>
        <v>21995</v>
      </c>
      <c r="E37" s="172">
        <f t="shared" si="1"/>
        <v>64.31286549707602</v>
      </c>
    </row>
    <row r="38" spans="1:5" ht="12.75" customHeight="1">
      <c r="A38" s="185"/>
      <c r="B38" s="186"/>
      <c r="C38" s="186"/>
      <c r="D38" s="186"/>
      <c r="E38" s="186"/>
    </row>
    <row r="39" spans="1:5" ht="25.5">
      <c r="A39" s="175" t="s">
        <v>62</v>
      </c>
      <c r="B39" s="23" t="s">
        <v>54</v>
      </c>
      <c r="C39" s="23" t="s">
        <v>47</v>
      </c>
      <c r="D39" s="23" t="s">
        <v>48</v>
      </c>
      <c r="E39" s="23" t="s">
        <v>34</v>
      </c>
    </row>
    <row r="40" spans="1:5" ht="15.75" customHeight="1">
      <c r="A40" s="177" t="s">
        <v>99</v>
      </c>
      <c r="B40" s="83">
        <v>0</v>
      </c>
      <c r="C40" s="205">
        <v>129047</v>
      </c>
      <c r="D40" s="205">
        <v>2231</v>
      </c>
      <c r="E40" s="83">
        <f>D40*100/C40</f>
        <v>1.7288274814602431</v>
      </c>
    </row>
    <row r="41" spans="1:5" ht="15.75" customHeight="1">
      <c r="A41" s="177" t="s">
        <v>63</v>
      </c>
      <c r="B41" s="83">
        <v>0</v>
      </c>
      <c r="C41" s="205">
        <v>206920</v>
      </c>
      <c r="D41" s="205">
        <v>206920</v>
      </c>
      <c r="E41" s="83">
        <f>D41*100/C41</f>
        <v>100</v>
      </c>
    </row>
    <row r="42" spans="1:5" ht="26.25" customHeight="1">
      <c r="A42" s="178" t="s">
        <v>64</v>
      </c>
      <c r="B42" s="172">
        <f>SUM(B40:B41)</f>
        <v>0</v>
      </c>
      <c r="C42" s="172">
        <f>SUM(C40:C41)</f>
        <v>335967</v>
      </c>
      <c r="D42" s="172">
        <f>SUM(D40:D41)</f>
        <v>209151</v>
      </c>
      <c r="E42" s="227">
        <f>D42/C42*100</f>
        <v>62.25343560528266</v>
      </c>
    </row>
    <row r="43" spans="2:5" ht="12" customHeight="1" thickBot="1">
      <c r="B43" s="8"/>
      <c r="C43" s="8"/>
      <c r="D43" s="8"/>
      <c r="E43" s="8"/>
    </row>
    <row r="44" spans="1:5" ht="21.75" customHeight="1" thickBot="1">
      <c r="A44" s="109" t="s">
        <v>65</v>
      </c>
      <c r="B44" s="74">
        <f>SUM(B42+B37)</f>
        <v>24400</v>
      </c>
      <c r="C44" s="74">
        <f>SUM(C42+C37)</f>
        <v>370167</v>
      </c>
      <c r="D44" s="74">
        <f>SUM(D42+D37)</f>
        <v>231146</v>
      </c>
      <c r="E44" s="75">
        <f>D44/C44*100</f>
        <v>62.44370783997493</v>
      </c>
    </row>
    <row r="45" ht="12" customHeight="1" thickBot="1"/>
    <row r="46" spans="1:5" ht="22.5" customHeight="1" thickBot="1">
      <c r="A46" s="109" t="s">
        <v>66</v>
      </c>
      <c r="B46" s="74">
        <f>B26-B44</f>
        <v>265268</v>
      </c>
      <c r="C46" s="74">
        <f>C26-C44</f>
        <v>879236</v>
      </c>
      <c r="D46" s="74">
        <f>D26-D44</f>
        <v>567762</v>
      </c>
      <c r="E46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2.625" style="258" customWidth="1"/>
    <col min="2" max="2" width="20.125" style="258" customWidth="1"/>
    <col min="3" max="3" width="5.25390625" style="258" customWidth="1"/>
    <col min="4" max="15" width="8.00390625" style="258" customWidth="1"/>
    <col min="16" max="16" width="10.75390625" style="258" customWidth="1"/>
    <col min="17" max="18" width="9.375" style="258" customWidth="1"/>
    <col min="19" max="19" width="0" style="258" hidden="1" customWidth="1"/>
    <col min="20" max="20" width="4.00390625" style="258" customWidth="1"/>
    <col min="21" max="16384" width="9.125" style="258" customWidth="1"/>
  </cols>
  <sheetData>
    <row r="1" ht="21" customHeight="1"/>
    <row r="2" spans="2:18" ht="18" customHeight="1">
      <c r="B2" s="289" t="s">
        <v>122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ht="15.75" customHeight="1"/>
    <row r="4" spans="2:18" ht="22.5">
      <c r="B4" s="259">
        <v>2014</v>
      </c>
      <c r="C4" s="260"/>
      <c r="D4" s="261" t="s">
        <v>0</v>
      </c>
      <c r="E4" s="261" t="s">
        <v>1</v>
      </c>
      <c r="F4" s="261" t="s">
        <v>2</v>
      </c>
      <c r="G4" s="261" t="s">
        <v>3</v>
      </c>
      <c r="H4" s="261" t="s">
        <v>4</v>
      </c>
      <c r="I4" s="261" t="s">
        <v>5</v>
      </c>
      <c r="J4" s="261" t="s">
        <v>6</v>
      </c>
      <c r="K4" s="261" t="s">
        <v>7</v>
      </c>
      <c r="L4" s="261" t="s">
        <v>8</v>
      </c>
      <c r="M4" s="261" t="s">
        <v>9</v>
      </c>
      <c r="N4" s="261" t="s">
        <v>10</v>
      </c>
      <c r="O4" s="261" t="s">
        <v>11</v>
      </c>
      <c r="P4" s="261" t="s">
        <v>12</v>
      </c>
      <c r="Q4" s="261" t="s">
        <v>15</v>
      </c>
      <c r="R4" s="261" t="s">
        <v>13</v>
      </c>
    </row>
    <row r="5" spans="2:18" ht="33.75">
      <c r="B5" s="262" t="s">
        <v>113</v>
      </c>
      <c r="C5" s="263">
        <v>1111</v>
      </c>
      <c r="D5" s="264">
        <v>82609.434</v>
      </c>
      <c r="E5" s="264">
        <v>71731.288</v>
      </c>
      <c r="F5" s="264">
        <v>58884.35</v>
      </c>
      <c r="G5" s="264">
        <v>53715.232</v>
      </c>
      <c r="H5" s="264">
        <v>61611.267</v>
      </c>
      <c r="I5" s="264">
        <v>47164.461</v>
      </c>
      <c r="J5" s="264">
        <v>77101.764</v>
      </c>
      <c r="K5" s="264">
        <v>71224.377</v>
      </c>
      <c r="L5" s="264">
        <v>0</v>
      </c>
      <c r="M5" s="264">
        <v>0</v>
      </c>
      <c r="N5" s="264">
        <v>0</v>
      </c>
      <c r="O5" s="264">
        <v>0</v>
      </c>
      <c r="P5" s="264">
        <v>524042.173</v>
      </c>
      <c r="Q5" s="264">
        <v>700000</v>
      </c>
      <c r="R5" s="265">
        <v>74.86316757142856</v>
      </c>
    </row>
    <row r="6" spans="2:18" ht="33.75">
      <c r="B6" s="262" t="s">
        <v>114</v>
      </c>
      <c r="C6" s="263">
        <v>1112</v>
      </c>
      <c r="D6" s="264">
        <v>3186.312</v>
      </c>
      <c r="E6" s="264">
        <v>925.247</v>
      </c>
      <c r="F6" s="264">
        <v>1691.026</v>
      </c>
      <c r="G6" s="264">
        <v>0</v>
      </c>
      <c r="H6" s="264">
        <v>0</v>
      </c>
      <c r="I6" s="264">
        <v>0</v>
      </c>
      <c r="J6" s="264">
        <v>16925.699</v>
      </c>
      <c r="K6" s="264">
        <v>129.82</v>
      </c>
      <c r="L6" s="264">
        <v>0</v>
      </c>
      <c r="M6" s="264">
        <v>0</v>
      </c>
      <c r="N6" s="264">
        <v>0</v>
      </c>
      <c r="O6" s="264">
        <v>0</v>
      </c>
      <c r="P6" s="264">
        <v>22858.104</v>
      </c>
      <c r="Q6" s="264">
        <v>15000</v>
      </c>
      <c r="R6" s="265">
        <v>152.38736</v>
      </c>
    </row>
    <row r="7" spans="2:18" ht="33.75">
      <c r="B7" s="262" t="s">
        <v>115</v>
      </c>
      <c r="C7" s="263">
        <v>1113</v>
      </c>
      <c r="D7" s="264">
        <v>6970.691</v>
      </c>
      <c r="E7" s="264">
        <v>13912.764</v>
      </c>
      <c r="F7" s="264">
        <v>5178.674</v>
      </c>
      <c r="G7" s="264">
        <v>6205.82</v>
      </c>
      <c r="H7" s="264">
        <v>6784.594</v>
      </c>
      <c r="I7" s="264">
        <v>7173.03</v>
      </c>
      <c r="J7" s="264">
        <v>9125.176</v>
      </c>
      <c r="K7" s="264">
        <v>9255.473</v>
      </c>
      <c r="L7" s="264">
        <v>0</v>
      </c>
      <c r="M7" s="264">
        <v>0</v>
      </c>
      <c r="N7" s="264">
        <v>0</v>
      </c>
      <c r="O7" s="264">
        <v>0</v>
      </c>
      <c r="P7" s="264">
        <v>64606.222</v>
      </c>
      <c r="Q7" s="264">
        <v>67500</v>
      </c>
      <c r="R7" s="265">
        <v>95.71292148148149</v>
      </c>
    </row>
    <row r="8" spans="2:18" ht="22.5">
      <c r="B8" s="262" t="s">
        <v>116</v>
      </c>
      <c r="C8" s="263">
        <v>1121</v>
      </c>
      <c r="D8" s="264">
        <v>81247.529</v>
      </c>
      <c r="E8" s="264">
        <v>6457.592</v>
      </c>
      <c r="F8" s="264">
        <v>85459.786</v>
      </c>
      <c r="G8" s="264">
        <v>103253.739</v>
      </c>
      <c r="H8" s="264">
        <v>246.991</v>
      </c>
      <c r="I8" s="264">
        <v>91935.393</v>
      </c>
      <c r="J8" s="264">
        <v>242732.121</v>
      </c>
      <c r="K8" s="264">
        <v>0</v>
      </c>
      <c r="L8" s="264">
        <v>0</v>
      </c>
      <c r="M8" s="264">
        <v>0</v>
      </c>
      <c r="N8" s="264">
        <v>0</v>
      </c>
      <c r="O8" s="264">
        <v>0</v>
      </c>
      <c r="P8" s="264">
        <v>611333.151</v>
      </c>
      <c r="Q8" s="264">
        <v>780000</v>
      </c>
      <c r="R8" s="265">
        <v>78.376045</v>
      </c>
    </row>
    <row r="9" spans="2:18" ht="12.75">
      <c r="B9" s="262" t="s">
        <v>117</v>
      </c>
      <c r="C9" s="263">
        <v>1211</v>
      </c>
      <c r="D9" s="264">
        <v>157305.883</v>
      </c>
      <c r="E9" s="264">
        <v>262823.977</v>
      </c>
      <c r="F9" s="264">
        <v>106329.39464</v>
      </c>
      <c r="G9" s="264">
        <v>108002.309</v>
      </c>
      <c r="H9" s="264">
        <v>189717.756</v>
      </c>
      <c r="I9" s="264">
        <v>105239.643</v>
      </c>
      <c r="J9" s="264">
        <v>126619.432</v>
      </c>
      <c r="K9" s="264">
        <v>200642.842</v>
      </c>
      <c r="L9" s="264">
        <v>0</v>
      </c>
      <c r="M9" s="264">
        <v>0</v>
      </c>
      <c r="N9" s="264">
        <v>0</v>
      </c>
      <c r="O9" s="264">
        <v>0</v>
      </c>
      <c r="P9" s="264">
        <v>1256681.2366399998</v>
      </c>
      <c r="Q9" s="264">
        <v>1706000</v>
      </c>
      <c r="R9" s="265">
        <v>73.66244060023446</v>
      </c>
    </row>
    <row r="10" spans="2:18" ht="12.75">
      <c r="B10" s="287" t="s">
        <v>14</v>
      </c>
      <c r="C10" s="288"/>
      <c r="D10" s="266">
        <v>331319.849</v>
      </c>
      <c r="E10" s="266">
        <v>355850.868</v>
      </c>
      <c r="F10" s="266">
        <v>257543.23064</v>
      </c>
      <c r="G10" s="266">
        <v>271177.1</v>
      </c>
      <c r="H10" s="266">
        <v>258360.608</v>
      </c>
      <c r="I10" s="266">
        <v>251512.527</v>
      </c>
      <c r="J10" s="266">
        <v>472504.192</v>
      </c>
      <c r="K10" s="266">
        <v>281252.512</v>
      </c>
      <c r="L10" s="266">
        <v>0</v>
      </c>
      <c r="M10" s="266">
        <v>0</v>
      </c>
      <c r="N10" s="266">
        <v>0</v>
      </c>
      <c r="O10" s="266">
        <v>0</v>
      </c>
      <c r="P10" s="266">
        <v>2479520.8866399997</v>
      </c>
      <c r="Q10" s="266">
        <v>3268500</v>
      </c>
      <c r="R10" s="267">
        <v>75.86112548998011</v>
      </c>
    </row>
    <row r="11" spans="2:18" ht="12.7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ht="3" customHeight="1"/>
    <row r="13" spans="2:18" ht="13.5" customHeight="1">
      <c r="B13" s="291" t="s">
        <v>118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2:18" ht="13.5" customHeight="1">
      <c r="B14" s="291" t="s">
        <v>155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</row>
    <row r="15" spans="2:18" ht="13.5" customHeight="1">
      <c r="B15" s="291" t="s">
        <v>156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</row>
    <row r="16" ht="6.75" customHeight="1"/>
    <row r="17" spans="2:18" ht="33.75">
      <c r="B17" s="259">
        <v>2013</v>
      </c>
      <c r="C17" s="260"/>
      <c r="D17" s="261" t="s">
        <v>0</v>
      </c>
      <c r="E17" s="261" t="s">
        <v>1</v>
      </c>
      <c r="F17" s="261" t="s">
        <v>2</v>
      </c>
      <c r="G17" s="261" t="s">
        <v>3</v>
      </c>
      <c r="H17" s="261" t="s">
        <v>4</v>
      </c>
      <c r="I17" s="261" t="s">
        <v>5</v>
      </c>
      <c r="J17" s="261" t="s">
        <v>6</v>
      </c>
      <c r="K17" s="261" t="s">
        <v>7</v>
      </c>
      <c r="L17" s="261" t="s">
        <v>8</v>
      </c>
      <c r="M17" s="261" t="s">
        <v>9</v>
      </c>
      <c r="N17" s="261" t="s">
        <v>10</v>
      </c>
      <c r="O17" s="261" t="s">
        <v>11</v>
      </c>
      <c r="P17" s="261" t="s">
        <v>102</v>
      </c>
      <c r="Q17" s="261" t="s">
        <v>16</v>
      </c>
      <c r="R17" s="261" t="s">
        <v>13</v>
      </c>
    </row>
    <row r="18" spans="2:18" ht="33.75">
      <c r="B18" s="262" t="s">
        <v>113</v>
      </c>
      <c r="C18" s="263">
        <v>1111</v>
      </c>
      <c r="D18" s="264">
        <v>109334.73999</v>
      </c>
      <c r="E18" s="264">
        <v>62408.023</v>
      </c>
      <c r="F18" s="264">
        <v>55215.991</v>
      </c>
      <c r="G18" s="264">
        <v>43169.073</v>
      </c>
      <c r="H18" s="264">
        <v>56141.171</v>
      </c>
      <c r="I18" s="264">
        <v>66232.922</v>
      </c>
      <c r="J18" s="264">
        <v>71048.012</v>
      </c>
      <c r="K18" s="264">
        <v>71114.684</v>
      </c>
      <c r="L18" s="264">
        <v>0</v>
      </c>
      <c r="M18" s="264">
        <v>0</v>
      </c>
      <c r="N18" s="264">
        <v>0</v>
      </c>
      <c r="O18" s="264">
        <v>0</v>
      </c>
      <c r="P18" s="264">
        <v>534664.6159900001</v>
      </c>
      <c r="Q18" s="264">
        <v>810782.6319200001</v>
      </c>
      <c r="R18" s="265">
        <v>65.94426112999858</v>
      </c>
    </row>
    <row r="19" spans="2:18" ht="33.75">
      <c r="B19" s="262" t="s">
        <v>114</v>
      </c>
      <c r="C19" s="263">
        <v>1112</v>
      </c>
      <c r="D19" s="264">
        <v>5350.13452</v>
      </c>
      <c r="E19" s="264">
        <v>765.989</v>
      </c>
      <c r="F19" s="264">
        <v>2110.198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8226.32152</v>
      </c>
      <c r="Q19" s="264">
        <v>14493.921199999999</v>
      </c>
      <c r="R19" s="265">
        <v>56.75704598145601</v>
      </c>
    </row>
    <row r="20" spans="2:18" ht="33.75">
      <c r="B20" s="262" t="s">
        <v>115</v>
      </c>
      <c r="C20" s="263">
        <v>1113</v>
      </c>
      <c r="D20" s="264">
        <v>8118.2882199999995</v>
      </c>
      <c r="E20" s="264">
        <v>14506.183</v>
      </c>
      <c r="F20" s="264">
        <v>4507.092</v>
      </c>
      <c r="G20" s="264">
        <v>4965.766</v>
      </c>
      <c r="H20" s="264">
        <v>6085.932</v>
      </c>
      <c r="I20" s="264">
        <v>6066.176</v>
      </c>
      <c r="J20" s="264">
        <v>6594.655</v>
      </c>
      <c r="K20" s="264">
        <v>7064.524</v>
      </c>
      <c r="L20" s="264">
        <v>0</v>
      </c>
      <c r="M20" s="264">
        <v>0</v>
      </c>
      <c r="N20" s="264">
        <v>0</v>
      </c>
      <c r="O20" s="264">
        <v>0</v>
      </c>
      <c r="P20" s="264">
        <v>57908.616219999996</v>
      </c>
      <c r="Q20" s="264">
        <v>84775.46347</v>
      </c>
      <c r="R20" s="265">
        <v>68.30822722720055</v>
      </c>
    </row>
    <row r="21" spans="2:18" ht="22.5">
      <c r="B21" s="262" t="s">
        <v>116</v>
      </c>
      <c r="C21" s="263">
        <v>1121</v>
      </c>
      <c r="D21" s="264">
        <v>129909.91923999999</v>
      </c>
      <c r="E21" s="264">
        <v>5316.487</v>
      </c>
      <c r="F21" s="264">
        <v>148927.992</v>
      </c>
      <c r="G21" s="264">
        <v>35542.587</v>
      </c>
      <c r="H21" s="264">
        <v>0</v>
      </c>
      <c r="I21" s="264">
        <v>88015.282</v>
      </c>
      <c r="J21" s="264">
        <v>211557.455</v>
      </c>
      <c r="K21" s="264">
        <v>0</v>
      </c>
      <c r="L21" s="264">
        <v>0</v>
      </c>
      <c r="M21" s="264">
        <v>0</v>
      </c>
      <c r="N21" s="264">
        <v>0</v>
      </c>
      <c r="O21" s="264">
        <v>0</v>
      </c>
      <c r="P21" s="264">
        <v>619269.72224</v>
      </c>
      <c r="Q21" s="264">
        <v>836840.78648</v>
      </c>
      <c r="R21" s="265">
        <v>74.00090103696209</v>
      </c>
    </row>
    <row r="22" spans="2:18" ht="12.75">
      <c r="B22" s="262" t="s">
        <v>117</v>
      </c>
      <c r="C22" s="263">
        <v>1211</v>
      </c>
      <c r="D22" s="264">
        <v>154897.07353999998</v>
      </c>
      <c r="E22" s="264">
        <v>269836.764</v>
      </c>
      <c r="F22" s="264">
        <v>36850.395</v>
      </c>
      <c r="G22" s="264">
        <v>105131.439</v>
      </c>
      <c r="H22" s="264">
        <v>183014.803</v>
      </c>
      <c r="I22" s="264">
        <v>114138.127</v>
      </c>
      <c r="J22" s="264">
        <v>123298.567</v>
      </c>
      <c r="K22" s="264">
        <v>184147.957</v>
      </c>
      <c r="L22" s="264">
        <v>0</v>
      </c>
      <c r="M22" s="264">
        <v>0</v>
      </c>
      <c r="N22" s="264">
        <v>0</v>
      </c>
      <c r="O22" s="264">
        <v>0</v>
      </c>
      <c r="P22" s="264">
        <v>1171315.1255400002</v>
      </c>
      <c r="Q22" s="264">
        <v>1778120.22954</v>
      </c>
      <c r="R22" s="265">
        <v>65.87378660232777</v>
      </c>
    </row>
    <row r="23" spans="2:18" ht="12.75">
      <c r="B23" s="287" t="s">
        <v>14</v>
      </c>
      <c r="C23" s="288"/>
      <c r="D23" s="266">
        <v>407610.15551000007</v>
      </c>
      <c r="E23" s="266">
        <v>352833.446</v>
      </c>
      <c r="F23" s="266">
        <v>247611.668</v>
      </c>
      <c r="G23" s="266">
        <v>188808.865</v>
      </c>
      <c r="H23" s="266">
        <v>245241.906</v>
      </c>
      <c r="I23" s="266">
        <v>274452.507</v>
      </c>
      <c r="J23" s="266">
        <v>412498.689</v>
      </c>
      <c r="K23" s="266">
        <v>262327.165</v>
      </c>
      <c r="L23" s="266">
        <v>0</v>
      </c>
      <c r="M23" s="266">
        <v>0</v>
      </c>
      <c r="N23" s="266">
        <v>0</v>
      </c>
      <c r="O23" s="266">
        <v>0</v>
      </c>
      <c r="P23" s="266">
        <v>2391384.40151</v>
      </c>
      <c r="Q23" s="266">
        <v>3525013.0326099996</v>
      </c>
      <c r="R23" s="267">
        <v>67.84044142212333</v>
      </c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80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3" t="s">
        <v>152</v>
      </c>
      <c r="B1" s="293"/>
      <c r="C1" s="293"/>
      <c r="D1" s="293"/>
      <c r="E1" s="293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0" t="s">
        <v>92</v>
      </c>
      <c r="C8" s="191" t="s">
        <v>93</v>
      </c>
      <c r="D8" s="192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252">
        <v>6476000</v>
      </c>
      <c r="D9" s="271">
        <v>4860000</v>
      </c>
      <c r="E9" s="129">
        <f>D9/C9*100</f>
        <v>75.04632489190858</v>
      </c>
    </row>
    <row r="10" spans="1:5" ht="22.5" customHeight="1">
      <c r="A10" s="128" t="s">
        <v>110</v>
      </c>
      <c r="B10" s="42">
        <v>199000</v>
      </c>
      <c r="C10" s="252">
        <v>279000</v>
      </c>
      <c r="D10" s="271">
        <v>209250</v>
      </c>
      <c r="E10" s="129">
        <f>D10/C10*100</f>
        <v>75</v>
      </c>
    </row>
    <row r="11" spans="1:5" ht="22.5" customHeight="1">
      <c r="A11" s="128" t="s">
        <v>24</v>
      </c>
      <c r="B11" s="42">
        <v>342000</v>
      </c>
      <c r="C11" s="252">
        <v>342000</v>
      </c>
      <c r="D11" s="271">
        <v>256500</v>
      </c>
      <c r="E11" s="129">
        <f>D11/C11*100</f>
        <v>75</v>
      </c>
    </row>
    <row r="12" spans="1:5" ht="22.5" customHeight="1">
      <c r="A12" s="269" t="s">
        <v>146</v>
      </c>
      <c r="B12" s="161">
        <v>0</v>
      </c>
      <c r="C12" s="257">
        <v>0</v>
      </c>
      <c r="D12" s="272">
        <v>6600</v>
      </c>
      <c r="E12" s="129" t="s">
        <v>19</v>
      </c>
    </row>
    <row r="13" spans="1:5" ht="22.5" customHeight="1" thickBot="1">
      <c r="A13" s="130" t="s">
        <v>21</v>
      </c>
      <c r="B13" s="131">
        <f>SUM(B9:B12)</f>
        <v>6979000</v>
      </c>
      <c r="C13" s="131">
        <f>SUM(C9:C11)</f>
        <v>7097000</v>
      </c>
      <c r="D13" s="211">
        <f>SUM(D9:D12)</f>
        <v>5332350</v>
      </c>
      <c r="E13" s="132">
        <f>D13/C13*100</f>
        <v>75.13526842327745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.75">
      <c r="A16" s="20" t="s">
        <v>26</v>
      </c>
      <c r="B16" s="13"/>
      <c r="C16" s="13"/>
      <c r="D16" s="51">
        <f>SUM(D4+D13)</f>
        <v>9739220.76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5.5">
      <c r="A20" s="133"/>
      <c r="B20" s="190" t="s">
        <v>92</v>
      </c>
      <c r="C20" s="191" t="s">
        <v>93</v>
      </c>
      <c r="D20" s="193" t="s">
        <v>87</v>
      </c>
      <c r="E20" s="127" t="s">
        <v>34</v>
      </c>
    </row>
    <row r="21" spans="1:16" ht="27" customHeight="1">
      <c r="A21" s="134" t="s">
        <v>17</v>
      </c>
      <c r="B21" s="42">
        <v>1768000</v>
      </c>
      <c r="C21" s="252">
        <v>1768000</v>
      </c>
      <c r="D21" s="271">
        <v>1038600</v>
      </c>
      <c r="E21" s="199">
        <f aca="true" t="shared" si="0" ref="E21:E26">D21/C21*100</f>
        <v>58.744343891402714</v>
      </c>
      <c r="F21" s="6"/>
      <c r="O21" s="5"/>
      <c r="P21" s="6"/>
    </row>
    <row r="22" spans="1:16" ht="27" customHeight="1">
      <c r="A22" s="134" t="s">
        <v>18</v>
      </c>
      <c r="B22" s="42">
        <v>2029000</v>
      </c>
      <c r="C22" s="252">
        <v>2029000</v>
      </c>
      <c r="D22" s="271">
        <v>1120000</v>
      </c>
      <c r="E22" s="199">
        <f t="shared" si="0"/>
        <v>55.19960571710202</v>
      </c>
      <c r="F22" s="18"/>
      <c r="N22" s="12"/>
      <c r="O22" s="12"/>
      <c r="P22" s="18"/>
    </row>
    <row r="23" spans="1:16" ht="38.25" customHeight="1">
      <c r="A23" s="134" t="s">
        <v>112</v>
      </c>
      <c r="B23" s="42">
        <v>106000</v>
      </c>
      <c r="C23" s="252">
        <v>106000</v>
      </c>
      <c r="D23" s="271">
        <v>74000</v>
      </c>
      <c r="E23" s="199">
        <f t="shared" si="0"/>
        <v>69.81132075471697</v>
      </c>
      <c r="F23" s="18"/>
      <c r="P23" s="18"/>
    </row>
    <row r="24" spans="1:16" ht="27" customHeight="1">
      <c r="A24" s="134" t="s">
        <v>111</v>
      </c>
      <c r="B24" s="42">
        <v>0</v>
      </c>
      <c r="C24" s="252">
        <v>4524870</v>
      </c>
      <c r="D24" s="271">
        <v>1532560.45</v>
      </c>
      <c r="E24" s="199">
        <f t="shared" si="0"/>
        <v>33.8697122790268</v>
      </c>
      <c r="F24" s="18"/>
      <c r="O24" s="12"/>
      <c r="P24" s="18"/>
    </row>
    <row r="25" spans="1:16" ht="28.5" customHeight="1">
      <c r="A25" s="163" t="s">
        <v>100</v>
      </c>
      <c r="B25" s="161">
        <v>3076000</v>
      </c>
      <c r="C25" s="257">
        <v>3076000</v>
      </c>
      <c r="D25" s="271">
        <v>434138</v>
      </c>
      <c r="E25" s="199">
        <f t="shared" si="0"/>
        <v>14.113719115734721</v>
      </c>
      <c r="F25" s="18"/>
      <c r="O25" s="12"/>
      <c r="P25" s="18"/>
    </row>
    <row r="26" spans="1:16" ht="27" customHeight="1" thickBot="1">
      <c r="A26" s="130" t="s">
        <v>22</v>
      </c>
      <c r="B26" s="131">
        <f>SUM(B21:B25)</f>
        <v>6979000</v>
      </c>
      <c r="C26" s="131">
        <f>SUM(C21:C25)</f>
        <v>11503870</v>
      </c>
      <c r="D26" s="211">
        <f>SUM(D21:D25)</f>
        <v>4199298.45</v>
      </c>
      <c r="E26" s="135">
        <f t="shared" si="0"/>
        <v>36.5033545233039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158</v>
      </c>
      <c r="B30" s="1"/>
      <c r="D30" s="51">
        <f>SUM(D16-D26)</f>
        <v>5539922.31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8"/>
      <c r="D32" s="45"/>
    </row>
    <row r="33" spans="1:4" ht="18.75">
      <c r="A33" s="28"/>
      <c r="D33" s="45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8" customFormat="1" ht="17.25" customHeight="1">
      <c r="A1" s="293" t="s">
        <v>153</v>
      </c>
      <c r="B1" s="293"/>
      <c r="C1" s="293"/>
      <c r="D1" s="293"/>
      <c r="E1" s="293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0" t="s">
        <v>92</v>
      </c>
      <c r="C9" s="191" t="s">
        <v>93</v>
      </c>
      <c r="D9" s="192" t="s">
        <v>87</v>
      </c>
      <c r="E9" s="127" t="s">
        <v>34</v>
      </c>
    </row>
    <row r="10" spans="1:5" ht="22.5" customHeight="1">
      <c r="A10" s="234" t="s">
        <v>108</v>
      </c>
      <c r="B10" s="161">
        <v>0</v>
      </c>
      <c r="C10" s="212">
        <v>0</v>
      </c>
      <c r="D10" s="270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1">
        <f>SUM(C10:C10)</f>
        <v>0</v>
      </c>
      <c r="D11" s="211">
        <f>SUM(D10:D10)</f>
        <v>639.99</v>
      </c>
      <c r="E11" s="16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7">
        <f>D5+D11</f>
        <v>51910546.13</v>
      </c>
      <c r="E14" s="195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3"/>
      <c r="B18" s="190" t="s">
        <v>92</v>
      </c>
      <c r="C18" s="191" t="s">
        <v>93</v>
      </c>
      <c r="D18" s="193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08">
        <v>23897827</v>
      </c>
      <c r="E19" s="129">
        <f>D19/C19*100</f>
        <v>24.891001351464713</v>
      </c>
    </row>
    <row r="20" spans="1:5" ht="16.5" customHeight="1" thickBot="1">
      <c r="A20" s="130" t="s">
        <v>22</v>
      </c>
      <c r="B20" s="131">
        <f>SUM(B19:B19)</f>
        <v>0</v>
      </c>
      <c r="C20" s="228">
        <f>SUM(C19)</f>
        <v>96009906</v>
      </c>
      <c r="D20" s="229">
        <f>D19</f>
        <v>23897827</v>
      </c>
      <c r="E20" s="135">
        <f>D20/C20*100</f>
        <v>24.891001351464713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.75">
      <c r="A24" s="52" t="s">
        <v>157</v>
      </c>
      <c r="D24" s="207">
        <f>D14-D20</f>
        <v>28012719.130000003</v>
      </c>
      <c r="E24" s="255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C27" sqref="C27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88" customFormat="1" ht="18.75">
      <c r="A1" s="286" t="s">
        <v>154</v>
      </c>
      <c r="B1" s="286"/>
      <c r="C1" s="286"/>
      <c r="D1" s="286"/>
      <c r="E1" s="286"/>
      <c r="F1" s="286"/>
      <c r="I1" s="189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0" t="s">
        <v>119</v>
      </c>
      <c r="B5" s="300"/>
      <c r="E5" s="207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296"/>
      <c r="B9" s="297"/>
      <c r="C9" s="194" t="s">
        <v>92</v>
      </c>
      <c r="D9" s="194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1" t="s">
        <v>104</v>
      </c>
      <c r="B10" s="302"/>
      <c r="C10" s="47">
        <v>0</v>
      </c>
      <c r="D10" s="47">
        <v>0</v>
      </c>
      <c r="E10" s="274">
        <v>2230903.62</v>
      </c>
      <c r="F10" s="36" t="s">
        <v>19</v>
      </c>
      <c r="G10" s="146"/>
      <c r="H10" s="147"/>
    </row>
    <row r="11" spans="1:8" ht="12.75">
      <c r="A11" s="301" t="s">
        <v>128</v>
      </c>
      <c r="B11" s="306"/>
      <c r="C11" s="47">
        <v>0</v>
      </c>
      <c r="D11" s="47">
        <v>0</v>
      </c>
      <c r="E11" s="274">
        <v>92726421.4</v>
      </c>
      <c r="F11" s="36" t="s">
        <v>19</v>
      </c>
      <c r="G11" s="146"/>
      <c r="H11" s="147"/>
    </row>
    <row r="12" spans="1:8" ht="38.25" customHeight="1">
      <c r="A12" s="305" t="s">
        <v>129</v>
      </c>
      <c r="B12" s="306"/>
      <c r="C12" s="47">
        <v>0</v>
      </c>
      <c r="D12" s="47">
        <v>0</v>
      </c>
      <c r="E12" s="274">
        <v>854107.69</v>
      </c>
      <c r="F12" s="36" t="s">
        <v>19</v>
      </c>
      <c r="G12" s="146"/>
      <c r="H12" s="147"/>
    </row>
    <row r="13" spans="1:8" ht="38.25" customHeight="1">
      <c r="A13" s="305" t="s">
        <v>144</v>
      </c>
      <c r="B13" s="306"/>
      <c r="C13" s="47">
        <v>0</v>
      </c>
      <c r="D13" s="47">
        <v>0</v>
      </c>
      <c r="E13" s="274">
        <v>3932060.59</v>
      </c>
      <c r="F13" s="36" t="s">
        <v>19</v>
      </c>
      <c r="G13" s="146"/>
      <c r="H13" s="147"/>
    </row>
    <row r="14" spans="1:8" ht="38.25" customHeight="1">
      <c r="A14" s="305" t="s">
        <v>134</v>
      </c>
      <c r="B14" s="306"/>
      <c r="C14" s="47">
        <v>0</v>
      </c>
      <c r="D14" s="47">
        <v>0</v>
      </c>
      <c r="E14" s="274">
        <v>4303571.04</v>
      </c>
      <c r="F14" s="36" t="s">
        <v>19</v>
      </c>
      <c r="G14" s="146"/>
      <c r="H14" s="147"/>
    </row>
    <row r="15" spans="1:8" ht="38.25" customHeight="1">
      <c r="A15" s="305" t="s">
        <v>145</v>
      </c>
      <c r="B15" s="306"/>
      <c r="C15" s="47">
        <v>0</v>
      </c>
      <c r="D15" s="47">
        <v>0</v>
      </c>
      <c r="E15" s="274">
        <v>710000</v>
      </c>
      <c r="F15" s="36" t="s">
        <v>19</v>
      </c>
      <c r="G15" s="146"/>
      <c r="H15" s="147"/>
    </row>
    <row r="16" spans="1:8" ht="18" customHeight="1">
      <c r="A16" s="303" t="s">
        <v>89</v>
      </c>
      <c r="B16" s="304"/>
      <c r="C16" s="47">
        <v>0</v>
      </c>
      <c r="D16" s="47">
        <v>0</v>
      </c>
      <c r="E16" s="274">
        <v>45270.64</v>
      </c>
      <c r="F16" s="36" t="s">
        <v>19</v>
      </c>
      <c r="G16" s="146"/>
      <c r="H16" s="137"/>
    </row>
    <row r="17" spans="1:8" ht="15" customHeight="1">
      <c r="A17" s="294" t="s">
        <v>21</v>
      </c>
      <c r="B17" s="295"/>
      <c r="C17" s="4">
        <f>SUM(C10:C16)</f>
        <v>0</v>
      </c>
      <c r="D17" s="4">
        <f>SUM(D10:D16)</f>
        <v>0</v>
      </c>
      <c r="E17" s="209">
        <f>SUM(E10:E16)</f>
        <v>104802334.98000002</v>
      </c>
      <c r="F17" s="148" t="s">
        <v>19</v>
      </c>
      <c r="G17" s="146"/>
      <c r="H17" s="13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7" ht="12.75" customHeight="1">
      <c r="A19" s="139"/>
      <c r="B19" s="46"/>
      <c r="C19" s="10"/>
      <c r="D19" s="10"/>
      <c r="E19" s="10"/>
      <c r="F19" s="140"/>
      <c r="G19" s="25"/>
    </row>
    <row r="20" spans="1:15" ht="12.75" customHeight="1">
      <c r="A20" s="13"/>
      <c r="B20" s="5"/>
      <c r="C20" s="10"/>
      <c r="D20" s="10"/>
      <c r="E20" s="10"/>
      <c r="F20" s="24"/>
      <c r="G20" s="13"/>
      <c r="J20" t="s">
        <v>94</v>
      </c>
      <c r="O20" s="53"/>
    </row>
    <row r="21" spans="1:15" ht="15.75" customHeight="1">
      <c r="A21" s="20" t="s">
        <v>25</v>
      </c>
      <c r="B21" s="20"/>
      <c r="C21" s="10"/>
      <c r="D21" s="10"/>
      <c r="E21" s="207">
        <f>E5+E17</f>
        <v>339932552.14</v>
      </c>
      <c r="F21" s="195" t="s">
        <v>91</v>
      </c>
      <c r="G21" s="13"/>
      <c r="I21" s="210"/>
      <c r="O21" s="53"/>
    </row>
    <row r="22" spans="1:9" ht="12.75" customHeight="1">
      <c r="A22" s="20"/>
      <c r="B22" s="20"/>
      <c r="C22" s="10"/>
      <c r="D22" s="10"/>
      <c r="E22" s="137"/>
      <c r="F22" s="17"/>
      <c r="G22" s="13"/>
      <c r="I22" s="210"/>
    </row>
    <row r="23" spans="1:15" ht="13.5" customHeight="1">
      <c r="A23" s="13"/>
      <c r="B23" s="13"/>
      <c r="C23" s="13"/>
      <c r="D23" s="13"/>
      <c r="E23" s="137"/>
      <c r="F23" s="17"/>
      <c r="O23" s="53"/>
    </row>
    <row r="24" spans="1:6" ht="15.75">
      <c r="A24" s="1" t="s">
        <v>105</v>
      </c>
      <c r="F24" s="57" t="s">
        <v>85</v>
      </c>
    </row>
    <row r="25" spans="1:9" ht="25.5">
      <c r="A25" s="296"/>
      <c r="B25" s="297"/>
      <c r="C25" s="194" t="s">
        <v>92</v>
      </c>
      <c r="D25" s="194" t="s">
        <v>93</v>
      </c>
      <c r="E25" s="3" t="s">
        <v>87</v>
      </c>
      <c r="F25" s="15" t="s">
        <v>34</v>
      </c>
      <c r="G25" s="296"/>
      <c r="H25" s="297"/>
      <c r="I25" s="194"/>
    </row>
    <row r="26" spans="1:9" ht="24.75" customHeight="1">
      <c r="A26" s="298" t="s">
        <v>106</v>
      </c>
      <c r="B26" s="299"/>
      <c r="C26" s="47">
        <v>0</v>
      </c>
      <c r="D26" s="47">
        <v>0</v>
      </c>
      <c r="E26" s="275">
        <v>21517773.8</v>
      </c>
      <c r="F26" s="36" t="s">
        <v>19</v>
      </c>
      <c r="G26" s="242"/>
      <c r="H26" s="242"/>
      <c r="I26" s="242"/>
    </row>
    <row r="27" spans="1:9" ht="79.5" customHeight="1">
      <c r="A27" s="308" t="s">
        <v>147</v>
      </c>
      <c r="B27" s="306"/>
      <c r="C27" s="47">
        <v>0</v>
      </c>
      <c r="D27" s="47">
        <v>0</v>
      </c>
      <c r="E27" s="275">
        <v>23558622.3</v>
      </c>
      <c r="F27" s="36" t="s">
        <v>19</v>
      </c>
      <c r="G27" s="256"/>
      <c r="H27" s="243"/>
      <c r="I27" s="242"/>
    </row>
    <row r="28" spans="1:9" ht="26.25" customHeight="1">
      <c r="A28" s="308" t="s">
        <v>130</v>
      </c>
      <c r="B28" s="306"/>
      <c r="C28" s="47">
        <v>0</v>
      </c>
      <c r="D28" s="47">
        <v>0</v>
      </c>
      <c r="E28" s="275">
        <v>3500000</v>
      </c>
      <c r="F28" s="36" t="s">
        <v>19</v>
      </c>
      <c r="G28" s="256"/>
      <c r="H28" s="243"/>
      <c r="I28" s="242"/>
    </row>
    <row r="29" spans="1:256" ht="12.75">
      <c r="A29" s="294" t="s">
        <v>22</v>
      </c>
      <c r="B29" s="295"/>
      <c r="C29" s="4">
        <v>0</v>
      </c>
      <c r="D29" s="4">
        <v>0</v>
      </c>
      <c r="E29" s="209">
        <f>SUM(E26:E28)</f>
        <v>48576396.1</v>
      </c>
      <c r="F29" s="148" t="s">
        <v>19</v>
      </c>
      <c r="G29" s="294"/>
      <c r="H29" s="295"/>
      <c r="I29" s="4"/>
      <c r="P29" s="10"/>
      <c r="Q29" s="247"/>
      <c r="R29" s="140"/>
      <c r="S29" s="307"/>
      <c r="T29" s="307"/>
      <c r="U29" s="10"/>
      <c r="V29" s="10"/>
      <c r="W29" s="247"/>
      <c r="X29" s="140"/>
      <c r="Y29" s="307"/>
      <c r="Z29" s="307"/>
      <c r="AA29" s="10"/>
      <c r="AB29" s="10"/>
      <c r="AC29" s="247"/>
      <c r="AD29" s="140"/>
      <c r="AE29" s="307"/>
      <c r="AF29" s="307"/>
      <c r="AG29" s="10"/>
      <c r="AH29" s="10"/>
      <c r="AI29" s="247"/>
      <c r="AJ29" s="140"/>
      <c r="AK29" s="307"/>
      <c r="AL29" s="307"/>
      <c r="AM29" s="10"/>
      <c r="AN29" s="10"/>
      <c r="AO29" s="247"/>
      <c r="AP29" s="140"/>
      <c r="AQ29" s="309"/>
      <c r="AR29" s="295"/>
      <c r="AS29" s="4"/>
      <c r="AT29" s="4"/>
      <c r="AU29" s="209"/>
      <c r="AV29" s="148"/>
      <c r="AW29" s="294"/>
      <c r="AX29" s="295"/>
      <c r="AY29" s="4"/>
      <c r="AZ29" s="4"/>
      <c r="BA29" s="209"/>
      <c r="BB29" s="148"/>
      <c r="BC29" s="294"/>
      <c r="BD29" s="295"/>
      <c r="BE29" s="4"/>
      <c r="BF29" s="4"/>
      <c r="BG29" s="209"/>
      <c r="BH29" s="148"/>
      <c r="BI29" s="294"/>
      <c r="BJ29" s="295"/>
      <c r="BK29" s="4"/>
      <c r="BL29" s="4"/>
      <c r="BM29" s="209"/>
      <c r="BN29" s="148"/>
      <c r="BO29" s="294"/>
      <c r="BP29" s="295"/>
      <c r="BQ29" s="4"/>
      <c r="BR29" s="4"/>
      <c r="BS29" s="209"/>
      <c r="BT29" s="148"/>
      <c r="BU29" s="294"/>
      <c r="BV29" s="295"/>
      <c r="BW29" s="4"/>
      <c r="BX29" s="4"/>
      <c r="BY29" s="209"/>
      <c r="BZ29" s="148"/>
      <c r="CA29" s="294"/>
      <c r="CB29" s="295"/>
      <c r="CC29" s="4"/>
      <c r="CD29" s="4"/>
      <c r="CE29" s="209"/>
      <c r="CF29" s="148"/>
      <c r="CG29" s="294"/>
      <c r="CH29" s="295"/>
      <c r="CI29" s="4"/>
      <c r="CJ29" s="4"/>
      <c r="CK29" s="209"/>
      <c r="CL29" s="148"/>
      <c r="CM29" s="294"/>
      <c r="CN29" s="295"/>
      <c r="CO29" s="4"/>
      <c r="CP29" s="4"/>
      <c r="CQ29" s="209"/>
      <c r="CR29" s="148"/>
      <c r="CS29" s="294"/>
      <c r="CT29" s="295"/>
      <c r="CU29" s="4"/>
      <c r="CV29" s="4"/>
      <c r="CW29" s="209"/>
      <c r="CX29" s="148"/>
      <c r="CY29" s="294"/>
      <c r="CZ29" s="295"/>
      <c r="DA29" s="4"/>
      <c r="DB29" s="4"/>
      <c r="DC29" s="209"/>
      <c r="DD29" s="148"/>
      <c r="DE29" s="294"/>
      <c r="DF29" s="295"/>
      <c r="DG29" s="4"/>
      <c r="DH29" s="4"/>
      <c r="DI29" s="209"/>
      <c r="DJ29" s="148"/>
      <c r="DK29" s="294"/>
      <c r="DL29" s="295"/>
      <c r="DM29" s="4"/>
      <c r="DN29" s="4"/>
      <c r="DO29" s="209"/>
      <c r="DP29" s="148"/>
      <c r="DQ29" s="294"/>
      <c r="DR29" s="295"/>
      <c r="DS29" s="4"/>
      <c r="DT29" s="4"/>
      <c r="DU29" s="209"/>
      <c r="DV29" s="148"/>
      <c r="DW29" s="294"/>
      <c r="DX29" s="295"/>
      <c r="DY29" s="4"/>
      <c r="DZ29" s="4"/>
      <c r="EA29" s="209"/>
      <c r="EB29" s="148"/>
      <c r="EC29" s="294"/>
      <c r="ED29" s="295"/>
      <c r="EE29" s="4"/>
      <c r="EF29" s="4"/>
      <c r="EG29" s="209"/>
      <c r="EH29" s="148"/>
      <c r="EI29" s="294"/>
      <c r="EJ29" s="295"/>
      <c r="EK29" s="4"/>
      <c r="EL29" s="4"/>
      <c r="EM29" s="209"/>
      <c r="EN29" s="148"/>
      <c r="EO29" s="294"/>
      <c r="EP29" s="295"/>
      <c r="EQ29" s="4"/>
      <c r="ER29" s="4"/>
      <c r="ES29" s="209"/>
      <c r="ET29" s="148"/>
      <c r="EU29" s="294"/>
      <c r="EV29" s="295"/>
      <c r="EW29" s="4"/>
      <c r="EX29" s="4"/>
      <c r="EY29" s="209"/>
      <c r="EZ29" s="148"/>
      <c r="FA29" s="294"/>
      <c r="FB29" s="295"/>
      <c r="FC29" s="4"/>
      <c r="FD29" s="4"/>
      <c r="FE29" s="209"/>
      <c r="FF29" s="148"/>
      <c r="FG29" s="294"/>
      <c r="FH29" s="295"/>
      <c r="FI29" s="4"/>
      <c r="FJ29" s="4"/>
      <c r="FK29" s="209"/>
      <c r="FL29" s="148"/>
      <c r="FM29" s="294"/>
      <c r="FN29" s="295"/>
      <c r="FO29" s="4"/>
      <c r="FP29" s="4"/>
      <c r="FQ29" s="209"/>
      <c r="FR29" s="148"/>
      <c r="FS29" s="294"/>
      <c r="FT29" s="295"/>
      <c r="FU29" s="4"/>
      <c r="FV29" s="4"/>
      <c r="FW29" s="209"/>
      <c r="FX29" s="148"/>
      <c r="FY29" s="294"/>
      <c r="FZ29" s="295"/>
      <c r="GA29" s="4"/>
      <c r="GB29" s="4"/>
      <c r="GC29" s="209"/>
      <c r="GD29" s="148"/>
      <c r="GE29" s="294"/>
      <c r="GF29" s="295"/>
      <c r="GG29" s="4"/>
      <c r="GH29" s="4"/>
      <c r="GI29" s="209"/>
      <c r="GJ29" s="148"/>
      <c r="GK29" s="294"/>
      <c r="GL29" s="295"/>
      <c r="GM29" s="4"/>
      <c r="GN29" s="4"/>
      <c r="GO29" s="209"/>
      <c r="GP29" s="148"/>
      <c r="GQ29" s="294"/>
      <c r="GR29" s="295"/>
      <c r="GS29" s="4"/>
      <c r="GT29" s="4"/>
      <c r="GU29" s="209"/>
      <c r="GV29" s="148"/>
      <c r="GW29" s="294"/>
      <c r="GX29" s="295"/>
      <c r="GY29" s="4"/>
      <c r="GZ29" s="4"/>
      <c r="HA29" s="209"/>
      <c r="HB29" s="148"/>
      <c r="HC29" s="294"/>
      <c r="HD29" s="295"/>
      <c r="HE29" s="4"/>
      <c r="HF29" s="4"/>
      <c r="HG29" s="209"/>
      <c r="HH29" s="148"/>
      <c r="HI29" s="294"/>
      <c r="HJ29" s="295"/>
      <c r="HK29" s="4"/>
      <c r="HL29" s="4"/>
      <c r="HM29" s="209"/>
      <c r="HN29" s="148"/>
      <c r="HO29" s="294"/>
      <c r="HP29" s="295"/>
      <c r="HQ29" s="4"/>
      <c r="HR29" s="4"/>
      <c r="HS29" s="209"/>
      <c r="HT29" s="148"/>
      <c r="HU29" s="294"/>
      <c r="HV29" s="295"/>
      <c r="HW29" s="4"/>
      <c r="HX29" s="4"/>
      <c r="HY29" s="209"/>
      <c r="HZ29" s="148"/>
      <c r="IA29" s="294"/>
      <c r="IB29" s="295"/>
      <c r="IC29" s="4"/>
      <c r="ID29" s="4"/>
      <c r="IE29" s="209"/>
      <c r="IF29" s="148"/>
      <c r="IG29" s="294"/>
      <c r="IH29" s="295"/>
      <c r="II29" s="4"/>
      <c r="IJ29" s="4"/>
      <c r="IK29" s="209"/>
      <c r="IL29" s="148"/>
      <c r="IM29" s="294"/>
      <c r="IN29" s="295"/>
      <c r="IO29" s="4"/>
      <c r="IP29" s="4"/>
      <c r="IQ29" s="209"/>
      <c r="IR29" s="148"/>
      <c r="IS29" s="294"/>
      <c r="IT29" s="295"/>
      <c r="IU29" s="4"/>
      <c r="IV29" s="4"/>
    </row>
    <row r="32" spans="1:6" ht="15" customHeight="1">
      <c r="A32" s="20" t="s">
        <v>157</v>
      </c>
      <c r="B32" s="20"/>
      <c r="C32" s="10"/>
      <c r="D32" s="16"/>
      <c r="E32" s="207">
        <f>E21-E29</f>
        <v>291356156.03999996</v>
      </c>
      <c r="F32" s="195" t="s">
        <v>91</v>
      </c>
    </row>
  </sheetData>
  <sheetProtection/>
  <mergeCells count="58">
    <mergeCell ref="A15:B15"/>
    <mergeCell ref="A27:B27"/>
    <mergeCell ref="Y29:Z29"/>
    <mergeCell ref="AE29:AF29"/>
    <mergeCell ref="AK29:AL29"/>
    <mergeCell ref="AQ29:AR29"/>
    <mergeCell ref="G25:H25"/>
    <mergeCell ref="AW29:AX29"/>
    <mergeCell ref="A29:B29"/>
    <mergeCell ref="G29:H29"/>
    <mergeCell ref="S29:T29"/>
    <mergeCell ref="A28:B28"/>
    <mergeCell ref="CY29:CZ29"/>
    <mergeCell ref="DE29:DF29"/>
    <mergeCell ref="BC29:BD29"/>
    <mergeCell ref="BI29:BJ29"/>
    <mergeCell ref="BO29:BP29"/>
    <mergeCell ref="BU29:BV29"/>
    <mergeCell ref="CA29:CB29"/>
    <mergeCell ref="A1:F1"/>
    <mergeCell ref="A5:B5"/>
    <mergeCell ref="A9:B9"/>
    <mergeCell ref="A17:B17"/>
    <mergeCell ref="A10:B10"/>
    <mergeCell ref="A16:B16"/>
    <mergeCell ref="A12:B12"/>
    <mergeCell ref="A11:B11"/>
    <mergeCell ref="A14:B14"/>
    <mergeCell ref="A13:B13"/>
    <mergeCell ref="DK29:DL29"/>
    <mergeCell ref="DQ29:DR29"/>
    <mergeCell ref="DW29:DX29"/>
    <mergeCell ref="EC29:ED29"/>
    <mergeCell ref="EI29:EJ29"/>
    <mergeCell ref="A25:B25"/>
    <mergeCell ref="A26:B26"/>
    <mergeCell ref="CG29:CH29"/>
    <mergeCell ref="CM29:CN29"/>
    <mergeCell ref="CS29:CT29"/>
    <mergeCell ref="FS29:FT29"/>
    <mergeCell ref="FY29:FZ29"/>
    <mergeCell ref="GE29:GF29"/>
    <mergeCell ref="GK29:GL29"/>
    <mergeCell ref="GQ29:GR29"/>
    <mergeCell ref="EO29:EP29"/>
    <mergeCell ref="EU29:EV29"/>
    <mergeCell ref="FA29:FB29"/>
    <mergeCell ref="FG29:FH29"/>
    <mergeCell ref="FM29:FN29"/>
    <mergeCell ref="IA29:IB29"/>
    <mergeCell ref="IG29:IH29"/>
    <mergeCell ref="IM29:IN29"/>
    <mergeCell ref="IS29:IT29"/>
    <mergeCell ref="GW29:GX29"/>
    <mergeCell ref="HC29:HD29"/>
    <mergeCell ref="HI29:HJ29"/>
    <mergeCell ref="HO29:HP29"/>
    <mergeCell ref="HU29:HV2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2014-09-22T08:32:29Z</cp:lastPrinted>
  <dcterms:created xsi:type="dcterms:W3CDTF">1997-01-24T11:07:25Z</dcterms:created>
  <dcterms:modified xsi:type="dcterms:W3CDTF">2014-09-25T09:15:18Z</dcterms:modified>
  <cp:category/>
  <cp:version/>
  <cp:contentType/>
  <cp:contentStatus/>
</cp:coreProperties>
</file>