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576" windowHeight="11316" activeTab="0"/>
  </bookViews>
  <sheets>
    <sheet name="8.Soupiska výdajů" sheetId="1" r:id="rId1"/>
  </sheets>
  <externalReferences>
    <externalReference r:id="rId4"/>
  </externalReferences>
  <definedNames>
    <definedName name="_xlnm.Print_Titles" localSheetId="0">'8.Soupiska výdajů'!$1:$14</definedName>
    <definedName name="_xlnm.Print_Area" localSheetId="0">'8.Soupiska výdajů'!$A$1:$W$65</definedName>
  </definedNames>
  <calcPr fullCalcOnLoad="1"/>
</workbook>
</file>

<file path=xl/comments1.xml><?xml version="1.0" encoding="utf-8"?>
<comments xmlns="http://schemas.openxmlformats.org/spreadsheetml/2006/main">
  <authors>
    <author>Pavel Rieger</author>
    <author>Beranov? Veronika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</commentList>
</comments>
</file>

<file path=xl/sharedStrings.xml><?xml version="1.0" encoding="utf-8"?>
<sst xmlns="http://schemas.openxmlformats.org/spreadsheetml/2006/main" count="291" uniqueCount="199">
  <si>
    <t>Soupiska výdajů vynaložených  partnerem - příloha Finanční zprávy za období  ….</t>
  </si>
  <si>
    <t>A</t>
  </si>
  <si>
    <t>Mzdové výdaje</t>
  </si>
  <si>
    <t>Sociální pojištění zaměstnavatele</t>
  </si>
  <si>
    <t>Číslo soupisky výdajů:</t>
  </si>
  <si>
    <t>Název partnera:</t>
  </si>
  <si>
    <t>B</t>
  </si>
  <si>
    <t>Ostatní zákonné výdaje</t>
  </si>
  <si>
    <t>Registrační číslo projektu:</t>
  </si>
  <si>
    <t>Zkratka projektu:</t>
  </si>
  <si>
    <t>RECOM CZ-AT</t>
  </si>
  <si>
    <t>C</t>
  </si>
  <si>
    <t>Cestovní náhrady a spotřeba PHM</t>
  </si>
  <si>
    <t>D</t>
  </si>
  <si>
    <t>Nákup služeb</t>
  </si>
  <si>
    <t>Plátce DPH:</t>
  </si>
  <si>
    <t>ANO</t>
  </si>
  <si>
    <t>E</t>
  </si>
  <si>
    <t>Pořízení majetku</t>
  </si>
  <si>
    <t>U plátců DPH: 
mám nárok na odpočet DPH u níže uvedených výdajů  v rámci mého daňového přiznání?</t>
  </si>
  <si>
    <t>NE</t>
  </si>
  <si>
    <t>Kurz EUR/CZK:</t>
  </si>
  <si>
    <t>F</t>
  </si>
  <si>
    <t>Výdaje v naturáliích - věcné příspěvky</t>
  </si>
  <si>
    <t>Datum zpracování:</t>
  </si>
  <si>
    <t>G</t>
  </si>
  <si>
    <t>Leasing / Nájem</t>
  </si>
  <si>
    <t>H</t>
  </si>
  <si>
    <t>Režie</t>
  </si>
  <si>
    <t>I</t>
  </si>
  <si>
    <t xml:space="preserve">Odpisy </t>
  </si>
  <si>
    <t>Vyplní partner</t>
  </si>
  <si>
    <t>Vyplňuje CRR ČR</t>
  </si>
  <si>
    <t>J</t>
  </si>
  <si>
    <t>DPH</t>
  </si>
  <si>
    <t>Podkapitola rozpočtu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</si>
  <si>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</si>
  <si>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</si>
  <si>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</si>
  <si>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</si>
  <si>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</si>
  <si>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</si>
  <si>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Měna dokladu/
sestavy</t>
  </si>
  <si>
    <t>Nárokovaná částka v měně dokladu</t>
  </si>
  <si>
    <t>Nárokovaná částka v EUR 
(Celkem vč. DPH )</t>
  </si>
  <si>
    <t>Počet stran dokladu</t>
  </si>
  <si>
    <t>Korekce v měně dokladu</t>
  </si>
  <si>
    <t>Celkem vč. DPH</t>
  </si>
  <si>
    <t>Stručný důvod neuznání výdaje/ Poznámka</t>
  </si>
  <si>
    <t>Jiné (kombinace)</t>
  </si>
  <si>
    <t>Název plnění / Předmět fakturace</t>
  </si>
  <si>
    <t>Druh výdaje dle náležitostí dokladování</t>
  </si>
  <si>
    <t>Účel / Aktivita projektu</t>
  </si>
  <si>
    <t>Výdaj investiční (IV) nebo neinvestiční (NIV)</t>
  </si>
  <si>
    <t>Název</t>
  </si>
  <si>
    <t>IČ</t>
  </si>
  <si>
    <t>Částka bez DPH</t>
  </si>
  <si>
    <t xml:space="preserve">DPH </t>
  </si>
  <si>
    <t xml:space="preserve">Celkem vč. DPH </t>
  </si>
  <si>
    <t>DPH odloženo</t>
  </si>
  <si>
    <t>CZK</t>
  </si>
  <si>
    <t>EUR</t>
  </si>
  <si>
    <t>(14a)</t>
  </si>
  <si>
    <r>
      <t xml:space="preserve">Kap. 1 
</t>
    </r>
    <r>
      <rPr>
        <sz val="10"/>
        <rFont val="Arial"/>
        <family val="2"/>
      </rPr>
      <t>Personální výdaje</t>
    </r>
  </si>
  <si>
    <t>1.1.1/1</t>
  </si>
  <si>
    <t>mzdy 02/14 - 06/14</t>
  </si>
  <si>
    <t>NIV</t>
  </si>
  <si>
    <t>201407382</t>
  </si>
  <si>
    <t>1.1.1/2</t>
  </si>
  <si>
    <t>sociální a zdravotní pojištění 02/14 - 06/14</t>
  </si>
  <si>
    <t>1.2.1/1</t>
  </si>
  <si>
    <t>cestovní náhrady v CZK</t>
  </si>
  <si>
    <t xml:space="preserve">cestovní náhrady za tuzemské pracovní cesty a za zahraniční pracovní cesty vyúčtované v CZK </t>
  </si>
  <si>
    <t>201405319</t>
  </si>
  <si>
    <t>1.2.1/2</t>
  </si>
  <si>
    <t>cestovní náhrady v EUR</t>
  </si>
  <si>
    <t xml:space="preserve">cestovní náhrady za zahraniční pracovní cesty vyúčtované v EUR </t>
  </si>
  <si>
    <t>201405077</t>
  </si>
  <si>
    <t>Mezisoučet kapitoly 1: Personální výdaje</t>
  </si>
  <si>
    <r>
      <t xml:space="preserve">Kap.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Věcné a externí výdaje</t>
    </r>
  </si>
  <si>
    <t>2.2.1/1</t>
  </si>
  <si>
    <t>odborné vzdělávání</t>
  </si>
  <si>
    <t>odborné vzdělávání - NJ za 01/2014</t>
  </si>
  <si>
    <t>140100007</t>
  </si>
  <si>
    <t>201400709</t>
  </si>
  <si>
    <t>ALBION-jazyková a vzdělávací agentura, spol. s r.o.</t>
  </si>
  <si>
    <t>47670002</t>
  </si>
  <si>
    <t>2.2.1/2</t>
  </si>
  <si>
    <t>odborné vzdělávání - AJ za 02/2014</t>
  </si>
  <si>
    <t>2140028</t>
  </si>
  <si>
    <t>201401036</t>
  </si>
  <si>
    <t>Jazyková škola U Pivovaru, s.r.o.</t>
  </si>
  <si>
    <t>26938472</t>
  </si>
  <si>
    <t>2.2.1/3</t>
  </si>
  <si>
    <t>odborné vzdělávání - NJ za 02/2014</t>
  </si>
  <si>
    <t>140100014</t>
  </si>
  <si>
    <t>201401154</t>
  </si>
  <si>
    <t>2.2.1/4</t>
  </si>
  <si>
    <t>odborné vzdělávání - AJ za 03/2014</t>
  </si>
  <si>
    <t>2140046</t>
  </si>
  <si>
    <t>201401488</t>
  </si>
  <si>
    <t>2.2.1/5</t>
  </si>
  <si>
    <t>odborné vzdělávání - NJ za 03/2014</t>
  </si>
  <si>
    <t>140100021</t>
  </si>
  <si>
    <t>201401616</t>
  </si>
  <si>
    <t>2.2.1/6</t>
  </si>
  <si>
    <t>odborné vzdělávání - AJ za 04/2014</t>
  </si>
  <si>
    <t>2140068</t>
  </si>
  <si>
    <t>201402021</t>
  </si>
  <si>
    <t>2.2.1/7</t>
  </si>
  <si>
    <t>odborné vzdělávání - NJ za 04/2014</t>
  </si>
  <si>
    <t>140100029</t>
  </si>
  <si>
    <t>201402069</t>
  </si>
  <si>
    <t>2.2.1/8</t>
  </si>
  <si>
    <t>odborné vzdělávání - AJ za 05/2014</t>
  </si>
  <si>
    <t>2140087</t>
  </si>
  <si>
    <t>201402675</t>
  </si>
  <si>
    <t>2.2.1/9</t>
  </si>
  <si>
    <t>odborné vzdělávání - NJ za 05/2014</t>
  </si>
  <si>
    <t>140100036</t>
  </si>
  <si>
    <t>201402674</t>
  </si>
  <si>
    <t>2.2.1/10</t>
  </si>
  <si>
    <t>odborné vzdělávání - AJ za 06/2014</t>
  </si>
  <si>
    <t>2140115</t>
  </si>
  <si>
    <t>201403152</t>
  </si>
  <si>
    <t>2.2.1/11</t>
  </si>
  <si>
    <t>odborné vzdělávání - NJ za 06/2014</t>
  </si>
  <si>
    <t>140100045</t>
  </si>
  <si>
    <t>201403281</t>
  </si>
  <si>
    <t>2.2.2</t>
  </si>
  <si>
    <t>překlady</t>
  </si>
  <si>
    <t xml:space="preserve">překlad z češtiny do němčiny </t>
  </si>
  <si>
    <t>113-2014</t>
  </si>
  <si>
    <t>201401564</t>
  </si>
  <si>
    <t>Lucie Butcher</t>
  </si>
  <si>
    <t>72244933</t>
  </si>
  <si>
    <t>2.2.4</t>
  </si>
  <si>
    <t>občerstvení</t>
  </si>
  <si>
    <t>občerstvení pro Řídící skupinu RECOM CZ-AT, 13. 3. 2014, Jihlava</t>
  </si>
  <si>
    <t>99942</t>
  </si>
  <si>
    <t>201403253</t>
  </si>
  <si>
    <t>FABES s.r.o.</t>
  </si>
  <si>
    <t>26973413</t>
  </si>
  <si>
    <t>Mezisoučet kapitoly 2: Věcné a externí výdaje</t>
  </si>
  <si>
    <r>
      <t>Kap. 3</t>
    </r>
    <r>
      <rPr>
        <sz val="10"/>
        <rFont val="Arial"/>
        <family val="2"/>
      </rPr>
      <t xml:space="preserve"> 
Investice</t>
    </r>
  </si>
  <si>
    <t>Mezisoučet kapitoly 3: Investice</t>
  </si>
  <si>
    <t>A.</t>
  </si>
  <si>
    <t>C E L K E M   VÝDAJE    D L E   PARTNERA :</t>
  </si>
  <si>
    <t>B.</t>
  </si>
  <si>
    <t xml:space="preserve">PŘÍJMY Z REALIZACE: </t>
  </si>
  <si>
    <t>C.</t>
  </si>
  <si>
    <t xml:space="preserve">CELKEM ZPŮSOBILÉ VÝDAJE (ř. A-B) </t>
  </si>
  <si>
    <t>Z toho výdaje na přípravu:</t>
  </si>
  <si>
    <t>Výdaje na přípravu</t>
  </si>
  <si>
    <t>Mezisoučet kapitoly 4: Výdaje na přípravu</t>
  </si>
  <si>
    <t>Celkové uznané výdaje dle CRR ČR v EUR:</t>
  </si>
  <si>
    <t>Kontrola</t>
  </si>
  <si>
    <t>Jako partner prohlašuji:</t>
  </si>
  <si>
    <t>Rozdělení SR na NIV a IV</t>
  </si>
  <si>
    <t>Celkové neuznané výdaje dle CRR ČR v EUR:</t>
  </si>
  <si>
    <t>pomocný výpočet</t>
  </si>
  <si>
    <t>NIV/IV</t>
  </si>
  <si>
    <t>SR</t>
  </si>
  <si>
    <t>1.</t>
  </si>
  <si>
    <t>veškeré vynaložené výdaje jsou v souladu s Application form/Subsidy contract/Partnership agreement a závaznou dokumentací programu,</t>
  </si>
  <si>
    <t>IV</t>
  </si>
  <si>
    <t>Celkové investiční uznané výdaje dle CRR ČR v EUR:</t>
  </si>
  <si>
    <t>2.</t>
  </si>
  <si>
    <t>soupiska obsahuje skutečně vzniklé výdaje,</t>
  </si>
  <si>
    <t>Celkové neinvestiční uznané výdaje dle CRR ČR v EUR: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</si>
  <si>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</si>
  <si>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</si>
  <si>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</si>
  <si>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</si>
  <si>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</si>
  <si>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</si>
  <si>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</si>
  <si>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</si>
  <si>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</si>
  <si>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</si>
  <si>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</si>
  <si>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</si>
  <si>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</si>
  <si>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</si>
  <si>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</si>
  <si>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</si>
  <si>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</si>
  <si>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</si>
  <si>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</si>
  <si>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</si>
  <si>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 xml:space="preserve">8. </t>
  </si>
  <si>
    <t>veškeré příjmy z projektu byly reportovány.</t>
  </si>
  <si>
    <t>Za projektového partnera (statutárního zástupce):</t>
  </si>
  <si>
    <t>Za příslušné pracoviště CRR ČR:</t>
  </si>
  <si>
    <t>MUDr. Jiří Běhounek, hejtman</t>
  </si>
  <si>
    <t>(titul, jméno, příjmení, funkce)</t>
  </si>
  <si>
    <t>(datum, podpis, razítko)</t>
  </si>
  <si>
    <t>počet stran: 2</t>
  </si>
  <si>
    <t>RK-25-2014-44,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</si>
</sst>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d/m/yy;@"/>
    <numFmt numFmtId="166" formatCode="#,##0.00\ _K_č"/>
    <numFmt numFmtId="167" formatCode="#,##0.00\ [$EUR]"/>
    <numFmt numFmtId="168" formatCode="[$€-2]\ #,##0.00"/>
    <numFmt numFmtId="169" formatCode="_-* #,##0.00_-;\-* #,##0.00_-;_-* &quot;-&quot;??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b/>
      <sz val="11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Arial CE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CE"/>
      <family val="0"/>
    </font>
    <font>
      <sz val="11"/>
      <color indexed="8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43" fillId="0" borderId="0" applyFont="0" applyFill="0" applyBorder="0" applyAlignment="0" applyProtection="0"/>
    <xf numFmtId="169" fontId="26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3" borderId="6" applyNumberFormat="0" applyFont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4" fontId="0" fillId="0" borderId="0" xfId="0" applyNumberFormat="1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>
      <alignment/>
    </xf>
    <xf numFmtId="4" fontId="7" fillId="0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hidden="1" locked="0"/>
    </xf>
    <xf numFmtId="0" fontId="9" fillId="0" borderId="0" xfId="0" applyFont="1" applyFill="1" applyBorder="1" applyAlignment="1" applyProtection="1">
      <alignment horizontal="center"/>
      <protection hidden="1" locked="0"/>
    </xf>
    <xf numFmtId="3" fontId="9" fillId="0" borderId="0" xfId="0" applyNumberFormat="1" applyFont="1" applyFill="1" applyBorder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/>
      <protection hidden="1" locked="0"/>
    </xf>
    <xf numFmtId="4" fontId="9" fillId="0" borderId="0" xfId="0" applyNumberFormat="1" applyFont="1" applyFill="1" applyBorder="1" applyAlignment="1" applyProtection="1">
      <alignment/>
      <protection hidden="1" locked="0"/>
    </xf>
    <xf numFmtId="0" fontId="7" fillId="0" borderId="0" xfId="0" applyFont="1" applyAlignment="1">
      <alignment/>
    </xf>
    <xf numFmtId="0" fontId="0" fillId="0" borderId="13" xfId="0" applyFont="1" applyBorder="1" applyAlignment="1" applyProtection="1">
      <alignment/>
      <protection locked="0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4" fillId="33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 applyProtection="1">
      <alignment horizontal="center"/>
      <protection locked="0"/>
    </xf>
    <xf numFmtId="164" fontId="0" fillId="35" borderId="18" xfId="0" applyNumberFormat="1" applyFont="1" applyFill="1" applyBorder="1" applyAlignment="1" applyProtection="1">
      <alignment horizontal="center" vertical="center"/>
      <protection locked="0"/>
    </xf>
    <xf numFmtId="164" fontId="0" fillId="35" borderId="19" xfId="0" applyNumberFormat="1" applyFont="1" applyFill="1" applyBorder="1" applyAlignment="1" applyProtection="1">
      <alignment horizontal="center" vertical="center"/>
      <protection locked="0"/>
    </xf>
    <xf numFmtId="164" fontId="0" fillId="35" borderId="20" xfId="0" applyNumberFormat="1" applyFont="1" applyFill="1" applyBorder="1" applyAlignment="1" applyProtection="1">
      <alignment horizontal="center" vertical="center"/>
      <protection locked="0"/>
    </xf>
    <xf numFmtId="164" fontId="0" fillId="35" borderId="21" xfId="0" applyNumberFormat="1" applyFont="1" applyFill="1" applyBorder="1" applyAlignment="1" applyProtection="1">
      <alignment horizontal="center" vertical="center"/>
      <protection locked="0"/>
    </xf>
    <xf numFmtId="164" fontId="0" fillId="35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/>
      <protection locked="0"/>
    </xf>
    <xf numFmtId="49" fontId="4" fillId="0" borderId="14" xfId="0" applyNumberFormat="1" applyFont="1" applyBorder="1" applyAlignment="1" applyProtection="1">
      <alignment horizontal="center" vertical="center"/>
      <protection hidden="1" locked="0"/>
    </xf>
    <xf numFmtId="49" fontId="9" fillId="0" borderId="23" xfId="0" applyNumberFormat="1" applyFont="1" applyBorder="1" applyAlignment="1" applyProtection="1">
      <alignment vertical="center"/>
      <protection hidden="1" locked="0"/>
    </xf>
    <xf numFmtId="49" fontId="4" fillId="0" borderId="24" xfId="0" applyNumberFormat="1" applyFont="1" applyFill="1" applyBorder="1" applyAlignment="1" applyProtection="1">
      <alignment vertical="center" wrapText="1"/>
      <protection hidden="1" locked="0"/>
    </xf>
    <xf numFmtId="49" fontId="6" fillId="0" borderId="23" xfId="0" applyNumberFormat="1" applyFont="1" applyFill="1" applyBorder="1" applyAlignment="1" applyProtection="1">
      <alignment horizontal="left" vertical="center"/>
      <protection hidden="1" locked="0"/>
    </xf>
    <xf numFmtId="49" fontId="13" fillId="0" borderId="24" xfId="0" applyNumberFormat="1" applyFont="1" applyFill="1" applyBorder="1" applyAlignment="1" applyProtection="1">
      <alignment/>
      <protection locked="0"/>
    </xf>
    <xf numFmtId="49" fontId="4" fillId="0" borderId="25" xfId="0" applyNumberFormat="1" applyFont="1" applyFill="1" applyBorder="1" applyAlignment="1" applyProtection="1">
      <alignment vertical="center"/>
      <protection hidden="1" locked="0"/>
    </xf>
    <xf numFmtId="49" fontId="6" fillId="0" borderId="24" xfId="0" applyNumberFormat="1" applyFont="1" applyFill="1" applyBorder="1" applyAlignment="1" applyProtection="1">
      <alignment vertical="center"/>
      <protection hidden="1" locked="0"/>
    </xf>
    <xf numFmtId="1" fontId="6" fillId="0" borderId="23" xfId="0" applyNumberFormat="1" applyFont="1" applyFill="1" applyBorder="1" applyAlignment="1" applyProtection="1">
      <alignment horizontal="left" vertical="center"/>
      <protection hidden="1" locked="0"/>
    </xf>
    <xf numFmtId="165" fontId="14" fillId="0" borderId="14" xfId="0" applyNumberFormat="1" applyFont="1" applyFill="1" applyBorder="1" applyAlignment="1" applyProtection="1">
      <alignment vertical="center"/>
      <protection hidden="1" locked="0"/>
    </xf>
    <xf numFmtId="49" fontId="6" fillId="0" borderId="26" xfId="0" applyNumberFormat="1" applyFont="1" applyFill="1" applyBorder="1" applyAlignment="1" applyProtection="1">
      <alignment horizontal="left" vertical="center"/>
      <protection hidden="1" locked="0"/>
    </xf>
    <xf numFmtId="4" fontId="4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27" xfId="0" applyNumberFormat="1" applyFont="1" applyFill="1" applyBorder="1" applyAlignment="1" applyProtection="1">
      <alignment horizontal="right" vertical="center"/>
      <protection hidden="1" locked="0"/>
    </xf>
    <xf numFmtId="3" fontId="15" fillId="0" borderId="28" xfId="0" applyNumberFormat="1" applyFont="1" applyBorder="1" applyAlignment="1" applyProtection="1">
      <alignment horizontal="center" vertical="center"/>
      <protection hidden="1" locked="0"/>
    </xf>
    <xf numFmtId="4" fontId="4" fillId="36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8" fillId="33" borderId="23" xfId="0" applyNumberFormat="1" applyFont="1" applyFill="1" applyBorder="1" applyAlignment="1" applyProtection="1">
      <alignment horizontal="right" vertical="center"/>
      <protection hidden="1" locked="0"/>
    </xf>
    <xf numFmtId="0" fontId="4" fillId="36" borderId="27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4" xfId="0" applyNumberFormat="1" applyFont="1" applyBorder="1" applyAlignment="1" applyProtection="1">
      <alignment horizontal="center" vertical="center" wrapText="1"/>
      <protection hidden="1" locked="0"/>
    </xf>
    <xf numFmtId="49" fontId="9" fillId="0" borderId="23" xfId="0" applyNumberFormat="1" applyFont="1" applyBorder="1" applyAlignment="1" applyProtection="1">
      <alignment vertical="center" wrapText="1"/>
      <protection hidden="1" locked="0"/>
    </xf>
    <xf numFmtId="0" fontId="4" fillId="36" borderId="29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25" xfId="0" applyNumberFormat="1" applyFont="1" applyBorder="1" applyAlignment="1" applyProtection="1">
      <alignment wrapText="1"/>
      <protection locked="0"/>
    </xf>
    <xf numFmtId="49" fontId="0" fillId="0" borderId="25" xfId="0" applyNumberFormat="1" applyFont="1" applyBorder="1" applyAlignment="1" applyProtection="1">
      <alignment/>
      <protection locked="0"/>
    </xf>
    <xf numFmtId="4" fontId="0" fillId="0" borderId="30" xfId="0" applyNumberFormat="1" applyFont="1" applyBorder="1" applyAlignment="1" applyProtection="1">
      <alignment horizontal="right" vertical="center"/>
      <protection locked="0"/>
    </xf>
    <xf numFmtId="4" fontId="0" fillId="0" borderId="25" xfId="0" applyNumberFormat="1" applyFont="1" applyBorder="1" applyAlignment="1" applyProtection="1">
      <alignment horizontal="right" vertical="center"/>
      <protection locked="0"/>
    </xf>
    <xf numFmtId="3" fontId="15" fillId="0" borderId="31" xfId="0" applyNumberFormat="1" applyFont="1" applyBorder="1" applyAlignment="1" applyProtection="1">
      <alignment horizontal="center" vertical="center"/>
      <protection hidden="1" locked="0"/>
    </xf>
    <xf numFmtId="4" fontId="16" fillId="35" borderId="32" xfId="0" applyNumberFormat="1" applyFont="1" applyFill="1" applyBorder="1" applyAlignment="1" applyProtection="1">
      <alignment horizontal="right" vertical="center"/>
      <protection hidden="1" locked="0"/>
    </xf>
    <xf numFmtId="4" fontId="16" fillId="35" borderId="33" xfId="0" applyNumberFormat="1" applyFont="1" applyFill="1" applyBorder="1" applyAlignment="1" applyProtection="1">
      <alignment horizontal="right" vertical="center"/>
      <protection hidden="1" locked="0"/>
    </xf>
    <xf numFmtId="3" fontId="15" fillId="35" borderId="34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2" xfId="0" applyNumberFormat="1" applyFont="1" applyFill="1" applyBorder="1" applyAlignment="1" applyProtection="1">
      <alignment horizontal="center" vertical="center"/>
      <protection hidden="1" locked="0"/>
    </xf>
    <xf numFmtId="49" fontId="4" fillId="0" borderId="23" xfId="0" applyNumberFormat="1" applyFont="1" applyBorder="1" applyAlignment="1" applyProtection="1">
      <alignment horizontal="center" vertical="center"/>
      <protection hidden="1" locked="0"/>
    </xf>
    <xf numFmtId="49" fontId="4" fillId="0" borderId="23" xfId="0" applyNumberFormat="1" applyFont="1" applyBorder="1" applyAlignment="1" applyProtection="1">
      <alignment vertical="center"/>
      <protection hidden="1" locked="0"/>
    </xf>
    <xf numFmtId="49" fontId="4" fillId="0" borderId="23" xfId="0" applyNumberFormat="1" applyFont="1" applyBorder="1" applyAlignment="1" applyProtection="1">
      <alignment horizontal="center" vertical="center" wrapText="1"/>
      <protection hidden="1" locked="0"/>
    </xf>
    <xf numFmtId="49" fontId="4" fillId="0" borderId="23" xfId="0" applyNumberFormat="1" applyFont="1" applyFill="1" applyBorder="1" applyAlignment="1" applyProtection="1">
      <alignment vertical="center"/>
      <protection hidden="1" locked="0"/>
    </xf>
    <xf numFmtId="49" fontId="5" fillId="0" borderId="22" xfId="0" applyNumberFormat="1" applyFont="1" applyBorder="1" applyAlignment="1" applyProtection="1">
      <alignment/>
      <protection locked="0"/>
    </xf>
    <xf numFmtId="49" fontId="4" fillId="0" borderId="24" xfId="0" applyNumberFormat="1" applyFont="1" applyBorder="1" applyAlignment="1" applyProtection="1">
      <alignment vertical="center"/>
      <protection hidden="1"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>
      <alignment wrapText="1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Alignment="1">
      <alignment/>
    </xf>
    <xf numFmtId="0" fontId="0" fillId="0" borderId="36" xfId="0" applyFont="1" applyBorder="1" applyAlignment="1" applyProtection="1">
      <alignment/>
      <protection locked="0"/>
    </xf>
    <xf numFmtId="166" fontId="6" fillId="35" borderId="37" xfId="0" applyNumberFormat="1" applyFont="1" applyFill="1" applyBorder="1" applyAlignment="1" applyProtection="1">
      <alignment vertical="center"/>
      <protection hidden="1" locked="0"/>
    </xf>
    <xf numFmtId="3" fontId="6" fillId="35" borderId="37" xfId="0" applyNumberFormat="1" applyFont="1" applyFill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left"/>
      <protection locked="0"/>
    </xf>
    <xf numFmtId="166" fontId="8" fillId="0" borderId="37" xfId="0" applyNumberFormat="1" applyFont="1" applyFill="1" applyBorder="1" applyAlignment="1" applyProtection="1">
      <alignment vertical="center"/>
      <protection hidden="1" locked="0"/>
    </xf>
    <xf numFmtId="166" fontId="8" fillId="35" borderId="37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vertical="center"/>
      <protection hidden="1" locked="0"/>
    </xf>
    <xf numFmtId="0" fontId="19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4" fillId="0" borderId="38" xfId="0" applyNumberFormat="1" applyFont="1" applyBorder="1" applyAlignment="1" applyProtection="1">
      <alignment horizontal="center" vertical="center"/>
      <protection hidden="1" locked="0"/>
    </xf>
    <xf numFmtId="49" fontId="9" fillId="0" borderId="38" xfId="0" applyNumberFormat="1" applyFont="1" applyBorder="1" applyAlignment="1" applyProtection="1">
      <alignment vertical="center"/>
      <protection hidden="1" locked="0"/>
    </xf>
    <xf numFmtId="49" fontId="4" fillId="0" borderId="39" xfId="0" applyNumberFormat="1" applyFont="1" applyBorder="1" applyAlignment="1" applyProtection="1">
      <alignment vertical="center"/>
      <protection hidden="1" locked="0"/>
    </xf>
    <xf numFmtId="49" fontId="6" fillId="0" borderId="38" xfId="0" applyNumberFormat="1" applyFont="1" applyFill="1" applyBorder="1" applyAlignment="1" applyProtection="1">
      <alignment horizontal="left" vertical="center"/>
      <protection hidden="1" locked="0"/>
    </xf>
    <xf numFmtId="49" fontId="4" fillId="0" borderId="38" xfId="0" applyNumberFormat="1" applyFont="1" applyBorder="1" applyAlignment="1" applyProtection="1">
      <alignment vertical="center"/>
      <protection hidden="1" locked="0"/>
    </xf>
    <xf numFmtId="165" fontId="14" fillId="0" borderId="38" xfId="0" applyNumberFormat="1" applyFont="1" applyFill="1" applyBorder="1" applyAlignment="1" applyProtection="1">
      <alignment vertical="center"/>
      <protection hidden="1" locked="0"/>
    </xf>
    <xf numFmtId="49" fontId="6" fillId="0" borderId="40" xfId="0" applyNumberFormat="1" applyFont="1" applyFill="1" applyBorder="1" applyAlignment="1" applyProtection="1">
      <alignment horizontal="left" vertical="center"/>
      <protection hidden="1"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38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10" xfId="0" applyNumberFormat="1" applyFont="1" applyFill="1" applyBorder="1" applyAlignment="1" applyProtection="1">
      <alignment horizontal="right" vertical="center"/>
      <protection hidden="1" locked="0"/>
    </xf>
    <xf numFmtId="3" fontId="15" fillId="0" borderId="41" xfId="0" applyNumberFormat="1" applyFont="1" applyBorder="1" applyAlignment="1" applyProtection="1">
      <alignment horizontal="center" vertical="center"/>
      <protection hidden="1" locked="0"/>
    </xf>
    <xf numFmtId="4" fontId="4" fillId="36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33" borderId="38" xfId="0" applyNumberFormat="1" applyFont="1" applyFill="1" applyBorder="1" applyAlignment="1" applyProtection="1">
      <alignment horizontal="right" vertical="center"/>
      <protection hidden="1" locked="0"/>
    </xf>
    <xf numFmtId="0" fontId="4" fillId="36" borderId="10" xfId="0" applyNumberFormat="1" applyFont="1" applyFill="1" applyBorder="1" applyAlignment="1" applyProtection="1">
      <alignment horizontal="center" vertical="top" wrapText="1"/>
      <protection hidden="1" locked="0"/>
    </xf>
    <xf numFmtId="0" fontId="2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167" fontId="6" fillId="37" borderId="36" xfId="0" applyNumberFormat="1" applyFont="1" applyFill="1" applyBorder="1" applyAlignment="1" applyProtection="1">
      <alignment/>
      <protection hidden="1"/>
    </xf>
    <xf numFmtId="0" fontId="19" fillId="0" borderId="42" xfId="0" applyFont="1" applyBorder="1" applyAlignment="1">
      <alignment/>
    </xf>
    <xf numFmtId="0" fontId="0" fillId="0" borderId="43" xfId="0" applyBorder="1" applyAlignment="1" applyProtection="1">
      <alignment/>
      <protection locked="0"/>
    </xf>
    <xf numFmtId="0" fontId="4" fillId="0" borderId="43" xfId="0" applyFont="1" applyFill="1" applyBorder="1" applyAlignment="1" applyProtection="1">
      <alignment horizontal="center" vertical="center"/>
      <protection hidden="1" locked="0"/>
    </xf>
    <xf numFmtId="0" fontId="4" fillId="0" borderId="43" xfId="0" applyFont="1" applyFill="1" applyBorder="1" applyAlignment="1" applyProtection="1">
      <alignment vertical="center"/>
      <protection hidden="1" locked="0"/>
    </xf>
    <xf numFmtId="3" fontId="4" fillId="0" borderId="43" xfId="0" applyNumberFormat="1" applyFont="1" applyFill="1" applyBorder="1" applyAlignment="1" applyProtection="1">
      <alignment vertical="center"/>
      <protection hidden="1" locked="0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 applyProtection="1">
      <alignment vertical="center"/>
      <protection hidden="1" locked="0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4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0" fillId="0" borderId="46" xfId="0" applyBorder="1" applyAlignment="1">
      <alignment/>
    </xf>
    <xf numFmtId="168" fontId="5" fillId="37" borderId="30" xfId="0" applyNumberFormat="1" applyFont="1" applyFill="1" applyBorder="1" applyAlignment="1">
      <alignment horizontal="right"/>
    </xf>
    <xf numFmtId="0" fontId="5" fillId="38" borderId="29" xfId="0" applyFont="1" applyFill="1" applyBorder="1" applyAlignment="1">
      <alignment horizontal="right"/>
    </xf>
    <xf numFmtId="167" fontId="6" fillId="39" borderId="36" xfId="0" applyNumberFormat="1" applyFont="1" applyFill="1" applyBorder="1" applyAlignment="1" applyProtection="1">
      <alignment/>
      <protection hidden="1"/>
    </xf>
    <xf numFmtId="167" fontId="22" fillId="33" borderId="36" xfId="0" applyNumberFormat="1" applyFont="1" applyFill="1" applyBorder="1" applyAlignment="1" applyProtection="1">
      <alignment/>
      <protection hidden="1"/>
    </xf>
    <xf numFmtId="10" fontId="4" fillId="0" borderId="14" xfId="0" applyNumberFormat="1" applyFont="1" applyFill="1" applyBorder="1" applyAlignment="1" applyProtection="1">
      <alignment vertical="center"/>
      <protection hidden="1" locked="0"/>
    </xf>
    <xf numFmtId="0" fontId="0" fillId="0" borderId="46" xfId="0" applyFill="1" applyBorder="1" applyAlignment="1">
      <alignment/>
    </xf>
    <xf numFmtId="168" fontId="5" fillId="37" borderId="12" xfId="0" applyNumberFormat="1" applyFont="1" applyFill="1" applyBorder="1" applyAlignment="1">
      <alignment horizontal="right"/>
    </xf>
    <xf numFmtId="0" fontId="5" fillId="38" borderId="16" xfId="0" applyFont="1" applyFill="1" applyBorder="1" applyAlignment="1">
      <alignment horizontal="right"/>
    </xf>
    <xf numFmtId="0" fontId="23" fillId="0" borderId="0" xfId="0" applyFont="1" applyFill="1" applyAlignment="1">
      <alignment/>
    </xf>
    <xf numFmtId="168" fontId="23" fillId="0" borderId="0" xfId="0" applyNumberFormat="1" applyFont="1" applyFill="1" applyAlignment="1">
      <alignment/>
    </xf>
    <xf numFmtId="3" fontId="21" fillId="0" borderId="0" xfId="0" applyNumberFormat="1" applyFont="1" applyFill="1" applyBorder="1" applyAlignment="1" applyProtection="1">
      <alignment vertical="center"/>
      <protection hidden="1" locked="0"/>
    </xf>
    <xf numFmtId="10" fontId="0" fillId="0" borderId="14" xfId="0" applyNumberFormat="1" applyFont="1" applyFill="1" applyBorder="1" applyAlignment="1">
      <alignment/>
    </xf>
    <xf numFmtId="166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0" fontId="0" fillId="33" borderId="29" xfId="0" applyFont="1" applyFill="1" applyBorder="1" applyAlignment="1">
      <alignment horizontal="left"/>
    </xf>
    <xf numFmtId="9" fontId="8" fillId="0" borderId="14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29" xfId="0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Border="1" applyAlignment="1" applyProtection="1">
      <alignment/>
      <protection hidden="1"/>
    </xf>
    <xf numFmtId="9" fontId="8" fillId="0" borderId="14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9" fontId="8" fillId="33" borderId="14" xfId="0" applyNumberFormat="1" applyFont="1" applyFill="1" applyBorder="1" applyAlignment="1" applyProtection="1">
      <alignment horizontal="right" vertical="center"/>
      <protection hidden="1" locked="0"/>
    </xf>
    <xf numFmtId="0" fontId="0" fillId="0" borderId="45" xfId="0" applyBorder="1" applyAlignment="1">
      <alignment/>
    </xf>
    <xf numFmtId="9" fontId="4" fillId="33" borderId="15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16" xfId="0" applyNumberFormat="1" applyFont="1" applyFill="1" applyBorder="1" applyAlignment="1" applyProtection="1">
      <alignment horizontal="right" vertical="center"/>
      <protection hidden="1" locked="0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14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9" xfId="0" applyBorder="1" applyAlignment="1">
      <alignment horizontal="center"/>
    </xf>
    <xf numFmtId="166" fontId="4" fillId="33" borderId="30" xfId="0" applyNumberFormat="1" applyFont="1" applyFill="1" applyBorder="1" applyAlignment="1" applyProtection="1">
      <alignment horizontal="left" vertical="top" wrapText="1"/>
      <protection hidden="1" locked="0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3" fontId="4" fillId="33" borderId="30" xfId="0" applyNumberFormat="1" applyFont="1" applyFill="1" applyBorder="1" applyAlignment="1" applyProtection="1">
      <alignment horizontal="left" vertical="center"/>
      <protection hidden="1" locked="0"/>
    </xf>
    <xf numFmtId="3" fontId="4" fillId="33" borderId="14" xfId="0" applyNumberFormat="1" applyFont="1" applyFill="1" applyBorder="1" applyAlignment="1" applyProtection="1">
      <alignment horizontal="left" vertical="center"/>
      <protection hidden="1" locked="0"/>
    </xf>
    <xf numFmtId="3" fontId="4" fillId="33" borderId="12" xfId="0" applyNumberFormat="1" applyFont="1" applyFill="1" applyBorder="1" applyAlignment="1" applyProtection="1">
      <alignment horizontal="left" vertical="center"/>
      <protection hidden="1" locked="0"/>
    </xf>
    <xf numFmtId="3" fontId="4" fillId="33" borderId="15" xfId="0" applyNumberFormat="1" applyFont="1" applyFill="1" applyBorder="1" applyAlignment="1" applyProtection="1">
      <alignment horizontal="left" vertical="center"/>
      <protection hidden="1" locked="0"/>
    </xf>
    <xf numFmtId="0" fontId="5" fillId="0" borderId="11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7" borderId="54" xfId="0" applyFont="1" applyFill="1" applyBorder="1" applyAlignment="1" applyProtection="1">
      <alignment horizontal="left" vertical="center"/>
      <protection hidden="1" locked="0"/>
    </xf>
    <xf numFmtId="0" fontId="4" fillId="37" borderId="34" xfId="0" applyFont="1" applyFill="1" applyBorder="1" applyAlignment="1" applyProtection="1">
      <alignment horizontal="left" vertical="center"/>
      <protection hidden="1" locked="0"/>
    </xf>
    <xf numFmtId="0" fontId="4" fillId="39" borderId="54" xfId="0" applyFont="1" applyFill="1" applyBorder="1" applyAlignment="1" applyProtection="1">
      <alignment horizontal="center" vertical="center"/>
      <protection hidden="1" locked="0"/>
    </xf>
    <xf numFmtId="0" fontId="4" fillId="39" borderId="34" xfId="0" applyFont="1" applyFill="1" applyBorder="1" applyAlignment="1" applyProtection="1">
      <alignment horizontal="center" vertical="center"/>
      <protection hidden="1" locked="0"/>
    </xf>
    <xf numFmtId="167" fontId="21" fillId="0" borderId="43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1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38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8" fillId="35" borderId="36" xfId="0" applyNumberFormat="1" applyFont="1" applyFill="1" applyBorder="1" applyAlignment="1" applyProtection="1">
      <alignment horizontal="center" vertical="center"/>
      <protection locked="0"/>
    </xf>
    <xf numFmtId="0" fontId="18" fillId="35" borderId="54" xfId="0" applyNumberFormat="1" applyFont="1" applyFill="1" applyBorder="1" applyAlignment="1" applyProtection="1">
      <alignment horizontal="center" vertical="center"/>
      <protection locked="0"/>
    </xf>
    <xf numFmtId="0" fontId="18" fillId="35" borderId="34" xfId="0" applyNumberFormat="1" applyFont="1" applyFill="1" applyBorder="1" applyAlignment="1" applyProtection="1">
      <alignment horizontal="center" vertical="center"/>
      <protection locked="0"/>
    </xf>
    <xf numFmtId="0" fontId="4" fillId="35" borderId="36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54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4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55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57" xfId="0" applyFont="1" applyFill="1" applyBorder="1" applyAlignment="1" applyProtection="1">
      <alignment horizontal="center" vertical="center" textRotation="90" wrapText="1"/>
      <protection locked="0"/>
    </xf>
    <xf numFmtId="0" fontId="0" fillId="0" borderId="47" xfId="0" applyFont="1" applyFill="1" applyBorder="1" applyAlignment="1" applyProtection="1">
      <alignment horizontal="center" vertical="center" textRotation="90" wrapText="1"/>
      <protection locked="0"/>
    </xf>
    <xf numFmtId="0" fontId="5" fillId="35" borderId="36" xfId="0" applyFont="1" applyFill="1" applyBorder="1" applyAlignment="1" applyProtection="1">
      <alignment horizontal="center"/>
      <protection locked="0"/>
    </xf>
    <xf numFmtId="0" fontId="5" fillId="35" borderId="54" xfId="0" applyFont="1" applyFill="1" applyBorder="1" applyAlignment="1" applyProtection="1">
      <alignment horizontal="center"/>
      <protection locked="0"/>
    </xf>
    <xf numFmtId="0" fontId="5" fillId="35" borderId="58" xfId="0" applyFont="1" applyFill="1" applyBorder="1" applyAlignment="1" applyProtection="1">
      <alignment horizontal="center"/>
      <protection locked="0"/>
    </xf>
    <xf numFmtId="3" fontId="4" fillId="37" borderId="36" xfId="0" applyNumberFormat="1" applyFont="1" applyFill="1" applyBorder="1" applyAlignment="1" applyProtection="1">
      <alignment horizontal="left" vertical="center"/>
      <protection hidden="1" locked="0"/>
    </xf>
    <xf numFmtId="3" fontId="4" fillId="37" borderId="54" xfId="0" applyNumberFormat="1" applyFont="1" applyFill="1" applyBorder="1" applyAlignment="1" applyProtection="1">
      <alignment horizontal="left" vertical="center"/>
      <protection hidden="1" locked="0"/>
    </xf>
    <xf numFmtId="3" fontId="4" fillId="37" borderId="34" xfId="0" applyNumberFormat="1" applyFont="1" applyFill="1" applyBorder="1" applyAlignment="1" applyProtection="1">
      <alignment horizontal="left" vertical="center"/>
      <protection hidden="1"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wrapText="1"/>
    </xf>
    <xf numFmtId="166" fontId="2" fillId="35" borderId="36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54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34" xfId="0" applyNumberFormat="1" applyFont="1" applyFill="1" applyBorder="1" applyAlignment="1" applyProtection="1">
      <alignment horizontal="center" vertical="center"/>
      <protection hidden="1" locked="0"/>
    </xf>
    <xf numFmtId="0" fontId="5" fillId="40" borderId="57" xfId="0" applyFont="1" applyFill="1" applyBorder="1" applyAlignment="1" applyProtection="1">
      <alignment horizontal="center" vertical="center" textRotation="90" wrapText="1"/>
      <protection locked="0"/>
    </xf>
    <xf numFmtId="0" fontId="5" fillId="40" borderId="59" xfId="0" applyFont="1" applyFill="1" applyBorder="1" applyAlignment="1" applyProtection="1">
      <alignment horizontal="center" vertical="center" textRotation="90" wrapText="1"/>
      <protection locked="0"/>
    </xf>
    <xf numFmtId="0" fontId="5" fillId="40" borderId="60" xfId="0" applyFont="1" applyFill="1" applyBorder="1" applyAlignment="1" applyProtection="1">
      <alignment horizontal="center" vertical="center" textRotation="90" wrapText="1"/>
      <protection locked="0"/>
    </xf>
    <xf numFmtId="0" fontId="5" fillId="0" borderId="59" xfId="0" applyFont="1" applyBorder="1" applyAlignment="1" applyProtection="1">
      <alignment horizontal="center" vertical="center" textRotation="90" wrapText="1"/>
      <protection locked="0"/>
    </xf>
    <xf numFmtId="0" fontId="5" fillId="0" borderId="45" xfId="0" applyFont="1" applyBorder="1" applyAlignment="1" applyProtection="1">
      <alignment horizontal="center" vertical="center" textRotation="90" wrapText="1"/>
      <protection locked="0"/>
    </xf>
    <xf numFmtId="0" fontId="5" fillId="0" borderId="47" xfId="0" applyFont="1" applyBorder="1" applyAlignment="1" applyProtection="1">
      <alignment horizontal="center" vertical="center" textRotation="90" wrapText="1"/>
      <protection locked="0"/>
    </xf>
    <xf numFmtId="0" fontId="5" fillId="0" borderId="57" xfId="0" applyFont="1" applyBorder="1" applyAlignment="1" applyProtection="1">
      <alignment horizontal="center" vertical="center" textRotation="90" wrapText="1"/>
      <protection locked="0"/>
    </xf>
    <xf numFmtId="0" fontId="5" fillId="0" borderId="60" xfId="0" applyFont="1" applyBorder="1" applyAlignment="1" applyProtection="1">
      <alignment horizontal="center" vertical="center" textRotation="90" wrapText="1"/>
      <protection locked="0"/>
    </xf>
    <xf numFmtId="0" fontId="4" fillId="33" borderId="61" xfId="0" applyFont="1" applyFill="1" applyBorder="1" applyAlignment="1" applyProtection="1">
      <alignment horizontal="center" vertical="center" wrapText="1"/>
      <protection hidden="1" locked="0"/>
    </xf>
    <xf numFmtId="0" fontId="4" fillId="33" borderId="19" xfId="0" applyFont="1" applyFill="1" applyBorder="1" applyAlignment="1" applyProtection="1">
      <alignment horizontal="center" vertical="center" wrapText="1"/>
      <protection hidden="1" locked="0"/>
    </xf>
    <xf numFmtId="0" fontId="12" fillId="33" borderId="61" xfId="0" applyFont="1" applyFill="1" applyBorder="1" applyAlignment="1" applyProtection="1">
      <alignment horizontal="center" vertical="center" wrapText="1"/>
      <protection hidden="1" locked="0"/>
    </xf>
    <xf numFmtId="0" fontId="12" fillId="33" borderId="19" xfId="0" applyFont="1" applyFill="1" applyBorder="1" applyAlignment="1" applyProtection="1">
      <alignment horizontal="center" vertical="center" wrapText="1"/>
      <protection hidden="1" locked="0"/>
    </xf>
    <xf numFmtId="0" fontId="4" fillId="33" borderId="42" xfId="0" applyFont="1" applyFill="1" applyBorder="1" applyAlignment="1" applyProtection="1">
      <alignment horizontal="center" vertical="center" wrapText="1"/>
      <protection hidden="1" locked="0"/>
    </xf>
    <xf numFmtId="0" fontId="4" fillId="33" borderId="43" xfId="0" applyFont="1" applyFill="1" applyBorder="1" applyAlignment="1" applyProtection="1">
      <alignment horizontal="center" vertical="center" wrapText="1"/>
      <protection hidden="1" locked="0"/>
    </xf>
    <xf numFmtId="0" fontId="4" fillId="33" borderId="44" xfId="0" applyFont="1" applyFill="1" applyBorder="1" applyAlignment="1" applyProtection="1">
      <alignment horizontal="center" vertical="center" wrapText="1"/>
      <protection hidden="1" locked="0"/>
    </xf>
    <xf numFmtId="0" fontId="4" fillId="33" borderId="52" xfId="0" applyFont="1" applyFill="1" applyBorder="1" applyAlignment="1" applyProtection="1">
      <alignment horizontal="center" vertical="center" wrapText="1"/>
      <protection hidden="1" locked="0"/>
    </xf>
    <xf numFmtId="0" fontId="4" fillId="33" borderId="28" xfId="0" applyFont="1" applyFill="1" applyBorder="1" applyAlignment="1" applyProtection="1">
      <alignment horizontal="center" vertical="center" wrapText="1"/>
      <protection hidden="1" locked="0"/>
    </xf>
    <xf numFmtId="0" fontId="4" fillId="33" borderId="53" xfId="0" applyFont="1" applyFill="1" applyBorder="1" applyAlignment="1" applyProtection="1">
      <alignment horizontal="center" vertical="center" wrapText="1"/>
      <protection hidden="1" locked="0"/>
    </xf>
    <xf numFmtId="0" fontId="4" fillId="33" borderId="57" xfId="0" applyFont="1" applyFill="1" applyBorder="1" applyAlignment="1" applyProtection="1">
      <alignment horizontal="center" vertical="center" wrapText="1"/>
      <protection hidden="1" locked="0"/>
    </xf>
    <xf numFmtId="0" fontId="4" fillId="33" borderId="59" xfId="0" applyFont="1" applyFill="1" applyBorder="1" applyAlignment="1" applyProtection="1">
      <alignment horizontal="center" vertical="center" wrapText="1"/>
      <protection hidden="1" locked="0"/>
    </xf>
    <xf numFmtId="0" fontId="4" fillId="33" borderId="60" xfId="0" applyFont="1" applyFill="1" applyBorder="1" applyAlignment="1" applyProtection="1">
      <alignment horizontal="center" vertical="center" wrapText="1"/>
      <protection hidden="1" locked="0"/>
    </xf>
    <xf numFmtId="0" fontId="8" fillId="33" borderId="62" xfId="51" applyFont="1" applyFill="1" applyBorder="1" applyAlignment="1" applyProtection="1">
      <alignment horizontal="center" vertical="center" wrapText="1"/>
      <protection hidden="1" locked="0"/>
    </xf>
    <xf numFmtId="0" fontId="8" fillId="33" borderId="63" xfId="51" applyFont="1" applyFill="1" applyBorder="1" applyAlignment="1" applyProtection="1">
      <alignment horizontal="center" vertical="center" wrapText="1"/>
      <protection hidden="1" locked="0"/>
    </xf>
    <xf numFmtId="0" fontId="8" fillId="33" borderId="17" xfId="51" applyFont="1" applyFill="1" applyBorder="1" applyAlignment="1" applyProtection="1">
      <alignment horizontal="center" vertical="center" wrapText="1"/>
      <protection hidden="1" locked="0"/>
    </xf>
    <xf numFmtId="4" fontId="4" fillId="34" borderId="3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29" xfId="0" applyNumberFormat="1" applyFont="1" applyFill="1" applyBorder="1" applyAlignment="1" applyProtection="1">
      <alignment horizontal="center" vertical="center" wrapText="1"/>
      <protection hidden="1"/>
    </xf>
    <xf numFmtId="49" fontId="10" fillId="36" borderId="36" xfId="0" applyNumberFormat="1" applyFont="1" applyFill="1" applyBorder="1" applyAlignment="1" applyProtection="1">
      <alignment horizontal="center"/>
      <protection hidden="1" locked="0"/>
    </xf>
    <xf numFmtId="0" fontId="11" fillId="0" borderId="54" xfId="0" applyFont="1" applyBorder="1" applyAlignment="1">
      <alignment/>
    </xf>
    <xf numFmtId="0" fontId="11" fillId="0" borderId="34" xfId="0" applyFont="1" applyBorder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61" xfId="0" applyFont="1" applyBorder="1" applyAlignment="1" applyProtection="1">
      <alignment horizontal="center"/>
      <protection locked="0"/>
    </xf>
    <xf numFmtId="0" fontId="0" fillId="33" borderId="64" xfId="0" applyFont="1" applyFill="1" applyBorder="1" applyAlignment="1" applyProtection="1">
      <alignment horizontal="center" vertical="center" wrapText="1"/>
      <protection locked="0"/>
    </xf>
    <xf numFmtId="0" fontId="0" fillId="33" borderId="65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40" xfId="0" applyFont="1" applyFill="1" applyBorder="1" applyAlignment="1" applyProtection="1">
      <alignment horizontal="center" vertical="center"/>
      <protection hidden="1" locked="0"/>
    </xf>
    <xf numFmtId="0" fontId="4" fillId="33" borderId="41" xfId="0" applyFont="1" applyFill="1" applyBorder="1" applyAlignment="1" applyProtection="1">
      <alignment horizontal="center" vertical="center"/>
      <protection hidden="1" locked="0"/>
    </xf>
    <xf numFmtId="0" fontId="4" fillId="33" borderId="39" xfId="0" applyFont="1" applyFill="1" applyBorder="1" applyAlignment="1" applyProtection="1">
      <alignment horizontal="center" vertical="center"/>
      <protection hidden="1" locked="0"/>
    </xf>
    <xf numFmtId="0" fontId="0" fillId="33" borderId="66" xfId="0" applyFont="1" applyFill="1" applyBorder="1" applyAlignment="1" applyProtection="1">
      <alignment horizontal="center" vertical="center" wrapText="1"/>
      <protection locked="0"/>
    </xf>
    <xf numFmtId="0" fontId="0" fillId="33" borderId="67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66" xfId="0" applyFont="1" applyFill="1" applyBorder="1" applyAlignment="1" applyProtection="1">
      <alignment horizontal="center" vertical="center" wrapText="1"/>
      <protection hidden="1" locked="0"/>
    </xf>
    <xf numFmtId="0" fontId="4" fillId="33" borderId="67" xfId="0" applyFont="1" applyFill="1" applyBorder="1" applyAlignment="1" applyProtection="1">
      <alignment horizontal="center" vertical="center" wrapText="1"/>
      <protection hidden="1" locked="0"/>
    </xf>
    <xf numFmtId="0" fontId="4" fillId="33" borderId="56" xfId="0" applyFont="1" applyFill="1" applyBorder="1" applyAlignment="1" applyProtection="1">
      <alignment horizontal="center" vertical="center" wrapText="1"/>
      <protection hidden="1" locked="0"/>
    </xf>
    <xf numFmtId="0" fontId="4" fillId="33" borderId="68" xfId="0" applyFont="1" applyFill="1" applyBorder="1" applyAlignment="1" applyProtection="1">
      <alignment horizontal="center" vertical="center" wrapText="1"/>
      <protection hidden="1" locked="0"/>
    </xf>
    <xf numFmtId="0" fontId="4" fillId="33" borderId="20" xfId="0" applyFont="1" applyFill="1" applyBorder="1" applyAlignment="1" applyProtection="1">
      <alignment horizontal="center" vertical="center" wrapText="1"/>
      <protection hidden="1" locked="0"/>
    </xf>
    <xf numFmtId="0" fontId="5" fillId="33" borderId="69" xfId="0" applyFont="1" applyFill="1" applyBorder="1" applyAlignment="1">
      <alignment horizontal="left"/>
    </xf>
    <xf numFmtId="0" fontId="5" fillId="33" borderId="39" xfId="0" applyFont="1" applyFill="1" applyBorder="1" applyAlignment="1">
      <alignment horizontal="left"/>
    </xf>
    <xf numFmtId="0" fontId="0" fillId="33" borderId="49" xfId="0" applyFont="1" applyFill="1" applyBorder="1" applyAlignment="1">
      <alignment horizontal="left" wrapText="1"/>
    </xf>
    <xf numFmtId="0" fontId="0" fillId="33" borderId="70" xfId="0" applyFont="1" applyFill="1" applyBorder="1" applyAlignment="1">
      <alignment horizontal="left" wrapText="1"/>
    </xf>
    <xf numFmtId="0" fontId="0" fillId="33" borderId="45" xfId="0" applyFont="1" applyFill="1" applyBorder="1" applyAlignment="1">
      <alignment horizontal="left" wrapText="1"/>
    </xf>
    <xf numFmtId="0" fontId="0" fillId="33" borderId="71" xfId="0" applyFont="1" applyFill="1" applyBorder="1" applyAlignment="1">
      <alignment horizontal="left" wrapText="1"/>
    </xf>
    <xf numFmtId="0" fontId="0" fillId="33" borderId="47" xfId="0" applyFont="1" applyFill="1" applyBorder="1" applyAlignment="1">
      <alignment horizontal="left" wrapText="1"/>
    </xf>
    <xf numFmtId="0" fontId="0" fillId="33" borderId="72" xfId="0" applyFont="1" applyFill="1" applyBorder="1" applyAlignment="1">
      <alignment horizontal="left" wrapText="1"/>
    </xf>
    <xf numFmtId="0" fontId="0" fillId="0" borderId="51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14" fontId="0" fillId="0" borderId="74" xfId="0" applyNumberFormat="1" applyFont="1" applyFill="1" applyBorder="1" applyAlignment="1">
      <alignment horizontal="center"/>
    </xf>
    <xf numFmtId="14" fontId="0" fillId="0" borderId="75" xfId="0" applyNumberFormat="1" applyFont="1" applyFill="1" applyBorder="1" applyAlignment="1">
      <alignment horizontal="center"/>
    </xf>
    <xf numFmtId="14" fontId="0" fillId="0" borderId="76" xfId="0" applyNumberFormat="1" applyFont="1" applyFill="1" applyBorder="1" applyAlignment="1">
      <alignment horizontal="center"/>
    </xf>
    <xf numFmtId="0" fontId="8" fillId="0" borderId="36" xfId="0" applyFont="1" applyFill="1" applyBorder="1" applyAlignment="1" applyProtection="1">
      <alignment horizontal="center"/>
      <protection hidden="1" locked="0"/>
    </xf>
    <xf numFmtId="0" fontId="8" fillId="0" borderId="54" xfId="0" applyFont="1" applyFill="1" applyBorder="1" applyAlignment="1" applyProtection="1">
      <alignment horizontal="center"/>
      <protection hidden="1" locked="0"/>
    </xf>
    <xf numFmtId="0" fontId="8" fillId="0" borderId="34" xfId="0" applyFont="1" applyFill="1" applyBorder="1" applyAlignment="1" applyProtection="1">
      <alignment horizontal="center"/>
      <protection hidden="1" locked="0"/>
    </xf>
    <xf numFmtId="14" fontId="0" fillId="41" borderId="36" xfId="0" applyNumberFormat="1" applyFont="1" applyFill="1" applyBorder="1" applyAlignment="1" applyProtection="1">
      <alignment horizontal="center"/>
      <protection hidden="1" locked="0"/>
    </xf>
    <xf numFmtId="14" fontId="0" fillId="41" borderId="34" xfId="0" applyNumberFormat="1" applyFont="1" applyFill="1" applyBorder="1" applyAlignment="1" applyProtection="1">
      <alignment horizontal="center"/>
      <protection hidden="1" locked="0"/>
    </xf>
    <xf numFmtId="0" fontId="4" fillId="33" borderId="11" xfId="0" applyFont="1" applyFill="1" applyBorder="1" applyAlignment="1" applyProtection="1">
      <alignment horizontal="left"/>
      <protection hidden="1" locked="0"/>
    </xf>
    <xf numFmtId="0" fontId="4" fillId="33" borderId="38" xfId="0" applyFont="1" applyFill="1" applyBorder="1" applyAlignment="1" applyProtection="1">
      <alignment horizontal="left"/>
      <protection hidden="1" locked="0"/>
    </xf>
    <xf numFmtId="0" fontId="5" fillId="41" borderId="40" xfId="0" applyFont="1" applyFill="1" applyBorder="1" applyAlignment="1" applyProtection="1">
      <alignment horizontal="left"/>
      <protection locked="0"/>
    </xf>
    <xf numFmtId="0" fontId="5" fillId="41" borderId="73" xfId="0" applyFont="1" applyFill="1" applyBorder="1" applyAlignment="1" applyProtection="1">
      <alignment horizontal="left"/>
      <protection locked="0"/>
    </xf>
    <xf numFmtId="0" fontId="8" fillId="33" borderId="69" xfId="0" applyFont="1" applyFill="1" applyBorder="1" applyAlignment="1" applyProtection="1">
      <alignment horizontal="center"/>
      <protection hidden="1" locked="0"/>
    </xf>
    <xf numFmtId="0" fontId="8" fillId="33" borderId="73" xfId="0" applyFont="1" applyFill="1" applyBorder="1" applyAlignment="1" applyProtection="1">
      <alignment horizontal="center"/>
      <protection hidden="1" locked="0"/>
    </xf>
    <xf numFmtId="0" fontId="0" fillId="41" borderId="69" xfId="0" applyFont="1" applyFill="1" applyBorder="1" applyAlignment="1">
      <alignment horizontal="left"/>
    </xf>
    <xf numFmtId="0" fontId="0" fillId="41" borderId="41" xfId="0" applyFont="1" applyFill="1" applyBorder="1" applyAlignment="1">
      <alignment horizontal="left"/>
    </xf>
    <xf numFmtId="0" fontId="0" fillId="41" borderId="73" xfId="0" applyFont="1" applyFill="1" applyBorder="1" applyAlignment="1">
      <alignment horizontal="left"/>
    </xf>
    <xf numFmtId="0" fontId="4" fillId="33" borderId="12" xfId="0" applyFont="1" applyFill="1" applyBorder="1" applyAlignment="1" applyProtection="1">
      <alignment horizontal="left"/>
      <protection hidden="1" locked="0"/>
    </xf>
    <xf numFmtId="0" fontId="4" fillId="33" borderId="15" xfId="0" applyFont="1" applyFill="1" applyBorder="1" applyAlignment="1" applyProtection="1">
      <alignment horizontal="left"/>
      <protection hidden="1" locked="0"/>
    </xf>
    <xf numFmtId="0" fontId="5" fillId="41" borderId="74" xfId="0" applyFont="1" applyFill="1" applyBorder="1" applyAlignment="1" applyProtection="1">
      <alignment horizontal="left"/>
      <protection locked="0"/>
    </xf>
    <xf numFmtId="0" fontId="5" fillId="41" borderId="76" xfId="0" applyFont="1" applyFill="1" applyBorder="1" applyAlignment="1" applyProtection="1">
      <alignment horizontal="left"/>
      <protection locked="0"/>
    </xf>
    <xf numFmtId="0" fontId="8" fillId="33" borderId="77" xfId="0" applyFont="1" applyFill="1" applyBorder="1" applyAlignment="1" applyProtection="1">
      <alignment horizontal="center"/>
      <protection hidden="1" locked="0"/>
    </xf>
    <xf numFmtId="0" fontId="8" fillId="33" borderId="76" xfId="0" applyFont="1" applyFill="1" applyBorder="1" applyAlignment="1" applyProtection="1">
      <alignment horizontal="center"/>
      <protection hidden="1" locked="0"/>
    </xf>
    <xf numFmtId="0" fontId="0" fillId="41" borderId="77" xfId="0" applyFont="1" applyFill="1" applyBorder="1" applyAlignment="1">
      <alignment horizontal="left"/>
    </xf>
    <xf numFmtId="0" fontId="0" fillId="41" borderId="75" xfId="0" applyFont="1" applyFill="1" applyBorder="1" applyAlignment="1">
      <alignment horizontal="left"/>
    </xf>
    <xf numFmtId="0" fontId="0" fillId="41" borderId="76" xfId="0" applyFont="1" applyFill="1" applyBorder="1" applyAlignment="1">
      <alignment horizontal="left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Vzor2 Návrh Záv.vyúčtování 2" xfId="51"/>
    <cellStyle name="Poznámka" xfId="52"/>
    <cellStyle name="procent 2" xfId="53"/>
    <cellStyle name="procent 3" xfId="54"/>
    <cellStyle name="Percent" xfId="55"/>
    <cellStyle name="Propojená buňka" xfId="56"/>
    <cellStyle name="Správně" xfId="57"/>
    <cellStyle name="Standard 2" xfId="58"/>
    <cellStyle name="Standard 2 2" xfId="59"/>
    <cellStyle name="Standard 2_Prüfbericht AT-CZ Korr 02022011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31"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ill>
        <patternFill>
          <bgColor indexed="55"/>
        </patternFill>
      </fill>
    </dxf>
    <dxf>
      <font>
        <u val="none"/>
        <strike val="0"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ont>
        <u val="none"/>
        <strike val="0"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Z_Uroven-partnera_RECOM%20CZ-AT%2012.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Prohlášení o výdajích"/>
      <sheetName val="6.Zpráva o pokroku"/>
      <sheetName val="7. Finanční zpráva "/>
      <sheetName val="8.Soupiska výdajů"/>
      <sheetName val="9. Národní spolufinancování"/>
      <sheetName val="10. Zadávací řízení"/>
      <sheetName val="11. Kontrola na místě"/>
      <sheetName val="12. Krácení výdajů"/>
      <sheetName val="13. Sdílené výdaje"/>
      <sheetName val="List1"/>
    </sheetNames>
    <sheetDataSet>
      <sheetData sheetId="2">
        <row r="8">
          <cell r="C8" t="str">
            <v>M00024</v>
          </cell>
        </row>
        <row r="10">
          <cell r="C10" t="str">
            <v>Kraj Vysočina</v>
          </cell>
        </row>
        <row r="20">
          <cell r="C20">
            <v>11</v>
          </cell>
        </row>
        <row r="22">
          <cell r="C22" t="str">
            <v>č. 12 od 01/02/2014 - 31/07/2014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5"/>
  <sheetViews>
    <sheetView tabSelected="1" view="pageBreakPreview" zoomScale="70" zoomScaleSheetLayoutView="70" zoomScalePageLayoutView="0" workbookViewId="0" topLeftCell="P1">
      <selection activeCell="S7" sqref="S7"/>
    </sheetView>
  </sheetViews>
  <sheetFormatPr defaultColWidth="9.140625" defaultRowHeight="12.75"/>
  <cols>
    <col min="1" max="1" width="7.140625" style="8" customWidth="1"/>
    <col min="2" max="2" width="12.57421875" style="8" customWidth="1"/>
    <col min="3" max="3" width="21.8515625" style="8" customWidth="1"/>
    <col min="4" max="4" width="17.00390625" style="8" customWidth="1"/>
    <col min="5" max="5" width="16.00390625" style="8" customWidth="1"/>
    <col min="6" max="6" width="11.57421875" style="8" customWidth="1"/>
    <col min="7" max="7" width="15.28125" style="8" customWidth="1"/>
    <col min="8" max="8" width="17.28125" style="8" customWidth="1"/>
    <col min="9" max="10" width="15.00390625" style="8" customWidth="1"/>
    <col min="11" max="11" width="13.7109375" style="8" customWidth="1"/>
    <col min="12" max="13" width="11.421875" style="8" customWidth="1"/>
    <col min="14" max="14" width="12.140625" style="8" customWidth="1"/>
    <col min="15" max="15" width="11.421875" style="8" customWidth="1"/>
    <col min="16" max="16" width="14.28125" style="8" customWidth="1"/>
    <col min="17" max="17" width="11.8515625" style="8" customWidth="1"/>
    <col min="18" max="18" width="21.57421875" style="8" bestFit="1" customWidth="1"/>
    <col min="19" max="19" width="11.00390625" style="8" customWidth="1"/>
    <col min="20" max="20" width="16.421875" style="8" customWidth="1"/>
    <col min="21" max="21" width="14.421875" style="8" bestFit="1" customWidth="1"/>
    <col min="22" max="22" width="16.00390625" style="8" bestFit="1" customWidth="1"/>
    <col min="23" max="23" width="25.7109375" style="8" customWidth="1"/>
    <col min="24" max="24" width="17.8515625" style="8" bestFit="1" customWidth="1"/>
    <col min="25" max="26" width="9.28125" style="8" bestFit="1" customWidth="1"/>
    <col min="27" max="16384" width="9.140625" style="8" customWidth="1"/>
  </cols>
  <sheetData>
    <row r="1" spans="1:43" ht="24" customHeight="1" thickBot="1">
      <c r="A1" s="1" t="s">
        <v>0</v>
      </c>
      <c r="B1" s="2"/>
      <c r="C1" s="2"/>
      <c r="D1" s="2"/>
      <c r="E1" s="3"/>
      <c r="F1" s="4"/>
      <c r="G1" s="4"/>
      <c r="H1" s="4"/>
      <c r="I1" s="293" t="str">
        <f>'[1]7. Finanční zpráva '!C22</f>
        <v>č. 12 od 01/02/2014 - 31/07/2014</v>
      </c>
      <c r="J1" s="294"/>
      <c r="K1" s="5"/>
      <c r="L1" s="6"/>
      <c r="M1" s="4"/>
      <c r="N1" s="4"/>
      <c r="O1" s="4"/>
      <c r="P1" s="4"/>
      <c r="Q1" s="4"/>
      <c r="R1" s="7"/>
      <c r="S1" s="7"/>
      <c r="W1" s="162" t="s">
        <v>198</v>
      </c>
      <c r="AP1" t="s">
        <v>1</v>
      </c>
      <c r="AQ1" s="9" t="s">
        <v>2</v>
      </c>
    </row>
    <row r="2" spans="1:43" s="14" customFormat="1" ht="15.75" thickBot="1">
      <c r="A2" s="10"/>
      <c r="B2" s="10"/>
      <c r="C2" s="10"/>
      <c r="D2" s="10"/>
      <c r="E2" s="10"/>
      <c r="F2" s="11"/>
      <c r="G2" s="11"/>
      <c r="H2" s="11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163" t="s">
        <v>197</v>
      </c>
      <c r="AP2"/>
      <c r="AQ2" s="9" t="s">
        <v>3</v>
      </c>
    </row>
    <row r="3" spans="1:43" s="14" customFormat="1" ht="15">
      <c r="A3" s="15"/>
      <c r="B3" s="295" t="s">
        <v>4</v>
      </c>
      <c r="C3" s="296"/>
      <c r="D3" s="296"/>
      <c r="E3" s="296"/>
      <c r="F3" s="297">
        <f>'[1]7. Finanční zpráva '!C20</f>
        <v>11</v>
      </c>
      <c r="G3" s="298"/>
      <c r="H3" s="299" t="s">
        <v>5</v>
      </c>
      <c r="I3" s="300"/>
      <c r="J3" s="301" t="str">
        <f>'[1]7. Finanční zpráva '!C10</f>
        <v>Kraj Vysočina</v>
      </c>
      <c r="K3" s="302"/>
      <c r="L3" s="302"/>
      <c r="M3" s="302"/>
      <c r="N3" s="302"/>
      <c r="O3" s="302"/>
      <c r="P3" s="302"/>
      <c r="Q3" s="303"/>
      <c r="R3" s="12"/>
      <c r="S3" s="12"/>
      <c r="T3" s="12"/>
      <c r="U3" s="12"/>
      <c r="V3" s="13"/>
      <c r="AP3" t="s">
        <v>6</v>
      </c>
      <c r="AQ3" s="9" t="s">
        <v>7</v>
      </c>
    </row>
    <row r="4" spans="1:43" s="14" customFormat="1" ht="15.75" thickBot="1">
      <c r="A4" s="10"/>
      <c r="B4" s="304" t="s">
        <v>8</v>
      </c>
      <c r="C4" s="305"/>
      <c r="D4" s="305"/>
      <c r="E4" s="305"/>
      <c r="F4" s="306" t="str">
        <f>'[1]7. Finanční zpráva '!C8</f>
        <v>M00024</v>
      </c>
      <c r="G4" s="307"/>
      <c r="H4" s="308" t="s">
        <v>9</v>
      </c>
      <c r="I4" s="309"/>
      <c r="J4" s="310" t="s">
        <v>10</v>
      </c>
      <c r="K4" s="311"/>
      <c r="L4" s="311"/>
      <c r="M4" s="311"/>
      <c r="N4" s="311"/>
      <c r="O4" s="311"/>
      <c r="P4" s="311"/>
      <c r="Q4" s="312"/>
      <c r="R4" s="12"/>
      <c r="S4" s="12"/>
      <c r="T4" s="12"/>
      <c r="U4" s="12"/>
      <c r="V4" s="13"/>
      <c r="AP4" t="s">
        <v>11</v>
      </c>
      <c r="AQ4" s="9" t="s">
        <v>12</v>
      </c>
    </row>
    <row r="5" spans="1:43" s="14" customFormat="1" ht="15.75" thickBot="1">
      <c r="A5" s="15"/>
      <c r="B5" s="15"/>
      <c r="C5" s="15"/>
      <c r="D5" s="15"/>
      <c r="E5" s="15"/>
      <c r="F5" s="11"/>
      <c r="G5" s="11"/>
      <c r="K5" s="10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AP5" t="s">
        <v>13</v>
      </c>
      <c r="AQ5" s="9" t="s">
        <v>14</v>
      </c>
    </row>
    <row r="6" spans="1:43" s="14" customFormat="1" ht="15.75" thickBot="1">
      <c r="A6" s="15"/>
      <c r="B6" s="273" t="s">
        <v>15</v>
      </c>
      <c r="C6" s="274"/>
      <c r="D6" s="16" t="s">
        <v>16</v>
      </c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7"/>
      <c r="AP6" t="s">
        <v>17</v>
      </c>
      <c r="AQ6" s="9" t="s">
        <v>18</v>
      </c>
    </row>
    <row r="7" spans="1:43" s="14" customFormat="1" ht="15.75" customHeight="1">
      <c r="A7" s="15"/>
      <c r="B7" s="275" t="s">
        <v>19</v>
      </c>
      <c r="C7" s="276"/>
      <c r="D7" s="281" t="s">
        <v>20</v>
      </c>
      <c r="E7" s="11"/>
      <c r="F7" s="11"/>
      <c r="G7" s="11"/>
      <c r="H7" s="18" t="s">
        <v>21</v>
      </c>
      <c r="I7" s="284">
        <v>27.509</v>
      </c>
      <c r="J7" s="285"/>
      <c r="K7" s="286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AP7" t="s">
        <v>22</v>
      </c>
      <c r="AQ7" s="9" t="s">
        <v>23</v>
      </c>
    </row>
    <row r="8" spans="1:43" s="14" customFormat="1" ht="15.75" thickBot="1">
      <c r="A8" s="10"/>
      <c r="B8" s="277"/>
      <c r="C8" s="278"/>
      <c r="D8" s="282"/>
      <c r="E8" s="11"/>
      <c r="F8" s="11"/>
      <c r="G8" s="11"/>
      <c r="H8" s="19" t="s">
        <v>24</v>
      </c>
      <c r="I8" s="287">
        <v>41857</v>
      </c>
      <c r="J8" s="288"/>
      <c r="K8" s="289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AP8" t="s">
        <v>25</v>
      </c>
      <c r="AQ8" s="9" t="s">
        <v>26</v>
      </c>
    </row>
    <row r="9" spans="1:43" s="14" customFormat="1" ht="20.25" customHeight="1" thickBot="1">
      <c r="A9" s="10"/>
      <c r="B9" s="279"/>
      <c r="C9" s="280"/>
      <c r="D9" s="283"/>
      <c r="E9" s="11"/>
      <c r="F9" s="11"/>
      <c r="G9" s="11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AP9" t="s">
        <v>27</v>
      </c>
      <c r="AQ9" s="9" t="s">
        <v>28</v>
      </c>
    </row>
    <row r="10" spans="1:43" s="26" customFormat="1" ht="15" thickBot="1">
      <c r="A10" s="20"/>
      <c r="B10" s="20"/>
      <c r="C10" s="20"/>
      <c r="D10" s="20"/>
      <c r="E10" s="21"/>
      <c r="F10" s="22"/>
      <c r="G10" s="22"/>
      <c r="H10" s="22"/>
      <c r="I10" s="22"/>
      <c r="J10" s="21"/>
      <c r="K10" s="23"/>
      <c r="L10" s="24"/>
      <c r="M10" s="24"/>
      <c r="N10" s="24"/>
      <c r="O10" s="24"/>
      <c r="P10" s="24"/>
      <c r="Q10" s="24"/>
      <c r="R10" s="25"/>
      <c r="S10" s="25"/>
      <c r="T10" s="25"/>
      <c r="U10" s="25"/>
      <c r="AP10" t="s">
        <v>29</v>
      </c>
      <c r="AQ10" s="9" t="s">
        <v>30</v>
      </c>
    </row>
    <row r="11" spans="1:43" ht="13.5" customHeight="1" thickBot="1">
      <c r="A11" s="27"/>
      <c r="B11" s="290" t="s">
        <v>31</v>
      </c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2"/>
      <c r="T11" s="254" t="s">
        <v>32</v>
      </c>
      <c r="U11" s="255"/>
      <c r="V11" s="255"/>
      <c r="W11" s="256"/>
      <c r="AP11" t="s">
        <v>33</v>
      </c>
      <c r="AQ11" s="9" t="s">
        <v>34</v>
      </c>
    </row>
    <row r="12" spans="1:43" ht="12.75" customHeight="1">
      <c r="A12" s="257"/>
      <c r="B12" s="259" t="s">
        <v>35</v>
      </c>
      <c r="C12" s="262" t="s">
        <v>36</v>
      </c>
      <c r="D12" s="263"/>
      <c r="E12" s="263"/>
      <c r="F12" s="264"/>
      <c r="G12" s="265" t="s">
        <v>37</v>
      </c>
      <c r="H12" s="268" t="s">
        <v>38</v>
      </c>
      <c r="I12" s="262" t="s">
        <v>39</v>
      </c>
      <c r="J12" s="264"/>
      <c r="K12" s="268" t="s">
        <v>40</v>
      </c>
      <c r="L12" s="268" t="s">
        <v>41</v>
      </c>
      <c r="M12" s="270" t="s">
        <v>42</v>
      </c>
      <c r="N12" s="236" t="s">
        <v>43</v>
      </c>
      <c r="O12" s="237"/>
      <c r="P12" s="237"/>
      <c r="Q12" s="238"/>
      <c r="R12" s="242" t="s">
        <v>44</v>
      </c>
      <c r="S12" s="245" t="s">
        <v>45</v>
      </c>
      <c r="T12" s="248" t="s">
        <v>46</v>
      </c>
      <c r="U12" s="249"/>
      <c r="V12" s="248" t="s">
        <v>47</v>
      </c>
      <c r="W12" s="252" t="s">
        <v>48</v>
      </c>
      <c r="AQ12" s="9" t="s">
        <v>49</v>
      </c>
    </row>
    <row r="13" spans="1:23" ht="12.75" customHeight="1">
      <c r="A13" s="258"/>
      <c r="B13" s="260"/>
      <c r="C13" s="232" t="s">
        <v>50</v>
      </c>
      <c r="D13" s="234" t="s">
        <v>51</v>
      </c>
      <c r="E13" s="232" t="s">
        <v>52</v>
      </c>
      <c r="F13" s="232" t="s">
        <v>53</v>
      </c>
      <c r="G13" s="266"/>
      <c r="H13" s="269"/>
      <c r="I13" s="232" t="s">
        <v>54</v>
      </c>
      <c r="J13" s="232" t="s">
        <v>55</v>
      </c>
      <c r="K13" s="269"/>
      <c r="L13" s="269"/>
      <c r="M13" s="271"/>
      <c r="N13" s="239"/>
      <c r="O13" s="240"/>
      <c r="P13" s="240"/>
      <c r="Q13" s="241"/>
      <c r="R13" s="243"/>
      <c r="S13" s="246"/>
      <c r="T13" s="250"/>
      <c r="U13" s="250"/>
      <c r="V13" s="251"/>
      <c r="W13" s="253"/>
    </row>
    <row r="14" spans="1:23" ht="51.75" customHeight="1" thickBot="1">
      <c r="A14" s="258"/>
      <c r="B14" s="261"/>
      <c r="C14" s="233"/>
      <c r="D14" s="235"/>
      <c r="E14" s="233"/>
      <c r="F14" s="233"/>
      <c r="G14" s="267"/>
      <c r="H14" s="233"/>
      <c r="I14" s="233"/>
      <c r="J14" s="233"/>
      <c r="K14" s="233"/>
      <c r="L14" s="233"/>
      <c r="M14" s="272"/>
      <c r="N14" s="29" t="s">
        <v>56</v>
      </c>
      <c r="O14" s="30" t="s">
        <v>57</v>
      </c>
      <c r="P14" s="31" t="s">
        <v>58</v>
      </c>
      <c r="Q14" s="31" t="s">
        <v>59</v>
      </c>
      <c r="R14" s="244"/>
      <c r="S14" s="247"/>
      <c r="T14" s="28" t="s">
        <v>60</v>
      </c>
      <c r="U14" s="28" t="s">
        <v>61</v>
      </c>
      <c r="V14" s="251"/>
      <c r="W14" s="253"/>
    </row>
    <row r="15" spans="1:23" ht="21" customHeight="1" thickBot="1">
      <c r="A15" s="32"/>
      <c r="B15" s="33">
        <v>1</v>
      </c>
      <c r="C15" s="34">
        <v>2</v>
      </c>
      <c r="D15" s="34">
        <v>3</v>
      </c>
      <c r="E15" s="33">
        <v>4</v>
      </c>
      <c r="F15" s="34">
        <v>5</v>
      </c>
      <c r="G15" s="34">
        <v>6</v>
      </c>
      <c r="H15" s="33">
        <v>7</v>
      </c>
      <c r="I15" s="34">
        <v>8</v>
      </c>
      <c r="J15" s="34">
        <v>9</v>
      </c>
      <c r="K15" s="33">
        <v>10</v>
      </c>
      <c r="L15" s="34">
        <v>11</v>
      </c>
      <c r="M15" s="35">
        <v>12</v>
      </c>
      <c r="N15" s="33">
        <v>13</v>
      </c>
      <c r="O15" s="34">
        <v>14</v>
      </c>
      <c r="P15" s="34">
        <v>15</v>
      </c>
      <c r="Q15" s="36" t="s">
        <v>62</v>
      </c>
      <c r="R15" s="34">
        <v>16</v>
      </c>
      <c r="S15" s="33">
        <v>17</v>
      </c>
      <c r="T15" s="34">
        <v>18</v>
      </c>
      <c r="U15" s="34">
        <v>19</v>
      </c>
      <c r="V15" s="33">
        <v>20</v>
      </c>
      <c r="W15" s="37">
        <v>21</v>
      </c>
    </row>
    <row r="16" spans="1:43" s="14" customFormat="1" ht="28.5" customHeight="1">
      <c r="A16" s="224" t="s">
        <v>63</v>
      </c>
      <c r="B16" s="38" t="s">
        <v>64</v>
      </c>
      <c r="C16" s="39" t="s">
        <v>65</v>
      </c>
      <c r="D16" s="40" t="s">
        <v>2</v>
      </c>
      <c r="E16" s="41" t="s">
        <v>65</v>
      </c>
      <c r="F16" s="42" t="s">
        <v>66</v>
      </c>
      <c r="G16" s="43"/>
      <c r="H16" s="44" t="s">
        <v>67</v>
      </c>
      <c r="I16" s="45"/>
      <c r="J16" s="46"/>
      <c r="K16" s="47">
        <v>41831</v>
      </c>
      <c r="L16" s="47">
        <v>41835</v>
      </c>
      <c r="M16" s="48" t="s">
        <v>60</v>
      </c>
      <c r="N16" s="49">
        <v>106445</v>
      </c>
      <c r="O16" s="50">
        <v>0</v>
      </c>
      <c r="P16" s="51">
        <f>IF($D$6="ANO",IF($D$7="NE",SUM(N16:O16),N16),SUM(N16:O16))</f>
        <v>106445</v>
      </c>
      <c r="Q16" s="50">
        <v>0</v>
      </c>
      <c r="R16" s="51">
        <f>ROUND(IF(M16="EUR",P16,(P16/$I$7)),2)</f>
        <v>3869.46</v>
      </c>
      <c r="S16" s="52">
        <v>15</v>
      </c>
      <c r="T16" s="53"/>
      <c r="U16" s="53"/>
      <c r="V16" s="54">
        <f>ROUND(IF(M16="CZK",R16-(T16/$I$7),R16-U16),2)</f>
        <v>3869.46</v>
      </c>
      <c r="W16" s="55"/>
      <c r="AQ16" s="8"/>
    </row>
    <row r="17" spans="1:43" ht="54.75" customHeight="1">
      <c r="A17" s="225"/>
      <c r="B17" s="38" t="s">
        <v>68</v>
      </c>
      <c r="C17" s="56" t="s">
        <v>69</v>
      </c>
      <c r="D17" s="57" t="s">
        <v>3</v>
      </c>
      <c r="E17" s="41" t="s">
        <v>69</v>
      </c>
      <c r="F17" s="42" t="s">
        <v>66</v>
      </c>
      <c r="G17" s="43"/>
      <c r="H17" s="44" t="s">
        <v>67</v>
      </c>
      <c r="I17" s="45"/>
      <c r="J17" s="46"/>
      <c r="K17" s="47">
        <v>41831</v>
      </c>
      <c r="L17" s="47">
        <v>41835</v>
      </c>
      <c r="M17" s="48" t="s">
        <v>60</v>
      </c>
      <c r="N17" s="49">
        <v>36190</v>
      </c>
      <c r="O17" s="50">
        <v>0</v>
      </c>
      <c r="P17" s="51">
        <f>IF($D$6="ANO",IF($D$7="NE",SUM(N17:O17),N17),SUM(N17:O17))</f>
        <v>36190</v>
      </c>
      <c r="Q17" s="50">
        <v>0</v>
      </c>
      <c r="R17" s="51">
        <f>ROUND(IF(M17="EUR",P17,(P17/$I$7)),2)</f>
        <v>1315.57</v>
      </c>
      <c r="S17" s="52">
        <v>0</v>
      </c>
      <c r="T17" s="53"/>
      <c r="U17" s="53"/>
      <c r="V17" s="54">
        <f>ROUND(IF(M17="CZK",R17-(T17/$I$7),R17-U17),2)</f>
        <v>1315.57</v>
      </c>
      <c r="W17" s="58"/>
      <c r="AQ17" s="14"/>
    </row>
    <row r="18" spans="1:23" ht="78.75">
      <c r="A18" s="225"/>
      <c r="B18" s="38" t="s">
        <v>70</v>
      </c>
      <c r="C18" s="56" t="s">
        <v>71</v>
      </c>
      <c r="D18" s="57" t="s">
        <v>12</v>
      </c>
      <c r="E18" s="59" t="s">
        <v>72</v>
      </c>
      <c r="F18" s="42" t="s">
        <v>66</v>
      </c>
      <c r="G18" s="60"/>
      <c r="H18" s="44" t="s">
        <v>73</v>
      </c>
      <c r="I18" s="60"/>
      <c r="J18" s="60"/>
      <c r="K18" s="47">
        <v>41787</v>
      </c>
      <c r="L18" s="47">
        <v>41789</v>
      </c>
      <c r="M18" s="48" t="s">
        <v>60</v>
      </c>
      <c r="N18" s="61">
        <v>525</v>
      </c>
      <c r="O18" s="62">
        <v>0</v>
      </c>
      <c r="P18" s="51">
        <f>IF($D$6="ANO",IF($D$7="NE",SUM(N18:O18),N18),SUM(N18:O18))</f>
        <v>525</v>
      </c>
      <c r="Q18" s="62">
        <v>0</v>
      </c>
      <c r="R18" s="51">
        <f>ROUND(IF(M18="EUR",P18,(P18/$I$7)),2)</f>
        <v>19.08</v>
      </c>
      <c r="S18" s="63">
        <v>20</v>
      </c>
      <c r="T18" s="53"/>
      <c r="U18" s="53"/>
      <c r="V18" s="54">
        <f>ROUND(IF(M18="CZK",R18-(T18/$I$7),R18-U18),2)</f>
        <v>19.08</v>
      </c>
      <c r="W18" s="58"/>
    </row>
    <row r="19" spans="1:23" ht="53.25" thickBot="1">
      <c r="A19" s="225"/>
      <c r="B19" s="38" t="s">
        <v>74</v>
      </c>
      <c r="C19" s="56" t="s">
        <v>75</v>
      </c>
      <c r="D19" s="57" t="s">
        <v>12</v>
      </c>
      <c r="E19" s="59" t="s">
        <v>76</v>
      </c>
      <c r="F19" s="42" t="s">
        <v>66</v>
      </c>
      <c r="G19" s="60"/>
      <c r="H19" s="44" t="s">
        <v>77</v>
      </c>
      <c r="I19" s="60"/>
      <c r="J19" s="60"/>
      <c r="K19" s="47">
        <v>41773</v>
      </c>
      <c r="L19" s="47">
        <v>41775</v>
      </c>
      <c r="M19" s="48" t="s">
        <v>61</v>
      </c>
      <c r="N19" s="61">
        <v>451.9</v>
      </c>
      <c r="O19" s="62">
        <v>0</v>
      </c>
      <c r="P19" s="51">
        <f>IF($D$6="ANO",IF($D$7="NE",SUM(N19:O19),N19),SUM(N19:O19))</f>
        <v>451.9</v>
      </c>
      <c r="Q19" s="62">
        <v>0</v>
      </c>
      <c r="R19" s="51">
        <f>ROUND(IF(M19="EUR",P19,(P19/$I$7)),2)</f>
        <v>451.9</v>
      </c>
      <c r="S19" s="63">
        <v>49</v>
      </c>
      <c r="T19" s="53"/>
      <c r="U19" s="53"/>
      <c r="V19" s="54">
        <f>ROUND(IF(M19="CZK",R19-(T19/$I$7),R19-U19),2)</f>
        <v>451.9</v>
      </c>
      <c r="W19" s="58"/>
    </row>
    <row r="20" spans="1:23" ht="13.5" thickBot="1">
      <c r="A20" s="226"/>
      <c r="B20" s="212" t="s">
        <v>78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4"/>
      <c r="Q20" s="64">
        <f>SUM(Q16:Q18)</f>
        <v>0</v>
      </c>
      <c r="R20" s="65">
        <f>SUM(R16:R19)</f>
        <v>5656.009999999999</v>
      </c>
      <c r="S20" s="66">
        <f>SUM(S16:S19)</f>
        <v>84</v>
      </c>
      <c r="T20" s="65">
        <f>SUM(T16:T18)</f>
        <v>0</v>
      </c>
      <c r="U20" s="65">
        <f>SUM(U16:U18)</f>
        <v>0</v>
      </c>
      <c r="V20" s="65">
        <f>SUM(V16:V19)</f>
        <v>5656.009999999999</v>
      </c>
      <c r="W20" s="67"/>
    </row>
    <row r="21" spans="1:23" ht="66">
      <c r="A21" s="227" t="s">
        <v>79</v>
      </c>
      <c r="B21" s="38" t="s">
        <v>80</v>
      </c>
      <c r="C21" s="68" t="s">
        <v>81</v>
      </c>
      <c r="D21" s="40" t="s">
        <v>14</v>
      </c>
      <c r="E21" s="41" t="s">
        <v>82</v>
      </c>
      <c r="F21" s="42" t="s">
        <v>66</v>
      </c>
      <c r="G21" s="69" t="s">
        <v>83</v>
      </c>
      <c r="H21" s="69" t="s">
        <v>84</v>
      </c>
      <c r="I21" s="70" t="s">
        <v>85</v>
      </c>
      <c r="J21" s="68" t="s">
        <v>86</v>
      </c>
      <c r="K21" s="47">
        <v>41670</v>
      </c>
      <c r="L21" s="47">
        <v>41696</v>
      </c>
      <c r="M21" s="48" t="s">
        <v>60</v>
      </c>
      <c r="N21" s="49">
        <v>3738</v>
      </c>
      <c r="O21" s="50">
        <v>784.98</v>
      </c>
      <c r="P21" s="51">
        <v>4523</v>
      </c>
      <c r="Q21" s="50">
        <v>0</v>
      </c>
      <c r="R21" s="51">
        <f aca="true" t="shared" si="0" ref="R21:R33">ROUND(IF(M21="EUR",P21,(P21/$I$7)),2)</f>
        <v>164.42</v>
      </c>
      <c r="S21" s="52">
        <v>6</v>
      </c>
      <c r="T21" s="53"/>
      <c r="U21" s="53"/>
      <c r="V21" s="54">
        <f aca="true" t="shared" si="1" ref="V21:V33">ROUND(IF(M21="CZK",R21-(T21/$I$7),R21-U21),2)</f>
        <v>164.42</v>
      </c>
      <c r="W21" s="55"/>
    </row>
    <row r="22" spans="1:23" ht="39">
      <c r="A22" s="227"/>
      <c r="B22" s="38" t="s">
        <v>87</v>
      </c>
      <c r="C22" s="68" t="s">
        <v>81</v>
      </c>
      <c r="D22" s="40" t="s">
        <v>14</v>
      </c>
      <c r="E22" s="41" t="s">
        <v>88</v>
      </c>
      <c r="F22" s="42" t="s">
        <v>66</v>
      </c>
      <c r="G22" s="69" t="s">
        <v>89</v>
      </c>
      <c r="H22" s="69" t="s">
        <v>90</v>
      </c>
      <c r="I22" s="70" t="s">
        <v>91</v>
      </c>
      <c r="J22" s="68" t="s">
        <v>92</v>
      </c>
      <c r="K22" s="47">
        <v>41701</v>
      </c>
      <c r="L22" s="47">
        <v>41711</v>
      </c>
      <c r="M22" s="48" t="s">
        <v>60</v>
      </c>
      <c r="N22" s="49">
        <v>4770</v>
      </c>
      <c r="O22" s="50">
        <v>1001.7</v>
      </c>
      <c r="P22" s="51">
        <f>IF($D$6="ANO",IF($D$7="NE",SUM(N22:O22),N22),SUM(N22:O22))</f>
        <v>5771.7</v>
      </c>
      <c r="Q22" s="50">
        <v>0</v>
      </c>
      <c r="R22" s="51">
        <f t="shared" si="0"/>
        <v>209.81</v>
      </c>
      <c r="S22" s="52">
        <v>6</v>
      </c>
      <c r="T22" s="53"/>
      <c r="U22" s="53"/>
      <c r="V22" s="54">
        <f t="shared" si="1"/>
        <v>209.81</v>
      </c>
      <c r="W22" s="55"/>
    </row>
    <row r="23" spans="1:23" ht="66">
      <c r="A23" s="227"/>
      <c r="B23" s="38" t="s">
        <v>93</v>
      </c>
      <c r="C23" s="68" t="s">
        <v>81</v>
      </c>
      <c r="D23" s="40" t="s">
        <v>14</v>
      </c>
      <c r="E23" s="41" t="s">
        <v>94</v>
      </c>
      <c r="F23" s="42" t="s">
        <v>66</v>
      </c>
      <c r="G23" s="69" t="s">
        <v>95</v>
      </c>
      <c r="H23" s="69" t="s">
        <v>96</v>
      </c>
      <c r="I23" s="70" t="s">
        <v>85</v>
      </c>
      <c r="J23" s="68" t="s">
        <v>86</v>
      </c>
      <c r="K23" s="47">
        <v>41698</v>
      </c>
      <c r="L23" s="47">
        <v>41723</v>
      </c>
      <c r="M23" s="48" t="s">
        <v>60</v>
      </c>
      <c r="N23" s="49">
        <v>4272</v>
      </c>
      <c r="O23" s="50">
        <v>897.12</v>
      </c>
      <c r="P23" s="51">
        <v>5169</v>
      </c>
      <c r="Q23" s="50">
        <v>0</v>
      </c>
      <c r="R23" s="51">
        <f t="shared" si="0"/>
        <v>187.9</v>
      </c>
      <c r="S23" s="52">
        <v>6</v>
      </c>
      <c r="T23" s="53"/>
      <c r="U23" s="53"/>
      <c r="V23" s="54">
        <f t="shared" si="1"/>
        <v>187.9</v>
      </c>
      <c r="W23" s="55"/>
    </row>
    <row r="24" spans="1:23" ht="39">
      <c r="A24" s="227"/>
      <c r="B24" s="38" t="s">
        <v>97</v>
      </c>
      <c r="C24" s="68" t="s">
        <v>81</v>
      </c>
      <c r="D24" s="40" t="s">
        <v>14</v>
      </c>
      <c r="E24" s="41" t="s">
        <v>98</v>
      </c>
      <c r="F24" s="42" t="s">
        <v>66</v>
      </c>
      <c r="G24" s="69" t="s">
        <v>99</v>
      </c>
      <c r="H24" s="69" t="s">
        <v>100</v>
      </c>
      <c r="I24" s="70" t="s">
        <v>91</v>
      </c>
      <c r="J24" s="68" t="s">
        <v>92</v>
      </c>
      <c r="K24" s="47">
        <v>41730</v>
      </c>
      <c r="L24" s="47">
        <v>41743</v>
      </c>
      <c r="M24" s="48" t="s">
        <v>60</v>
      </c>
      <c r="N24" s="49">
        <v>3180</v>
      </c>
      <c r="O24" s="50">
        <v>667.8</v>
      </c>
      <c r="P24" s="51">
        <f>IF($D$6="ANO",IF($D$7="NE",SUM(N24:O24),N24),SUM(N24:O24))</f>
        <v>3847.8</v>
      </c>
      <c r="Q24" s="50">
        <v>0</v>
      </c>
      <c r="R24" s="51">
        <f t="shared" si="0"/>
        <v>139.87</v>
      </c>
      <c r="S24" s="52">
        <v>6</v>
      </c>
      <c r="T24" s="53"/>
      <c r="U24" s="53"/>
      <c r="V24" s="54">
        <f t="shared" si="1"/>
        <v>139.87</v>
      </c>
      <c r="W24" s="55"/>
    </row>
    <row r="25" spans="1:23" ht="66">
      <c r="A25" s="227"/>
      <c r="B25" s="38" t="s">
        <v>101</v>
      </c>
      <c r="C25" s="68" t="s">
        <v>81</v>
      </c>
      <c r="D25" s="40" t="s">
        <v>14</v>
      </c>
      <c r="E25" s="41" t="s">
        <v>102</v>
      </c>
      <c r="F25" s="42" t="s">
        <v>66</v>
      </c>
      <c r="G25" s="69" t="s">
        <v>103</v>
      </c>
      <c r="H25" s="69" t="s">
        <v>104</v>
      </c>
      <c r="I25" s="70" t="s">
        <v>85</v>
      </c>
      <c r="J25" s="68" t="s">
        <v>86</v>
      </c>
      <c r="K25" s="47">
        <v>41729</v>
      </c>
      <c r="L25" s="47">
        <v>41757</v>
      </c>
      <c r="M25" s="48" t="s">
        <v>60</v>
      </c>
      <c r="N25" s="49">
        <v>3204</v>
      </c>
      <c r="O25" s="50">
        <v>672.84</v>
      </c>
      <c r="P25" s="51">
        <v>3877</v>
      </c>
      <c r="Q25" s="50">
        <v>0</v>
      </c>
      <c r="R25" s="51">
        <f t="shared" si="0"/>
        <v>140.94</v>
      </c>
      <c r="S25" s="52">
        <v>6</v>
      </c>
      <c r="T25" s="53"/>
      <c r="U25" s="53"/>
      <c r="V25" s="54">
        <f t="shared" si="1"/>
        <v>140.94</v>
      </c>
      <c r="W25" s="55"/>
    </row>
    <row r="26" spans="1:23" ht="39">
      <c r="A26" s="227"/>
      <c r="B26" s="38" t="s">
        <v>105</v>
      </c>
      <c r="C26" s="68" t="s">
        <v>81</v>
      </c>
      <c r="D26" s="40" t="s">
        <v>14</v>
      </c>
      <c r="E26" s="41" t="s">
        <v>106</v>
      </c>
      <c r="F26" s="42" t="s">
        <v>66</v>
      </c>
      <c r="G26" s="69" t="s">
        <v>107</v>
      </c>
      <c r="H26" s="69" t="s">
        <v>108</v>
      </c>
      <c r="I26" s="70" t="s">
        <v>91</v>
      </c>
      <c r="J26" s="68" t="s">
        <v>92</v>
      </c>
      <c r="K26" s="47">
        <v>41759</v>
      </c>
      <c r="L26" s="47">
        <v>41772</v>
      </c>
      <c r="M26" s="48" t="s">
        <v>60</v>
      </c>
      <c r="N26" s="49">
        <v>5829.75</v>
      </c>
      <c r="O26" s="50">
        <v>1224.25</v>
      </c>
      <c r="P26" s="51">
        <f>IF($D$6="ANO",IF($D$7="NE",SUM(N26:O26),N26),SUM(N26:O26))</f>
        <v>7054</v>
      </c>
      <c r="Q26" s="50">
        <v>0</v>
      </c>
      <c r="R26" s="51">
        <f>ROUND(IF(M26="EUR",P26,(P26/$I$7)),2)</f>
        <v>256.43</v>
      </c>
      <c r="S26" s="52">
        <v>7</v>
      </c>
      <c r="T26" s="53"/>
      <c r="U26" s="53"/>
      <c r="V26" s="54">
        <f>ROUND(IF(M26="CZK",R26-(T26/$I$7),R26-U26),2)</f>
        <v>256.43</v>
      </c>
      <c r="W26" s="55"/>
    </row>
    <row r="27" spans="1:23" ht="66">
      <c r="A27" s="227"/>
      <c r="B27" s="38" t="s">
        <v>109</v>
      </c>
      <c r="C27" s="68" t="s">
        <v>81</v>
      </c>
      <c r="D27" s="40" t="s">
        <v>14</v>
      </c>
      <c r="E27" s="41" t="s">
        <v>110</v>
      </c>
      <c r="F27" s="42" t="s">
        <v>66</v>
      </c>
      <c r="G27" s="69" t="s">
        <v>111</v>
      </c>
      <c r="H27" s="69" t="s">
        <v>112</v>
      </c>
      <c r="I27" s="70" t="s">
        <v>85</v>
      </c>
      <c r="J27" s="68" t="s">
        <v>86</v>
      </c>
      <c r="K27" s="47">
        <v>41759</v>
      </c>
      <c r="L27" s="47">
        <v>41787</v>
      </c>
      <c r="M27" s="48" t="s">
        <v>60</v>
      </c>
      <c r="N27" s="49">
        <v>5874</v>
      </c>
      <c r="O27" s="50">
        <v>1233.54</v>
      </c>
      <c r="P27" s="51">
        <v>7108</v>
      </c>
      <c r="Q27" s="50">
        <v>0</v>
      </c>
      <c r="R27" s="51">
        <f t="shared" si="0"/>
        <v>258.39</v>
      </c>
      <c r="S27" s="52">
        <v>6</v>
      </c>
      <c r="T27" s="53"/>
      <c r="U27" s="53"/>
      <c r="V27" s="54">
        <f t="shared" si="1"/>
        <v>258.39</v>
      </c>
      <c r="W27" s="55"/>
    </row>
    <row r="28" spans="1:23" ht="39">
      <c r="A28" s="227"/>
      <c r="B28" s="38" t="s">
        <v>113</v>
      </c>
      <c r="C28" s="68" t="s">
        <v>81</v>
      </c>
      <c r="D28" s="40" t="s">
        <v>14</v>
      </c>
      <c r="E28" s="41" t="s">
        <v>114</v>
      </c>
      <c r="F28" s="42" t="s">
        <v>66</v>
      </c>
      <c r="G28" s="69" t="s">
        <v>115</v>
      </c>
      <c r="H28" s="69" t="s">
        <v>116</v>
      </c>
      <c r="I28" s="70" t="s">
        <v>91</v>
      </c>
      <c r="J28" s="68" t="s">
        <v>92</v>
      </c>
      <c r="K28" s="47">
        <v>41792</v>
      </c>
      <c r="L28" s="47">
        <v>41806</v>
      </c>
      <c r="M28" s="48" t="s">
        <v>60</v>
      </c>
      <c r="N28" s="49">
        <v>4770.25</v>
      </c>
      <c r="O28" s="50">
        <v>1001.75</v>
      </c>
      <c r="P28" s="51">
        <f>IF($D$6="ANO",IF($D$7="NE",SUM(N28:O28),N28),SUM(N28:O28))</f>
        <v>5772</v>
      </c>
      <c r="Q28" s="50">
        <v>0</v>
      </c>
      <c r="R28" s="51">
        <f t="shared" si="0"/>
        <v>209.82</v>
      </c>
      <c r="S28" s="52">
        <v>6</v>
      </c>
      <c r="T28" s="53"/>
      <c r="U28" s="53"/>
      <c r="V28" s="54">
        <f t="shared" si="1"/>
        <v>209.82</v>
      </c>
      <c r="W28" s="55"/>
    </row>
    <row r="29" spans="1:23" ht="66">
      <c r="A29" s="227"/>
      <c r="B29" s="38" t="s">
        <v>117</v>
      </c>
      <c r="C29" s="68" t="s">
        <v>81</v>
      </c>
      <c r="D29" s="40" t="s">
        <v>14</v>
      </c>
      <c r="E29" s="41" t="s">
        <v>118</v>
      </c>
      <c r="F29" s="42" t="s">
        <v>66</v>
      </c>
      <c r="G29" s="69" t="s">
        <v>119</v>
      </c>
      <c r="H29" s="69" t="s">
        <v>120</v>
      </c>
      <c r="I29" s="70" t="s">
        <v>85</v>
      </c>
      <c r="J29" s="68" t="s">
        <v>86</v>
      </c>
      <c r="K29" s="47">
        <v>41789</v>
      </c>
      <c r="L29" s="47">
        <v>41822</v>
      </c>
      <c r="M29" s="48" t="s">
        <v>60</v>
      </c>
      <c r="N29" s="49">
        <v>3738</v>
      </c>
      <c r="O29" s="50">
        <v>784.98</v>
      </c>
      <c r="P29" s="51">
        <v>4523</v>
      </c>
      <c r="Q29" s="50">
        <v>0</v>
      </c>
      <c r="R29" s="51">
        <f t="shared" si="0"/>
        <v>164.42</v>
      </c>
      <c r="S29" s="52">
        <v>9</v>
      </c>
      <c r="T29" s="53"/>
      <c r="U29" s="53"/>
      <c r="V29" s="54">
        <f t="shared" si="1"/>
        <v>164.42</v>
      </c>
      <c r="W29" s="55"/>
    </row>
    <row r="30" spans="1:23" ht="39">
      <c r="A30" s="227"/>
      <c r="B30" s="38" t="s">
        <v>121</v>
      </c>
      <c r="C30" s="68" t="s">
        <v>81</v>
      </c>
      <c r="D30" s="40" t="s">
        <v>14</v>
      </c>
      <c r="E30" s="41" t="s">
        <v>122</v>
      </c>
      <c r="F30" s="42" t="s">
        <v>66</v>
      </c>
      <c r="G30" s="69" t="s">
        <v>123</v>
      </c>
      <c r="H30" s="69" t="s">
        <v>124</v>
      </c>
      <c r="I30" s="70" t="s">
        <v>91</v>
      </c>
      <c r="J30" s="68" t="s">
        <v>92</v>
      </c>
      <c r="K30" s="47">
        <v>41820</v>
      </c>
      <c r="L30" s="47">
        <v>41831</v>
      </c>
      <c r="M30" s="48" t="s">
        <v>60</v>
      </c>
      <c r="N30" s="49">
        <v>529.75</v>
      </c>
      <c r="O30" s="50">
        <v>111.25</v>
      </c>
      <c r="P30" s="51">
        <f>IF($D$6="ANO",IF($D$7="NE",SUM(N30:O30),N30),SUM(N30:O30))</f>
        <v>641</v>
      </c>
      <c r="Q30" s="50">
        <v>0</v>
      </c>
      <c r="R30" s="51">
        <f t="shared" si="0"/>
        <v>23.3</v>
      </c>
      <c r="S30" s="52">
        <v>6</v>
      </c>
      <c r="T30" s="53"/>
      <c r="U30" s="53"/>
      <c r="V30" s="54">
        <f t="shared" si="1"/>
        <v>23.3</v>
      </c>
      <c r="W30" s="55"/>
    </row>
    <row r="31" spans="1:23" ht="66">
      <c r="A31" s="227"/>
      <c r="B31" s="38" t="s">
        <v>125</v>
      </c>
      <c r="C31" s="68" t="s">
        <v>81</v>
      </c>
      <c r="D31" s="40" t="s">
        <v>14</v>
      </c>
      <c r="E31" s="41" t="s">
        <v>126</v>
      </c>
      <c r="F31" s="42" t="s">
        <v>66</v>
      </c>
      <c r="G31" s="69" t="s">
        <v>127</v>
      </c>
      <c r="H31" s="69" t="s">
        <v>128</v>
      </c>
      <c r="I31" s="70" t="s">
        <v>85</v>
      </c>
      <c r="J31" s="68" t="s">
        <v>86</v>
      </c>
      <c r="K31" s="47">
        <v>41820</v>
      </c>
      <c r="L31" s="47">
        <v>41843</v>
      </c>
      <c r="M31" s="48" t="s">
        <v>60</v>
      </c>
      <c r="N31" s="49">
        <v>3738</v>
      </c>
      <c r="O31" s="50">
        <v>784.98</v>
      </c>
      <c r="P31" s="51">
        <v>4523</v>
      </c>
      <c r="Q31" s="50">
        <v>0</v>
      </c>
      <c r="R31" s="51">
        <f t="shared" si="0"/>
        <v>164.42</v>
      </c>
      <c r="S31" s="52">
        <v>7</v>
      </c>
      <c r="T31" s="53"/>
      <c r="U31" s="53"/>
      <c r="V31" s="54">
        <f t="shared" si="1"/>
        <v>164.42</v>
      </c>
      <c r="W31" s="55"/>
    </row>
    <row r="32" spans="1:23" ht="26.25">
      <c r="A32" s="227"/>
      <c r="B32" s="38" t="s">
        <v>129</v>
      </c>
      <c r="C32" s="68" t="s">
        <v>130</v>
      </c>
      <c r="D32" s="40" t="s">
        <v>14</v>
      </c>
      <c r="E32" s="41" t="s">
        <v>131</v>
      </c>
      <c r="F32" s="42" t="s">
        <v>66</v>
      </c>
      <c r="G32" s="69" t="s">
        <v>132</v>
      </c>
      <c r="H32" s="71" t="s">
        <v>133</v>
      </c>
      <c r="I32" s="70" t="s">
        <v>134</v>
      </c>
      <c r="J32" s="68" t="s">
        <v>135</v>
      </c>
      <c r="K32" s="47">
        <v>41733</v>
      </c>
      <c r="L32" s="47">
        <v>41757</v>
      </c>
      <c r="M32" s="48" t="s">
        <v>60</v>
      </c>
      <c r="N32" s="49">
        <v>403.2</v>
      </c>
      <c r="O32" s="50">
        <v>84.7</v>
      </c>
      <c r="P32" s="51">
        <v>488</v>
      </c>
      <c r="Q32" s="50">
        <v>0</v>
      </c>
      <c r="R32" s="51">
        <f t="shared" si="0"/>
        <v>17.74</v>
      </c>
      <c r="S32" s="52">
        <v>5</v>
      </c>
      <c r="T32" s="53"/>
      <c r="U32" s="53"/>
      <c r="V32" s="54">
        <f t="shared" si="1"/>
        <v>17.74</v>
      </c>
      <c r="W32" s="55"/>
    </row>
    <row r="33" spans="1:23" ht="66" thickBot="1">
      <c r="A33" s="228"/>
      <c r="B33" s="38" t="s">
        <v>136</v>
      </c>
      <c r="C33" s="68" t="s">
        <v>137</v>
      </c>
      <c r="D33" s="40" t="s">
        <v>14</v>
      </c>
      <c r="E33" s="41" t="s">
        <v>138</v>
      </c>
      <c r="F33" s="42" t="s">
        <v>66</v>
      </c>
      <c r="G33" s="69" t="s">
        <v>139</v>
      </c>
      <c r="H33" s="71" t="s">
        <v>140</v>
      </c>
      <c r="I33" s="70" t="s">
        <v>141</v>
      </c>
      <c r="J33" s="68" t="s">
        <v>142</v>
      </c>
      <c r="K33" s="47">
        <v>41711</v>
      </c>
      <c r="L33" s="47">
        <v>41744</v>
      </c>
      <c r="M33" s="48" t="s">
        <v>60</v>
      </c>
      <c r="N33" s="49">
        <v>718</v>
      </c>
      <c r="O33" s="50">
        <v>0</v>
      </c>
      <c r="P33" s="51">
        <f>IF($D$6="ANO",IF($D$7="NE",SUM(N33:O33),N33),SUM(N33:O33))</f>
        <v>718</v>
      </c>
      <c r="Q33" s="50">
        <v>0</v>
      </c>
      <c r="R33" s="51">
        <f t="shared" si="0"/>
        <v>26.1</v>
      </c>
      <c r="S33" s="52">
        <v>8</v>
      </c>
      <c r="T33" s="53"/>
      <c r="U33" s="53"/>
      <c r="V33" s="54">
        <f t="shared" si="1"/>
        <v>26.1</v>
      </c>
      <c r="W33" s="55"/>
    </row>
    <row r="34" spans="1:23" ht="13.5" thickBot="1">
      <c r="A34" s="229"/>
      <c r="B34" s="212" t="s">
        <v>143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>
        <f>SUM(N21:N32)</f>
        <v>44046.95</v>
      </c>
      <c r="O34" s="213">
        <f>SUM(O21:O32)</f>
        <v>9249.890000000001</v>
      </c>
      <c r="P34" s="214">
        <f>SUM(P21:P32)</f>
        <v>53297.5</v>
      </c>
      <c r="Q34" s="64">
        <f>SUM(Q21:Q32)</f>
        <v>0</v>
      </c>
      <c r="R34" s="65">
        <f>SUM(R21:R33)</f>
        <v>1963.5600000000002</v>
      </c>
      <c r="S34" s="66">
        <f>SUM(S21:S33)</f>
        <v>84</v>
      </c>
      <c r="T34" s="65">
        <f>SUM(T21:T32)</f>
        <v>0</v>
      </c>
      <c r="U34" s="65">
        <f>SUM(U21:U32)</f>
        <v>0</v>
      </c>
      <c r="V34" s="65">
        <f>SUM(V21:V33)</f>
        <v>1963.5600000000002</v>
      </c>
      <c r="W34" s="67"/>
    </row>
    <row r="35" spans="1:23" ht="15" customHeight="1" thickBot="1">
      <c r="A35" s="230" t="s">
        <v>144</v>
      </c>
      <c r="B35" s="72"/>
      <c r="C35" s="68"/>
      <c r="D35" s="40"/>
      <c r="E35" s="73"/>
      <c r="F35" s="42" t="s">
        <v>66</v>
      </c>
      <c r="G35" s="69"/>
      <c r="H35" s="69"/>
      <c r="I35" s="68"/>
      <c r="J35" s="68"/>
      <c r="K35" s="47"/>
      <c r="L35" s="47"/>
      <c r="M35" s="48" t="s">
        <v>60</v>
      </c>
      <c r="N35" s="49">
        <v>0</v>
      </c>
      <c r="O35" s="50"/>
      <c r="P35" s="51">
        <f>IF($D$6="ANO",IF($D$7="NE",SUM(N35:O35),N35),SUM(N35:O35))</f>
        <v>0</v>
      </c>
      <c r="Q35" s="50">
        <v>0</v>
      </c>
      <c r="R35" s="51">
        <f>ROUND(IF(M35="EUR",P35,(P35/$I$7)),2)</f>
        <v>0</v>
      </c>
      <c r="S35" s="52"/>
      <c r="T35" s="53"/>
      <c r="U35" s="53"/>
      <c r="V35" s="54">
        <f>ROUND(IF(M35="CZK",R35-(T35/$I$7),R35-U35),2)</f>
        <v>0</v>
      </c>
      <c r="W35" s="55"/>
    </row>
    <row r="36" spans="1:23" ht="13.5" thickBot="1">
      <c r="A36" s="231"/>
      <c r="B36" s="212" t="s">
        <v>145</v>
      </c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>
        <f aca="true" t="shared" si="2" ref="N36:V36">SUM(N35:N35)</f>
        <v>0</v>
      </c>
      <c r="O36" s="213">
        <f t="shared" si="2"/>
        <v>0</v>
      </c>
      <c r="P36" s="214">
        <f t="shared" si="2"/>
        <v>0</v>
      </c>
      <c r="Q36" s="64">
        <f t="shared" si="2"/>
        <v>0</v>
      </c>
      <c r="R36" s="65">
        <f t="shared" si="2"/>
        <v>0</v>
      </c>
      <c r="S36" s="66">
        <f t="shared" si="2"/>
        <v>0</v>
      </c>
      <c r="T36" s="65">
        <f t="shared" si="2"/>
        <v>0</v>
      </c>
      <c r="U36" s="65">
        <f t="shared" si="2"/>
        <v>0</v>
      </c>
      <c r="V36" s="65">
        <f t="shared" si="2"/>
        <v>0</v>
      </c>
      <c r="W36" s="67"/>
    </row>
    <row r="37" spans="1:43" s="77" customFormat="1" ht="23.25" customHeight="1" thickBot="1">
      <c r="A37" s="218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74"/>
      <c r="M37" s="74"/>
      <c r="N37" s="74"/>
      <c r="O37" s="74"/>
      <c r="P37" s="74"/>
      <c r="Q37" s="74"/>
      <c r="R37" s="220"/>
      <c r="S37" s="220"/>
      <c r="T37" s="220"/>
      <c r="U37" s="220"/>
      <c r="V37" s="75"/>
      <c r="W37" s="76"/>
      <c r="AQ37" s="8"/>
    </row>
    <row r="38" spans="1:43" ht="26.25" customHeight="1" thickBot="1">
      <c r="A38" s="78" t="s">
        <v>146</v>
      </c>
      <c r="B38" s="202" t="s">
        <v>147</v>
      </c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4"/>
      <c r="O38" s="221" t="s">
        <v>61</v>
      </c>
      <c r="P38" s="222"/>
      <c r="Q38" s="223"/>
      <c r="R38" s="79">
        <f>R36+R34+R20</f>
        <v>7619.57</v>
      </c>
      <c r="S38" s="80">
        <f>S36+S34+S20</f>
        <v>168</v>
      </c>
      <c r="T38" s="79">
        <f>T36+T34+T20</f>
        <v>0</v>
      </c>
      <c r="U38" s="79">
        <f>U36+U34+U20</f>
        <v>0</v>
      </c>
      <c r="V38" s="79">
        <f>V36+V34+V20</f>
        <v>7619.57</v>
      </c>
      <c r="W38" s="76"/>
      <c r="AQ38" s="77"/>
    </row>
    <row r="39" spans="1:43" ht="26.25" customHeight="1" thickBot="1">
      <c r="A39" s="81" t="s">
        <v>148</v>
      </c>
      <c r="B39" s="202" t="s">
        <v>149</v>
      </c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4"/>
      <c r="O39" s="79" t="s">
        <v>60</v>
      </c>
      <c r="P39" s="82">
        <v>0</v>
      </c>
      <c r="Q39" s="205"/>
      <c r="R39" s="206"/>
      <c r="S39" s="206"/>
      <c r="T39" s="207"/>
      <c r="U39" s="83" t="s">
        <v>61</v>
      </c>
      <c r="V39" s="83">
        <f>ROUND((P39/$I$7),2)</f>
        <v>0</v>
      </c>
      <c r="W39" s="76"/>
      <c r="AQ39" s="77"/>
    </row>
    <row r="40" spans="1:43" ht="26.25" customHeight="1" thickBot="1">
      <c r="A40" s="81" t="s">
        <v>150</v>
      </c>
      <c r="B40" s="202" t="s">
        <v>151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4"/>
      <c r="O40" s="205"/>
      <c r="P40" s="206"/>
      <c r="Q40" s="206"/>
      <c r="R40" s="206"/>
      <c r="S40" s="206"/>
      <c r="T40" s="207"/>
      <c r="U40" s="83" t="s">
        <v>61</v>
      </c>
      <c r="V40" s="83">
        <f>$V38-$V39</f>
        <v>7619.57</v>
      </c>
      <c r="W40" s="76"/>
      <c r="AQ40" s="77"/>
    </row>
    <row r="41" spans="1:43" s="14" customFormat="1" ht="12.75">
      <c r="A41" s="84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85"/>
      <c r="M41" s="85"/>
      <c r="N41" s="85"/>
      <c r="O41" s="85"/>
      <c r="P41" s="85"/>
      <c r="Q41" s="85"/>
      <c r="R41" s="208"/>
      <c r="S41" s="209"/>
      <c r="T41" s="85"/>
      <c r="U41" s="85"/>
      <c r="V41" s="85"/>
      <c r="W41" s="76"/>
      <c r="AQ41" s="8"/>
    </row>
    <row r="42" spans="1:23" s="14" customFormat="1" ht="22.5" customHeight="1" thickBot="1">
      <c r="A42" s="86" t="s">
        <v>152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85"/>
      <c r="M42" s="85"/>
      <c r="N42" s="85"/>
      <c r="O42" s="85"/>
      <c r="P42" s="85"/>
      <c r="Q42" s="85"/>
      <c r="R42" s="87"/>
      <c r="S42" s="87"/>
      <c r="T42" s="87"/>
      <c r="U42" s="87"/>
      <c r="V42" s="87"/>
      <c r="W42" s="87"/>
    </row>
    <row r="43" spans="1:23" s="14" customFormat="1" ht="15" customHeight="1" thickBot="1">
      <c r="A43" s="210" t="s">
        <v>153</v>
      </c>
      <c r="B43" s="88"/>
      <c r="C43" s="89"/>
      <c r="D43" s="90"/>
      <c r="E43" s="91"/>
      <c r="F43" s="92" t="s">
        <v>66</v>
      </c>
      <c r="G43" s="93"/>
      <c r="H43" s="93"/>
      <c r="I43" s="89"/>
      <c r="J43" s="89"/>
      <c r="K43" s="94"/>
      <c r="L43" s="94"/>
      <c r="M43" s="95" t="s">
        <v>60</v>
      </c>
      <c r="N43" s="96">
        <v>0</v>
      </c>
      <c r="O43" s="97"/>
      <c r="P43" s="98">
        <f>IF($D$6="ANO",IF($D$7="NE",SUM(N43:O43),N43),SUM(N43:O43))</f>
        <v>0</v>
      </c>
      <c r="Q43" s="97">
        <v>0</v>
      </c>
      <c r="R43" s="98">
        <f>ROUND(IF(M43="EUR",P43,(P43/$I$7)),2)</f>
        <v>0</v>
      </c>
      <c r="S43" s="99">
        <v>0</v>
      </c>
      <c r="T43" s="100"/>
      <c r="U43" s="100"/>
      <c r="V43" s="101">
        <f>ROUND(IF(M43="CZK",R43-(T43/$I$7),R43-U43),2)</f>
        <v>0</v>
      </c>
      <c r="W43" s="102"/>
    </row>
    <row r="44" spans="1:23" s="14" customFormat="1" ht="13.5" thickBot="1">
      <c r="A44" s="211"/>
      <c r="B44" s="212" t="s">
        <v>154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4"/>
      <c r="Q44" s="64">
        <f aca="true" t="shared" si="3" ref="Q44:V44">SUM(Q43:Q43)</f>
        <v>0</v>
      </c>
      <c r="R44" s="65">
        <f t="shared" si="3"/>
        <v>0</v>
      </c>
      <c r="S44" s="66">
        <f t="shared" si="3"/>
        <v>0</v>
      </c>
      <c r="T44" s="65">
        <f t="shared" si="3"/>
        <v>0</v>
      </c>
      <c r="U44" s="65">
        <f t="shared" si="3"/>
        <v>0</v>
      </c>
      <c r="V44" s="65">
        <f t="shared" si="3"/>
        <v>0</v>
      </c>
      <c r="W44" s="67"/>
    </row>
    <row r="45" spans="1:23" s="14" customFormat="1" ht="13.5" thickBot="1">
      <c r="A45" s="84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85"/>
      <c r="M45" s="85"/>
      <c r="N45" s="85"/>
      <c r="O45" s="85"/>
      <c r="P45" s="85"/>
      <c r="Q45" s="85"/>
      <c r="R45" s="87"/>
      <c r="S45" s="87"/>
      <c r="T45" s="87"/>
      <c r="U45" s="87"/>
      <c r="V45" s="87"/>
      <c r="W45" s="87"/>
    </row>
    <row r="46" spans="1:43" s="108" customFormat="1" ht="15.75" customHeight="1" thickBot="1">
      <c r="A46" s="103"/>
      <c r="B46" s="104"/>
      <c r="C46" s="105"/>
      <c r="D46" s="105"/>
      <c r="E46" s="106"/>
      <c r="F46" s="106"/>
      <c r="G46" s="106"/>
      <c r="H46" s="106"/>
      <c r="I46" s="105"/>
      <c r="J46" s="105"/>
      <c r="K46" s="107"/>
      <c r="T46" s="215" t="s">
        <v>155</v>
      </c>
      <c r="U46" s="216"/>
      <c r="V46" s="217"/>
      <c r="W46" s="109">
        <f>V40</f>
        <v>7619.57</v>
      </c>
      <c r="X46" s="107"/>
      <c r="Y46" s="108" t="s">
        <v>156</v>
      </c>
      <c r="AC46" s="107"/>
      <c r="AD46" s="107"/>
      <c r="AE46" s="107"/>
      <c r="AF46" s="107"/>
      <c r="AG46" s="107"/>
      <c r="AH46" s="107"/>
      <c r="AI46" s="107"/>
      <c r="AQ46" s="14"/>
    </row>
    <row r="47" spans="1:43" ht="16.5" customHeight="1" thickBot="1">
      <c r="A47" s="110" t="s">
        <v>157</v>
      </c>
      <c r="B47" s="111"/>
      <c r="C47" s="112"/>
      <c r="D47" s="112"/>
      <c r="E47" s="113"/>
      <c r="F47" s="112"/>
      <c r="G47" s="114"/>
      <c r="H47" s="115"/>
      <c r="I47" s="115"/>
      <c r="J47" s="116"/>
      <c r="K47" s="117"/>
      <c r="L47" s="108"/>
      <c r="R47" s="192" t="s">
        <v>158</v>
      </c>
      <c r="S47" s="193"/>
      <c r="T47" s="194" t="s">
        <v>159</v>
      </c>
      <c r="U47" s="194"/>
      <c r="V47" s="195"/>
      <c r="W47" s="109">
        <f>R38-V38</f>
        <v>0</v>
      </c>
      <c r="X47" s="118" t="s">
        <v>160</v>
      </c>
      <c r="Y47" s="119" t="s">
        <v>161</v>
      </c>
      <c r="Z47" s="120" t="s">
        <v>162</v>
      </c>
      <c r="AC47" s="121"/>
      <c r="AD47" s="121"/>
      <c r="AE47" s="121"/>
      <c r="AF47" s="121"/>
      <c r="AG47" s="121"/>
      <c r="AH47" s="121"/>
      <c r="AI47" s="121"/>
      <c r="AQ47" s="108"/>
    </row>
    <row r="48" spans="1:43" s="14" customFormat="1" ht="13.5" customHeight="1" thickBot="1">
      <c r="A48" s="122" t="s">
        <v>163</v>
      </c>
      <c r="B48" s="123" t="s">
        <v>164</v>
      </c>
      <c r="C48" s="124"/>
      <c r="D48" s="124"/>
      <c r="E48" s="124"/>
      <c r="F48" s="125"/>
      <c r="G48" s="121"/>
      <c r="H48" s="117"/>
      <c r="I48" s="117"/>
      <c r="J48" s="126"/>
      <c r="K48" s="117"/>
      <c r="L48" s="123"/>
      <c r="R48" s="127">
        <f>FLOOR(($V54*W48),1)</f>
        <v>0</v>
      </c>
      <c r="S48" s="128" t="s">
        <v>165</v>
      </c>
      <c r="T48" s="196" t="s">
        <v>166</v>
      </c>
      <c r="U48" s="196"/>
      <c r="V48" s="197"/>
      <c r="W48" s="129">
        <f>$X48-($X48/$V38*$V39)</f>
        <v>0</v>
      </c>
      <c r="X48" s="130">
        <f>SUMIF(F16:F36,"IV",V16:V36)</f>
        <v>0</v>
      </c>
      <c r="Y48" s="131">
        <f>W48/V40</f>
        <v>0</v>
      </c>
      <c r="Z48" s="131">
        <f>R48/W54</f>
        <v>0</v>
      </c>
      <c r="AC48" s="107"/>
      <c r="AD48" s="107"/>
      <c r="AE48" s="107"/>
      <c r="AF48" s="107"/>
      <c r="AG48" s="107"/>
      <c r="AH48" s="107"/>
      <c r="AI48" s="107"/>
      <c r="AQ48" s="8"/>
    </row>
    <row r="49" spans="1:35" s="14" customFormat="1" ht="13.5" customHeight="1" thickBot="1">
      <c r="A49" s="122" t="s">
        <v>167</v>
      </c>
      <c r="B49" s="123" t="s">
        <v>168</v>
      </c>
      <c r="C49" s="124"/>
      <c r="D49" s="124"/>
      <c r="E49" s="124"/>
      <c r="F49" s="105"/>
      <c r="G49" s="107"/>
      <c r="H49" s="124"/>
      <c r="I49" s="124"/>
      <c r="J49" s="132"/>
      <c r="K49" s="124"/>
      <c r="L49" s="123"/>
      <c r="R49" s="133">
        <f>W54-R48</f>
        <v>380</v>
      </c>
      <c r="S49" s="134" t="s">
        <v>66</v>
      </c>
      <c r="T49" s="196" t="s">
        <v>169</v>
      </c>
      <c r="U49" s="196"/>
      <c r="V49" s="197"/>
      <c r="W49" s="129">
        <f>$X49-($X49/$V38*$V39)</f>
        <v>7619.57</v>
      </c>
      <c r="X49" s="130">
        <f>SUMIF(F16:F36,"NIV",V16:V36)</f>
        <v>7619.57</v>
      </c>
      <c r="Y49" s="131">
        <f>W49/V40</f>
        <v>1</v>
      </c>
      <c r="Z49" s="131">
        <f>R49/W54</f>
        <v>1</v>
      </c>
      <c r="AC49" s="107"/>
      <c r="AD49" s="107"/>
      <c r="AE49" s="107"/>
      <c r="AF49" s="107"/>
      <c r="AG49" s="107"/>
      <c r="AH49" s="107"/>
      <c r="AI49" s="107"/>
    </row>
    <row r="50" spans="1:35" s="14" customFormat="1" ht="13.5" customHeight="1" thickBot="1">
      <c r="A50" s="122" t="s">
        <v>170</v>
      </c>
      <c r="B50" s="123" t="s">
        <v>171</v>
      </c>
      <c r="C50" s="124"/>
      <c r="D50" s="124"/>
      <c r="E50" s="124"/>
      <c r="F50" s="105"/>
      <c r="G50" s="107"/>
      <c r="H50" s="124"/>
      <c r="I50" s="124"/>
      <c r="J50" s="132"/>
      <c r="K50" s="124"/>
      <c r="L50" s="123"/>
      <c r="Q50" s="135" t="s">
        <v>172</v>
      </c>
      <c r="R50" s="136">
        <f>SUM(R48:R49)</f>
        <v>380</v>
      </c>
      <c r="S50" s="107"/>
      <c r="T50" s="107"/>
      <c r="U50" s="137" t="s">
        <v>156</v>
      </c>
      <c r="V50" s="198" t="str">
        <f>IF((W48+W49)=V40,"OK","ZKONTROLUJ     NIV/IV ")</f>
        <v>OK</v>
      </c>
      <c r="W50" s="198"/>
      <c r="Y50" s="138">
        <f>SUM(Y48:Y49)</f>
        <v>1</v>
      </c>
      <c r="Z50" s="138">
        <f>SUM(Z48:Z49)</f>
        <v>1</v>
      </c>
      <c r="AC50" s="107"/>
      <c r="AD50" s="107"/>
      <c r="AE50" s="107"/>
      <c r="AF50" s="107"/>
      <c r="AG50" s="107"/>
      <c r="AH50" s="107"/>
      <c r="AI50" s="107"/>
    </row>
    <row r="51" spans="1:43" ht="12.75">
      <c r="A51" s="122" t="s">
        <v>173</v>
      </c>
      <c r="B51" s="123" t="s">
        <v>174</v>
      </c>
      <c r="C51" s="117"/>
      <c r="D51" s="117"/>
      <c r="E51" s="117"/>
      <c r="F51" s="105"/>
      <c r="G51" s="107"/>
      <c r="H51" s="124"/>
      <c r="I51" s="124"/>
      <c r="J51" s="132"/>
      <c r="K51" s="124"/>
      <c r="L51" s="108"/>
      <c r="O51" s="14"/>
      <c r="P51" s="14"/>
      <c r="Q51" s="14"/>
      <c r="R51" s="14"/>
      <c r="S51" s="107"/>
      <c r="T51" s="199" t="s">
        <v>175</v>
      </c>
      <c r="U51" s="200"/>
      <c r="V51" s="200"/>
      <c r="W51" s="201"/>
      <c r="X51" s="139"/>
      <c r="AC51" s="139"/>
      <c r="AD51" s="139"/>
      <c r="AE51" s="139"/>
      <c r="AF51" s="139"/>
      <c r="AG51" s="139"/>
      <c r="AH51" s="139"/>
      <c r="AI51" s="139"/>
      <c r="AQ51" s="14"/>
    </row>
    <row r="52" spans="1:35" ht="12.75">
      <c r="A52" s="122" t="s">
        <v>176</v>
      </c>
      <c r="B52" s="123" t="s">
        <v>177</v>
      </c>
      <c r="C52" s="117"/>
      <c r="D52" s="117"/>
      <c r="E52" s="117"/>
      <c r="F52" s="117"/>
      <c r="G52" s="117"/>
      <c r="H52" s="117"/>
      <c r="I52" s="117"/>
      <c r="J52" s="126"/>
      <c r="K52" s="140"/>
      <c r="L52" s="140"/>
      <c r="M52" s="140"/>
      <c r="O52" s="14"/>
      <c r="P52" s="14"/>
      <c r="Q52" s="14"/>
      <c r="R52" s="14"/>
      <c r="S52" s="141"/>
      <c r="T52" s="183" t="s">
        <v>178</v>
      </c>
      <c r="U52" s="184"/>
      <c r="V52" s="142" t="s">
        <v>179</v>
      </c>
      <c r="W52" s="143" t="s">
        <v>175</v>
      </c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</row>
    <row r="53" spans="1:35" ht="12.75">
      <c r="A53" s="122" t="s">
        <v>180</v>
      </c>
      <c r="B53" s="123" t="s">
        <v>181</v>
      </c>
      <c r="C53" s="117"/>
      <c r="D53" s="117"/>
      <c r="E53" s="117"/>
      <c r="F53" s="117"/>
      <c r="G53" s="117"/>
      <c r="H53" s="117"/>
      <c r="I53" s="117"/>
      <c r="J53" s="126"/>
      <c r="K53" s="140"/>
      <c r="L53" s="140"/>
      <c r="M53" s="140"/>
      <c r="O53" s="14"/>
      <c r="P53" s="14"/>
      <c r="Q53" s="14"/>
      <c r="R53" s="107"/>
      <c r="S53" s="108"/>
      <c r="T53" s="185" t="s">
        <v>182</v>
      </c>
      <c r="U53" s="186"/>
      <c r="V53" s="144">
        <v>0.85</v>
      </c>
      <c r="W53" s="145">
        <f>FLOOR(($V53*$V40),1)</f>
        <v>6476</v>
      </c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</row>
    <row r="54" spans="1:35" ht="12.75">
      <c r="A54" s="122" t="s">
        <v>183</v>
      </c>
      <c r="B54" s="123" t="s">
        <v>184</v>
      </c>
      <c r="C54" s="117"/>
      <c r="D54" s="117"/>
      <c r="E54" s="117"/>
      <c r="F54" s="117"/>
      <c r="G54" s="117"/>
      <c r="H54" s="117"/>
      <c r="I54" s="117"/>
      <c r="J54" s="126"/>
      <c r="K54" s="140"/>
      <c r="L54" s="140"/>
      <c r="M54" s="140"/>
      <c r="R54" s="107"/>
      <c r="S54" s="108"/>
      <c r="T54" s="183" t="s">
        <v>185</v>
      </c>
      <c r="U54" s="184"/>
      <c r="V54" s="147">
        <v>0.05</v>
      </c>
      <c r="W54" s="145">
        <f>IF(V55=0%,V40-W53,FLOOR(($V54*$V40),1))</f>
        <v>380</v>
      </c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</row>
    <row r="55" spans="1:35" ht="12.75">
      <c r="A55" s="122"/>
      <c r="B55" s="123" t="s">
        <v>186</v>
      </c>
      <c r="C55" s="117"/>
      <c r="D55" s="117"/>
      <c r="E55" s="117"/>
      <c r="F55" s="117"/>
      <c r="G55" s="117"/>
      <c r="H55" s="117"/>
      <c r="I55" s="117"/>
      <c r="J55" s="126"/>
      <c r="K55" s="140"/>
      <c r="L55" s="140"/>
      <c r="M55" s="140"/>
      <c r="R55" s="107"/>
      <c r="S55" s="149"/>
      <c r="T55" s="185" t="s">
        <v>187</v>
      </c>
      <c r="U55" s="186"/>
      <c r="V55" s="150">
        <f>V56-V53-V54</f>
        <v>0.10000000000000002</v>
      </c>
      <c r="W55" s="145">
        <f>V40-W53-W54</f>
        <v>763.5699999999997</v>
      </c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</row>
    <row r="56" spans="1:35" ht="13.5" thickBot="1">
      <c r="A56" s="151"/>
      <c r="B56" s="123" t="s">
        <v>188</v>
      </c>
      <c r="C56" s="117"/>
      <c r="D56" s="117"/>
      <c r="E56" s="117"/>
      <c r="F56" s="117"/>
      <c r="G56" s="117"/>
      <c r="H56" s="117"/>
      <c r="I56" s="117"/>
      <c r="J56" s="126"/>
      <c r="K56" s="140"/>
      <c r="L56" s="140"/>
      <c r="M56" s="140"/>
      <c r="R56" s="107"/>
      <c r="S56" s="149"/>
      <c r="T56" s="187" t="s">
        <v>189</v>
      </c>
      <c r="U56" s="188"/>
      <c r="V56" s="152">
        <v>1</v>
      </c>
      <c r="W56" s="153">
        <f>SUM(W53:W55)</f>
        <v>7619.57</v>
      </c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</row>
    <row r="57" spans="1:35" ht="13.5" thickBot="1">
      <c r="A57" s="154" t="s">
        <v>190</v>
      </c>
      <c r="B57" s="155" t="s">
        <v>191</v>
      </c>
      <c r="C57" s="155"/>
      <c r="D57" s="155"/>
      <c r="E57" s="155"/>
      <c r="F57" s="155"/>
      <c r="G57" s="155"/>
      <c r="H57" s="155"/>
      <c r="I57" s="155"/>
      <c r="J57" s="156"/>
      <c r="K57" s="140"/>
      <c r="L57" s="140"/>
      <c r="M57" s="140"/>
      <c r="R57" s="141"/>
      <c r="S57" s="149"/>
      <c r="W57" s="141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</row>
    <row r="58" spans="1:35" ht="15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O58" s="189" t="s">
        <v>192</v>
      </c>
      <c r="P58" s="190"/>
      <c r="Q58" s="190"/>
      <c r="R58" s="191"/>
      <c r="S58" s="108"/>
      <c r="T58" s="189" t="s">
        <v>193</v>
      </c>
      <c r="U58" s="190"/>
      <c r="V58" s="190"/>
      <c r="W58" s="191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</row>
    <row r="59" spans="3:35" ht="12.75">
      <c r="C59" s="140"/>
      <c r="D59" s="140"/>
      <c r="E59" s="158"/>
      <c r="F59" s="158"/>
      <c r="G59" s="158"/>
      <c r="H59" s="158"/>
      <c r="I59" s="159"/>
      <c r="J59" s="160"/>
      <c r="K59" s="159"/>
      <c r="L59" s="159"/>
      <c r="M59" s="159"/>
      <c r="N59" s="159"/>
      <c r="O59" s="164" t="s">
        <v>194</v>
      </c>
      <c r="P59" s="165"/>
      <c r="Q59" s="165"/>
      <c r="R59" s="166"/>
      <c r="S59" s="161"/>
      <c r="T59" s="164" t="s">
        <v>195</v>
      </c>
      <c r="U59" s="165"/>
      <c r="V59" s="165"/>
      <c r="W59" s="166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</row>
    <row r="60" spans="3:35" ht="33.75" customHeight="1">
      <c r="C60" s="123"/>
      <c r="D60" s="123"/>
      <c r="E60" s="158"/>
      <c r="F60" s="158"/>
      <c r="G60" s="158"/>
      <c r="H60" s="158"/>
      <c r="I60" s="159"/>
      <c r="J60" s="160"/>
      <c r="K60" s="159"/>
      <c r="L60" s="159"/>
      <c r="M60" s="159"/>
      <c r="N60" s="159"/>
      <c r="O60" s="167"/>
      <c r="P60" s="168"/>
      <c r="Q60" s="168"/>
      <c r="R60" s="169"/>
      <c r="S60" s="161"/>
      <c r="T60" s="167"/>
      <c r="U60" s="168"/>
      <c r="V60" s="168"/>
      <c r="W60" s="169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</row>
    <row r="61" spans="15:23" ht="12.75">
      <c r="O61" s="167"/>
      <c r="P61" s="168"/>
      <c r="Q61" s="168"/>
      <c r="R61" s="169"/>
      <c r="T61" s="167"/>
      <c r="U61" s="168"/>
      <c r="V61" s="168"/>
      <c r="W61" s="169"/>
    </row>
    <row r="62" spans="15:23" ht="12.75">
      <c r="O62" s="170"/>
      <c r="P62" s="171"/>
      <c r="Q62" s="171"/>
      <c r="R62" s="172"/>
      <c r="T62" s="170"/>
      <c r="U62" s="171"/>
      <c r="V62" s="171"/>
      <c r="W62" s="172"/>
    </row>
    <row r="63" spans="15:23" ht="12.75">
      <c r="O63" s="173"/>
      <c r="P63" s="174"/>
      <c r="Q63" s="174"/>
      <c r="R63" s="175"/>
      <c r="T63" s="182" t="s">
        <v>196</v>
      </c>
      <c r="U63" s="174"/>
      <c r="V63" s="174"/>
      <c r="W63" s="175"/>
    </row>
    <row r="64" spans="15:23" ht="12.75">
      <c r="O64" s="176"/>
      <c r="P64" s="177"/>
      <c r="Q64" s="177"/>
      <c r="R64" s="178"/>
      <c r="T64" s="176"/>
      <c r="U64" s="177"/>
      <c r="V64" s="177"/>
      <c r="W64" s="178"/>
    </row>
    <row r="65" spans="15:23" ht="13.5" thickBot="1">
      <c r="O65" s="179"/>
      <c r="P65" s="180"/>
      <c r="Q65" s="180"/>
      <c r="R65" s="181"/>
      <c r="T65" s="179"/>
      <c r="U65" s="180"/>
      <c r="V65" s="180"/>
      <c r="W65" s="181"/>
    </row>
  </sheetData>
  <sheetProtection/>
  <mergeCells count="73">
    <mergeCell ref="I1:J1"/>
    <mergeCell ref="B3:E3"/>
    <mergeCell ref="F3:G3"/>
    <mergeCell ref="H3:I3"/>
    <mergeCell ref="J3:Q3"/>
    <mergeCell ref="B4:E4"/>
    <mergeCell ref="F4:G4"/>
    <mergeCell ref="H4:I4"/>
    <mergeCell ref="J4:Q4"/>
    <mergeCell ref="B6:C6"/>
    <mergeCell ref="B7:C9"/>
    <mergeCell ref="D7:D9"/>
    <mergeCell ref="I7:K7"/>
    <mergeCell ref="I8:K8"/>
    <mergeCell ref="B11:S11"/>
    <mergeCell ref="T11:W11"/>
    <mergeCell ref="A12:A14"/>
    <mergeCell ref="B12:B14"/>
    <mergeCell ref="C12:F12"/>
    <mergeCell ref="G12:G14"/>
    <mergeCell ref="H12:H14"/>
    <mergeCell ref="I12:J12"/>
    <mergeCell ref="K12:K14"/>
    <mergeCell ref="L12:L14"/>
    <mergeCell ref="M12:M14"/>
    <mergeCell ref="N12:Q13"/>
    <mergeCell ref="R12:R14"/>
    <mergeCell ref="S12:S14"/>
    <mergeCell ref="T12:U13"/>
    <mergeCell ref="V12:V14"/>
    <mergeCell ref="W12:W14"/>
    <mergeCell ref="C13:C14"/>
    <mergeCell ref="D13:D14"/>
    <mergeCell ref="E13:E14"/>
    <mergeCell ref="F13:F14"/>
    <mergeCell ref="I13:I14"/>
    <mergeCell ref="J13:J14"/>
    <mergeCell ref="A16:A20"/>
    <mergeCell ref="B20:P20"/>
    <mergeCell ref="A21:A34"/>
    <mergeCell ref="B34:P34"/>
    <mergeCell ref="A35:A36"/>
    <mergeCell ref="B36:P36"/>
    <mergeCell ref="A37:K37"/>
    <mergeCell ref="R37:S37"/>
    <mergeCell ref="T37:U37"/>
    <mergeCell ref="B38:N38"/>
    <mergeCell ref="O38:Q38"/>
    <mergeCell ref="B39:N39"/>
    <mergeCell ref="Q39:T39"/>
    <mergeCell ref="B40:N40"/>
    <mergeCell ref="O40:T40"/>
    <mergeCell ref="R41:S41"/>
    <mergeCell ref="A43:A44"/>
    <mergeCell ref="B44:P44"/>
    <mergeCell ref="T46:V46"/>
    <mergeCell ref="T58:W58"/>
    <mergeCell ref="R47:S47"/>
    <mergeCell ref="T47:V47"/>
    <mergeCell ref="T48:V48"/>
    <mergeCell ref="T49:V49"/>
    <mergeCell ref="V50:W50"/>
    <mergeCell ref="T51:W51"/>
    <mergeCell ref="O59:R62"/>
    <mergeCell ref="T59:W62"/>
    <mergeCell ref="O63:R65"/>
    <mergeCell ref="T63:W65"/>
    <mergeCell ref="T52:U52"/>
    <mergeCell ref="T53:U53"/>
    <mergeCell ref="T54:U54"/>
    <mergeCell ref="T55:U55"/>
    <mergeCell ref="T56:U56"/>
    <mergeCell ref="O58:R58"/>
  </mergeCells>
  <conditionalFormatting sqref="T43 T21 T17:T18 T23">
    <cfRule type="expression" priority="29" dxfId="29" stopIfTrue="1">
      <formula>M17="EUR"</formula>
    </cfRule>
  </conditionalFormatting>
  <conditionalFormatting sqref="T16">
    <cfRule type="expression" priority="28" dxfId="30" stopIfTrue="1">
      <formula>M16="EUR"</formula>
    </cfRule>
  </conditionalFormatting>
  <conditionalFormatting sqref="U43 U21 U16:U18 U23">
    <cfRule type="expression" priority="27" dxfId="0" stopIfTrue="1">
      <formula>M16="CZK"</formula>
    </cfRule>
  </conditionalFormatting>
  <conditionalFormatting sqref="T35">
    <cfRule type="expression" priority="26" dxfId="29" stopIfTrue="1">
      <formula>M35="EUR"</formula>
    </cfRule>
  </conditionalFormatting>
  <conditionalFormatting sqref="U35">
    <cfRule type="expression" priority="25" dxfId="0" stopIfTrue="1">
      <formula>M35="CZK"</formula>
    </cfRule>
  </conditionalFormatting>
  <conditionalFormatting sqref="T24">
    <cfRule type="expression" priority="24" dxfId="29" stopIfTrue="1">
      <formula>M24="EUR"</formula>
    </cfRule>
  </conditionalFormatting>
  <conditionalFormatting sqref="U24">
    <cfRule type="expression" priority="23" dxfId="0" stopIfTrue="1">
      <formula>M24="CZK"</formula>
    </cfRule>
  </conditionalFormatting>
  <conditionalFormatting sqref="T25">
    <cfRule type="expression" priority="22" dxfId="29" stopIfTrue="1">
      <formula>M25="EUR"</formula>
    </cfRule>
  </conditionalFormatting>
  <conditionalFormatting sqref="U25">
    <cfRule type="expression" priority="21" dxfId="0" stopIfTrue="1">
      <formula>M25="CZK"</formula>
    </cfRule>
  </conditionalFormatting>
  <conditionalFormatting sqref="T27">
    <cfRule type="expression" priority="20" dxfId="29" stopIfTrue="1">
      <formula>M27="EUR"</formula>
    </cfRule>
  </conditionalFormatting>
  <conditionalFormatting sqref="U27">
    <cfRule type="expression" priority="19" dxfId="0" stopIfTrue="1">
      <formula>M27="CZK"</formula>
    </cfRule>
  </conditionalFormatting>
  <conditionalFormatting sqref="T32">
    <cfRule type="expression" priority="18" dxfId="29" stopIfTrue="1">
      <formula>M32="EUR"</formula>
    </cfRule>
  </conditionalFormatting>
  <conditionalFormatting sqref="U32">
    <cfRule type="expression" priority="17" dxfId="0" stopIfTrue="1">
      <formula>M32="CZK"</formula>
    </cfRule>
  </conditionalFormatting>
  <conditionalFormatting sqref="T33">
    <cfRule type="expression" priority="16" dxfId="29" stopIfTrue="1">
      <formula>M33="EUR"</formula>
    </cfRule>
  </conditionalFormatting>
  <conditionalFormatting sqref="U33">
    <cfRule type="expression" priority="15" dxfId="0" stopIfTrue="1">
      <formula>M33="CZK"</formula>
    </cfRule>
  </conditionalFormatting>
  <conditionalFormatting sqref="T28">
    <cfRule type="expression" priority="14" dxfId="29" stopIfTrue="1">
      <formula>M28="EUR"</formula>
    </cfRule>
  </conditionalFormatting>
  <conditionalFormatting sqref="U28">
    <cfRule type="expression" priority="13" dxfId="0" stopIfTrue="1">
      <formula>M28="CZK"</formula>
    </cfRule>
  </conditionalFormatting>
  <conditionalFormatting sqref="T29">
    <cfRule type="expression" priority="12" dxfId="29" stopIfTrue="1">
      <formula>M29="EUR"</formula>
    </cfRule>
  </conditionalFormatting>
  <conditionalFormatting sqref="U29">
    <cfRule type="expression" priority="11" dxfId="0" stopIfTrue="1">
      <formula>M29="CZK"</formula>
    </cfRule>
  </conditionalFormatting>
  <conditionalFormatting sqref="T30">
    <cfRule type="expression" priority="10" dxfId="29" stopIfTrue="1">
      <formula>M30="EUR"</formula>
    </cfRule>
  </conditionalFormatting>
  <conditionalFormatting sqref="U30">
    <cfRule type="expression" priority="9" dxfId="0" stopIfTrue="1">
      <formula>M30="CZK"</formula>
    </cfRule>
  </conditionalFormatting>
  <conditionalFormatting sqref="T31">
    <cfRule type="expression" priority="8" dxfId="29" stopIfTrue="1">
      <formula>M31="EUR"</formula>
    </cfRule>
  </conditionalFormatting>
  <conditionalFormatting sqref="U31">
    <cfRule type="expression" priority="7" dxfId="0" stopIfTrue="1">
      <formula>M31="CZK"</formula>
    </cfRule>
  </conditionalFormatting>
  <conditionalFormatting sqref="T22">
    <cfRule type="expression" priority="6" dxfId="29" stopIfTrue="1">
      <formula>M22="EUR"</formula>
    </cfRule>
  </conditionalFormatting>
  <conditionalFormatting sqref="U22">
    <cfRule type="expression" priority="5" dxfId="0" stopIfTrue="1">
      <formula>M22="CZK"</formula>
    </cfRule>
  </conditionalFormatting>
  <conditionalFormatting sqref="T26">
    <cfRule type="expression" priority="4" dxfId="29" stopIfTrue="1">
      <formula>M26="EUR"</formula>
    </cfRule>
  </conditionalFormatting>
  <conditionalFormatting sqref="U26">
    <cfRule type="expression" priority="3" dxfId="0" stopIfTrue="1">
      <formula>M26="CZK"</formula>
    </cfRule>
  </conditionalFormatting>
  <conditionalFormatting sqref="T19">
    <cfRule type="expression" priority="2" dxfId="29" stopIfTrue="1">
      <formula>M19="EUR"</formula>
    </cfRule>
  </conditionalFormatting>
  <conditionalFormatting sqref="U19">
    <cfRule type="expression" priority="1" dxfId="0" stopIfTrue="1">
      <formula>M19="CZK"</formula>
    </cfRule>
  </conditionalFormatting>
  <dataValidations count="5">
    <dataValidation type="custom" allowBlank="1" showInputMessage="1" showErrorMessage="1" sqref="V43 R43 V56:W56 R48:S49 W48:X49 W46:W47 S34:U34 Q36 P43 Q44:V44 Q34 V38:V40 A47:J57 R38:U38 Y46:Z50 W53:W55 P35 S36:U36 S20:U20 Q20 P16:P19 P21:P33 R16:R36 V16:V36">
      <formula1>V43</formula1>
    </dataValidation>
    <dataValidation type="list" allowBlank="1" showInputMessage="1" showErrorMessage="1" sqref="M35 M43 M16:M19 M21:M33">
      <formula1>"CZK,EUR"</formula1>
    </dataValidation>
    <dataValidation type="list" allowBlank="1" showInputMessage="1" showErrorMessage="1" sqref="F35 F43 F16:F19 F21:F33">
      <formula1>"IV, NIV"</formula1>
    </dataValidation>
    <dataValidation type="list" allowBlank="1" showInputMessage="1" showErrorMessage="1" sqref="E6:E7 D6:D9">
      <formula1>"ANO, NE"</formula1>
    </dataValidation>
    <dataValidation type="list" allowBlank="1" showInputMessage="1" showErrorMessage="1" sqref="D43 D35 D16:D19 D21:D33">
      <formula1>$AQ$1:$AQ$12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2" r:id="rId3"/>
  <headerFooter alignWithMargins="0">
    <oddHeader>&amp;LPříručka pro příjemce dotace Cíl 3 ČR-Rakousko
&amp;RSoupiska výdajů
</oddHeader>
    <oddFooter>&amp;CStránka &amp;P z &amp;N&amp;RSoupiska výdajů  verze  č. 5, aktualizace z 07/05/2010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Šedivý Richard</dc:creator>
  <cp:keywords/>
  <dc:description/>
  <cp:lastModifiedBy>Jakoubková Marie</cp:lastModifiedBy>
  <cp:lastPrinted>2014-08-22T05:10:46Z</cp:lastPrinted>
  <dcterms:created xsi:type="dcterms:W3CDTF">2014-08-05T07:34:30Z</dcterms:created>
  <dcterms:modified xsi:type="dcterms:W3CDTF">2014-08-22T05:11:00Z</dcterms:modified>
  <cp:category/>
  <cp:version/>
  <cp:contentType/>
  <cp:contentStatus/>
</cp:coreProperties>
</file>