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60" windowHeight="7080" activeTab="0"/>
  </bookViews>
  <sheets>
    <sheet name="RK-18-2014-18, př. 3 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<sst xmlns="http://schemas.openxmlformats.org/spreadsheetml/2006/main" count="95" uniqueCount="52">
  <si>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celkem</t>
  </si>
  <si>
    <t>doplňková</t>
  </si>
  <si>
    <t>Horácké divadlo Jihlava</t>
  </si>
  <si>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</si>
  <si>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</si>
  <si>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</si>
  <si>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</si>
  <si>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>Muzeum Vysočiny Havlíčkův Brod</t>
  </si>
  <si>
    <t>Muzeum Vysočiny Jihlava</t>
  </si>
  <si>
    <t>Muzeum Vysočiny Pelhřimov</t>
  </si>
  <si>
    <t>Muzeum Vysočiny Třebíč</t>
  </si>
  <si>
    <t>Vysočina Tourism</t>
  </si>
  <si>
    <t>/Kč/</t>
  </si>
  <si>
    <t>Výsledek</t>
  </si>
  <si>
    <t>z toho: činnost</t>
  </si>
  <si>
    <t>Návrh přídělu ze zisku:</t>
  </si>
  <si>
    <t>Zůstatky neuhrazené ztráty a fondů před finančním vypořádáním:</t>
  </si>
  <si>
    <t>Organizace/§ kapitoly Kultura a cestovní ruch</t>
  </si>
  <si>
    <t>hospodaření</t>
  </si>
  <si>
    <t>hlavní</t>
  </si>
  <si>
    <t xml:space="preserve">k úhradě </t>
  </si>
  <si>
    <t>fond</t>
  </si>
  <si>
    <t>rezervní</t>
  </si>
  <si>
    <t>ztráta</t>
  </si>
  <si>
    <t xml:space="preserve">fond </t>
  </si>
  <si>
    <t>investiční</t>
  </si>
  <si>
    <t>FKSP</t>
  </si>
  <si>
    <t xml:space="preserve">celkem </t>
  </si>
  <si>
    <t>ztráty min.let</t>
  </si>
  <si>
    <t>odměn</t>
  </si>
  <si>
    <t>z min.let</t>
  </si>
  <si>
    <t>0</t>
  </si>
  <si>
    <t>§ 3311 celkem:</t>
  </si>
  <si>
    <t>§ 3314  celkem:</t>
  </si>
  <si>
    <t>§ 3315 celkem:</t>
  </si>
  <si>
    <t>Vysočina Tourism, p. o.</t>
  </si>
  <si>
    <t>§ 2143 celkem</t>
  </si>
  <si>
    <t xml:space="preserve">Celkem </t>
  </si>
  <si>
    <t>Organizace/§ kapitoly Kultura a Cestovní ruch</t>
  </si>
  <si>
    <t>procento</t>
  </si>
  <si>
    <t xml:space="preserve">procento </t>
  </si>
  <si>
    <t xml:space="preserve">ztráty </t>
  </si>
  <si>
    <t>z výsl. hosp.</t>
  </si>
  <si>
    <t>minulých let</t>
  </si>
  <si>
    <t xml:space="preserve"> xxx</t>
  </si>
  <si>
    <t>xxx</t>
  </si>
  <si>
    <t>II. Procentní vyjádření přídělů fondům příspěvkových organizací na úseku kultury a cestovního ruchu</t>
  </si>
  <si>
    <t>počet stran: 1</t>
  </si>
  <si>
    <t>Neuhrazená ztráta po vypořádání      (účet 432)</t>
  </si>
  <si>
    <t>/Kč na 2. des. místa/</t>
  </si>
  <si>
    <t>I. Návrh na rozdělení kladného výsledku hospodaření  a řešení ztráty za rok 2013</t>
  </si>
  <si>
    <t>RK-18-2014-18,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</si>
</sst>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0"/>
      <color indexed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b/>
      <u val="single"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4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/>
    </xf>
    <xf numFmtId="3" fontId="10" fillId="0" borderId="11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 locked="0"/>
    </xf>
    <xf numFmtId="3" fontId="10" fillId="0" borderId="14" xfId="0" applyNumberFormat="1" applyFont="1" applyFill="1" applyBorder="1" applyAlignment="1" applyProtection="1">
      <alignment horizontal="center"/>
      <protection locked="0"/>
    </xf>
    <xf numFmtId="3" fontId="10" fillId="0" borderId="15" xfId="0" applyNumberFormat="1" applyFont="1" applyFill="1" applyBorder="1" applyAlignment="1" applyProtection="1">
      <alignment horizontal="center"/>
      <protection locked="0"/>
    </xf>
    <xf numFmtId="3" fontId="10" fillId="0" borderId="16" xfId="0" applyNumberFormat="1" applyFont="1" applyFill="1" applyBorder="1" applyAlignment="1" applyProtection="1">
      <alignment horizontal="center"/>
      <protection locked="0"/>
    </xf>
    <xf numFmtId="3" fontId="10" fillId="0" borderId="17" xfId="0" applyNumberFormat="1" applyFont="1" applyFill="1" applyBorder="1" applyAlignment="1" applyProtection="1">
      <alignment horizontal="center"/>
      <protection locked="0"/>
    </xf>
    <xf numFmtId="3" fontId="10" fillId="0" borderId="18" xfId="0" applyNumberFormat="1" applyFont="1" applyFill="1" applyBorder="1" applyAlignment="1" applyProtection="1">
      <alignment horizontal="center"/>
      <protection locked="0"/>
    </xf>
    <xf numFmtId="3" fontId="10" fillId="0" borderId="19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/>
      <protection locked="0"/>
    </xf>
    <xf numFmtId="3" fontId="9" fillId="0" borderId="20" xfId="0" applyNumberFormat="1" applyFont="1" applyFill="1" applyBorder="1" applyAlignment="1" applyProtection="1">
      <alignment/>
      <protection locked="0"/>
    </xf>
    <xf numFmtId="3" fontId="9" fillId="0" borderId="21" xfId="0" applyNumberFormat="1" applyFont="1" applyFill="1" applyBorder="1" applyAlignment="1" applyProtection="1">
      <alignment/>
      <protection locked="0"/>
    </xf>
    <xf numFmtId="3" fontId="10" fillId="0" borderId="22" xfId="0" applyNumberFormat="1" applyFont="1" applyFill="1" applyBorder="1" applyAlignment="1" applyProtection="1">
      <alignment horizontal="center"/>
      <protection locked="0"/>
    </xf>
    <xf numFmtId="3" fontId="10" fillId="0" borderId="23" xfId="0" applyNumberFormat="1" applyFont="1" applyFill="1" applyBorder="1" applyAlignment="1" applyProtection="1">
      <alignment horizontal="center"/>
      <protection locked="0"/>
    </xf>
    <xf numFmtId="3" fontId="10" fillId="0" borderId="21" xfId="0" applyNumberFormat="1" applyFont="1" applyFill="1" applyBorder="1" applyAlignment="1" applyProtection="1">
      <alignment horizontal="center"/>
      <protection locked="0"/>
    </xf>
    <xf numFmtId="3" fontId="10" fillId="0" borderId="24" xfId="0" applyNumberFormat="1" applyFont="1" applyFill="1" applyBorder="1" applyAlignment="1" applyProtection="1">
      <alignment horizontal="center"/>
      <protection locked="0"/>
    </xf>
    <xf numFmtId="3" fontId="10" fillId="0" borderId="25" xfId="0" applyNumberFormat="1" applyFont="1" applyFill="1" applyBorder="1" applyAlignment="1" applyProtection="1">
      <alignment horizontal="center"/>
      <protection locked="0"/>
    </xf>
    <xf numFmtId="0" fontId="13" fillId="0" borderId="26" xfId="0" applyFont="1" applyFill="1" applyBorder="1" applyAlignment="1" applyProtection="1">
      <alignment horizontal="left"/>
      <protection locked="0"/>
    </xf>
    <xf numFmtId="3" fontId="11" fillId="0" borderId="13" xfId="0" applyNumberFormat="1" applyFont="1" applyFill="1" applyBorder="1" applyAlignment="1" applyProtection="1">
      <alignment horizontal="right"/>
      <protection/>
    </xf>
    <xf numFmtId="3" fontId="11" fillId="0" borderId="27" xfId="0" applyNumberFormat="1" applyFont="1" applyFill="1" applyBorder="1" applyAlignment="1" applyProtection="1">
      <alignment horizontal="right"/>
      <protection locked="0"/>
    </xf>
    <xf numFmtId="3" fontId="11" fillId="0" borderId="28" xfId="0" applyNumberFormat="1" applyFont="1" applyFill="1" applyBorder="1" applyAlignment="1" applyProtection="1">
      <alignment horizontal="right"/>
      <protection locked="0"/>
    </xf>
    <xf numFmtId="3" fontId="11" fillId="0" borderId="29" xfId="0" applyNumberFormat="1" applyFont="1" applyFill="1" applyBorder="1" applyAlignment="1" applyProtection="1">
      <alignment horizontal="right"/>
      <protection locked="0"/>
    </xf>
    <xf numFmtId="3" fontId="11" fillId="0" borderId="30" xfId="0" applyNumberFormat="1" applyFont="1" applyFill="1" applyBorder="1" applyAlignment="1" applyProtection="1">
      <alignment horizontal="right"/>
      <protection locked="0"/>
    </xf>
    <xf numFmtId="0" fontId="15" fillId="0" borderId="26" xfId="0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right"/>
      <protection/>
    </xf>
    <xf numFmtId="3" fontId="5" fillId="0" borderId="27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Fill="1" applyBorder="1" applyAlignment="1" applyProtection="1">
      <alignment horizontal="right"/>
      <protection/>
    </xf>
    <xf numFmtId="3" fontId="5" fillId="0" borderId="30" xfId="0" applyNumberFormat="1" applyFont="1" applyFill="1" applyBorder="1" applyAlignment="1" applyProtection="1">
      <alignment horizontal="right"/>
      <protection/>
    </xf>
    <xf numFmtId="0" fontId="16" fillId="0" borderId="26" xfId="0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right"/>
      <protection/>
    </xf>
    <xf numFmtId="3" fontId="11" fillId="0" borderId="31" xfId="0" applyNumberFormat="1" applyFont="1" applyFill="1" applyBorder="1" applyAlignment="1" applyProtection="1">
      <alignment horizontal="right"/>
      <protection locked="0"/>
    </xf>
    <xf numFmtId="3" fontId="5" fillId="0" borderId="32" xfId="0" applyNumberFormat="1" applyFont="1" applyFill="1" applyBorder="1" applyAlignment="1" applyProtection="1">
      <alignment horizontal="right"/>
      <protection/>
    </xf>
    <xf numFmtId="0" fontId="17" fillId="0" borderId="27" xfId="0" applyFont="1" applyFill="1" applyBorder="1" applyAlignment="1" applyProtection="1">
      <alignment horizontal="left"/>
      <protection locked="0"/>
    </xf>
    <xf numFmtId="3" fontId="11" fillId="0" borderId="33" xfId="0" applyNumberFormat="1" applyFont="1" applyFill="1" applyBorder="1" applyAlignment="1" applyProtection="1">
      <alignment horizontal="right"/>
      <protection/>
    </xf>
    <xf numFmtId="0" fontId="18" fillId="0" borderId="34" xfId="0" applyFont="1" applyFill="1" applyBorder="1" applyAlignment="1" applyProtection="1">
      <alignment horizontal="center"/>
      <protection locked="0"/>
    </xf>
    <xf numFmtId="3" fontId="5" fillId="0" borderId="33" xfId="0" applyNumberFormat="1" applyFont="1" applyFill="1" applyBorder="1" applyAlignment="1" applyProtection="1">
      <alignment horizontal="right"/>
      <protection/>
    </xf>
    <xf numFmtId="0" fontId="5" fillId="0" borderId="35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 applyProtection="1">
      <alignment/>
      <protection locked="0"/>
    </xf>
    <xf numFmtId="4" fontId="1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3" fontId="10" fillId="0" borderId="38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3" fontId="10" fillId="0" borderId="36" xfId="0" applyNumberFormat="1" applyFont="1" applyFill="1" applyBorder="1" applyAlignment="1" applyProtection="1">
      <alignment horizontal="center"/>
      <protection locked="0"/>
    </xf>
    <xf numFmtId="3" fontId="10" fillId="0" borderId="39" xfId="0" applyNumberFormat="1" applyFont="1" applyFill="1" applyBorder="1" applyAlignment="1" applyProtection="1">
      <alignment horizontal="center"/>
      <protection locked="0"/>
    </xf>
    <xf numFmtId="3" fontId="10" fillId="0" borderId="37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/>
      <protection locked="0"/>
    </xf>
    <xf numFmtId="3" fontId="10" fillId="0" borderId="20" xfId="0" applyNumberFormat="1" applyFont="1" applyFill="1" applyBorder="1" applyAlignment="1" applyProtection="1">
      <alignment horizontal="center"/>
      <protection locked="0"/>
    </xf>
    <xf numFmtId="3" fontId="10" fillId="0" borderId="41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 horizontal="left"/>
      <protection locked="0"/>
    </xf>
    <xf numFmtId="3" fontId="11" fillId="0" borderId="40" xfId="0" applyNumberFormat="1" applyFont="1" applyFill="1" applyBorder="1" applyAlignment="1" applyProtection="1">
      <alignment horizontal="right"/>
      <protection/>
    </xf>
    <xf numFmtId="3" fontId="11" fillId="0" borderId="42" xfId="0" applyNumberFormat="1" applyFont="1" applyFill="1" applyBorder="1" applyAlignment="1" applyProtection="1">
      <alignment horizontal="right"/>
      <protection locked="0"/>
    </xf>
    <xf numFmtId="3" fontId="11" fillId="0" borderId="43" xfId="0" applyNumberFormat="1" applyFont="1" applyFill="1" applyBorder="1" applyAlignment="1" applyProtection="1">
      <alignment horizontal="right"/>
      <protection locked="0"/>
    </xf>
    <xf numFmtId="49" fontId="11" fillId="0" borderId="44" xfId="0" applyNumberFormat="1" applyFont="1" applyFill="1" applyBorder="1" applyAlignment="1">
      <alignment horizontal="right" wrapText="1"/>
    </xf>
    <xf numFmtId="3" fontId="11" fillId="0" borderId="45" xfId="0" applyNumberFormat="1" applyFont="1" applyFill="1" applyBorder="1" applyAlignment="1" applyProtection="1">
      <alignment horizontal="right"/>
      <protection locked="0"/>
    </xf>
    <xf numFmtId="3" fontId="11" fillId="0" borderId="31" xfId="0" applyNumberFormat="1" applyFont="1" applyFill="1" applyBorder="1" applyAlignment="1" applyProtection="1">
      <alignment horizontal="right"/>
      <protection/>
    </xf>
    <xf numFmtId="3" fontId="11" fillId="0" borderId="46" xfId="0" applyNumberFormat="1" applyFont="1" applyFill="1" applyBorder="1" applyAlignment="1" applyProtection="1">
      <alignment horizontal="right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3" fontId="5" fillId="0" borderId="26" xfId="0" applyNumberFormat="1" applyFont="1" applyFill="1" applyBorder="1" applyAlignment="1" applyProtection="1">
      <alignment horizontal="right"/>
      <protection/>
    </xf>
    <xf numFmtId="3" fontId="5" fillId="0" borderId="30" xfId="0" applyNumberFormat="1" applyFont="1" applyFill="1" applyBorder="1" applyAlignment="1" applyProtection="1">
      <alignment horizontal="right"/>
      <protection locked="0"/>
    </xf>
    <xf numFmtId="3" fontId="5" fillId="0" borderId="31" xfId="0" applyNumberFormat="1" applyFont="1" applyFill="1" applyBorder="1" applyAlignment="1" applyProtection="1">
      <alignment horizontal="right"/>
      <protection locked="0"/>
    </xf>
    <xf numFmtId="3" fontId="5" fillId="0" borderId="46" xfId="0" applyNumberFormat="1" applyFont="1" applyFill="1" applyBorder="1" applyAlignment="1" applyProtection="1">
      <alignment horizontal="right"/>
      <protection locked="0"/>
    </xf>
    <xf numFmtId="3" fontId="11" fillId="0" borderId="27" xfId="0" applyNumberFormat="1" applyFont="1" applyFill="1" applyBorder="1" applyAlignment="1">
      <alignment horizontal="right" wrapText="1"/>
    </xf>
    <xf numFmtId="3" fontId="11" fillId="0" borderId="30" xfId="0" applyNumberFormat="1" applyFont="1" applyFill="1" applyBorder="1" applyAlignment="1" applyProtection="1">
      <alignment horizontal="right"/>
      <protection/>
    </xf>
    <xf numFmtId="0" fontId="16" fillId="0" borderId="13" xfId="0" applyFont="1" applyFill="1" applyBorder="1" applyAlignment="1" applyProtection="1">
      <alignment horizontal="center"/>
      <protection locked="0"/>
    </xf>
    <xf numFmtId="49" fontId="11" fillId="0" borderId="27" xfId="0" applyNumberFormat="1" applyFont="1" applyFill="1" applyBorder="1" applyAlignment="1">
      <alignment horizontal="right" wrapText="1"/>
    </xf>
    <xf numFmtId="3" fontId="11" fillId="0" borderId="26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 applyProtection="1">
      <alignment horizontal="right"/>
      <protection locked="0"/>
    </xf>
    <xf numFmtId="3" fontId="5" fillId="0" borderId="45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 applyProtection="1">
      <alignment horizontal="left"/>
      <protection locked="0"/>
    </xf>
    <xf numFmtId="0" fontId="19" fillId="0" borderId="34" xfId="0" applyFont="1" applyFill="1" applyBorder="1" applyAlignment="1">
      <alignment horizontal="center"/>
    </xf>
    <xf numFmtId="3" fontId="19" fillId="0" borderId="47" xfId="0" applyNumberFormat="1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left"/>
      <protection locked="0"/>
    </xf>
    <xf numFmtId="3" fontId="5" fillId="0" borderId="12" xfId="0" applyNumberFormat="1" applyFont="1" applyFill="1" applyBorder="1" applyAlignment="1" applyProtection="1">
      <alignment horizontal="right"/>
      <protection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 applyProtection="1">
      <alignment horizontal="right"/>
      <protection/>
    </xf>
    <xf numFmtId="3" fontId="5" fillId="0" borderId="41" xfId="0" applyNumberFormat="1" applyFont="1" applyFill="1" applyBorder="1" applyAlignment="1" applyProtection="1">
      <alignment horizontal="center"/>
      <protection locked="0"/>
    </xf>
    <xf numFmtId="4" fontId="11" fillId="0" borderId="27" xfId="0" applyNumberFormat="1" applyFont="1" applyFill="1" applyBorder="1" applyAlignment="1" applyProtection="1">
      <alignment horizontal="right"/>
      <protection locked="0"/>
    </xf>
    <xf numFmtId="4" fontId="11" fillId="0" borderId="28" xfId="0" applyNumberFormat="1" applyFont="1" applyFill="1" applyBorder="1" applyAlignment="1" applyProtection="1">
      <alignment horizontal="right"/>
      <protection locked="0"/>
    </xf>
    <xf numFmtId="4" fontId="11" fillId="0" borderId="48" xfId="0" applyNumberFormat="1" applyFont="1" applyFill="1" applyBorder="1" applyAlignment="1">
      <alignment horizontal="right" wrapText="1"/>
    </xf>
    <xf numFmtId="4" fontId="11" fillId="0" borderId="29" xfId="0" applyNumberFormat="1" applyFont="1" applyFill="1" applyBorder="1" applyAlignment="1" applyProtection="1">
      <alignment horizontal="right"/>
      <protection locked="0"/>
    </xf>
    <xf numFmtId="4" fontId="11" fillId="0" borderId="13" xfId="0" applyNumberFormat="1" applyFont="1" applyFill="1" applyBorder="1" applyAlignment="1" applyProtection="1">
      <alignment horizontal="right"/>
      <protection/>
    </xf>
    <xf numFmtId="4" fontId="11" fillId="0" borderId="48" xfId="0" applyNumberFormat="1" applyFont="1" applyFill="1" applyBorder="1" applyAlignment="1" applyProtection="1">
      <alignment horizontal="right"/>
      <protection locked="0"/>
    </xf>
    <xf numFmtId="4" fontId="11" fillId="0" borderId="30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 horizontal="right"/>
      <protection/>
    </xf>
    <xf numFmtId="4" fontId="5" fillId="0" borderId="27" xfId="0" applyNumberFormat="1" applyFont="1" applyFill="1" applyBorder="1" applyAlignment="1" applyProtection="1">
      <alignment horizontal="right"/>
      <protection/>
    </xf>
    <xf numFmtId="4" fontId="5" fillId="0" borderId="28" xfId="0" applyNumberFormat="1" applyFont="1" applyFill="1" applyBorder="1" applyAlignment="1" applyProtection="1">
      <alignment horizontal="right"/>
      <protection/>
    </xf>
    <xf numFmtId="4" fontId="5" fillId="0" borderId="49" xfId="0" applyNumberFormat="1" applyFont="1" applyFill="1" applyBorder="1" applyAlignment="1" applyProtection="1">
      <alignment horizontal="right"/>
      <protection/>
    </xf>
    <xf numFmtId="4" fontId="5" fillId="0" borderId="13" xfId="0" applyNumberFormat="1" applyFont="1" applyFill="1" applyBorder="1" applyAlignment="1" applyProtection="1">
      <alignment horizontal="right"/>
      <protection/>
    </xf>
    <xf numFmtId="4" fontId="5" fillId="0" borderId="30" xfId="0" applyNumberFormat="1" applyFont="1" applyFill="1" applyBorder="1" applyAlignment="1" applyProtection="1">
      <alignment horizontal="right"/>
      <protection/>
    </xf>
    <xf numFmtId="4" fontId="5" fillId="0" borderId="48" xfId="0" applyNumberFormat="1" applyFont="1" applyFill="1" applyBorder="1" applyAlignment="1" applyProtection="1">
      <alignment horizontal="right"/>
      <protection/>
    </xf>
    <xf numFmtId="4" fontId="5" fillId="0" borderId="29" xfId="0" applyNumberFormat="1" applyFont="1" applyFill="1" applyBorder="1" applyAlignment="1" applyProtection="1">
      <alignment horizontal="right"/>
      <protection/>
    </xf>
    <xf numFmtId="4" fontId="11" fillId="0" borderId="49" xfId="0" applyNumberFormat="1" applyFont="1" applyFill="1" applyBorder="1" applyAlignment="1" applyProtection="1">
      <alignment horizontal="right"/>
      <protection locked="0"/>
    </xf>
    <xf numFmtId="4" fontId="11" fillId="0" borderId="50" xfId="0" applyNumberFormat="1" applyFont="1" applyFill="1" applyBorder="1" applyAlignment="1" applyProtection="1">
      <alignment horizontal="right"/>
      <protection locked="0"/>
    </xf>
    <xf numFmtId="4" fontId="11" fillId="0" borderId="31" xfId="0" applyNumberFormat="1" applyFont="1" applyFill="1" applyBorder="1" applyAlignment="1" applyProtection="1">
      <alignment horizontal="right"/>
      <protection locked="0"/>
    </xf>
    <xf numFmtId="4" fontId="11" fillId="0" borderId="51" xfId="0" applyNumberFormat="1" applyFont="1" applyFill="1" applyBorder="1" applyAlignment="1" applyProtection="1">
      <alignment horizontal="right"/>
      <protection locked="0"/>
    </xf>
    <xf numFmtId="4" fontId="5" fillId="0" borderId="32" xfId="0" applyNumberFormat="1" applyFont="1" applyFill="1" applyBorder="1" applyAlignment="1" applyProtection="1">
      <alignment horizontal="right"/>
      <protection/>
    </xf>
    <xf numFmtId="4" fontId="5" fillId="0" borderId="48" xfId="0" applyNumberFormat="1" applyFont="1" applyFill="1" applyBorder="1" applyAlignment="1" applyProtection="1">
      <alignment horizontal="right"/>
      <protection locked="0"/>
    </xf>
    <xf numFmtId="4" fontId="5" fillId="0" borderId="49" xfId="0" applyNumberFormat="1" applyFont="1" applyFill="1" applyBorder="1" applyAlignment="1" applyProtection="1">
      <alignment horizontal="right"/>
      <protection locked="0"/>
    </xf>
    <xf numFmtId="4" fontId="5" fillId="0" borderId="13" xfId="0" applyNumberFormat="1" applyFont="1" applyFill="1" applyBorder="1" applyAlignment="1" applyProtection="1">
      <alignment horizontal="right"/>
      <protection locked="0"/>
    </xf>
    <xf numFmtId="4" fontId="5" fillId="0" borderId="32" xfId="0" applyNumberFormat="1" applyFont="1" applyFill="1" applyBorder="1" applyAlignment="1" applyProtection="1">
      <alignment horizontal="right"/>
      <protection locked="0"/>
    </xf>
    <xf numFmtId="4" fontId="11" fillId="0" borderId="30" xfId="0" applyNumberFormat="1" applyFont="1" applyFill="1" applyBorder="1" applyAlignment="1" applyProtection="1">
      <alignment horizontal="right"/>
      <protection/>
    </xf>
    <xf numFmtId="4" fontId="11" fillId="0" borderId="28" xfId="0" applyNumberFormat="1" applyFont="1" applyFill="1" applyBorder="1" applyAlignment="1" applyProtection="1">
      <alignment horizontal="right"/>
      <protection/>
    </xf>
    <xf numFmtId="4" fontId="5" fillId="0" borderId="18" xfId="0" applyNumberFormat="1" applyFont="1" applyFill="1" applyBorder="1" applyAlignment="1" applyProtection="1">
      <alignment horizontal="right"/>
      <protection/>
    </xf>
    <xf numFmtId="4" fontId="5" fillId="0" borderId="38" xfId="0" applyNumberFormat="1" applyFont="1" applyFill="1" applyBorder="1" applyAlignment="1" applyProtection="1">
      <alignment horizontal="right"/>
      <protection/>
    </xf>
    <xf numFmtId="4" fontId="5" fillId="0" borderId="16" xfId="0" applyNumberFormat="1" applyFont="1" applyFill="1" applyBorder="1" applyAlignment="1" applyProtection="1">
      <alignment horizontal="right"/>
      <protection/>
    </xf>
    <xf numFmtId="4" fontId="5" fillId="0" borderId="15" xfId="0" applyNumberFormat="1" applyFont="1" applyFill="1" applyBorder="1" applyAlignment="1" applyProtection="1">
      <alignment horizontal="right"/>
      <protection/>
    </xf>
    <xf numFmtId="4" fontId="5" fillId="0" borderId="33" xfId="0" applyNumberFormat="1" applyFont="1" applyFill="1" applyBorder="1" applyAlignment="1" applyProtection="1">
      <alignment horizontal="right"/>
      <protection/>
    </xf>
    <xf numFmtId="4" fontId="5" fillId="0" borderId="19" xfId="0" applyNumberFormat="1" applyFont="1" applyFill="1" applyBorder="1" applyAlignment="1" applyProtection="1">
      <alignment horizontal="right"/>
      <protection/>
    </xf>
    <xf numFmtId="4" fontId="5" fillId="0" borderId="52" xfId="0" applyNumberFormat="1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3" fontId="5" fillId="0" borderId="0" xfId="0" applyNumberFormat="1" applyFont="1" applyFill="1" applyAlignment="1" applyProtection="1">
      <alignment horizontal="left"/>
      <protection locked="0"/>
    </xf>
    <xf numFmtId="3" fontId="10" fillId="0" borderId="53" xfId="0" applyNumberFormat="1" applyFont="1" applyFill="1" applyBorder="1" applyAlignment="1" applyProtection="1">
      <alignment horizontal="center"/>
      <protection locked="0"/>
    </xf>
    <xf numFmtId="3" fontId="10" fillId="0" borderId="54" xfId="0" applyNumberFormat="1" applyFont="1" applyFill="1" applyBorder="1" applyAlignment="1" applyProtection="1">
      <alignment horizontal="center"/>
      <protection locked="0"/>
    </xf>
    <xf numFmtId="3" fontId="10" fillId="0" borderId="55" xfId="0" applyNumberFormat="1" applyFont="1" applyFill="1" applyBorder="1" applyAlignment="1" applyProtection="1">
      <alignment horizontal="center"/>
      <protection locked="0"/>
    </xf>
    <xf numFmtId="3" fontId="10" fillId="0" borderId="56" xfId="0" applyNumberFormat="1" applyFont="1" applyFill="1" applyBorder="1" applyAlignment="1" applyProtection="1">
      <alignment horizontal="center"/>
      <protection locked="0"/>
    </xf>
    <xf numFmtId="3" fontId="10" fillId="0" borderId="57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" fontId="10" fillId="0" borderId="55" xfId="0" applyNumberFormat="1" applyFont="1" applyFill="1" applyBorder="1" applyAlignment="1" applyProtection="1">
      <alignment horizontal="center"/>
      <protection locked="0"/>
    </xf>
    <xf numFmtId="1" fontId="10" fillId="0" borderId="5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tabSelected="1" zoomScale="80" zoomScaleNormal="80" zoomScalePageLayoutView="0" workbookViewId="0" topLeftCell="A1">
      <selection activeCell="K2" sqref="K2"/>
    </sheetView>
  </sheetViews>
  <sheetFormatPr defaultColWidth="9.140625" defaultRowHeight="15"/>
  <cols>
    <col min="1" max="1" width="36.00390625" style="5" customWidth="1"/>
    <col min="2" max="2" width="11.7109375" style="5" customWidth="1"/>
    <col min="3" max="3" width="13.57421875" style="5" customWidth="1"/>
    <col min="4" max="4" width="12.7109375" style="5" customWidth="1"/>
    <col min="5" max="5" width="11.421875" style="5" bestFit="1" customWidth="1"/>
    <col min="6" max="6" width="12.140625" style="5" customWidth="1"/>
    <col min="7" max="7" width="11.8515625" style="5" customWidth="1"/>
    <col min="8" max="8" width="11.421875" style="5" customWidth="1"/>
    <col min="9" max="9" width="12.57421875" style="5" customWidth="1"/>
    <col min="10" max="10" width="12.28125" style="5" customWidth="1"/>
    <col min="11" max="11" width="12.8515625" style="5" customWidth="1"/>
    <col min="12" max="12" width="11.28125" style="5" customWidth="1"/>
    <col min="13" max="13" width="12.8515625" style="5" customWidth="1"/>
    <col min="14" max="16384" width="9.140625" style="5" customWidth="1"/>
  </cols>
  <sheetData>
    <row r="1" spans="1:14" ht="14.25" customHeight="1">
      <c r="A1" s="1"/>
      <c r="B1" s="2"/>
      <c r="C1" s="3"/>
      <c r="D1" s="3"/>
      <c r="E1" s="3"/>
      <c r="F1" s="4"/>
      <c r="G1" s="2"/>
      <c r="H1" s="2"/>
      <c r="I1" s="3"/>
      <c r="J1" s="3"/>
      <c r="K1" s="3"/>
      <c r="L1" s="137" t="s">
        <v>51</v>
      </c>
      <c r="M1" s="137"/>
      <c r="N1" s="3"/>
    </row>
    <row r="2" spans="1:14" ht="15.75">
      <c r="A2" s="6"/>
      <c r="B2" s="2"/>
      <c r="C2" s="3"/>
      <c r="D2" s="3"/>
      <c r="E2" s="3"/>
      <c r="F2" s="4"/>
      <c r="G2" s="2"/>
      <c r="H2" s="2"/>
      <c r="I2" s="3"/>
      <c r="J2" s="3"/>
      <c r="K2" s="7"/>
      <c r="L2" s="137" t="s">
        <v>47</v>
      </c>
      <c r="M2" s="137"/>
      <c r="N2" s="3"/>
    </row>
    <row r="3" spans="1:28" ht="15">
      <c r="A3" s="143" t="s">
        <v>50</v>
      </c>
      <c r="B3" s="143"/>
      <c r="C3" s="143"/>
      <c r="D3" s="143"/>
      <c r="E3" s="143"/>
      <c r="F3" s="143"/>
      <c r="G3" s="143"/>
      <c r="H3" s="143"/>
      <c r="I3" s="143"/>
      <c r="J3" s="17"/>
      <c r="K3" s="17"/>
      <c r="L3" s="17"/>
      <c r="M3" s="1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6.5" thickBot="1">
      <c r="A4" s="19"/>
      <c r="B4" s="19"/>
      <c r="C4" s="19"/>
      <c r="D4" s="19"/>
      <c r="E4" s="19"/>
      <c r="F4" s="19"/>
      <c r="G4" s="19"/>
      <c r="H4" s="19"/>
      <c r="I4" s="19"/>
      <c r="J4" s="17"/>
      <c r="K4" s="17"/>
      <c r="L4" s="17"/>
      <c r="M4" s="20" t="s">
        <v>49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5">
      <c r="A5" s="21"/>
      <c r="B5" s="8" t="s">
        <v>13</v>
      </c>
      <c r="C5" s="138" t="s">
        <v>14</v>
      </c>
      <c r="D5" s="139"/>
      <c r="E5" s="140" t="s">
        <v>15</v>
      </c>
      <c r="F5" s="141"/>
      <c r="G5" s="142"/>
      <c r="H5" s="144" t="s">
        <v>16</v>
      </c>
      <c r="I5" s="145"/>
      <c r="J5" s="145"/>
      <c r="K5" s="145"/>
      <c r="L5" s="145"/>
      <c r="M5" s="133" t="s">
        <v>48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5">
      <c r="A6" s="22" t="s">
        <v>17</v>
      </c>
      <c r="B6" s="12" t="s">
        <v>18</v>
      </c>
      <c r="C6" s="23" t="s">
        <v>19</v>
      </c>
      <c r="D6" s="24" t="s">
        <v>1</v>
      </c>
      <c r="E6" s="25" t="s">
        <v>20</v>
      </c>
      <c r="F6" s="26" t="s">
        <v>21</v>
      </c>
      <c r="G6" s="24" t="s">
        <v>22</v>
      </c>
      <c r="H6" s="27" t="s">
        <v>23</v>
      </c>
      <c r="I6" s="25" t="s">
        <v>24</v>
      </c>
      <c r="J6" s="26" t="s">
        <v>21</v>
      </c>
      <c r="K6" s="28" t="s">
        <v>25</v>
      </c>
      <c r="L6" s="28" t="s">
        <v>26</v>
      </c>
      <c r="M6" s="134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5.75" thickBot="1">
      <c r="A7" s="29"/>
      <c r="B7" s="14" t="s">
        <v>27</v>
      </c>
      <c r="C7" s="30"/>
      <c r="D7" s="31"/>
      <c r="E7" s="32" t="s">
        <v>28</v>
      </c>
      <c r="F7" s="33" t="s">
        <v>29</v>
      </c>
      <c r="G7" s="34" t="s">
        <v>21</v>
      </c>
      <c r="H7" s="35" t="s">
        <v>30</v>
      </c>
      <c r="I7" s="32" t="s">
        <v>29</v>
      </c>
      <c r="J7" s="33" t="s">
        <v>22</v>
      </c>
      <c r="K7" s="36" t="s">
        <v>21</v>
      </c>
      <c r="L7" s="36"/>
      <c r="M7" s="135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5">
      <c r="A8" s="37" t="s">
        <v>2</v>
      </c>
      <c r="B8" s="38">
        <f>SUM(C8:D8)</f>
        <v>-0.14000000001396984</v>
      </c>
      <c r="C8" s="100">
        <v>-1023545.14</v>
      </c>
      <c r="D8" s="101">
        <v>1023545</v>
      </c>
      <c r="E8" s="102" t="s">
        <v>31</v>
      </c>
      <c r="F8" s="103">
        <v>0</v>
      </c>
      <c r="G8" s="104">
        <v>0</v>
      </c>
      <c r="H8" s="105">
        <v>0</v>
      </c>
      <c r="I8" s="106">
        <v>115341.41</v>
      </c>
      <c r="J8" s="106">
        <v>34630.4</v>
      </c>
      <c r="K8" s="106">
        <v>2842514.58</v>
      </c>
      <c r="L8" s="103">
        <v>180917.26</v>
      </c>
      <c r="M8" s="107">
        <f>SUM(H8+E8)</f>
        <v>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">
      <c r="A9" s="43" t="s">
        <v>32</v>
      </c>
      <c r="B9" s="44">
        <f aca="true" t="shared" si="0" ref="B9:M9">SUM(B8)</f>
        <v>-0.14000000001396984</v>
      </c>
      <c r="C9" s="108">
        <f t="shared" si="0"/>
        <v>-1023545.14</v>
      </c>
      <c r="D9" s="109">
        <f t="shared" si="0"/>
        <v>1023545</v>
      </c>
      <c r="E9" s="110">
        <f t="shared" si="0"/>
        <v>0</v>
      </c>
      <c r="F9" s="109">
        <f t="shared" si="0"/>
        <v>0</v>
      </c>
      <c r="G9" s="111">
        <f t="shared" si="0"/>
        <v>0</v>
      </c>
      <c r="H9" s="110">
        <f t="shared" si="0"/>
        <v>0</v>
      </c>
      <c r="I9" s="112">
        <f t="shared" si="0"/>
        <v>115341.41</v>
      </c>
      <c r="J9" s="110">
        <f t="shared" si="0"/>
        <v>34630.4</v>
      </c>
      <c r="K9" s="112">
        <f t="shared" si="0"/>
        <v>2842514.58</v>
      </c>
      <c r="L9" s="110">
        <f t="shared" si="0"/>
        <v>180917.26</v>
      </c>
      <c r="M9" s="111">
        <f t="shared" si="0"/>
        <v>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">
      <c r="A10" s="37" t="s">
        <v>3</v>
      </c>
      <c r="B10" s="38">
        <f>SUM(C10:D10)</f>
        <v>94231.73999999999</v>
      </c>
      <c r="C10" s="100">
        <v>85782.2</v>
      </c>
      <c r="D10" s="101">
        <v>8449.54</v>
      </c>
      <c r="E10" s="102">
        <v>0</v>
      </c>
      <c r="F10" s="103">
        <f>B10*0.2</f>
        <v>18846.347999999998</v>
      </c>
      <c r="G10" s="104">
        <f>SUM(B10-E10-F10)</f>
        <v>75385.39199999999</v>
      </c>
      <c r="H10" s="105">
        <v>0</v>
      </c>
      <c r="I10" s="106">
        <v>252101.91</v>
      </c>
      <c r="J10" s="106">
        <v>511846.14</v>
      </c>
      <c r="K10" s="106">
        <v>636249.57</v>
      </c>
      <c r="L10" s="103">
        <v>88133.92</v>
      </c>
      <c r="M10" s="107">
        <f>SUM(H10+E10)</f>
        <v>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5">
      <c r="A11" s="48" t="s">
        <v>33</v>
      </c>
      <c r="B11" s="44">
        <f aca="true" t="shared" si="1" ref="B11:M11">SUM(B10)</f>
        <v>94231.73999999999</v>
      </c>
      <c r="C11" s="108">
        <f t="shared" si="1"/>
        <v>85782.2</v>
      </c>
      <c r="D11" s="109">
        <f t="shared" si="1"/>
        <v>8449.54</v>
      </c>
      <c r="E11" s="113">
        <f t="shared" si="1"/>
        <v>0</v>
      </c>
      <c r="F11" s="110">
        <f t="shared" si="1"/>
        <v>18846.347999999998</v>
      </c>
      <c r="G11" s="111">
        <f t="shared" si="1"/>
        <v>75385.39199999999</v>
      </c>
      <c r="H11" s="110">
        <f t="shared" si="1"/>
        <v>0</v>
      </c>
      <c r="I11" s="114">
        <f t="shared" si="1"/>
        <v>252101.91</v>
      </c>
      <c r="J11" s="112">
        <f t="shared" si="1"/>
        <v>511846.14</v>
      </c>
      <c r="K11" s="113">
        <f t="shared" si="1"/>
        <v>636249.57</v>
      </c>
      <c r="L11" s="110">
        <f t="shared" si="1"/>
        <v>88133.92</v>
      </c>
      <c r="M11" s="111">
        <f t="shared" si="1"/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">
      <c r="A12" s="37" t="s">
        <v>4</v>
      </c>
      <c r="B12" s="38">
        <f aca="true" t="shared" si="2" ref="B12:B17">SUM(C12:D12)</f>
        <v>606874.27</v>
      </c>
      <c r="C12" s="100">
        <v>603240.27</v>
      </c>
      <c r="D12" s="101">
        <v>3634</v>
      </c>
      <c r="E12" s="102" t="s">
        <v>31</v>
      </c>
      <c r="F12" s="103">
        <f>B12*0.2</f>
        <v>121374.854</v>
      </c>
      <c r="G12" s="104">
        <f aca="true" t="shared" si="3" ref="G12:G17">SUM(B12-E12-F12)</f>
        <v>485499.416</v>
      </c>
      <c r="H12" s="105">
        <v>0</v>
      </c>
      <c r="I12" s="106">
        <v>201640</v>
      </c>
      <c r="J12" s="106">
        <v>168980.19</v>
      </c>
      <c r="K12" s="106">
        <v>256240.25</v>
      </c>
      <c r="L12" s="103">
        <v>81182.88</v>
      </c>
      <c r="M12" s="107">
        <f>SUM(H12+E12)</f>
        <v>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5">
      <c r="A13" s="37" t="s">
        <v>5</v>
      </c>
      <c r="B13" s="38">
        <f t="shared" si="2"/>
        <v>12579.94</v>
      </c>
      <c r="C13" s="100">
        <v>11205.53</v>
      </c>
      <c r="D13" s="101">
        <v>1374.41</v>
      </c>
      <c r="E13" s="102" t="s">
        <v>31</v>
      </c>
      <c r="F13" s="103">
        <f>B13*0.2</f>
        <v>2515.9880000000003</v>
      </c>
      <c r="G13" s="104">
        <f t="shared" si="3"/>
        <v>10063.952000000001</v>
      </c>
      <c r="H13" s="105">
        <v>0</v>
      </c>
      <c r="I13" s="106">
        <v>104867.79</v>
      </c>
      <c r="J13" s="106">
        <v>177302.74</v>
      </c>
      <c r="K13" s="106">
        <v>987431.1</v>
      </c>
      <c r="L13" s="103">
        <v>87308.52</v>
      </c>
      <c r="M13" s="104">
        <f>SUM(H13+E13)</f>
        <v>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">
      <c r="A14" s="37" t="s">
        <v>6</v>
      </c>
      <c r="B14" s="38">
        <f t="shared" si="2"/>
        <v>0</v>
      </c>
      <c r="C14" s="100">
        <v>0</v>
      </c>
      <c r="D14" s="101">
        <v>0</v>
      </c>
      <c r="E14" s="102" t="s">
        <v>31</v>
      </c>
      <c r="F14" s="103">
        <v>0</v>
      </c>
      <c r="G14" s="104">
        <v>0</v>
      </c>
      <c r="H14" s="105">
        <v>0</v>
      </c>
      <c r="I14" s="106">
        <v>226032.11</v>
      </c>
      <c r="J14" s="106">
        <v>450954.43</v>
      </c>
      <c r="K14" s="106">
        <v>646884.2</v>
      </c>
      <c r="L14" s="103">
        <v>8672.89</v>
      </c>
      <c r="M14" s="107">
        <f>SUM(H14+E14)</f>
        <v>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5">
      <c r="A15" s="37" t="s">
        <v>7</v>
      </c>
      <c r="B15" s="38">
        <f>SUM(C15:D15)</f>
        <v>-62556</v>
      </c>
      <c r="C15" s="100">
        <v>-62556</v>
      </c>
      <c r="D15" s="101">
        <v>0</v>
      </c>
      <c r="E15" s="115">
        <v>0</v>
      </c>
      <c r="F15" s="103">
        <f>IF((B15*0.2)&lt;0,0,B15*0.2)*B15*0.2</f>
        <v>0</v>
      </c>
      <c r="G15" s="101">
        <f>IF((C15*0.2)&lt;0,0,C15*0.2)*C15*0.2</f>
        <v>0</v>
      </c>
      <c r="H15" s="105">
        <v>0</v>
      </c>
      <c r="I15" s="106">
        <v>17650.73</v>
      </c>
      <c r="J15" s="106">
        <v>21339.7</v>
      </c>
      <c r="K15" s="106">
        <v>440929.82</v>
      </c>
      <c r="L15" s="106">
        <v>30748.37</v>
      </c>
      <c r="M15" s="104">
        <v>-62556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">
      <c r="A16" s="37" t="s">
        <v>8</v>
      </c>
      <c r="B16" s="38">
        <f>SUM(C16:D16)</f>
        <v>181215.52999999997</v>
      </c>
      <c r="C16" s="100">
        <v>-340857.13</v>
      </c>
      <c r="D16" s="101">
        <v>522072.66</v>
      </c>
      <c r="E16" s="105">
        <v>0</v>
      </c>
      <c r="F16" s="103">
        <f>B16*0.2</f>
        <v>36243.10599999999</v>
      </c>
      <c r="G16" s="104">
        <f t="shared" si="3"/>
        <v>144972.42399999997</v>
      </c>
      <c r="H16" s="116">
        <v>0</v>
      </c>
      <c r="I16" s="116">
        <v>419204.51</v>
      </c>
      <c r="J16" s="117">
        <v>811618.86</v>
      </c>
      <c r="K16" s="117">
        <v>336108.7</v>
      </c>
      <c r="L16" s="118">
        <v>311820.65</v>
      </c>
      <c r="M16" s="107">
        <f>SUM(H16+E16)</f>
        <v>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5">
      <c r="A17" s="37" t="s">
        <v>9</v>
      </c>
      <c r="B17" s="38">
        <f t="shared" si="2"/>
        <v>0</v>
      </c>
      <c r="C17" s="100">
        <v>0</v>
      </c>
      <c r="D17" s="101">
        <v>0</v>
      </c>
      <c r="E17" s="105">
        <v>0</v>
      </c>
      <c r="F17" s="103">
        <f>B17*0.2</f>
        <v>0</v>
      </c>
      <c r="G17" s="104">
        <f t="shared" si="3"/>
        <v>0</v>
      </c>
      <c r="H17" s="105">
        <v>0</v>
      </c>
      <c r="I17" s="105">
        <v>153764.6</v>
      </c>
      <c r="J17" s="106">
        <v>397877.49</v>
      </c>
      <c r="K17" s="106">
        <v>259488.1</v>
      </c>
      <c r="L17" s="115">
        <v>81827.21</v>
      </c>
      <c r="M17" s="104">
        <f>SUM(H17+E17)</f>
        <v>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5">
      <c r="A18" s="37" t="s">
        <v>10</v>
      </c>
      <c r="B18" s="38">
        <f>SUM(C18:D18)</f>
        <v>-1219950.55</v>
      </c>
      <c r="C18" s="100">
        <v>-1219950.55</v>
      </c>
      <c r="D18" s="101">
        <v>0</v>
      </c>
      <c r="E18" s="105">
        <v>0</v>
      </c>
      <c r="F18" s="103">
        <f>IF((B18*0.2)&lt;0,0,B18*0.2)*B18*0.2</f>
        <v>0</v>
      </c>
      <c r="G18" s="101">
        <f>IF((C18*0.2)&lt;0,0,C18*0.2)*C18*0.2</f>
        <v>0</v>
      </c>
      <c r="H18" s="105">
        <v>0</v>
      </c>
      <c r="I18" s="105">
        <v>124809.36</v>
      </c>
      <c r="J18" s="106">
        <v>135652.12</v>
      </c>
      <c r="K18" s="106">
        <v>1465769.59</v>
      </c>
      <c r="L18" s="103">
        <v>14347.63</v>
      </c>
      <c r="M18" s="104">
        <v>-1219951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5">
      <c r="A19" s="48" t="s">
        <v>34</v>
      </c>
      <c r="B19" s="44">
        <f>B12+B13+B14+B15+B16+B17+B18</f>
        <v>-481836.81000000006</v>
      </c>
      <c r="C19" s="108">
        <f>C12+C13+C14+C15+C16+C17+C18</f>
        <v>-1008917.88</v>
      </c>
      <c r="D19" s="119">
        <f>D12+D13+D14+D15+D16+D17+D18</f>
        <v>527081.07</v>
      </c>
      <c r="E19" s="120">
        <f aca="true" t="shared" si="4" ref="E19:L19">SUM(E12:E17)</f>
        <v>0</v>
      </c>
      <c r="F19" s="121">
        <f t="shared" si="4"/>
        <v>160133.948</v>
      </c>
      <c r="G19" s="122">
        <f t="shared" si="4"/>
        <v>640535.792</v>
      </c>
      <c r="H19" s="123">
        <f t="shared" si="4"/>
        <v>0</v>
      </c>
      <c r="I19" s="123">
        <f t="shared" si="4"/>
        <v>1123159.74</v>
      </c>
      <c r="J19" s="123">
        <f t="shared" si="4"/>
        <v>2028073.41</v>
      </c>
      <c r="K19" s="123">
        <f t="shared" si="4"/>
        <v>2927082.1700000004</v>
      </c>
      <c r="L19" s="121">
        <f t="shared" si="4"/>
        <v>601560.52</v>
      </c>
      <c r="M19" s="122">
        <f>SUM(M12:M18)</f>
        <v>-1282507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5">
      <c r="A20" s="52" t="s">
        <v>35</v>
      </c>
      <c r="B20" s="53">
        <f>SUM(C20:D20)</f>
        <v>0</v>
      </c>
      <c r="C20" s="124">
        <v>-52086</v>
      </c>
      <c r="D20" s="124">
        <v>52086</v>
      </c>
      <c r="E20" s="124">
        <v>0</v>
      </c>
      <c r="F20" s="124">
        <f>B20*0.05</f>
        <v>0</v>
      </c>
      <c r="G20" s="124">
        <f>SUM(B20-E20-F20)</f>
        <v>0</v>
      </c>
      <c r="H20" s="124">
        <v>0</v>
      </c>
      <c r="I20" s="124">
        <v>25737</v>
      </c>
      <c r="J20" s="124">
        <v>0</v>
      </c>
      <c r="K20" s="124">
        <v>0</v>
      </c>
      <c r="L20" s="124">
        <v>38844.72</v>
      </c>
      <c r="M20" s="125">
        <f>SUM(H20+E20)</f>
        <v>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5.75" thickBot="1">
      <c r="A21" s="54" t="s">
        <v>36</v>
      </c>
      <c r="B21" s="55">
        <f aca="true" t="shared" si="5" ref="B21:M21">SUM(B20)</f>
        <v>0</v>
      </c>
      <c r="C21" s="126">
        <f t="shared" si="5"/>
        <v>-52086</v>
      </c>
      <c r="D21" s="127">
        <f t="shared" si="5"/>
        <v>52086</v>
      </c>
      <c r="E21" s="128">
        <f t="shared" si="5"/>
        <v>0</v>
      </c>
      <c r="F21" s="129">
        <f t="shared" si="5"/>
        <v>0</v>
      </c>
      <c r="G21" s="130">
        <f t="shared" si="5"/>
        <v>0</v>
      </c>
      <c r="H21" s="128">
        <f t="shared" si="5"/>
        <v>0</v>
      </c>
      <c r="I21" s="131">
        <f t="shared" si="5"/>
        <v>25737</v>
      </c>
      <c r="J21" s="131">
        <f t="shared" si="5"/>
        <v>0</v>
      </c>
      <c r="K21" s="131">
        <f t="shared" si="5"/>
        <v>0</v>
      </c>
      <c r="L21" s="129">
        <f t="shared" si="5"/>
        <v>38844.72</v>
      </c>
      <c r="M21" s="130">
        <f t="shared" si="5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5.75" thickBot="1">
      <c r="A22" s="56" t="s">
        <v>37</v>
      </c>
      <c r="B22" s="132">
        <f aca="true" t="shared" si="6" ref="B22:M22">B9+B11+B19+B21</f>
        <v>-387605.2100000001</v>
      </c>
      <c r="C22" s="132">
        <f t="shared" si="6"/>
        <v>-1998766.82</v>
      </c>
      <c r="D22" s="132">
        <f t="shared" si="6"/>
        <v>1611161.6099999999</v>
      </c>
      <c r="E22" s="132">
        <f t="shared" si="6"/>
        <v>0</v>
      </c>
      <c r="F22" s="132">
        <f t="shared" si="6"/>
        <v>178980.296</v>
      </c>
      <c r="G22" s="132">
        <f t="shared" si="6"/>
        <v>715921.184</v>
      </c>
      <c r="H22" s="132">
        <f t="shared" si="6"/>
        <v>0</v>
      </c>
      <c r="I22" s="132">
        <f t="shared" si="6"/>
        <v>1516340.06</v>
      </c>
      <c r="J22" s="132">
        <f t="shared" si="6"/>
        <v>2574549.95</v>
      </c>
      <c r="K22" s="132">
        <f t="shared" si="6"/>
        <v>6405846.32</v>
      </c>
      <c r="L22" s="132">
        <f t="shared" si="6"/>
        <v>909456.4199999999</v>
      </c>
      <c r="M22" s="132">
        <f t="shared" si="6"/>
        <v>-1282507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5">
      <c r="A23" s="18"/>
      <c r="B23" s="57"/>
      <c r="C23" s="58"/>
      <c r="D23" s="58"/>
      <c r="E23" s="58"/>
      <c r="F23" s="58"/>
      <c r="G23" s="57"/>
      <c r="H23" s="9"/>
      <c r="I23" s="9"/>
      <c r="J23" s="9"/>
      <c r="K23" s="9"/>
      <c r="L23" s="9"/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5" spans="1:10" ht="15" customHeight="1">
      <c r="A25" s="136" t="s">
        <v>46</v>
      </c>
      <c r="B25" s="136"/>
      <c r="C25" s="136"/>
      <c r="D25" s="136"/>
      <c r="E25" s="136"/>
      <c r="F25" s="136"/>
      <c r="G25" s="136"/>
      <c r="H25" s="136"/>
      <c r="I25" s="136"/>
      <c r="J25" s="136"/>
    </row>
    <row r="26" ht="15.75" thickBot="1">
      <c r="J26" s="59" t="s">
        <v>12</v>
      </c>
    </row>
    <row r="27" spans="1:10" ht="15">
      <c r="A27" s="60"/>
      <c r="B27" s="8" t="s">
        <v>13</v>
      </c>
      <c r="C27" s="138" t="s">
        <v>14</v>
      </c>
      <c r="D27" s="139"/>
      <c r="E27" s="140" t="s">
        <v>15</v>
      </c>
      <c r="F27" s="141"/>
      <c r="G27" s="141"/>
      <c r="H27" s="141"/>
      <c r="I27" s="141"/>
      <c r="J27" s="142"/>
    </row>
    <row r="28" spans="1:10" ht="26.25">
      <c r="A28" s="61" t="s">
        <v>38</v>
      </c>
      <c r="B28" s="12" t="s">
        <v>18</v>
      </c>
      <c r="C28" s="62"/>
      <c r="D28" s="63"/>
      <c r="E28" s="23" t="s">
        <v>20</v>
      </c>
      <c r="F28" s="26" t="s">
        <v>39</v>
      </c>
      <c r="G28" s="25" t="s">
        <v>21</v>
      </c>
      <c r="H28" s="26" t="s">
        <v>39</v>
      </c>
      <c r="I28" s="26" t="s">
        <v>22</v>
      </c>
      <c r="J28" s="64" t="s">
        <v>40</v>
      </c>
    </row>
    <row r="29" spans="1:10" ht="15">
      <c r="A29" s="65"/>
      <c r="B29" s="12" t="s">
        <v>27</v>
      </c>
      <c r="C29" s="23" t="s">
        <v>19</v>
      </c>
      <c r="D29" s="24" t="s">
        <v>1</v>
      </c>
      <c r="E29" s="66" t="s">
        <v>41</v>
      </c>
      <c r="F29" s="67" t="s">
        <v>42</v>
      </c>
      <c r="G29" s="13" t="s">
        <v>29</v>
      </c>
      <c r="H29" s="67" t="s">
        <v>42</v>
      </c>
      <c r="I29" s="67" t="s">
        <v>21</v>
      </c>
      <c r="J29" s="68" t="s">
        <v>42</v>
      </c>
    </row>
    <row r="30" spans="1:10" ht="15.75" thickBot="1">
      <c r="A30" s="69"/>
      <c r="B30" s="14"/>
      <c r="C30" s="30"/>
      <c r="D30" s="31"/>
      <c r="E30" s="70" t="s">
        <v>43</v>
      </c>
      <c r="F30" s="33" t="s">
        <v>0</v>
      </c>
      <c r="G30" s="32"/>
      <c r="H30" s="33" t="s">
        <v>0</v>
      </c>
      <c r="I30" s="33"/>
      <c r="J30" s="71" t="s">
        <v>0</v>
      </c>
    </row>
    <row r="31" spans="1:10" ht="15">
      <c r="A31" s="72" t="s">
        <v>2</v>
      </c>
      <c r="B31" s="73">
        <f>SUM(C31:D31)</f>
        <v>-0.14000000001396984</v>
      </c>
      <c r="C31" s="74">
        <f>C8</f>
        <v>-1023545.14</v>
      </c>
      <c r="D31" s="75">
        <v>1023545</v>
      </c>
      <c r="E31" s="76" t="s">
        <v>31</v>
      </c>
      <c r="F31" s="50">
        <v>0</v>
      </c>
      <c r="G31" s="77">
        <f>F8</f>
        <v>0</v>
      </c>
      <c r="H31" s="50">
        <v>20</v>
      </c>
      <c r="I31" s="78">
        <f>G8</f>
        <v>0</v>
      </c>
      <c r="J31" s="79">
        <v>80</v>
      </c>
    </row>
    <row r="32" spans="1:10" ht="15">
      <c r="A32" s="80" t="s">
        <v>32</v>
      </c>
      <c r="B32" s="44">
        <f>SUM(B31)</f>
        <v>-0.14000000001396984</v>
      </c>
      <c r="C32" s="45">
        <f>SUM(C31)</f>
        <v>-1023545.14</v>
      </c>
      <c r="D32" s="46">
        <f>SUM(D31)</f>
        <v>1023545</v>
      </c>
      <c r="E32" s="81">
        <f>SUM(E31)</f>
        <v>0</v>
      </c>
      <c r="F32" s="82">
        <v>0</v>
      </c>
      <c r="G32" s="49">
        <f>SUM(G31)</f>
        <v>0</v>
      </c>
      <c r="H32" s="83">
        <v>20</v>
      </c>
      <c r="I32" s="47">
        <f>SUM(I31)</f>
        <v>0</v>
      </c>
      <c r="J32" s="84">
        <v>80</v>
      </c>
    </row>
    <row r="33" spans="1:10" ht="15">
      <c r="A33" s="15" t="s">
        <v>3</v>
      </c>
      <c r="B33" s="38">
        <f>SUM(C33:D33)</f>
        <v>94231.73999999999</v>
      </c>
      <c r="C33" s="39">
        <f>C10</f>
        <v>85782.2</v>
      </c>
      <c r="D33" s="40">
        <f>D10</f>
        <v>8449.54</v>
      </c>
      <c r="E33" s="85">
        <v>0</v>
      </c>
      <c r="F33" s="77">
        <f aca="true" t="shared" si="7" ref="F33:F42">E33/B33%</f>
        <v>0</v>
      </c>
      <c r="G33" s="41">
        <f>F10</f>
        <v>18846.347999999998</v>
      </c>
      <c r="H33" s="50">
        <f aca="true" t="shared" si="8" ref="H33:H39">G33/B33%</f>
        <v>20</v>
      </c>
      <c r="I33" s="86">
        <f>SUM(B33-E33-G33)</f>
        <v>75385.39199999999</v>
      </c>
      <c r="J33" s="79">
        <f aca="true" t="shared" si="9" ref="J33:J39">I33/B33%</f>
        <v>80</v>
      </c>
    </row>
    <row r="34" spans="1:10" ht="15">
      <c r="A34" s="87" t="s">
        <v>33</v>
      </c>
      <c r="B34" s="44">
        <f>SUM(B33)</f>
        <v>94231.73999999999</v>
      </c>
      <c r="C34" s="45">
        <f>SUM(C33)</f>
        <v>85782.2</v>
      </c>
      <c r="D34" s="46">
        <f>SUM(D33)</f>
        <v>8449.54</v>
      </c>
      <c r="E34" s="45">
        <f>SUM(E33)</f>
        <v>0</v>
      </c>
      <c r="F34" s="77">
        <f t="shared" si="7"/>
        <v>0</v>
      </c>
      <c r="G34" s="49">
        <f>SUM(G33)</f>
        <v>18846.347999999998</v>
      </c>
      <c r="H34" s="83">
        <f t="shared" si="8"/>
        <v>20</v>
      </c>
      <c r="I34" s="47">
        <f>SUM(I33)</f>
        <v>75385.39199999999</v>
      </c>
      <c r="J34" s="84">
        <f t="shared" si="9"/>
        <v>80</v>
      </c>
    </row>
    <row r="35" spans="1:10" ht="15">
      <c r="A35" s="15" t="s">
        <v>4</v>
      </c>
      <c r="B35" s="38">
        <f aca="true" t="shared" si="10" ref="B35:B40">SUM(C35:D35)</f>
        <v>606874.27</v>
      </c>
      <c r="C35" s="39">
        <f>C12</f>
        <v>603240.27</v>
      </c>
      <c r="D35" s="40">
        <f>D12</f>
        <v>3634</v>
      </c>
      <c r="E35" s="88" t="s">
        <v>31</v>
      </c>
      <c r="F35" s="77">
        <f t="shared" si="7"/>
        <v>0</v>
      </c>
      <c r="G35" s="41">
        <f aca="true" t="shared" si="11" ref="G35:G41">F12</f>
        <v>121374.854</v>
      </c>
      <c r="H35" s="50">
        <f t="shared" si="8"/>
        <v>20.000000000000004</v>
      </c>
      <c r="I35" s="86">
        <f aca="true" t="shared" si="12" ref="I35:I40">SUM(B35-E35-G35)</f>
        <v>485499.416</v>
      </c>
      <c r="J35" s="79">
        <f t="shared" si="9"/>
        <v>80.00000000000001</v>
      </c>
    </row>
    <row r="36" spans="1:10" ht="15">
      <c r="A36" s="15" t="s">
        <v>5</v>
      </c>
      <c r="B36" s="38">
        <f t="shared" si="10"/>
        <v>12579.94</v>
      </c>
      <c r="C36" s="39">
        <f>C13</f>
        <v>11205.53</v>
      </c>
      <c r="D36" s="40">
        <f>D13</f>
        <v>1374.41</v>
      </c>
      <c r="E36" s="88" t="s">
        <v>31</v>
      </c>
      <c r="F36" s="77">
        <f t="shared" si="7"/>
        <v>0</v>
      </c>
      <c r="G36" s="42">
        <f t="shared" si="11"/>
        <v>2515.9880000000003</v>
      </c>
      <c r="H36" s="77">
        <f t="shared" si="8"/>
        <v>20</v>
      </c>
      <c r="I36" s="86">
        <f t="shared" si="12"/>
        <v>10063.952000000001</v>
      </c>
      <c r="J36" s="79">
        <f t="shared" si="9"/>
        <v>80</v>
      </c>
    </row>
    <row r="37" spans="1:10" ht="15">
      <c r="A37" s="15" t="s">
        <v>6</v>
      </c>
      <c r="B37" s="38">
        <f t="shared" si="10"/>
        <v>0</v>
      </c>
      <c r="C37" s="39">
        <f>C14</f>
        <v>0</v>
      </c>
      <c r="D37" s="40">
        <v>0</v>
      </c>
      <c r="E37" s="88" t="s">
        <v>31</v>
      </c>
      <c r="F37" s="77">
        <v>0</v>
      </c>
      <c r="G37" s="42">
        <f t="shared" si="11"/>
        <v>0</v>
      </c>
      <c r="H37" s="77">
        <v>20</v>
      </c>
      <c r="I37" s="86">
        <v>0</v>
      </c>
      <c r="J37" s="79">
        <v>80</v>
      </c>
    </row>
    <row r="38" spans="1:10" ht="15">
      <c r="A38" s="15" t="s">
        <v>7</v>
      </c>
      <c r="B38" s="38">
        <f t="shared" si="10"/>
        <v>-62556</v>
      </c>
      <c r="C38" s="39">
        <f>C15</f>
        <v>-62556</v>
      </c>
      <c r="D38" s="40">
        <v>0</v>
      </c>
      <c r="E38" s="89">
        <f>E15</f>
        <v>0</v>
      </c>
      <c r="F38" s="42">
        <f t="shared" si="7"/>
        <v>0</v>
      </c>
      <c r="G38" s="42">
        <f t="shared" si="11"/>
        <v>0</v>
      </c>
      <c r="H38" s="77">
        <f t="shared" si="8"/>
        <v>0</v>
      </c>
      <c r="I38" s="86">
        <v>0</v>
      </c>
      <c r="J38" s="79">
        <f t="shared" si="9"/>
        <v>0</v>
      </c>
    </row>
    <row r="39" spans="1:10" ht="15">
      <c r="A39" s="15" t="s">
        <v>8</v>
      </c>
      <c r="B39" s="38">
        <f t="shared" si="10"/>
        <v>181215.52999999997</v>
      </c>
      <c r="C39" s="39">
        <f>C16</f>
        <v>-340857.13</v>
      </c>
      <c r="D39" s="40">
        <f>D16</f>
        <v>522072.66</v>
      </c>
      <c r="E39" s="39">
        <v>0</v>
      </c>
      <c r="F39" s="77">
        <f t="shared" si="7"/>
        <v>0</v>
      </c>
      <c r="G39" s="42">
        <f t="shared" si="11"/>
        <v>36243.10599999999</v>
      </c>
      <c r="H39" s="77">
        <f t="shared" si="8"/>
        <v>20</v>
      </c>
      <c r="I39" s="86">
        <f t="shared" si="12"/>
        <v>144972.42399999997</v>
      </c>
      <c r="J39" s="79">
        <f t="shared" si="9"/>
        <v>80</v>
      </c>
    </row>
    <row r="40" spans="1:10" ht="15">
      <c r="A40" s="15" t="s">
        <v>9</v>
      </c>
      <c r="B40" s="38">
        <f t="shared" si="10"/>
        <v>0</v>
      </c>
      <c r="C40" s="39">
        <f>C17</f>
        <v>0</v>
      </c>
      <c r="D40" s="40">
        <v>0</v>
      </c>
      <c r="E40" s="39">
        <v>0</v>
      </c>
      <c r="F40" s="77">
        <v>0</v>
      </c>
      <c r="G40" s="42">
        <f t="shared" si="11"/>
        <v>0</v>
      </c>
      <c r="H40" s="77">
        <v>20</v>
      </c>
      <c r="I40" s="86">
        <f t="shared" si="12"/>
        <v>0</v>
      </c>
      <c r="J40" s="79">
        <v>80</v>
      </c>
    </row>
    <row r="41" spans="1:10" ht="15">
      <c r="A41" s="15" t="s">
        <v>10</v>
      </c>
      <c r="B41" s="38">
        <f>SUM(C41:D41)</f>
        <v>-1219950.55</v>
      </c>
      <c r="C41" s="39">
        <f>C18</f>
        <v>-1219950.55</v>
      </c>
      <c r="D41" s="40">
        <v>0</v>
      </c>
      <c r="E41" s="39">
        <v>0</v>
      </c>
      <c r="F41" s="77">
        <v>0</v>
      </c>
      <c r="G41" s="42">
        <f t="shared" si="11"/>
        <v>0</v>
      </c>
      <c r="H41" s="77">
        <v>20</v>
      </c>
      <c r="I41" s="86">
        <v>0</v>
      </c>
      <c r="J41" s="79">
        <v>80</v>
      </c>
    </row>
    <row r="42" spans="1:10" ht="15">
      <c r="A42" s="87" t="s">
        <v>34</v>
      </c>
      <c r="B42" s="44">
        <f>SUM(B35:B40)</f>
        <v>738113.74</v>
      </c>
      <c r="C42" s="45">
        <f>SUM(C35:C40)</f>
        <v>211032.67000000004</v>
      </c>
      <c r="D42" s="51">
        <f>SUM(D35:D40)</f>
        <v>527081.07</v>
      </c>
      <c r="E42" s="90">
        <f>SUM(E35:E40)</f>
        <v>0</v>
      </c>
      <c r="F42" s="91">
        <f t="shared" si="7"/>
        <v>0</v>
      </c>
      <c r="G42" s="82">
        <f>SUM(G35:G40)</f>
        <v>160133.948</v>
      </c>
      <c r="H42" s="91">
        <v>20</v>
      </c>
      <c r="I42" s="82">
        <f>SUM(I35:I40)</f>
        <v>640535.792</v>
      </c>
      <c r="J42" s="84">
        <v>80</v>
      </c>
    </row>
    <row r="43" spans="1:10" ht="15">
      <c r="A43" s="92" t="s">
        <v>11</v>
      </c>
      <c r="B43" s="86">
        <f>SUM(C43:D43)</f>
        <v>0</v>
      </c>
      <c r="C43" s="42">
        <f>C20</f>
        <v>-52086</v>
      </c>
      <c r="D43" s="42">
        <f>D20</f>
        <v>52086</v>
      </c>
      <c r="E43" s="42">
        <v>0</v>
      </c>
      <c r="F43" s="42">
        <v>0</v>
      </c>
      <c r="G43" s="42">
        <f>F20</f>
        <v>0</v>
      </c>
      <c r="H43" s="42">
        <v>5</v>
      </c>
      <c r="I43" s="86">
        <f>SUM(B43-E43-G43)</f>
        <v>0</v>
      </c>
      <c r="J43" s="84">
        <v>95</v>
      </c>
    </row>
    <row r="44" spans="1:10" ht="15.75" thickBot="1">
      <c r="A44" s="93" t="s">
        <v>36</v>
      </c>
      <c r="B44" s="94">
        <f>SUM(B43)</f>
        <v>0</v>
      </c>
      <c r="C44" s="94">
        <f aca="true" t="shared" si="13" ref="C44:J44">SUM(C43)</f>
        <v>-52086</v>
      </c>
      <c r="D44" s="94">
        <f t="shared" si="13"/>
        <v>52086</v>
      </c>
      <c r="E44" s="94">
        <f t="shared" si="13"/>
        <v>0</v>
      </c>
      <c r="F44" s="94">
        <f t="shared" si="13"/>
        <v>0</v>
      </c>
      <c r="G44" s="94">
        <f t="shared" si="13"/>
        <v>0</v>
      </c>
      <c r="H44" s="94">
        <v>5</v>
      </c>
      <c r="I44" s="94">
        <f t="shared" si="13"/>
        <v>0</v>
      </c>
      <c r="J44" s="94">
        <f t="shared" si="13"/>
        <v>95</v>
      </c>
    </row>
    <row r="45" spans="1:10" ht="15.75" thickBot="1">
      <c r="A45" s="95" t="s">
        <v>37</v>
      </c>
      <c r="B45" s="96">
        <f aca="true" t="shared" si="14" ref="B45:G45">B32+B34+B42+B43</f>
        <v>832345.34</v>
      </c>
      <c r="C45" s="96">
        <f t="shared" si="14"/>
        <v>-778816.27</v>
      </c>
      <c r="D45" s="96">
        <f t="shared" si="14"/>
        <v>1611161.6099999999</v>
      </c>
      <c r="E45" s="96">
        <f t="shared" si="14"/>
        <v>0</v>
      </c>
      <c r="F45" s="96">
        <f t="shared" si="14"/>
        <v>0</v>
      </c>
      <c r="G45" s="96">
        <f t="shared" si="14"/>
        <v>178980.296</v>
      </c>
      <c r="H45" s="97" t="s">
        <v>44</v>
      </c>
      <c r="I45" s="98">
        <f>I32+I34+I42+I43</f>
        <v>715921.184</v>
      </c>
      <c r="J45" s="99" t="s">
        <v>45</v>
      </c>
    </row>
    <row r="46" spans="1:10" ht="15">
      <c r="A46" s="18"/>
      <c r="B46" s="16"/>
      <c r="C46" s="9"/>
      <c r="D46" s="9"/>
      <c r="E46" s="9"/>
      <c r="F46" s="9"/>
      <c r="G46" s="9"/>
      <c r="H46" s="9"/>
      <c r="I46" s="16"/>
      <c r="J46" s="9"/>
    </row>
  </sheetData>
  <sheetProtection/>
  <mergeCells count="10">
    <mergeCell ref="M5:M7"/>
    <mergeCell ref="A25:J25"/>
    <mergeCell ref="L1:M1"/>
    <mergeCell ref="L2:M2"/>
    <mergeCell ref="C27:D27"/>
    <mergeCell ref="E27:J27"/>
    <mergeCell ref="A3:I3"/>
    <mergeCell ref="C5:D5"/>
    <mergeCell ref="E5:G5"/>
    <mergeCell ref="H5:L5"/>
  </mergeCells>
  <printOptions/>
  <pageMargins left="0.7" right="0.7" top="0.787401575" bottom="0.787401575" header="0.3" footer="0.3"/>
  <pageSetup fitToWidth="0" fitToHeight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2014-05-19T09:27:49Z</cp:lastPrinted>
  <dcterms:created xsi:type="dcterms:W3CDTF">2014-05-19T06:25:36Z</dcterms:created>
  <dcterms:modified xsi:type="dcterms:W3CDTF">2014-05-22T08:38:57Z</dcterms:modified>
  <cp:category/>
  <cp:version/>
  <cp:contentType/>
  <cp:contentStatus/>
</cp:coreProperties>
</file>