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13-2014-12, př. 2" sheetId="1" r:id="rId1"/>
  </sheets>
  <externalReferences>
    <externalReference r:id="rId4"/>
  </externalReferences>
  <definedNames>
    <definedName name="_xlnm.Print_Titles" localSheetId="0">'RK-13-2014-12, př. 2'!$1:$14</definedName>
    <definedName name="_xlnm.Print_Area" localSheetId="0">'RK-13-2014-12, př. 2'!$A$1:$W$51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<sst xmlns="http://schemas.openxmlformats.org/spreadsheetml/2006/main" count="150" uniqueCount="130">
  <si>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</si>
  <si>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</si>
  <si>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</si>
  <si>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</si>
  <si>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</si>
  <si>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</si>
  <si>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</si>
  <si>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</si>
  <si>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</si>
  <si>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</si>
  <si>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Zdraví bez hranic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</si>
  <si>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</si>
  <si>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</si>
  <si>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</si>
  <si>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</si>
  <si>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</si>
  <si>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</si>
  <si>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</si>
  <si>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</si>
  <si>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</si>
  <si>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</si>
  <si>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</si>
  <si>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</si>
  <si>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</si>
  <si>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</si>
  <si>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</si>
  <si>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</si>
  <si>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</si>
  <si>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</si>
  <si>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</si>
  <si>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</si>
  <si>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</si>
  <si>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</si>
  <si>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</si>
  <si>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</si>
  <si>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</si>
  <si>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</si>
  <si>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</si>
  <si>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</si>
  <si>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</si>
  <si>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</si>
  <si>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</si>
  <si>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</si>
  <si>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</si>
  <si>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</si>
  <si>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</si>
  <si>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</si>
  <si>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</si>
  <si>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</si>
  <si>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</si>
  <si>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</si>
  <si>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</si>
  <si>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</si>
  <si>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</si>
  <si>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</si>
  <si>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</si>
  <si>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</si>
  <si>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</si>
  <si>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</si>
  <si>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</si>
  <si>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</si>
  <si>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</si>
  <si>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</si>
  <si>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</si>
  <si>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1.2.1/1</t>
  </si>
  <si>
    <t>cestovní náhrady v CZK</t>
  </si>
  <si>
    <t>cestovní náhrady za zahraniční pracovní cesty vyúčtované v CZK</t>
  </si>
  <si>
    <t>NIV</t>
  </si>
  <si>
    <t>201402051</t>
  </si>
  <si>
    <t>1.2.1/2</t>
  </si>
  <si>
    <t>cestovní náhrady v EUR</t>
  </si>
  <si>
    <t>cestovní náhrady za zahraniční pracovní cesty vyúčtované v EUR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</si>
  <si>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</si>
  <si>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</si>
  <si>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IV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</si>
  <si>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</si>
  <si>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</si>
  <si>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</si>
  <si>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</si>
  <si>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</si>
  <si>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</si>
  <si>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</si>
  <si>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</si>
  <si>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</si>
  <si>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</si>
  <si>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</si>
  <si>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</si>
  <si>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</si>
  <si>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</si>
  <si>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</si>
  <si>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</si>
  <si>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</si>
  <si>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</si>
  <si>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</si>
  <si>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</si>
  <si>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</si>
  <si>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</si>
  <si>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</si>
  <si>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</si>
  <si>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</si>
  <si>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</si>
  <si>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</si>
  <si>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</si>
  <si>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</si>
  <si>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</si>
  <si>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</si>
  <si>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</si>
  <si>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</si>
  <si>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</si>
  <si>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</si>
  <si>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</si>
  <si>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</si>
  <si>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</si>
  <si>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</si>
  <si>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</si>
  <si>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</si>
  <si>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</si>
  <si>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</si>
  <si>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</si>
  <si>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</si>
  <si>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</si>
  <si>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</si>
  <si>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</si>
  <si>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</si>
  <si>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</si>
  <si>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</si>
  <si>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</si>
  <si>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</si>
  <si>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1</t>
  </si>
  <si>
    <t>RK-13-2014-12,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</si>
</sst>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 vertical="center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28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" fontId="16" fillId="35" borderId="30" xfId="0" applyNumberFormat="1" applyFont="1" applyFill="1" applyBorder="1" applyAlignment="1" applyProtection="1">
      <alignment horizontal="right"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2" xfId="0" applyFont="1" applyBorder="1" applyAlignment="1" applyProtection="1">
      <alignment/>
      <protection locked="0"/>
    </xf>
    <xf numFmtId="166" fontId="6" fillId="35" borderId="33" xfId="0" applyNumberFormat="1" applyFont="1" applyFill="1" applyBorder="1" applyAlignment="1" applyProtection="1">
      <alignment vertical="center"/>
      <protection hidden="1" locked="0"/>
    </xf>
    <xf numFmtId="3" fontId="15" fillId="35" borderId="34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3" xfId="0" applyNumberFormat="1" applyFont="1" applyFill="1" applyBorder="1" applyAlignment="1" applyProtection="1">
      <alignment vertical="center"/>
      <protection hidden="1" locked="0"/>
    </xf>
    <xf numFmtId="0" fontId="5" fillId="0" borderId="33" xfId="0" applyFont="1" applyBorder="1" applyAlignment="1" applyProtection="1">
      <alignment horizontal="left"/>
      <protection locked="0"/>
    </xf>
    <xf numFmtId="166" fontId="8" fillId="0" borderId="33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35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 horizontal="center" vertical="center"/>
      <protection hidden="1" locked="0"/>
    </xf>
    <xf numFmtId="49" fontId="9" fillId="0" borderId="36" xfId="0" applyNumberFormat="1" applyFont="1" applyBorder="1" applyAlignment="1" applyProtection="1">
      <alignment vertical="center"/>
      <protection hidden="1" locked="0"/>
    </xf>
    <xf numFmtId="49" fontId="4" fillId="0" borderId="37" xfId="0" applyNumberFormat="1" applyFont="1" applyBorder="1" applyAlignment="1" applyProtection="1">
      <alignment vertical="center"/>
      <protection hidden="1" locked="0"/>
    </xf>
    <xf numFmtId="49" fontId="6" fillId="0" borderId="36" xfId="0" applyNumberFormat="1" applyFont="1" applyFill="1" applyBorder="1" applyAlignment="1" applyProtection="1">
      <alignment horizontal="left" vertical="center"/>
      <protection hidden="1" locked="0"/>
    </xf>
    <xf numFmtId="49" fontId="4" fillId="0" borderId="36" xfId="0" applyNumberFormat="1" applyFont="1" applyBorder="1" applyAlignment="1" applyProtection="1">
      <alignment vertical="center"/>
      <protection hidden="1" locked="0"/>
    </xf>
    <xf numFmtId="165" fontId="14" fillId="0" borderId="36" xfId="0" applyNumberFormat="1" applyFont="1" applyFill="1" applyBorder="1" applyAlignment="1" applyProtection="1">
      <alignment vertical="center"/>
      <protection hidden="1" locked="0"/>
    </xf>
    <xf numFmtId="49" fontId="6" fillId="0" borderId="38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6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39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6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2" xfId="0" applyNumberFormat="1" applyFont="1" applyFill="1" applyBorder="1" applyAlignment="1" applyProtection="1">
      <alignment/>
      <protection hidden="1"/>
    </xf>
    <xf numFmtId="0" fontId="19" fillId="0" borderId="34" xfId="0" applyFont="1" applyBorder="1" applyAlignment="1">
      <alignment/>
    </xf>
    <xf numFmtId="0" fontId="0" fillId="0" borderId="40" xfId="0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 horizontal="center" vertical="center"/>
      <protection hidden="1" locked="0"/>
    </xf>
    <xf numFmtId="0" fontId="4" fillId="0" borderId="40" xfId="0" applyFont="1" applyFill="1" applyBorder="1" applyAlignment="1" applyProtection="1">
      <alignment vertical="center"/>
      <protection hidden="1" locked="0"/>
    </xf>
    <xf numFmtId="3" fontId="4" fillId="0" borderId="40" xfId="0" applyNumberFormat="1" applyFont="1" applyFill="1" applyBorder="1" applyAlignment="1" applyProtection="1">
      <alignment vertical="center"/>
      <protection hidden="1"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>
      <alignment/>
    </xf>
    <xf numFmtId="168" fontId="5" fillId="37" borderId="44" xfId="0" applyNumberFormat="1" applyFont="1" applyFill="1" applyBorder="1" applyAlignment="1">
      <alignment horizontal="right"/>
    </xf>
    <xf numFmtId="0" fontId="5" fillId="38" borderId="45" xfId="0" applyFont="1" applyFill="1" applyBorder="1" applyAlignment="1">
      <alignment horizontal="right"/>
    </xf>
    <xf numFmtId="167" fontId="6" fillId="39" borderId="32" xfId="0" applyNumberFormat="1" applyFont="1" applyFill="1" applyBorder="1" applyAlignment="1" applyProtection="1">
      <alignment/>
      <protection hidden="1"/>
    </xf>
    <xf numFmtId="167" fontId="22" fillId="33" borderId="32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3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45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45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2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4" fontId="0" fillId="40" borderId="32" xfId="0" applyNumberFormat="1" applyFont="1" applyFill="1" applyBorder="1" applyAlignment="1" applyProtection="1">
      <alignment horizontal="center"/>
      <protection hidden="1" locked="0"/>
    </xf>
    <xf numFmtId="14" fontId="0" fillId="40" borderId="29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6" xfId="0" applyFont="1" applyFill="1" applyBorder="1" applyAlignment="1" applyProtection="1">
      <alignment horizontal="left"/>
      <protection hidden="1" locked="0"/>
    </xf>
    <xf numFmtId="0" fontId="5" fillId="40" borderId="38" xfId="0" applyFont="1" applyFill="1" applyBorder="1" applyAlignment="1" applyProtection="1">
      <alignment horizontal="left"/>
      <protection locked="0"/>
    </xf>
    <xf numFmtId="0" fontId="5" fillId="40" borderId="48" xfId="0" applyFont="1" applyFill="1" applyBorder="1" applyAlignment="1" applyProtection="1">
      <alignment horizontal="left"/>
      <protection locked="0"/>
    </xf>
    <xf numFmtId="0" fontId="8" fillId="33" borderId="49" xfId="0" applyFont="1" applyFill="1" applyBorder="1" applyAlignment="1" applyProtection="1">
      <alignment horizontal="center"/>
      <protection hidden="1" locked="0"/>
    </xf>
    <xf numFmtId="0" fontId="8" fillId="33" borderId="48" xfId="0" applyFont="1" applyFill="1" applyBorder="1" applyAlignment="1" applyProtection="1">
      <alignment horizontal="center"/>
      <protection hidden="1" locked="0"/>
    </xf>
    <xf numFmtId="0" fontId="0" fillId="40" borderId="49" xfId="0" applyFont="1" applyFill="1" applyBorder="1" applyAlignment="1">
      <alignment horizontal="left"/>
    </xf>
    <xf numFmtId="0" fontId="0" fillId="40" borderId="39" xfId="0" applyFont="1" applyFill="1" applyBorder="1" applyAlignment="1">
      <alignment horizontal="left"/>
    </xf>
    <xf numFmtId="0" fontId="0" fillId="40" borderId="48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0" xfId="0" applyFont="1" applyFill="1" applyBorder="1" applyAlignment="1" applyProtection="1">
      <alignment horizontal="left"/>
      <protection locked="0"/>
    </xf>
    <xf numFmtId="0" fontId="5" fillId="40" borderId="51" xfId="0" applyFont="1" applyFill="1" applyBorder="1" applyAlignment="1" applyProtection="1">
      <alignment horizontal="left"/>
      <protection locked="0"/>
    </xf>
    <xf numFmtId="0" fontId="8" fillId="33" borderId="52" xfId="0" applyFont="1" applyFill="1" applyBorder="1" applyAlignment="1" applyProtection="1">
      <alignment horizontal="center"/>
      <protection hidden="1" locked="0"/>
    </xf>
    <xf numFmtId="0" fontId="8" fillId="33" borderId="51" xfId="0" applyFont="1" applyFill="1" applyBorder="1" applyAlignment="1" applyProtection="1">
      <alignment horizontal="center"/>
      <protection hidden="1" locked="0"/>
    </xf>
    <xf numFmtId="0" fontId="0" fillId="40" borderId="52" xfId="0" applyFont="1" applyFill="1" applyBorder="1" applyAlignment="1">
      <alignment horizontal="left"/>
    </xf>
    <xf numFmtId="0" fontId="0" fillId="40" borderId="53" xfId="0" applyFont="1" applyFill="1" applyBorder="1" applyAlignment="1">
      <alignment horizontal="left"/>
    </xf>
    <xf numFmtId="0" fontId="0" fillId="40" borderId="51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0" fillId="33" borderId="54" xfId="0" applyFont="1" applyFill="1" applyBorder="1" applyAlignment="1">
      <alignment horizontal="left" wrapText="1"/>
    </xf>
    <xf numFmtId="0" fontId="0" fillId="33" borderId="55" xfId="0" applyFont="1" applyFill="1" applyBorder="1" applyAlignment="1">
      <alignment horizontal="left" wrapText="1"/>
    </xf>
    <xf numFmtId="0" fontId="0" fillId="33" borderId="42" xfId="0" applyFont="1" applyFill="1" applyBorder="1" applyAlignment="1">
      <alignment horizontal="left" wrapText="1"/>
    </xf>
    <xf numFmtId="0" fontId="0" fillId="33" borderId="56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left" wrapText="1"/>
    </xf>
    <xf numFmtId="0" fontId="0" fillId="33" borderId="57" xfId="0" applyFont="1" applyFill="1" applyBorder="1" applyAlignment="1">
      <alignment horizontal="left" wrapText="1"/>
    </xf>
    <xf numFmtId="0" fontId="0" fillId="0" borderId="58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4" fontId="0" fillId="0" borderId="50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4" fontId="0" fillId="0" borderId="51" xfId="0" applyNumberFormat="1" applyFont="1" applyFill="1" applyBorder="1" applyAlignment="1">
      <alignment horizontal="center"/>
    </xf>
    <xf numFmtId="0" fontId="8" fillId="0" borderId="32" xfId="0" applyFont="1" applyFill="1" applyBorder="1" applyAlignment="1" applyProtection="1">
      <alignment horizontal="center"/>
      <protection hidden="1" locked="0"/>
    </xf>
    <xf numFmtId="0" fontId="8" fillId="0" borderId="59" xfId="0" applyFont="1" applyFill="1" applyBorder="1" applyAlignment="1" applyProtection="1">
      <alignment horizontal="center"/>
      <protection hidden="1" locked="0"/>
    </xf>
    <xf numFmtId="0" fontId="8" fillId="0" borderId="29" xfId="0" applyFont="1" applyFill="1" applyBorder="1" applyAlignment="1" applyProtection="1">
      <alignment horizontal="center"/>
      <protection hidden="1" locked="0"/>
    </xf>
    <xf numFmtId="49" fontId="10" fillId="36" borderId="32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33" borderId="61" xfId="0" applyFont="1" applyFill="1" applyBorder="1" applyAlignment="1" applyProtection="1">
      <alignment horizontal="center" vertical="center" wrapText="1"/>
      <protection locked="0"/>
    </xf>
    <xf numFmtId="0" fontId="0" fillId="33" borderId="62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/>
      <protection hidden="1" locked="0"/>
    </xf>
    <xf numFmtId="0" fontId="4" fillId="33" borderId="39" xfId="0" applyFont="1" applyFill="1" applyBorder="1" applyAlignment="1" applyProtection="1">
      <alignment horizontal="center" vertical="center"/>
      <protection hidden="1" locked="0"/>
    </xf>
    <xf numFmtId="0" fontId="4" fillId="33" borderId="37" xfId="0" applyFont="1" applyFill="1" applyBorder="1" applyAlignment="1" applyProtection="1">
      <alignment horizontal="center" vertical="center"/>
      <protection hidden="1"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3" xfId="0" applyFont="1" applyFill="1" applyBorder="1" applyAlignment="1" applyProtection="1">
      <alignment horizontal="center" vertical="center" wrapText="1"/>
      <protection hidden="1"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33" borderId="35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34" xfId="0" applyFont="1" applyFill="1" applyBorder="1" applyAlignment="1" applyProtection="1">
      <alignment horizontal="center" vertical="center" wrapText="1"/>
      <protection hidden="1" locked="0"/>
    </xf>
    <xf numFmtId="0" fontId="4" fillId="33" borderId="40" xfId="0" applyFont="1" applyFill="1" applyBorder="1" applyAlignment="1" applyProtection="1">
      <alignment horizontal="center" vertical="center" wrapText="1"/>
      <protection hidden="1" locked="0"/>
    </xf>
    <xf numFmtId="0" fontId="4" fillId="33" borderId="41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8" fillId="33" borderId="71" xfId="51" applyFont="1" applyFill="1" applyBorder="1" applyAlignment="1" applyProtection="1">
      <alignment horizontal="center" vertical="center" wrapText="1"/>
      <protection hidden="1" locked="0"/>
    </xf>
    <xf numFmtId="0" fontId="8" fillId="33" borderId="72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12" fillId="33" borderId="60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68" xfId="0" applyFont="1" applyFill="1" applyBorder="1" applyAlignment="1" applyProtection="1">
      <alignment horizontal="center" vertical="center" textRotation="90" wrapText="1"/>
      <protection locked="0"/>
    </xf>
    <xf numFmtId="0" fontId="5" fillId="41" borderId="69" xfId="0" applyFont="1" applyFill="1" applyBorder="1" applyAlignment="1" applyProtection="1">
      <alignment horizontal="center" vertical="center" textRotation="90" wrapText="1"/>
      <protection locked="0"/>
    </xf>
    <xf numFmtId="0" fontId="5" fillId="41" borderId="70" xfId="0" applyFont="1" applyFill="1" applyBorder="1" applyAlignment="1" applyProtection="1">
      <alignment horizontal="center" vertical="center" textRotation="90" wrapText="1"/>
      <protection locked="0"/>
    </xf>
    <xf numFmtId="0" fontId="5" fillId="35" borderId="32" xfId="0" applyFont="1" applyFill="1" applyBorder="1" applyAlignment="1" applyProtection="1">
      <alignment horizontal="center"/>
      <protection locked="0"/>
    </xf>
    <xf numFmtId="0" fontId="5" fillId="35" borderId="59" xfId="0" applyFont="1" applyFill="1" applyBorder="1" applyAlignment="1" applyProtection="1">
      <alignment horizontal="center"/>
      <protection locked="0"/>
    </xf>
    <xf numFmtId="0" fontId="5" fillId="35" borderId="73" xfId="0" applyFont="1" applyFill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32" xfId="0" applyNumberFormat="1" applyFont="1" applyFill="1" applyBorder="1" applyAlignment="1" applyProtection="1">
      <alignment horizontal="center" vertical="center"/>
      <protection locked="0"/>
    </xf>
    <xf numFmtId="0" fontId="18" fillId="35" borderId="59" xfId="0" applyNumberFormat="1" applyFont="1" applyFill="1" applyBorder="1" applyAlignment="1" applyProtection="1">
      <alignment horizontal="center" vertical="center"/>
      <protection locked="0"/>
    </xf>
    <xf numFmtId="0" fontId="18" fillId="35" borderId="29" xfId="0" applyNumberFormat="1" applyFont="1" applyFill="1" applyBorder="1" applyAlignment="1" applyProtection="1">
      <alignment horizontal="center" vertical="center"/>
      <protection locked="0"/>
    </xf>
    <xf numFmtId="166" fontId="2" fillId="35" borderId="32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9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9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9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4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8" xfId="0" applyFont="1" applyFill="1" applyBorder="1" applyAlignment="1" applyProtection="1">
      <alignment horizontal="center" vertical="center" textRotation="90" wrapText="1"/>
      <protection locked="0"/>
    </xf>
    <xf numFmtId="0" fontId="0" fillId="0" borderId="46" xfId="0" applyFont="1" applyFill="1" applyBorder="1" applyAlignment="1" applyProtection="1">
      <alignment horizontal="center" vertical="center" textRotation="90" wrapText="1"/>
      <protection locked="0"/>
    </xf>
    <xf numFmtId="3" fontId="4" fillId="37" borderId="32" xfId="0" applyNumberFormat="1" applyFont="1" applyFill="1" applyBorder="1" applyAlignment="1" applyProtection="1">
      <alignment horizontal="left" vertical="center"/>
      <protection hidden="1" locked="0"/>
    </xf>
    <xf numFmtId="3" fontId="4" fillId="37" borderId="59" xfId="0" applyNumberFormat="1" applyFont="1" applyFill="1" applyBorder="1" applyAlignment="1" applyProtection="1">
      <alignment horizontal="left" vertical="center"/>
      <protection hidden="1" locked="0"/>
    </xf>
    <xf numFmtId="3" fontId="4" fillId="37" borderId="29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9" xfId="0" applyFont="1" applyFill="1" applyBorder="1" applyAlignment="1" applyProtection="1">
      <alignment horizontal="left" vertical="center"/>
      <protection hidden="1" locked="0"/>
    </xf>
    <xf numFmtId="0" fontId="4" fillId="37" borderId="29" xfId="0" applyFont="1" applyFill="1" applyBorder="1" applyAlignment="1" applyProtection="1">
      <alignment horizontal="left" vertical="center"/>
      <protection hidden="1" locked="0"/>
    </xf>
    <xf numFmtId="0" fontId="4" fillId="39" borderId="59" xfId="0" applyFont="1" applyFill="1" applyBorder="1" applyAlignment="1" applyProtection="1">
      <alignment horizontal="center" vertical="center"/>
      <protection hidden="1" locked="0"/>
    </xf>
    <xf numFmtId="0" fontId="4" fillId="39" borderId="29" xfId="0" applyFont="1" applyFill="1" applyBorder="1" applyAlignment="1" applyProtection="1">
      <alignment horizontal="center" vertical="center"/>
      <protection hidden="1" locked="0"/>
    </xf>
    <xf numFmtId="167" fontId="21" fillId="0" borderId="40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6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4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4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M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M00214</v>
          </cell>
        </row>
        <row r="10">
          <cell r="C10" t="str">
            <v>Kraj Vysočina</v>
          </cell>
        </row>
        <row r="20">
          <cell r="C20">
            <v>4</v>
          </cell>
        </row>
        <row r="22">
          <cell r="C22" t="str">
            <v>č. 5 od 01/01/2014 - 31/03/2014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="75" zoomScaleSheetLayoutView="75" zoomScalePageLayoutView="0" workbookViewId="0" topLeftCell="A1">
      <selection activeCell="U8" sqref="U8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31.7109375" style="8" bestFit="1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28125" style="8" customWidth="1"/>
    <col min="9" max="9" width="15.00390625" style="8" customWidth="1"/>
    <col min="10" max="10" width="14.5742187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56" t="str">
        <f>'[1]7. Finanční zpráva '!C22</f>
        <v>č. 5 od 01/01/2014 - 31/03/2014</v>
      </c>
      <c r="J1" s="157"/>
      <c r="K1" s="5"/>
      <c r="L1" s="6"/>
      <c r="M1" s="4"/>
      <c r="N1" s="4"/>
      <c r="O1" s="4"/>
      <c r="P1" s="4"/>
      <c r="Q1" s="4"/>
      <c r="R1" s="7"/>
      <c r="S1" s="7"/>
      <c r="W1" s="154" t="s">
        <v>129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55" t="s">
        <v>128</v>
      </c>
      <c r="AP2"/>
      <c r="AQ2" s="9" t="s">
        <v>3</v>
      </c>
    </row>
    <row r="3" spans="1:43" s="14" customFormat="1" ht="15">
      <c r="A3" s="15"/>
      <c r="B3" s="158" t="s">
        <v>4</v>
      </c>
      <c r="C3" s="159"/>
      <c r="D3" s="159"/>
      <c r="E3" s="159"/>
      <c r="F3" s="160">
        <f>'[1]7. Finanční zpráva '!C20</f>
        <v>4</v>
      </c>
      <c r="G3" s="161"/>
      <c r="H3" s="162" t="s">
        <v>5</v>
      </c>
      <c r="I3" s="163"/>
      <c r="J3" s="164" t="str">
        <f>'[1]7. Finanční zpráva '!C10</f>
        <v>Kraj Vysočina</v>
      </c>
      <c r="K3" s="165"/>
      <c r="L3" s="165"/>
      <c r="M3" s="165"/>
      <c r="N3" s="165"/>
      <c r="O3" s="165"/>
      <c r="P3" s="165"/>
      <c r="Q3" s="166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167" t="s">
        <v>8</v>
      </c>
      <c r="C4" s="168"/>
      <c r="D4" s="168"/>
      <c r="E4" s="168"/>
      <c r="F4" s="169" t="str">
        <f>'[1]7. Finanční zpráva '!C8</f>
        <v>M00214</v>
      </c>
      <c r="G4" s="170"/>
      <c r="H4" s="171" t="s">
        <v>9</v>
      </c>
      <c r="I4" s="172"/>
      <c r="J4" s="173" t="s">
        <v>10</v>
      </c>
      <c r="K4" s="174"/>
      <c r="L4" s="174"/>
      <c r="M4" s="174"/>
      <c r="N4" s="174"/>
      <c r="O4" s="174"/>
      <c r="P4" s="174"/>
      <c r="Q4" s="175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176" t="s">
        <v>15</v>
      </c>
      <c r="C6" s="177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178" t="s">
        <v>19</v>
      </c>
      <c r="C7" s="179"/>
      <c r="D7" s="184" t="s">
        <v>20</v>
      </c>
      <c r="E7" s="11"/>
      <c r="F7" s="11"/>
      <c r="G7" s="11"/>
      <c r="H7" s="18" t="s">
        <v>21</v>
      </c>
      <c r="I7" s="187">
        <v>27.423</v>
      </c>
      <c r="J7" s="188"/>
      <c r="K7" s="189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180"/>
      <c r="C8" s="181"/>
      <c r="D8" s="185"/>
      <c r="E8" s="11"/>
      <c r="F8" s="11"/>
      <c r="G8" s="11"/>
      <c r="H8" s="19" t="s">
        <v>24</v>
      </c>
      <c r="I8" s="190">
        <v>41736</v>
      </c>
      <c r="J8" s="191"/>
      <c r="K8" s="19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5.75" thickBot="1">
      <c r="A9" s="10"/>
      <c r="B9" s="182"/>
      <c r="C9" s="183"/>
      <c r="D9" s="186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193" t="s">
        <v>31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5"/>
      <c r="T11" s="196" t="s">
        <v>32</v>
      </c>
      <c r="U11" s="197"/>
      <c r="V11" s="197"/>
      <c r="W11" s="198"/>
      <c r="AP11" t="s">
        <v>33</v>
      </c>
      <c r="AQ11" s="9" t="s">
        <v>34</v>
      </c>
    </row>
    <row r="12" spans="1:43" ht="12.75" customHeight="1">
      <c r="A12" s="199"/>
      <c r="B12" s="201" t="s">
        <v>35</v>
      </c>
      <c r="C12" s="204" t="s">
        <v>36</v>
      </c>
      <c r="D12" s="205"/>
      <c r="E12" s="205"/>
      <c r="F12" s="206"/>
      <c r="G12" s="207" t="s">
        <v>37</v>
      </c>
      <c r="H12" s="210" t="s">
        <v>38</v>
      </c>
      <c r="I12" s="204" t="s">
        <v>39</v>
      </c>
      <c r="J12" s="206"/>
      <c r="K12" s="210" t="s">
        <v>40</v>
      </c>
      <c r="L12" s="210" t="s">
        <v>41</v>
      </c>
      <c r="M12" s="213" t="s">
        <v>42</v>
      </c>
      <c r="N12" s="216" t="s">
        <v>43</v>
      </c>
      <c r="O12" s="217"/>
      <c r="P12" s="217"/>
      <c r="Q12" s="218"/>
      <c r="R12" s="222" t="s">
        <v>44</v>
      </c>
      <c r="S12" s="225" t="s">
        <v>45</v>
      </c>
      <c r="T12" s="228" t="s">
        <v>46</v>
      </c>
      <c r="U12" s="229"/>
      <c r="V12" s="228" t="s">
        <v>47</v>
      </c>
      <c r="W12" s="232" t="s">
        <v>48</v>
      </c>
      <c r="AQ12" s="9" t="s">
        <v>49</v>
      </c>
    </row>
    <row r="13" spans="1:23" ht="12.75" customHeight="1">
      <c r="A13" s="200"/>
      <c r="B13" s="202"/>
      <c r="C13" s="234" t="s">
        <v>50</v>
      </c>
      <c r="D13" s="235" t="s">
        <v>51</v>
      </c>
      <c r="E13" s="234" t="s">
        <v>52</v>
      </c>
      <c r="F13" s="234" t="s">
        <v>53</v>
      </c>
      <c r="G13" s="208"/>
      <c r="H13" s="211"/>
      <c r="I13" s="234" t="s">
        <v>54</v>
      </c>
      <c r="J13" s="234" t="s">
        <v>55</v>
      </c>
      <c r="K13" s="211"/>
      <c r="L13" s="211"/>
      <c r="M13" s="214"/>
      <c r="N13" s="219"/>
      <c r="O13" s="220"/>
      <c r="P13" s="220"/>
      <c r="Q13" s="221"/>
      <c r="R13" s="223"/>
      <c r="S13" s="226"/>
      <c r="T13" s="230"/>
      <c r="U13" s="230"/>
      <c r="V13" s="231"/>
      <c r="W13" s="233"/>
    </row>
    <row r="14" spans="1:23" ht="51.75" customHeight="1" thickBot="1">
      <c r="A14" s="200"/>
      <c r="B14" s="203"/>
      <c r="C14" s="212"/>
      <c r="D14" s="236"/>
      <c r="E14" s="212"/>
      <c r="F14" s="212"/>
      <c r="G14" s="209"/>
      <c r="H14" s="212"/>
      <c r="I14" s="212"/>
      <c r="J14" s="212"/>
      <c r="K14" s="212"/>
      <c r="L14" s="212"/>
      <c r="M14" s="215"/>
      <c r="N14" s="29" t="s">
        <v>56</v>
      </c>
      <c r="O14" s="30" t="s">
        <v>57</v>
      </c>
      <c r="P14" s="31" t="s">
        <v>58</v>
      </c>
      <c r="Q14" s="31" t="s">
        <v>59</v>
      </c>
      <c r="R14" s="224"/>
      <c r="S14" s="227"/>
      <c r="T14" s="28" t="s">
        <v>60</v>
      </c>
      <c r="U14" s="28" t="s">
        <v>61</v>
      </c>
      <c r="V14" s="231"/>
      <c r="W14" s="233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82.5">
      <c r="A16" s="237" t="s">
        <v>63</v>
      </c>
      <c r="B16" s="38" t="s">
        <v>64</v>
      </c>
      <c r="C16" s="39" t="s">
        <v>65</v>
      </c>
      <c r="D16" s="40" t="s">
        <v>12</v>
      </c>
      <c r="E16" s="40" t="s">
        <v>66</v>
      </c>
      <c r="F16" s="41" t="s">
        <v>67</v>
      </c>
      <c r="G16" s="42"/>
      <c r="H16" s="43" t="s">
        <v>68</v>
      </c>
      <c r="I16" s="44"/>
      <c r="J16" s="45"/>
      <c r="K16" s="46">
        <v>41703</v>
      </c>
      <c r="L16" s="46">
        <v>41705</v>
      </c>
      <c r="M16" s="47" t="s">
        <v>60</v>
      </c>
      <c r="N16" s="48">
        <v>414</v>
      </c>
      <c r="O16" s="49">
        <v>0</v>
      </c>
      <c r="P16" s="50">
        <f>IF($D$6="ANO",IF($D$7="NE",SUM(N16:O16),N16),SUM(N16:O16))</f>
        <v>414</v>
      </c>
      <c r="Q16" s="49">
        <v>0</v>
      </c>
      <c r="R16" s="50">
        <f>ROUND(IF(M16="EUR",P16,(P16/$I$7)),2)</f>
        <v>15.1</v>
      </c>
      <c r="S16" s="51">
        <v>14</v>
      </c>
      <c r="T16" s="52"/>
      <c r="U16" s="52"/>
      <c r="V16" s="53">
        <f>ROUND(IF(M16="CZK",R16-(T16/$I$7),R16-U16),2)</f>
        <v>15.1</v>
      </c>
      <c r="W16" s="54"/>
      <c r="AQ16" s="8"/>
    </row>
    <row r="17" spans="1:43" s="14" customFormat="1" ht="83.25" thickBot="1">
      <c r="A17" s="238"/>
      <c r="B17" s="38" t="s">
        <v>69</v>
      </c>
      <c r="C17" s="39" t="s">
        <v>70</v>
      </c>
      <c r="D17" s="40" t="s">
        <v>12</v>
      </c>
      <c r="E17" s="40" t="s">
        <v>71</v>
      </c>
      <c r="F17" s="41" t="s">
        <v>67</v>
      </c>
      <c r="G17" s="42"/>
      <c r="H17" s="43" t="s">
        <v>68</v>
      </c>
      <c r="I17" s="44"/>
      <c r="J17" s="45"/>
      <c r="K17" s="46">
        <v>41703</v>
      </c>
      <c r="L17" s="46">
        <v>41705</v>
      </c>
      <c r="M17" s="47" t="s">
        <v>61</v>
      </c>
      <c r="N17" s="48">
        <v>7.5</v>
      </c>
      <c r="O17" s="49">
        <v>0</v>
      </c>
      <c r="P17" s="50">
        <f>IF($D$6="ANO",IF($D$7="NE",SUM(N17:O17),N17),SUM(N17:O17))</f>
        <v>7.5</v>
      </c>
      <c r="Q17" s="49">
        <v>0</v>
      </c>
      <c r="R17" s="50">
        <f>ROUND(IF(M17="EUR",P17,(P17/$I$7)),2)</f>
        <v>7.5</v>
      </c>
      <c r="S17" s="51">
        <v>9</v>
      </c>
      <c r="T17" s="52"/>
      <c r="U17" s="52"/>
      <c r="V17" s="53">
        <f>ROUND(IF(M17="CZK",R17-(T17/$I$7),R17-U17),2)</f>
        <v>7.5</v>
      </c>
      <c r="W17" s="54"/>
      <c r="AQ17" s="8"/>
    </row>
    <row r="18" spans="1:23" ht="13.5" thickBot="1">
      <c r="A18" s="239"/>
      <c r="B18" s="240" t="s">
        <v>72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/>
      <c r="Q18" s="55">
        <f aca="true" t="shared" si="0" ref="Q18:V18">SUM(Q16:Q17)</f>
        <v>0</v>
      </c>
      <c r="R18" s="55">
        <f t="shared" si="0"/>
        <v>22.6</v>
      </c>
      <c r="S18" s="56">
        <f t="shared" si="0"/>
        <v>23</v>
      </c>
      <c r="T18" s="55">
        <f t="shared" si="0"/>
        <v>0</v>
      </c>
      <c r="U18" s="55">
        <f t="shared" si="0"/>
        <v>0</v>
      </c>
      <c r="V18" s="55">
        <f t="shared" si="0"/>
        <v>22.6</v>
      </c>
      <c r="W18" s="57"/>
    </row>
    <row r="19" spans="1:23" ht="14.25" thickBot="1">
      <c r="A19" s="243" t="s">
        <v>73</v>
      </c>
      <c r="B19" s="58"/>
      <c r="C19" s="59"/>
      <c r="D19" s="60"/>
      <c r="E19" s="61"/>
      <c r="F19" s="41" t="s">
        <v>67</v>
      </c>
      <c r="G19" s="62"/>
      <c r="H19" s="62"/>
      <c r="I19" s="59"/>
      <c r="J19" s="59"/>
      <c r="K19" s="63"/>
      <c r="L19" s="63"/>
      <c r="M19" s="47" t="s">
        <v>61</v>
      </c>
      <c r="N19" s="48">
        <v>0</v>
      </c>
      <c r="O19" s="49">
        <v>0</v>
      </c>
      <c r="P19" s="50">
        <f>IF($D$6="ANO",IF($D$7="NE",SUM(N19:O19),N19),SUM(N19:O19))</f>
        <v>0</v>
      </c>
      <c r="Q19" s="49">
        <v>0</v>
      </c>
      <c r="R19" s="50">
        <f>ROUND(IF(M19="EUR",P19,(P19/$I$7)),2)</f>
        <v>0</v>
      </c>
      <c r="S19" s="51"/>
      <c r="T19" s="52"/>
      <c r="U19" s="52"/>
      <c r="V19" s="53">
        <f>ROUND(IF(M19="CZK",R19-(T19/$I$7),R19-U19),2)</f>
        <v>0</v>
      </c>
      <c r="W19" s="54"/>
    </row>
    <row r="20" spans="1:23" ht="13.5" thickBot="1">
      <c r="A20" s="244"/>
      <c r="B20" s="240" t="s">
        <v>75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f aca="true" t="shared" si="1" ref="N20:V20">SUM(N19:N19)</f>
        <v>0</v>
      </c>
      <c r="O20" s="241">
        <f t="shared" si="1"/>
        <v>0</v>
      </c>
      <c r="P20" s="242">
        <f t="shared" si="1"/>
        <v>0</v>
      </c>
      <c r="Q20" s="64">
        <f t="shared" si="1"/>
        <v>0</v>
      </c>
      <c r="R20" s="55">
        <f t="shared" si="1"/>
        <v>0</v>
      </c>
      <c r="S20" s="56">
        <f t="shared" si="1"/>
        <v>0</v>
      </c>
      <c r="T20" s="55">
        <f t="shared" si="1"/>
        <v>0</v>
      </c>
      <c r="U20" s="55">
        <f t="shared" si="1"/>
        <v>0</v>
      </c>
      <c r="V20" s="55">
        <f t="shared" si="1"/>
        <v>0</v>
      </c>
      <c r="W20" s="57"/>
    </row>
    <row r="21" spans="1:23" ht="14.25" thickBot="1">
      <c r="A21" s="243" t="s">
        <v>76</v>
      </c>
      <c r="B21" s="58"/>
      <c r="C21" s="59"/>
      <c r="D21" s="60"/>
      <c r="E21" s="61"/>
      <c r="F21" s="41" t="s">
        <v>67</v>
      </c>
      <c r="G21" s="62"/>
      <c r="H21" s="62"/>
      <c r="I21" s="59"/>
      <c r="J21" s="59"/>
      <c r="K21" s="63"/>
      <c r="L21" s="63"/>
      <c r="M21" s="47" t="s">
        <v>60</v>
      </c>
      <c r="N21" s="48">
        <v>0</v>
      </c>
      <c r="O21" s="49"/>
      <c r="P21" s="50">
        <f>IF($D$6="ANO",IF($D$7="NE",SUM(N21:O21),N21),SUM(N21:O21))</f>
        <v>0</v>
      </c>
      <c r="Q21" s="49">
        <v>0</v>
      </c>
      <c r="R21" s="50">
        <f>ROUND(IF(M21="EUR",P21,(P21/$I$7)),2)</f>
        <v>0</v>
      </c>
      <c r="S21" s="51"/>
      <c r="T21" s="52"/>
      <c r="U21" s="52"/>
      <c r="V21" s="53">
        <f>ROUND(IF(M21="CZK",R21-(T21/$I$7),R21-U21),2)</f>
        <v>0</v>
      </c>
      <c r="W21" s="54"/>
    </row>
    <row r="22" spans="1:23" ht="13.5" thickBot="1">
      <c r="A22" s="244"/>
      <c r="B22" s="240" t="s">
        <v>77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>
        <f aca="true" t="shared" si="2" ref="N22:V22">SUM(N21:N21)</f>
        <v>0</v>
      </c>
      <c r="O22" s="241">
        <f t="shared" si="2"/>
        <v>0</v>
      </c>
      <c r="P22" s="242">
        <f t="shared" si="2"/>
        <v>0</v>
      </c>
      <c r="Q22" s="64">
        <f t="shared" si="2"/>
        <v>0</v>
      </c>
      <c r="R22" s="55">
        <f t="shared" si="2"/>
        <v>0</v>
      </c>
      <c r="S22" s="56">
        <f t="shared" si="2"/>
        <v>0</v>
      </c>
      <c r="T22" s="55">
        <f t="shared" si="2"/>
        <v>0</v>
      </c>
      <c r="U22" s="55">
        <f t="shared" si="2"/>
        <v>0</v>
      </c>
      <c r="V22" s="55">
        <f t="shared" si="2"/>
        <v>0</v>
      </c>
      <c r="W22" s="57"/>
    </row>
    <row r="23" spans="1:43" s="68" customFormat="1" ht="23.25" customHeight="1" thickBot="1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65"/>
      <c r="M23" s="65"/>
      <c r="N23" s="65"/>
      <c r="O23" s="65"/>
      <c r="P23" s="65"/>
      <c r="Q23" s="65"/>
      <c r="R23" s="247"/>
      <c r="S23" s="247"/>
      <c r="T23" s="247"/>
      <c r="U23" s="247"/>
      <c r="V23" s="66"/>
      <c r="W23" s="67"/>
      <c r="AQ23" s="8"/>
    </row>
    <row r="24" spans="1:43" ht="26.25" customHeight="1" thickBot="1">
      <c r="A24" s="69" t="s">
        <v>78</v>
      </c>
      <c r="B24" s="248" t="s">
        <v>79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50"/>
      <c r="O24" s="251" t="s">
        <v>61</v>
      </c>
      <c r="P24" s="252"/>
      <c r="Q24" s="253"/>
      <c r="R24" s="70">
        <f>R22+R20+R18</f>
        <v>22.6</v>
      </c>
      <c r="S24" s="71">
        <f>S22+S20+S18</f>
        <v>23</v>
      </c>
      <c r="T24" s="72">
        <f>T22+T20+T18</f>
        <v>0</v>
      </c>
      <c r="U24" s="72">
        <f>U22+U20+U18</f>
        <v>0</v>
      </c>
      <c r="V24" s="70">
        <f>V22+V20+V18</f>
        <v>22.6</v>
      </c>
      <c r="W24" s="67"/>
      <c r="AQ24" s="68"/>
    </row>
    <row r="25" spans="1:43" ht="26.25" customHeight="1" thickBot="1">
      <c r="A25" s="73" t="s">
        <v>80</v>
      </c>
      <c r="B25" s="248" t="s">
        <v>81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70" t="s">
        <v>60</v>
      </c>
      <c r="P25" s="74">
        <v>0</v>
      </c>
      <c r="Q25" s="254"/>
      <c r="R25" s="255"/>
      <c r="S25" s="255"/>
      <c r="T25" s="256"/>
      <c r="U25" s="72" t="s">
        <v>61</v>
      </c>
      <c r="V25" s="72">
        <f>ROUND((P25/$I$7),2)</f>
        <v>0</v>
      </c>
      <c r="W25" s="67"/>
      <c r="AQ25" s="68"/>
    </row>
    <row r="26" spans="1:43" ht="26.25" customHeight="1" thickBot="1">
      <c r="A26" s="73" t="s">
        <v>82</v>
      </c>
      <c r="B26" s="248" t="s">
        <v>83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54"/>
      <c r="P26" s="255"/>
      <c r="Q26" s="255"/>
      <c r="R26" s="255"/>
      <c r="S26" s="255"/>
      <c r="T26" s="256"/>
      <c r="U26" s="72" t="s">
        <v>61</v>
      </c>
      <c r="V26" s="72">
        <f>$V24-$V25</f>
        <v>22.6</v>
      </c>
      <c r="W26" s="67"/>
      <c r="AQ26" s="68"/>
    </row>
    <row r="27" spans="1:43" s="14" customFormat="1" ht="12.75">
      <c r="A27" s="7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6"/>
      <c r="M27" s="76"/>
      <c r="N27" s="76"/>
      <c r="O27" s="76"/>
      <c r="P27" s="76"/>
      <c r="Q27" s="76"/>
      <c r="R27" s="257"/>
      <c r="S27" s="258"/>
      <c r="T27" s="77"/>
      <c r="U27" s="76"/>
      <c r="V27" s="76"/>
      <c r="W27" s="67"/>
      <c r="AQ27" s="8"/>
    </row>
    <row r="28" spans="1:23" s="14" customFormat="1" ht="22.5" customHeight="1" thickBot="1">
      <c r="A28" s="78" t="s">
        <v>84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6"/>
      <c r="M28" s="76"/>
      <c r="N28" s="76"/>
      <c r="O28" s="76"/>
      <c r="P28" s="76"/>
      <c r="Q28" s="76"/>
      <c r="R28" s="79"/>
      <c r="S28" s="79"/>
      <c r="T28" s="79"/>
      <c r="U28" s="79"/>
      <c r="V28" s="79"/>
      <c r="W28" s="79"/>
    </row>
    <row r="29" spans="1:23" s="14" customFormat="1" ht="15" customHeight="1" thickBot="1">
      <c r="A29" s="259" t="s">
        <v>85</v>
      </c>
      <c r="B29" s="80"/>
      <c r="C29" s="81"/>
      <c r="D29" s="82"/>
      <c r="E29" s="83"/>
      <c r="F29" s="84" t="s">
        <v>67</v>
      </c>
      <c r="G29" s="85"/>
      <c r="H29" s="85"/>
      <c r="I29" s="81"/>
      <c r="J29" s="81"/>
      <c r="K29" s="86"/>
      <c r="L29" s="86"/>
      <c r="M29" s="87" t="s">
        <v>60</v>
      </c>
      <c r="N29" s="88">
        <v>0</v>
      </c>
      <c r="O29" s="89"/>
      <c r="P29" s="90">
        <f>IF($D$6="ANO",IF($D$7="NE",SUM(N29:O29),N29),SUM(N29:O29))</f>
        <v>0</v>
      </c>
      <c r="Q29" s="89">
        <v>0</v>
      </c>
      <c r="R29" s="90">
        <f>ROUND(IF(M29="EUR",P29,(P29/$I$7)),2)</f>
        <v>0</v>
      </c>
      <c r="S29" s="91">
        <v>0</v>
      </c>
      <c r="T29" s="92"/>
      <c r="U29" s="92"/>
      <c r="V29" s="93">
        <f>ROUND(IF(M29="CZK",R29-(T29/$I$7),R29-U29),2)</f>
        <v>0</v>
      </c>
      <c r="W29" s="94"/>
    </row>
    <row r="30" spans="1:23" s="14" customFormat="1" ht="13.5" thickBot="1">
      <c r="A30" s="260"/>
      <c r="B30" s="240" t="s">
        <v>86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2"/>
      <c r="Q30" s="64">
        <f aca="true" t="shared" si="3" ref="Q30:V30">SUM(Q29:Q29)</f>
        <v>0</v>
      </c>
      <c r="R30" s="55">
        <f t="shared" si="3"/>
        <v>0</v>
      </c>
      <c r="S30" s="56">
        <f t="shared" si="3"/>
        <v>0</v>
      </c>
      <c r="T30" s="55">
        <f t="shared" si="3"/>
        <v>0</v>
      </c>
      <c r="U30" s="55">
        <f t="shared" si="3"/>
        <v>0</v>
      </c>
      <c r="V30" s="55">
        <f t="shared" si="3"/>
        <v>0</v>
      </c>
      <c r="W30" s="57"/>
    </row>
    <row r="31" spans="1:23" s="14" customFormat="1" ht="13.5" thickBot="1">
      <c r="A31" s="7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6"/>
      <c r="M31" s="76"/>
      <c r="N31" s="76"/>
      <c r="O31" s="76"/>
      <c r="P31" s="76"/>
      <c r="Q31" s="76"/>
      <c r="R31" s="79"/>
      <c r="S31" s="79"/>
      <c r="T31" s="79"/>
      <c r="U31" s="79"/>
      <c r="V31" s="79"/>
      <c r="W31" s="79"/>
    </row>
    <row r="32" spans="1:43" s="100" customFormat="1" ht="15.75" customHeight="1" thickBot="1">
      <c r="A32" s="95"/>
      <c r="B32" s="96"/>
      <c r="C32" s="97"/>
      <c r="D32" s="97"/>
      <c r="E32" s="98"/>
      <c r="F32" s="98"/>
      <c r="G32" s="98"/>
      <c r="H32" s="98"/>
      <c r="I32" s="97"/>
      <c r="J32" s="97"/>
      <c r="K32" s="99"/>
      <c r="T32" s="261" t="s">
        <v>87</v>
      </c>
      <c r="U32" s="262"/>
      <c r="V32" s="263"/>
      <c r="W32" s="101">
        <f>V26</f>
        <v>22.6</v>
      </c>
      <c r="X32" s="99"/>
      <c r="Y32" s="100" t="s">
        <v>88</v>
      </c>
      <c r="AC32" s="99"/>
      <c r="AD32" s="99"/>
      <c r="AE32" s="99"/>
      <c r="AF32" s="99"/>
      <c r="AG32" s="99"/>
      <c r="AH32" s="99"/>
      <c r="AI32" s="99"/>
      <c r="AQ32" s="14"/>
    </row>
    <row r="33" spans="1:43" ht="16.5" customHeight="1" thickBot="1">
      <c r="A33" s="102" t="s">
        <v>89</v>
      </c>
      <c r="B33" s="103"/>
      <c r="C33" s="104"/>
      <c r="D33" s="104"/>
      <c r="E33" s="105"/>
      <c r="F33" s="104"/>
      <c r="G33" s="106"/>
      <c r="H33" s="107"/>
      <c r="I33" s="107"/>
      <c r="J33" s="108"/>
      <c r="K33" s="109"/>
      <c r="L33" s="100"/>
      <c r="R33" s="267" t="s">
        <v>90</v>
      </c>
      <c r="S33" s="268"/>
      <c r="T33" s="269" t="s">
        <v>91</v>
      </c>
      <c r="U33" s="269"/>
      <c r="V33" s="270"/>
      <c r="W33" s="101">
        <f>R24-V24</f>
        <v>0</v>
      </c>
      <c r="X33" s="110" t="s">
        <v>92</v>
      </c>
      <c r="Y33" s="111" t="s">
        <v>93</v>
      </c>
      <c r="Z33" s="112" t="s">
        <v>94</v>
      </c>
      <c r="AC33" s="113"/>
      <c r="AD33" s="113"/>
      <c r="AE33" s="113"/>
      <c r="AF33" s="113"/>
      <c r="AG33" s="113"/>
      <c r="AH33" s="113"/>
      <c r="AI33" s="113"/>
      <c r="AQ33" s="100"/>
    </row>
    <row r="34" spans="1:43" s="14" customFormat="1" ht="13.5" customHeight="1" thickBot="1">
      <c r="A34" s="114" t="s">
        <v>95</v>
      </c>
      <c r="B34" s="115" t="s">
        <v>96</v>
      </c>
      <c r="C34" s="116"/>
      <c r="D34" s="116"/>
      <c r="E34" s="116"/>
      <c r="F34" s="117"/>
      <c r="G34" s="113"/>
      <c r="H34" s="109"/>
      <c r="I34" s="109"/>
      <c r="J34" s="118"/>
      <c r="K34" s="109"/>
      <c r="L34" s="115"/>
      <c r="R34" s="119">
        <f>FLOOR(($V40*W34),1)</f>
        <v>0</v>
      </c>
      <c r="S34" s="120" t="s">
        <v>74</v>
      </c>
      <c r="T34" s="271" t="s">
        <v>97</v>
      </c>
      <c r="U34" s="271"/>
      <c r="V34" s="272"/>
      <c r="W34" s="121">
        <f>$X34-($X34/$V24*$V25)</f>
        <v>0</v>
      </c>
      <c r="X34" s="122">
        <f>SUMIF(F16:F22,"IV",V16:V22)</f>
        <v>0</v>
      </c>
      <c r="Y34" s="123">
        <f>W34/V26</f>
        <v>0</v>
      </c>
      <c r="Z34" s="123">
        <f>R34/W40</f>
        <v>0</v>
      </c>
      <c r="AC34" s="99"/>
      <c r="AD34" s="99"/>
      <c r="AE34" s="99"/>
      <c r="AF34" s="99"/>
      <c r="AG34" s="99"/>
      <c r="AH34" s="99"/>
      <c r="AI34" s="99"/>
      <c r="AQ34" s="8"/>
    </row>
    <row r="35" spans="1:35" s="14" customFormat="1" ht="13.5" customHeight="1" thickBot="1">
      <c r="A35" s="114" t="s">
        <v>98</v>
      </c>
      <c r="B35" s="115" t="s">
        <v>99</v>
      </c>
      <c r="C35" s="116"/>
      <c r="D35" s="116"/>
      <c r="E35" s="116"/>
      <c r="F35" s="97"/>
      <c r="G35" s="99"/>
      <c r="H35" s="116"/>
      <c r="I35" s="116"/>
      <c r="J35" s="124"/>
      <c r="K35" s="116"/>
      <c r="L35" s="115"/>
      <c r="R35" s="125">
        <f>W40-R34</f>
        <v>1</v>
      </c>
      <c r="S35" s="126" t="s">
        <v>67</v>
      </c>
      <c r="T35" s="271" t="s">
        <v>100</v>
      </c>
      <c r="U35" s="271"/>
      <c r="V35" s="272"/>
      <c r="W35" s="121">
        <f>$X35-($X35/$V24*$V25)</f>
        <v>22.6</v>
      </c>
      <c r="X35" s="122">
        <f>SUMIF(F16:F22,"NIV",V16:V22)</f>
        <v>22.6</v>
      </c>
      <c r="Y35" s="123">
        <f>W35/V26</f>
        <v>1</v>
      </c>
      <c r="Z35" s="123">
        <f>R35/W40</f>
        <v>1</v>
      </c>
      <c r="AC35" s="99"/>
      <c r="AD35" s="99"/>
      <c r="AE35" s="99"/>
      <c r="AF35" s="99"/>
      <c r="AG35" s="99"/>
      <c r="AH35" s="99"/>
      <c r="AI35" s="99"/>
    </row>
    <row r="36" spans="1:35" s="14" customFormat="1" ht="13.5" customHeight="1" thickBot="1">
      <c r="A36" s="114" t="s">
        <v>101</v>
      </c>
      <c r="B36" s="115" t="s">
        <v>102</v>
      </c>
      <c r="C36" s="116"/>
      <c r="D36" s="116"/>
      <c r="E36" s="116"/>
      <c r="F36" s="97"/>
      <c r="G36" s="99"/>
      <c r="H36" s="116"/>
      <c r="I36" s="116"/>
      <c r="J36" s="124"/>
      <c r="K36" s="116"/>
      <c r="L36" s="115"/>
      <c r="Q36" s="127" t="s">
        <v>103</v>
      </c>
      <c r="R36" s="128">
        <f>SUM(R34:R35)</f>
        <v>1</v>
      </c>
      <c r="S36" s="99"/>
      <c r="T36" s="99"/>
      <c r="U36" s="129" t="s">
        <v>88</v>
      </c>
      <c r="V36" s="273" t="str">
        <f>IF((W34+W35)=V26,"OK","ZKONTROLUJ     NIV/IV ")</f>
        <v>OK</v>
      </c>
      <c r="W36" s="273"/>
      <c r="Y36" s="130">
        <f>SUM(Y34:Y35)</f>
        <v>1</v>
      </c>
      <c r="Z36" s="130">
        <f>SUM(Z34:Z35)</f>
        <v>1</v>
      </c>
      <c r="AC36" s="99"/>
      <c r="AD36" s="99"/>
      <c r="AE36" s="99"/>
      <c r="AF36" s="99"/>
      <c r="AG36" s="99"/>
      <c r="AH36" s="99"/>
      <c r="AI36" s="99"/>
    </row>
    <row r="37" spans="1:43" ht="12.75">
      <c r="A37" s="114" t="s">
        <v>104</v>
      </c>
      <c r="B37" s="115" t="s">
        <v>105</v>
      </c>
      <c r="C37" s="109"/>
      <c r="D37" s="109"/>
      <c r="E37" s="109"/>
      <c r="F37" s="97"/>
      <c r="G37" s="99"/>
      <c r="H37" s="116"/>
      <c r="I37" s="116"/>
      <c r="J37" s="124"/>
      <c r="K37" s="116"/>
      <c r="L37" s="100"/>
      <c r="O37" s="14"/>
      <c r="P37" s="14"/>
      <c r="Q37" s="14"/>
      <c r="R37" s="14"/>
      <c r="S37" s="99"/>
      <c r="T37" s="274" t="s">
        <v>106</v>
      </c>
      <c r="U37" s="275"/>
      <c r="V37" s="275"/>
      <c r="W37" s="276"/>
      <c r="X37" s="131"/>
      <c r="AC37" s="131"/>
      <c r="AD37" s="131"/>
      <c r="AE37" s="131"/>
      <c r="AF37" s="131"/>
      <c r="AG37" s="131"/>
      <c r="AH37" s="131"/>
      <c r="AI37" s="131"/>
      <c r="AQ37" s="14"/>
    </row>
    <row r="38" spans="1:35" ht="12.75">
      <c r="A38" s="114" t="s">
        <v>107</v>
      </c>
      <c r="B38" s="115" t="s">
        <v>108</v>
      </c>
      <c r="C38" s="109"/>
      <c r="D38" s="109"/>
      <c r="E38" s="109"/>
      <c r="F38" s="109"/>
      <c r="G38" s="109"/>
      <c r="H38" s="109"/>
      <c r="I38" s="109"/>
      <c r="J38" s="118"/>
      <c r="K38" s="132"/>
      <c r="L38" s="132"/>
      <c r="M38" s="132"/>
      <c r="O38" s="14"/>
      <c r="P38" s="14"/>
      <c r="Q38" s="14"/>
      <c r="R38" s="14"/>
      <c r="S38" s="133"/>
      <c r="T38" s="295" t="s">
        <v>109</v>
      </c>
      <c r="U38" s="296"/>
      <c r="V38" s="134" t="s">
        <v>110</v>
      </c>
      <c r="W38" s="135" t="s">
        <v>106</v>
      </c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</row>
    <row r="39" spans="1:35" ht="12.75">
      <c r="A39" s="114" t="s">
        <v>111</v>
      </c>
      <c r="B39" s="115" t="s">
        <v>112</v>
      </c>
      <c r="C39" s="109"/>
      <c r="D39" s="109"/>
      <c r="E39" s="109"/>
      <c r="F39" s="109"/>
      <c r="G39" s="109"/>
      <c r="H39" s="109"/>
      <c r="I39" s="109"/>
      <c r="J39" s="118"/>
      <c r="K39" s="132"/>
      <c r="L39" s="132"/>
      <c r="M39" s="132"/>
      <c r="O39" s="14"/>
      <c r="P39" s="14"/>
      <c r="Q39" s="14"/>
      <c r="R39" s="99"/>
      <c r="S39" s="100"/>
      <c r="T39" s="297" t="s">
        <v>113</v>
      </c>
      <c r="U39" s="298"/>
      <c r="V39" s="136">
        <v>0.85</v>
      </c>
      <c r="W39" s="137">
        <f>FLOOR(($V39*$V26),1)</f>
        <v>19</v>
      </c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</row>
    <row r="40" spans="1:35" ht="12.75">
      <c r="A40" s="114" t="s">
        <v>114</v>
      </c>
      <c r="B40" s="115" t="s">
        <v>115</v>
      </c>
      <c r="C40" s="109"/>
      <c r="D40" s="109"/>
      <c r="E40" s="109"/>
      <c r="F40" s="109"/>
      <c r="G40" s="109"/>
      <c r="H40" s="109"/>
      <c r="I40" s="109"/>
      <c r="J40" s="118"/>
      <c r="K40" s="132"/>
      <c r="L40" s="132"/>
      <c r="M40" s="132"/>
      <c r="R40" s="99"/>
      <c r="S40" s="100"/>
      <c r="T40" s="295" t="s">
        <v>116</v>
      </c>
      <c r="U40" s="296"/>
      <c r="V40" s="139">
        <v>0.05</v>
      </c>
      <c r="W40" s="137">
        <f>IF(V41=0%,V26-W39,FLOOR(($V40*$V26),1))</f>
        <v>1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</row>
    <row r="41" spans="1:35" ht="12.75">
      <c r="A41" s="114"/>
      <c r="B41" s="115" t="s">
        <v>117</v>
      </c>
      <c r="C41" s="109"/>
      <c r="D41" s="109"/>
      <c r="E41" s="109"/>
      <c r="F41" s="109"/>
      <c r="G41" s="109"/>
      <c r="H41" s="109"/>
      <c r="I41" s="109"/>
      <c r="J41" s="118"/>
      <c r="K41" s="132"/>
      <c r="L41" s="132"/>
      <c r="M41" s="132"/>
      <c r="R41" s="99"/>
      <c r="S41" s="141"/>
      <c r="T41" s="297" t="s">
        <v>118</v>
      </c>
      <c r="U41" s="298"/>
      <c r="V41" s="142">
        <f>V42-V39-V40</f>
        <v>0.10000000000000002</v>
      </c>
      <c r="W41" s="137">
        <f>V26-W39-W40</f>
        <v>2.6000000000000014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1:35" ht="13.5" thickBot="1">
      <c r="A42" s="143"/>
      <c r="B42" s="115" t="s">
        <v>119</v>
      </c>
      <c r="C42" s="109"/>
      <c r="D42" s="109"/>
      <c r="E42" s="109"/>
      <c r="F42" s="109"/>
      <c r="G42" s="109"/>
      <c r="H42" s="109"/>
      <c r="I42" s="109"/>
      <c r="J42" s="118"/>
      <c r="K42" s="132"/>
      <c r="L42" s="132"/>
      <c r="M42" s="132"/>
      <c r="R42" s="99"/>
      <c r="S42" s="141"/>
      <c r="T42" s="299" t="s">
        <v>120</v>
      </c>
      <c r="U42" s="300"/>
      <c r="V42" s="144">
        <v>1</v>
      </c>
      <c r="W42" s="145">
        <f>SUM(W39:W41)</f>
        <v>22.6</v>
      </c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</row>
    <row r="43" spans="1:35" ht="13.5" thickBot="1">
      <c r="A43" s="146" t="s">
        <v>121</v>
      </c>
      <c r="B43" s="147" t="s">
        <v>122</v>
      </c>
      <c r="C43" s="147"/>
      <c r="D43" s="147"/>
      <c r="E43" s="147"/>
      <c r="F43" s="147"/>
      <c r="G43" s="147"/>
      <c r="H43" s="147"/>
      <c r="I43" s="147"/>
      <c r="J43" s="148"/>
      <c r="K43" s="132"/>
      <c r="L43" s="132"/>
      <c r="M43" s="132"/>
      <c r="R43" s="133"/>
      <c r="S43" s="141"/>
      <c r="W43" s="133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</row>
    <row r="44" spans="1:35" ht="1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O44" s="264" t="s">
        <v>123</v>
      </c>
      <c r="P44" s="265"/>
      <c r="Q44" s="265"/>
      <c r="R44" s="266"/>
      <c r="S44" s="100"/>
      <c r="T44" s="264" t="s">
        <v>124</v>
      </c>
      <c r="U44" s="265"/>
      <c r="V44" s="265"/>
      <c r="W44" s="266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</row>
    <row r="45" spans="3:35" ht="12.75">
      <c r="C45" s="132"/>
      <c r="D45" s="132"/>
      <c r="E45" s="150"/>
      <c r="F45" s="150"/>
      <c r="G45" s="150"/>
      <c r="H45" s="150"/>
      <c r="I45" s="151"/>
      <c r="J45" s="152"/>
      <c r="K45" s="151"/>
      <c r="L45" s="151"/>
      <c r="M45" s="151"/>
      <c r="N45" s="151"/>
      <c r="O45" s="277" t="s">
        <v>125</v>
      </c>
      <c r="P45" s="278"/>
      <c r="Q45" s="278"/>
      <c r="R45" s="279"/>
      <c r="S45" s="153"/>
      <c r="T45" s="277" t="s">
        <v>126</v>
      </c>
      <c r="U45" s="278"/>
      <c r="V45" s="278"/>
      <c r="W45" s="27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</row>
    <row r="46" spans="3:35" ht="33.75" customHeight="1">
      <c r="C46" s="115"/>
      <c r="D46" s="115"/>
      <c r="E46" s="150"/>
      <c r="F46" s="150"/>
      <c r="G46" s="150"/>
      <c r="H46" s="150"/>
      <c r="I46" s="151"/>
      <c r="J46" s="152"/>
      <c r="K46" s="151"/>
      <c r="L46" s="151"/>
      <c r="M46" s="151"/>
      <c r="N46" s="151"/>
      <c r="O46" s="280"/>
      <c r="P46" s="281"/>
      <c r="Q46" s="281"/>
      <c r="R46" s="282"/>
      <c r="S46" s="153"/>
      <c r="T46" s="280"/>
      <c r="U46" s="281"/>
      <c r="V46" s="281"/>
      <c r="W46" s="282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</row>
    <row r="47" spans="15:23" ht="12.75">
      <c r="O47" s="280"/>
      <c r="P47" s="281"/>
      <c r="Q47" s="281"/>
      <c r="R47" s="282"/>
      <c r="T47" s="280"/>
      <c r="U47" s="281"/>
      <c r="V47" s="281"/>
      <c r="W47" s="282"/>
    </row>
    <row r="48" spans="15:23" ht="12.75">
      <c r="O48" s="283"/>
      <c r="P48" s="284"/>
      <c r="Q48" s="284"/>
      <c r="R48" s="285"/>
      <c r="T48" s="283"/>
      <c r="U48" s="284"/>
      <c r="V48" s="284"/>
      <c r="W48" s="285"/>
    </row>
    <row r="49" spans="15:23" ht="12.75">
      <c r="O49" s="286" t="s">
        <v>127</v>
      </c>
      <c r="P49" s="287"/>
      <c r="Q49" s="287"/>
      <c r="R49" s="288"/>
      <c r="T49" s="286" t="s">
        <v>127</v>
      </c>
      <c r="U49" s="287"/>
      <c r="V49" s="287"/>
      <c r="W49" s="288"/>
    </row>
    <row r="50" spans="15:23" ht="12.75">
      <c r="O50" s="289"/>
      <c r="P50" s="290"/>
      <c r="Q50" s="290"/>
      <c r="R50" s="291"/>
      <c r="T50" s="289"/>
      <c r="U50" s="290"/>
      <c r="V50" s="290"/>
      <c r="W50" s="291"/>
    </row>
    <row r="51" spans="15:23" ht="13.5" thickBot="1">
      <c r="O51" s="292"/>
      <c r="P51" s="293"/>
      <c r="Q51" s="293"/>
      <c r="R51" s="294"/>
      <c r="T51" s="292"/>
      <c r="U51" s="293"/>
      <c r="V51" s="293"/>
      <c r="W51" s="294"/>
    </row>
  </sheetData>
  <sheetProtection/>
  <mergeCells count="73">
    <mergeCell ref="O45:R48"/>
    <mergeCell ref="T45:W48"/>
    <mergeCell ref="O49:R51"/>
    <mergeCell ref="T49:W51"/>
    <mergeCell ref="T38:U38"/>
    <mergeCell ref="T39:U39"/>
    <mergeCell ref="T40:U40"/>
    <mergeCell ref="T41:U41"/>
    <mergeCell ref="T42:U42"/>
    <mergeCell ref="O44:R44"/>
    <mergeCell ref="T44:W44"/>
    <mergeCell ref="R33:S33"/>
    <mergeCell ref="T33:V33"/>
    <mergeCell ref="T34:V34"/>
    <mergeCell ref="T35:V35"/>
    <mergeCell ref="V36:W36"/>
    <mergeCell ref="T37:W37"/>
    <mergeCell ref="B26:N26"/>
    <mergeCell ref="O26:T26"/>
    <mergeCell ref="R27:S27"/>
    <mergeCell ref="A29:A30"/>
    <mergeCell ref="B30:P30"/>
    <mergeCell ref="T32:V32"/>
    <mergeCell ref="A23:K23"/>
    <mergeCell ref="R23:S23"/>
    <mergeCell ref="T23:U23"/>
    <mergeCell ref="B24:N24"/>
    <mergeCell ref="O24:Q24"/>
    <mergeCell ref="B25:N25"/>
    <mergeCell ref="Q25:T25"/>
    <mergeCell ref="A16:A18"/>
    <mergeCell ref="B18:P18"/>
    <mergeCell ref="A19:A20"/>
    <mergeCell ref="B20:P20"/>
    <mergeCell ref="A21:A22"/>
    <mergeCell ref="B22:P22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19 T21 T29">
    <cfRule type="expression" priority="5" dxfId="5" stopIfTrue="1">
      <formula>M19="EUR"</formula>
    </cfRule>
  </conditionalFormatting>
  <conditionalFormatting sqref="T16">
    <cfRule type="expression" priority="4" dxfId="6" stopIfTrue="1">
      <formula>M16="EUR"</formula>
    </cfRule>
  </conditionalFormatting>
  <conditionalFormatting sqref="U16 U19 U21 U29">
    <cfRule type="expression" priority="3" dxfId="0" stopIfTrue="1">
      <formula>M16="CZK"</formula>
    </cfRule>
  </conditionalFormatting>
  <conditionalFormatting sqref="T17">
    <cfRule type="expression" priority="2" dxfId="6" stopIfTrue="1">
      <formula>M17="EUR"</formula>
    </cfRule>
  </conditionalFormatting>
  <conditionalFormatting sqref="U17">
    <cfRule type="expression" priority="1" dxfId="0" stopIfTrue="1">
      <formula>M17="CZK"</formula>
    </cfRule>
  </conditionalFormatting>
  <dataValidations count="5">
    <dataValidation type="custom" allowBlank="1" showInputMessage="1" showErrorMessage="1" sqref="V29 R29 V42:W42 P21 R34:S35 W34:X35 W32:W33 R24:V24 P29 Q30:V30 S22:U22 Q22 S20:U20 Q20 Q18 P16:P17 V25:V26 P19 Y32:Z36 W39:W41 A33:J43 V16:V22 R16:R22 S18:U18">
      <formula1>V29</formula1>
    </dataValidation>
    <dataValidation type="list" allowBlank="1" showInputMessage="1" showErrorMessage="1" sqref="M21 M19 M29 M16:M17">
      <formula1>"CZK,EUR"</formula1>
    </dataValidation>
    <dataValidation type="list" allowBlank="1" showInputMessage="1" showErrorMessage="1" sqref="F19 F29 F21 F16:F17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29 D19 D21 D16:D17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8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2014-04-10T11:46:45Z</cp:lastPrinted>
  <dcterms:created xsi:type="dcterms:W3CDTF">2014-04-07T13:17:05Z</dcterms:created>
  <dcterms:modified xsi:type="dcterms:W3CDTF">2014-04-10T11:47:48Z</dcterms:modified>
  <cp:category/>
  <cp:version/>
  <cp:contentType/>
  <cp:contentStatus/>
</cp:coreProperties>
</file>