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4" yWindow="65524" windowWidth="15576" windowHeight="3288" tabRatio="790" activeTab="0"/>
  </bookViews>
  <sheets>
    <sheet name="RK-11-2014-51, př. 8" sheetId="1" r:id="rId1"/>
  </sheets>
  <definedNames/>
  <calcPr fullCalcOnLoad="1"/>
</workbook>
</file>

<file path=xl/sharedStrings.xml><?xml version="1.0" encoding="utf-8"?>
<sst xmlns="http://schemas.openxmlformats.org/spreadsheetml/2006/main" count="139" uniqueCount="98">
  <si>
    <t xml:space="preserve">Hlavní </t>
  </si>
  <si>
    <t>Celkem</t>
  </si>
  <si>
    <t xml:space="preserve">v </t>
  </si>
  <si>
    <t>činnost</t>
  </si>
  <si>
    <t>+/-</t>
  </si>
  <si>
    <t>%</t>
  </si>
  <si>
    <t>Aktivace /sesk.úč. 62/</t>
  </si>
  <si>
    <t>Ostatní výnosy /sesk.úč. 64/</t>
  </si>
  <si>
    <t>Výnosy celkem</t>
  </si>
  <si>
    <t>Spotřeba materiálu /úč. 501/</t>
  </si>
  <si>
    <t>Spotřeba energie /úč. 502/</t>
  </si>
  <si>
    <t>Prodané zboží /úč. 504/</t>
  </si>
  <si>
    <t>Služby /sesk.úč. 51/</t>
  </si>
  <si>
    <t xml:space="preserve">       z toho: opravy a udržování /úč. 511/</t>
  </si>
  <si>
    <t xml:space="preserve">           ostatní služby /úč. 518/</t>
  </si>
  <si>
    <t>Osobní náklady /sesk.úč. 52/</t>
  </si>
  <si>
    <t xml:space="preserve">     z toho: mzdové náklady /úč. 521/</t>
  </si>
  <si>
    <t xml:space="preserve">           v tom: platy zaměstnanců</t>
  </si>
  <si>
    <t xml:space="preserve">                    ostatní osobní náklady</t>
  </si>
  <si>
    <t xml:space="preserve">           sociální pojištění /úč. 524-528/</t>
  </si>
  <si>
    <t>Daně a poplatky /sesk.úč. 53/</t>
  </si>
  <si>
    <t>Ostatní náklady /sesk.úč. 54/</t>
  </si>
  <si>
    <t xml:space="preserve">      z toho: odpisy dlouhodobého majetku /úč. 551/</t>
  </si>
  <si>
    <t>Daň z příjmů /sesk.úč. 59/</t>
  </si>
  <si>
    <t>Náklady celkem</t>
  </si>
  <si>
    <t>Hospodářský výsledek</t>
  </si>
  <si>
    <t>/v tis. Kč/</t>
  </si>
  <si>
    <t xml:space="preserve">Doplňková </t>
  </si>
  <si>
    <t>v tis.Kč</t>
  </si>
  <si>
    <t>Strojní investice - movitý majetek</t>
  </si>
  <si>
    <t>celkem</t>
  </si>
  <si>
    <t>z toho odpisová skupina:</t>
  </si>
  <si>
    <t>Pořizovací cena majetku</t>
  </si>
  <si>
    <t>Nerozdělený zisk, ztráta minulých let k 31.12.</t>
  </si>
  <si>
    <t>Fondy v tis. Kč</t>
  </si>
  <si>
    <t>Tvorba</t>
  </si>
  <si>
    <t>Čerpání</t>
  </si>
  <si>
    <t>Běžný účet celkem</t>
  </si>
  <si>
    <t>-</t>
  </si>
  <si>
    <t>z toho: fond odměn</t>
  </si>
  <si>
    <t>Běžný účet FKSP</t>
  </si>
  <si>
    <t xml:space="preserve">Kumulovaná ztráta </t>
  </si>
  <si>
    <t>Deficit (-) BÚ</t>
  </si>
  <si>
    <t>nemovitý majetek</t>
  </si>
  <si>
    <t>Limit</t>
  </si>
  <si>
    <t>Skutečnost</t>
  </si>
  <si>
    <t xml:space="preserve"> </t>
  </si>
  <si>
    <t>Muzeum Vysočiny Pelhřimov, příspěvková organizace</t>
  </si>
  <si>
    <t>CELKEM</t>
  </si>
  <si>
    <t>Pracovníci</t>
  </si>
  <si>
    <r>
      <t xml:space="preserve">Průměrná mzda </t>
    </r>
    <r>
      <rPr>
        <sz val="8"/>
        <rFont val="Arial CE"/>
        <family val="2"/>
      </rPr>
      <t>(v Kč)</t>
    </r>
  </si>
  <si>
    <t>Návrh</t>
  </si>
  <si>
    <t>Změna + -</t>
  </si>
  <si>
    <t>Index</t>
  </si>
  <si>
    <t>prostředků</t>
  </si>
  <si>
    <t>Ukazatel</t>
  </si>
  <si>
    <t>Bankovní a účetní stav peněžních fondů</t>
  </si>
  <si>
    <t>na platy (v tis. Kč)</t>
  </si>
  <si>
    <t>Odvod z investičního fondu organizace</t>
  </si>
  <si>
    <t xml:space="preserve">             rezervní fond</t>
  </si>
  <si>
    <t xml:space="preserve">             investiční fond</t>
  </si>
  <si>
    <t xml:space="preserve">             provozní prostř.</t>
  </si>
  <si>
    <t>počet stran: 1</t>
  </si>
  <si>
    <t>Výnosy z prodeje vlastních výrobků /úč. 601/</t>
  </si>
  <si>
    <t>Výnosy z prodeje služeb /úč. 602/</t>
  </si>
  <si>
    <t>Výnosy z pronájmu /uč. 603/</t>
  </si>
  <si>
    <t>Výnosy z prodaného zboží /úč. 604/</t>
  </si>
  <si>
    <t xml:space="preserve">      z toho: čerpání fondů /úč.648/</t>
  </si>
  <si>
    <t xml:space="preserve">      z toho: tržby z prodeje dlouhod. hmotného majetku /úč. 646/</t>
  </si>
  <si>
    <t>Spotřeba jiných nesklad. dodávek /úč. 503/</t>
  </si>
  <si>
    <t>Odpisy, rezervy a opravné položky         /sesk.úč. 55/</t>
  </si>
  <si>
    <t>Výnosy z nároků na prostředky z rozpočtů ÚSC /úč. 672/ a /uč. 671/</t>
  </si>
  <si>
    <t>výnosy z úroků /úč. 662/</t>
  </si>
  <si>
    <t xml:space="preserve">      z toho: nákup drobného dlouhod. hm. Majetku /uč. 558/</t>
  </si>
  <si>
    <t>Stav k 1.1.2013</t>
  </si>
  <si>
    <t>Stav k 31.12.2013</t>
  </si>
  <si>
    <t>Skutečnost za rok 2012</t>
  </si>
  <si>
    <t>Rozdíl 2013-2012</t>
  </si>
  <si>
    <t>Finanční plán výnosů a nákladů na rok 2014</t>
  </si>
  <si>
    <t>Návrh na rok 2014</t>
  </si>
  <si>
    <t>Odpisový plán 2014</t>
  </si>
  <si>
    <t>Oprávky k 1.1.2014</t>
  </si>
  <si>
    <t>Účetní odpisy na rok 2014</t>
  </si>
  <si>
    <t>Zůstatková cena k 31.12.2014</t>
  </si>
  <si>
    <t>Plán 2014</t>
  </si>
  <si>
    <t>Stav k 1.1.2014</t>
  </si>
  <si>
    <t>Stav k 31.12.2014</t>
  </si>
  <si>
    <t>Plán čerpání investičního fondu 2014</t>
  </si>
  <si>
    <t>Pracovníci, průměrná mzda a limit prostředků na platy 2014</t>
  </si>
  <si>
    <t>Skutečnost za rok 2013</t>
  </si>
  <si>
    <t>Rozdíl 2014-2013</t>
  </si>
  <si>
    <t>Zůstatek bank.účtu k 1.1.2013</t>
  </si>
  <si>
    <t>Účetní stav 2013</t>
  </si>
  <si>
    <t>Zůstatek bank.účtu k 31.12.2013</t>
  </si>
  <si>
    <t>2014/2013</t>
  </si>
  <si>
    <t>pódium do expozice motocyklů na hrad Kámen</t>
  </si>
  <si>
    <t>Poznámka: ve finančním plánu promítnuta mimořádná dotace na postupnou renovaci expozice v návaznosti na oslavy  40. výročí založení expozice jednostopých vozidel na Hradě Kámen (250 tis. Kč), stěhování sbírkových předmětů do nového depozitáře v Heleníně (200 tis. Kč)</t>
  </si>
  <si>
    <t>RK-11-2014-51, př. 8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</si>
</sst>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_ ;\-#,##0\ "/>
  </numFmts>
  <fonts count="43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medium"/>
      <right/>
      <top/>
      <bottom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 style="medium"/>
      <bottom style="medium"/>
    </border>
    <border>
      <left/>
      <right style="medium"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6" fillId="0" borderId="0">
      <alignment/>
      <protection/>
    </xf>
    <xf numFmtId="0" fontId="0" fillId="0" borderId="0">
      <alignment horizontal="center" vertical="center"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4" fontId="6" fillId="0" borderId="0" xfId="0" applyNumberFormat="1" applyFont="1" applyFill="1" applyBorder="1" applyAlignment="1">
      <alignment vertic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3" fontId="3" fillId="33" borderId="15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33" borderId="16" xfId="0" applyNumberFormat="1" applyFont="1" applyFill="1" applyBorder="1" applyAlignment="1">
      <alignment horizontal="center" vertical="center"/>
    </xf>
    <xf numFmtId="3" fontId="3" fillId="0" borderId="0" xfId="47" applyNumberFormat="1" applyFont="1" applyBorder="1" applyAlignment="1">
      <alignment horizontal="center" vertical="center"/>
      <protection/>
    </xf>
    <xf numFmtId="3" fontId="3" fillId="0" borderId="0" xfId="47" applyNumberFormat="1" applyFont="1" applyBorder="1" applyAlignment="1">
      <alignment horizontal="right" vertical="center"/>
      <protection/>
    </xf>
    <xf numFmtId="0" fontId="4" fillId="33" borderId="17" xfId="0" applyFont="1" applyFill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0" fillId="33" borderId="14" xfId="0" applyFont="1" applyFill="1" applyBorder="1" applyAlignment="1">
      <alignment horizontal="centerContinuous"/>
    </xf>
    <xf numFmtId="3" fontId="0" fillId="0" borderId="18" xfId="0" applyNumberFormat="1" applyFont="1" applyBorder="1" applyAlignment="1">
      <alignment horizontal="center"/>
    </xf>
    <xf numFmtId="0" fontId="9" fillId="0" borderId="19" xfId="0" applyFont="1" applyBorder="1" applyAlignment="1">
      <alignment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centerContinuous" vertical="center"/>
    </xf>
    <xf numFmtId="0" fontId="9" fillId="33" borderId="26" xfId="0" applyFont="1" applyFill="1" applyBorder="1" applyAlignment="1">
      <alignment horizontal="centerContinuous" vertical="center"/>
    </xf>
    <xf numFmtId="0" fontId="9" fillId="33" borderId="27" xfId="0" applyFont="1" applyFill="1" applyBorder="1" applyAlignment="1">
      <alignment horizontal="centerContinuous" vertical="center"/>
    </xf>
    <xf numFmtId="0" fontId="8" fillId="33" borderId="28" xfId="0" applyFont="1" applyFill="1" applyBorder="1" applyAlignment="1">
      <alignment horizontal="center"/>
    </xf>
    <xf numFmtId="0" fontId="8" fillId="33" borderId="29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31" xfId="0" applyFont="1" applyFill="1" applyBorder="1" applyAlignment="1">
      <alignment horizontal="center"/>
    </xf>
    <xf numFmtId="0" fontId="8" fillId="33" borderId="32" xfId="0" applyFont="1" applyFill="1" applyBorder="1" applyAlignment="1">
      <alignment horizontal="center"/>
    </xf>
    <xf numFmtId="3" fontId="8" fillId="0" borderId="20" xfId="0" applyNumberFormat="1" applyFont="1" applyBorder="1" applyAlignment="1">
      <alignment vertical="center" wrapText="1"/>
    </xf>
    <xf numFmtId="3" fontId="8" fillId="0" borderId="33" xfId="0" applyNumberFormat="1" applyFont="1" applyBorder="1" applyAlignment="1">
      <alignment vertical="center" wrapText="1"/>
    </xf>
    <xf numFmtId="3" fontId="8" fillId="0" borderId="34" xfId="0" applyNumberFormat="1" applyFont="1" applyBorder="1" applyAlignment="1">
      <alignment vertical="center" wrapText="1"/>
    </xf>
    <xf numFmtId="3" fontId="8" fillId="0" borderId="21" xfId="0" applyNumberFormat="1" applyFont="1" applyBorder="1" applyAlignment="1">
      <alignment vertical="center" wrapText="1"/>
    </xf>
    <xf numFmtId="3" fontId="8" fillId="0" borderId="15" xfId="0" applyNumberFormat="1" applyFont="1" applyBorder="1" applyAlignment="1">
      <alignment vertical="center" wrapText="1"/>
    </xf>
    <xf numFmtId="3" fontId="8" fillId="0" borderId="28" xfId="0" applyNumberFormat="1" applyFont="1" applyBorder="1" applyAlignment="1">
      <alignment vertical="center" wrapText="1"/>
    </xf>
    <xf numFmtId="3" fontId="8" fillId="0" borderId="29" xfId="0" applyNumberFormat="1" applyFont="1" applyBorder="1" applyAlignment="1">
      <alignment vertical="center" wrapText="1"/>
    </xf>
    <xf numFmtId="3" fontId="9" fillId="33" borderId="24" xfId="0" applyNumberFormat="1" applyFont="1" applyFill="1" applyBorder="1" applyAlignment="1">
      <alignment vertical="center" wrapText="1"/>
    </xf>
    <xf numFmtId="3" fontId="9" fillId="33" borderId="35" xfId="0" applyNumberFormat="1" applyFont="1" applyFill="1" applyBorder="1" applyAlignment="1">
      <alignment vertical="center" wrapText="1"/>
    </xf>
    <xf numFmtId="3" fontId="9" fillId="33" borderId="36" xfId="0" applyNumberFormat="1" applyFont="1" applyFill="1" applyBorder="1" applyAlignment="1">
      <alignment vertical="center" wrapText="1"/>
    </xf>
    <xf numFmtId="3" fontId="9" fillId="33" borderId="17" xfId="0" applyNumberFormat="1" applyFont="1" applyFill="1" applyBorder="1" applyAlignment="1">
      <alignment vertical="center" wrapText="1"/>
    </xf>
    <xf numFmtId="3" fontId="9" fillId="33" borderId="37" xfId="0" applyNumberFormat="1" applyFont="1" applyFill="1" applyBorder="1" applyAlignment="1">
      <alignment vertical="center" wrapText="1"/>
    </xf>
    <xf numFmtId="3" fontId="9" fillId="33" borderId="13" xfId="0" applyNumberFormat="1" applyFont="1" applyFill="1" applyBorder="1" applyAlignment="1">
      <alignment vertical="center" wrapText="1"/>
    </xf>
    <xf numFmtId="3" fontId="9" fillId="33" borderId="38" xfId="0" applyNumberFormat="1" applyFont="1" applyFill="1" applyBorder="1" applyAlignment="1">
      <alignment vertical="center" wrapText="1"/>
    </xf>
    <xf numFmtId="0" fontId="9" fillId="33" borderId="39" xfId="0" applyFont="1" applyFill="1" applyBorder="1" applyAlignment="1">
      <alignment horizontal="centerContinuous" vertical="center"/>
    </xf>
    <xf numFmtId="0" fontId="8" fillId="33" borderId="40" xfId="0" applyFont="1" applyFill="1" applyBorder="1" applyAlignment="1">
      <alignment horizontal="center"/>
    </xf>
    <xf numFmtId="0" fontId="8" fillId="33" borderId="41" xfId="0" applyFont="1" applyFill="1" applyBorder="1" applyAlignment="1">
      <alignment horizontal="center"/>
    </xf>
    <xf numFmtId="0" fontId="8" fillId="33" borderId="42" xfId="0" applyFont="1" applyFill="1" applyBorder="1" applyAlignment="1">
      <alignment horizontal="center"/>
    </xf>
    <xf numFmtId="0" fontId="8" fillId="33" borderId="43" xfId="0" applyFont="1" applyFill="1" applyBorder="1" applyAlignment="1" quotePrefix="1">
      <alignment horizontal="center"/>
    </xf>
    <xf numFmtId="3" fontId="8" fillId="0" borderId="40" xfId="0" applyNumberFormat="1" applyFont="1" applyFill="1" applyBorder="1" applyAlignment="1">
      <alignment vertical="center" wrapText="1"/>
    </xf>
    <xf numFmtId="3" fontId="8" fillId="0" borderId="44" xfId="0" applyNumberFormat="1" applyFont="1" applyFill="1" applyBorder="1" applyAlignment="1">
      <alignment vertical="center" wrapText="1"/>
    </xf>
    <xf numFmtId="3" fontId="8" fillId="0" borderId="15" xfId="0" applyNumberFormat="1" applyFont="1" applyFill="1" applyBorder="1" applyAlignment="1">
      <alignment vertical="center" wrapText="1"/>
    </xf>
    <xf numFmtId="0" fontId="9" fillId="33" borderId="15" xfId="47" applyFont="1" applyFill="1" applyBorder="1" applyAlignment="1">
      <alignment horizontal="center" vertical="center"/>
      <protection/>
    </xf>
    <xf numFmtId="0" fontId="9" fillId="33" borderId="45" xfId="47" applyFont="1" applyFill="1" applyBorder="1" applyAlignment="1">
      <alignment horizontal="center" vertical="center"/>
      <protection/>
    </xf>
    <xf numFmtId="3" fontId="9" fillId="0" borderId="22" xfId="47" applyNumberFormat="1" applyFont="1" applyBorder="1" applyAlignment="1">
      <alignment horizontal="center" vertical="center"/>
      <protection/>
    </xf>
    <xf numFmtId="3" fontId="9" fillId="0" borderId="46" xfId="47" applyNumberFormat="1" applyFont="1" applyBorder="1" applyAlignment="1">
      <alignment horizontal="right" vertical="center"/>
      <protection/>
    </xf>
    <xf numFmtId="3" fontId="9" fillId="0" borderId="47" xfId="47" applyNumberFormat="1" applyFont="1" applyBorder="1" applyAlignment="1">
      <alignment horizontal="right" vertical="center"/>
      <protection/>
    </xf>
    <xf numFmtId="3" fontId="9" fillId="0" borderId="48" xfId="47" applyNumberFormat="1" applyFont="1" applyBorder="1" applyAlignment="1">
      <alignment horizontal="right" vertical="center"/>
      <protection/>
    </xf>
    <xf numFmtId="0" fontId="5" fillId="33" borderId="31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8" fillId="33" borderId="43" xfId="0" applyFont="1" applyFill="1" applyBorder="1" applyAlignment="1">
      <alignment horizontal="center"/>
    </xf>
    <xf numFmtId="3" fontId="9" fillId="0" borderId="18" xfId="47" applyNumberFormat="1" applyFont="1" applyBorder="1" applyAlignment="1">
      <alignment horizontal="right" vertical="center"/>
      <protection/>
    </xf>
    <xf numFmtId="0" fontId="5" fillId="33" borderId="3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3" fontId="9" fillId="0" borderId="46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9" fillId="0" borderId="15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2" fontId="0" fillId="0" borderId="18" xfId="0" applyNumberFormat="1" applyFont="1" applyFill="1" applyBorder="1" applyAlignment="1">
      <alignment/>
    </xf>
    <xf numFmtId="0" fontId="8" fillId="0" borderId="16" xfId="0" applyFont="1" applyBorder="1" applyAlignment="1">
      <alignment/>
    </xf>
    <xf numFmtId="3" fontId="9" fillId="0" borderId="21" xfId="0" applyNumberFormat="1" applyFont="1" applyFill="1" applyBorder="1" applyAlignment="1">
      <alignment/>
    </xf>
    <xf numFmtId="3" fontId="9" fillId="0" borderId="22" xfId="0" applyNumberFormat="1" applyFont="1" applyFill="1" applyBorder="1" applyAlignment="1">
      <alignment/>
    </xf>
    <xf numFmtId="3" fontId="9" fillId="0" borderId="27" xfId="0" applyNumberFormat="1" applyFont="1" applyFill="1" applyBorder="1" applyAlignment="1" quotePrefix="1">
      <alignment horizontal="center"/>
    </xf>
    <xf numFmtId="3" fontId="9" fillId="0" borderId="16" xfId="0" applyNumberFormat="1" applyFont="1" applyFill="1" applyBorder="1" applyAlignment="1">
      <alignment/>
    </xf>
    <xf numFmtId="3" fontId="9" fillId="0" borderId="16" xfId="0" applyNumberFormat="1" applyFont="1" applyFill="1" applyBorder="1" applyAlignment="1" quotePrefix="1">
      <alignment horizontal="center"/>
    </xf>
    <xf numFmtId="3" fontId="9" fillId="0" borderId="18" xfId="0" applyNumberFormat="1" applyFont="1" applyFill="1" applyBorder="1" applyAlignment="1">
      <alignment/>
    </xf>
    <xf numFmtId="3" fontId="9" fillId="0" borderId="20" xfId="0" applyNumberFormat="1" applyFont="1" applyFill="1" applyBorder="1" applyAlignment="1">
      <alignment vertical="center" wrapText="1"/>
    </xf>
    <xf numFmtId="10" fontId="9" fillId="0" borderId="16" xfId="0" applyNumberFormat="1" applyFont="1" applyFill="1" applyBorder="1" applyAlignment="1">
      <alignment vertical="center" wrapText="1"/>
    </xf>
    <xf numFmtId="3" fontId="9" fillId="0" borderId="21" xfId="0" applyNumberFormat="1" applyFont="1" applyFill="1" applyBorder="1" applyAlignment="1">
      <alignment vertical="center" wrapText="1"/>
    </xf>
    <xf numFmtId="3" fontId="9" fillId="0" borderId="28" xfId="0" applyNumberFormat="1" applyFont="1" applyFill="1" applyBorder="1" applyAlignment="1">
      <alignment vertical="center" wrapText="1"/>
    </xf>
    <xf numFmtId="10" fontId="9" fillId="0" borderId="30" xfId="0" applyNumberFormat="1" applyFont="1" applyFill="1" applyBorder="1" applyAlignment="1">
      <alignment vertical="center" wrapText="1"/>
    </xf>
    <xf numFmtId="10" fontId="9" fillId="0" borderId="51" xfId="0" applyNumberFormat="1" applyFont="1" applyFill="1" applyBorder="1" applyAlignment="1">
      <alignment vertical="center" wrapText="1"/>
    </xf>
    <xf numFmtId="3" fontId="9" fillId="0" borderId="52" xfId="0" applyNumberFormat="1" applyFont="1" applyFill="1" applyBorder="1" applyAlignment="1">
      <alignment vertical="center" wrapText="1"/>
    </xf>
    <xf numFmtId="3" fontId="9" fillId="0" borderId="20" xfId="0" applyNumberFormat="1" applyFont="1" applyFill="1" applyBorder="1" applyAlignment="1">
      <alignment/>
    </xf>
    <xf numFmtId="3" fontId="9" fillId="0" borderId="15" xfId="0" applyNumberFormat="1" applyFont="1" applyFill="1" applyBorder="1" applyAlignment="1" quotePrefix="1">
      <alignment horizontal="center"/>
    </xf>
    <xf numFmtId="3" fontId="9" fillId="0" borderId="53" xfId="0" applyNumberFormat="1" applyFont="1" applyFill="1" applyBorder="1" applyAlignment="1" quotePrefix="1">
      <alignment horizontal="center"/>
    </xf>
    <xf numFmtId="3" fontId="9" fillId="0" borderId="51" xfId="0" applyNumberFormat="1" applyFont="1" applyFill="1" applyBorder="1" applyAlignment="1" quotePrefix="1">
      <alignment horizontal="center"/>
    </xf>
    <xf numFmtId="3" fontId="8" fillId="0" borderId="54" xfId="0" applyNumberFormat="1" applyFont="1" applyFill="1" applyBorder="1" applyAlignment="1">
      <alignment vertical="center" wrapText="1"/>
    </xf>
    <xf numFmtId="3" fontId="8" fillId="0" borderId="33" xfId="0" applyNumberFormat="1" applyFont="1" applyFill="1" applyBorder="1" applyAlignment="1">
      <alignment vertical="center" wrapText="1"/>
    </xf>
    <xf numFmtId="3" fontId="8" fillId="0" borderId="51" xfId="0" applyNumberFormat="1" applyFont="1" applyFill="1" applyBorder="1" applyAlignment="1">
      <alignment vertical="center" wrapText="1"/>
    </xf>
    <xf numFmtId="3" fontId="8" fillId="0" borderId="29" xfId="0" applyNumberFormat="1" applyFont="1" applyFill="1" applyBorder="1" applyAlignment="1">
      <alignment vertical="center" wrapText="1"/>
    </xf>
    <xf numFmtId="3" fontId="0" fillId="0" borderId="46" xfId="0" applyNumberFormat="1" applyFont="1" applyFill="1" applyBorder="1" applyAlignment="1">
      <alignment/>
    </xf>
    <xf numFmtId="10" fontId="9" fillId="33" borderId="19" xfId="0" applyNumberFormat="1" applyFont="1" applyFill="1" applyBorder="1" applyAlignment="1">
      <alignment vertical="center" wrapText="1"/>
    </xf>
    <xf numFmtId="3" fontId="9" fillId="0" borderId="45" xfId="0" applyNumberFormat="1" applyFont="1" applyFill="1" applyBorder="1" applyAlignment="1">
      <alignment/>
    </xf>
    <xf numFmtId="3" fontId="9" fillId="0" borderId="48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55" xfId="0" applyFont="1" applyFill="1" applyBorder="1" applyAlignment="1">
      <alignment/>
    </xf>
    <xf numFmtId="0" fontId="8" fillId="0" borderId="56" xfId="0" applyFont="1" applyBorder="1" applyAlignment="1">
      <alignment horizontal="left"/>
    </xf>
    <xf numFmtId="0" fontId="5" fillId="0" borderId="0" xfId="0" applyFont="1" applyAlignment="1">
      <alignment wrapText="1"/>
    </xf>
    <xf numFmtId="0" fontId="2" fillId="0" borderId="0" xfId="0" applyFont="1" applyFill="1" applyAlignment="1">
      <alignment horizontal="centerContinuous"/>
    </xf>
    <xf numFmtId="0" fontId="9" fillId="0" borderId="57" xfId="0" applyFont="1" applyBorder="1" applyAlignment="1">
      <alignment/>
    </xf>
    <xf numFmtId="0" fontId="5" fillId="0" borderId="0" xfId="0" applyFont="1" applyFill="1" applyBorder="1" applyAlignment="1">
      <alignment wrapText="1"/>
    </xf>
    <xf numFmtId="3" fontId="0" fillId="0" borderId="50" xfId="0" applyNumberFormat="1" applyFont="1" applyFill="1" applyBorder="1" applyAlignment="1">
      <alignment horizontal="left" indent="3"/>
    </xf>
    <xf numFmtId="0" fontId="8" fillId="0" borderId="46" xfId="0" applyFont="1" applyBorder="1" applyAlignment="1">
      <alignment/>
    </xf>
    <xf numFmtId="0" fontId="9" fillId="33" borderId="37" xfId="47" applyFont="1" applyFill="1" applyBorder="1" applyAlignment="1">
      <alignment horizontal="center" vertical="center" wrapText="1"/>
      <protection/>
    </xf>
    <xf numFmtId="3" fontId="9" fillId="33" borderId="24" xfId="0" applyNumberFormat="1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3" fontId="9" fillId="33" borderId="25" xfId="0" applyNumberFormat="1" applyFont="1" applyFill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9" fillId="33" borderId="60" xfId="47" applyFont="1" applyFill="1" applyBorder="1" applyAlignment="1">
      <alignment horizontal="center" vertical="center" wrapText="1"/>
      <protection/>
    </xf>
    <xf numFmtId="0" fontId="8" fillId="0" borderId="61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33" borderId="62" xfId="47" applyFont="1" applyFill="1" applyBorder="1" applyAlignment="1">
      <alignment horizontal="center" vertical="center"/>
      <protection/>
    </xf>
    <xf numFmtId="0" fontId="9" fillId="33" borderId="63" xfId="47" applyFont="1" applyFill="1" applyBorder="1" applyAlignment="1">
      <alignment horizontal="center" vertical="center"/>
      <protection/>
    </xf>
    <xf numFmtId="0" fontId="9" fillId="33" borderId="64" xfId="47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center"/>
    </xf>
    <xf numFmtId="0" fontId="2" fillId="33" borderId="65" xfId="0" applyFont="1" applyFill="1" applyBorder="1" applyAlignment="1">
      <alignment horizontal="center" vertical="center"/>
    </xf>
    <xf numFmtId="0" fontId="7" fillId="0" borderId="66" xfId="0" applyFont="1" applyBorder="1" applyAlignment="1">
      <alignment vertical="center"/>
    </xf>
    <xf numFmtId="0" fontId="7" fillId="0" borderId="57" xfId="0" applyFont="1" applyBorder="1" applyAlignment="1">
      <alignment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6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0" fillId="0" borderId="36" xfId="0" applyFont="1" applyBorder="1" applyAlignment="1">
      <alignment/>
    </xf>
    <xf numFmtId="0" fontId="0" fillId="0" borderId="38" xfId="0" applyFont="1" applyBorder="1" applyAlignment="1">
      <alignment/>
    </xf>
    <xf numFmtId="0" fontId="9" fillId="33" borderId="67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9" fillId="33" borderId="68" xfId="47" applyFont="1" applyFill="1" applyBorder="1" applyAlignment="1">
      <alignment horizontal="center" vertical="center" wrapText="1"/>
      <protection/>
    </xf>
    <xf numFmtId="0" fontId="8" fillId="0" borderId="69" xfId="0" applyFont="1" applyBorder="1" applyAlignment="1">
      <alignment wrapText="1"/>
    </xf>
    <xf numFmtId="0" fontId="8" fillId="0" borderId="54" xfId="0" applyFont="1" applyBorder="1" applyAlignment="1">
      <alignment wrapText="1"/>
    </xf>
    <xf numFmtId="3" fontId="4" fillId="33" borderId="45" xfId="0" applyNumberFormat="1" applyFont="1" applyFill="1" applyBorder="1" applyAlignment="1">
      <alignment horizontal="left" vertical="center"/>
    </xf>
    <xf numFmtId="3" fontId="4" fillId="33" borderId="70" xfId="0" applyNumberFormat="1" applyFont="1" applyFill="1" applyBorder="1" applyAlignment="1">
      <alignment horizontal="left" vertical="center"/>
    </xf>
    <xf numFmtId="3" fontId="4" fillId="33" borderId="71" xfId="0" applyNumberFormat="1" applyFont="1" applyFill="1" applyBorder="1" applyAlignment="1">
      <alignment horizontal="left" vertical="center"/>
    </xf>
    <xf numFmtId="0" fontId="8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left"/>
    </xf>
    <xf numFmtId="0" fontId="3" fillId="33" borderId="65" xfId="0" applyFont="1" applyFill="1" applyBorder="1" applyAlignment="1">
      <alignment horizontal="center" vertical="center" wrapText="1"/>
    </xf>
    <xf numFmtId="0" fontId="4" fillId="33" borderId="65" xfId="0" applyFont="1" applyFill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3" fillId="33" borderId="62" xfId="0" applyFont="1" applyFill="1" applyBorder="1" applyAlignment="1">
      <alignment horizontal="center" vertical="center"/>
    </xf>
    <xf numFmtId="0" fontId="3" fillId="33" borderId="63" xfId="0" applyFont="1" applyFill="1" applyBorder="1" applyAlignment="1">
      <alignment horizontal="center" vertical="center"/>
    </xf>
    <xf numFmtId="0" fontId="3" fillId="0" borderId="63" xfId="0" applyFont="1" applyBorder="1" applyAlignment="1">
      <alignment vertical="center"/>
    </xf>
    <xf numFmtId="0" fontId="5" fillId="0" borderId="57" xfId="0" applyFont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/>
    </xf>
    <xf numFmtId="0" fontId="5" fillId="0" borderId="63" xfId="0" applyFont="1" applyBorder="1" applyAlignment="1">
      <alignment/>
    </xf>
    <xf numFmtId="0" fontId="5" fillId="0" borderId="67" xfId="0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9" fillId="33" borderId="0" xfId="47" applyFont="1" applyFill="1" applyBorder="1" applyAlignment="1">
      <alignment horizontal="center" vertical="center"/>
      <protection/>
    </xf>
    <xf numFmtId="0" fontId="4" fillId="0" borderId="35" xfId="0" applyFont="1" applyBorder="1" applyAlignment="1">
      <alignment horizontal="left"/>
    </xf>
    <xf numFmtId="3" fontId="9" fillId="33" borderId="58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/>
    </xf>
    <xf numFmtId="0" fontId="9" fillId="0" borderId="24" xfId="0" applyFont="1" applyBorder="1" applyAlignment="1">
      <alignment horizontal="left"/>
    </xf>
    <xf numFmtId="0" fontId="9" fillId="0" borderId="36" xfId="0" applyFont="1" applyBorder="1" applyAlignment="1">
      <alignment horizontal="left"/>
    </xf>
    <xf numFmtId="0" fontId="9" fillId="0" borderId="38" xfId="0" applyFont="1" applyBorder="1" applyAlignment="1">
      <alignment horizontal="left"/>
    </xf>
    <xf numFmtId="0" fontId="9" fillId="33" borderId="52" xfId="0" applyFont="1" applyFill="1" applyBorder="1" applyAlignment="1">
      <alignment horizontal="center"/>
    </xf>
    <xf numFmtId="0" fontId="9" fillId="33" borderId="74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9" fillId="33" borderId="59" xfId="0" applyFont="1" applyFill="1" applyBorder="1" applyAlignment="1">
      <alignment horizontal="center"/>
    </xf>
    <xf numFmtId="164" fontId="4" fillId="0" borderId="24" xfId="0" applyNumberFormat="1" applyFont="1" applyFill="1" applyBorder="1" applyAlignment="1">
      <alignment horizontal="center"/>
    </xf>
    <xf numFmtId="164" fontId="4" fillId="0" borderId="38" xfId="0" applyNumberFormat="1" applyFont="1" applyFill="1" applyBorder="1" applyAlignment="1">
      <alignment horizontal="center"/>
    </xf>
    <xf numFmtId="0" fontId="9" fillId="33" borderId="75" xfId="47" applyFont="1" applyFill="1" applyBorder="1" applyAlignment="1">
      <alignment horizontal="center" vertical="center"/>
      <protection/>
    </xf>
    <xf numFmtId="0" fontId="9" fillId="33" borderId="76" xfId="47" applyFont="1" applyFill="1" applyBorder="1" applyAlignment="1">
      <alignment horizontal="center" vertical="center"/>
      <protection/>
    </xf>
    <xf numFmtId="3" fontId="4" fillId="33" borderId="40" xfId="0" applyNumberFormat="1" applyFont="1" applyFill="1" applyBorder="1" applyAlignment="1">
      <alignment horizontal="left" vertical="center"/>
    </xf>
    <xf numFmtId="3" fontId="4" fillId="33" borderId="29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4" fillId="0" borderId="77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70" xfId="0" applyFont="1" applyFill="1" applyBorder="1" applyAlignment="1">
      <alignment horizontal="left" vertical="center"/>
    </xf>
    <xf numFmtId="0" fontId="8" fillId="0" borderId="71" xfId="0" applyFont="1" applyFill="1" applyBorder="1" applyAlignment="1">
      <alignment horizontal="left" vertical="center"/>
    </xf>
    <xf numFmtId="0" fontId="9" fillId="0" borderId="78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RK Odpisový plán na rok 200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5">
    <dxf>
      <fill>
        <patternFill>
          <bgColor indexed="53"/>
        </patternFill>
      </fill>
    </dxf>
    <dxf>
      <font>
        <color indexed="12"/>
      </font>
      <fill>
        <patternFill patternType="solid">
          <bgColor indexed="51"/>
        </patternFill>
      </fill>
    </dxf>
    <dxf>
      <font>
        <color indexed="10"/>
      </font>
    </dxf>
    <dxf>
      <font>
        <color rgb="FFFF0000"/>
      </font>
      <border/>
    </dxf>
    <dxf>
      <font>
        <color rgb="FF0000FF"/>
      </font>
      <fill>
        <patternFill patternType="solid">
          <bgColor rgb="FFFFCC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4"/>
  <sheetViews>
    <sheetView tabSelected="1" view="pageBreakPreview" zoomScale="60" zoomScaleNormal="90" zoomScalePageLayoutView="0" workbookViewId="0" topLeftCell="A1">
      <selection activeCell="L1" sqref="L1"/>
    </sheetView>
  </sheetViews>
  <sheetFormatPr defaultColWidth="9.00390625" defaultRowHeight="12.75"/>
  <cols>
    <col min="1" max="1" width="34.50390625" style="0" customWidth="1"/>
    <col min="2" max="5" width="9.625" style="2" customWidth="1"/>
    <col min="6" max="6" width="10.50390625" style="2" customWidth="1"/>
    <col min="7" max="7" width="9.625" style="2" customWidth="1"/>
    <col min="8" max="8" width="8.625" style="2" customWidth="1"/>
    <col min="9" max="9" width="9.50390625" style="0" customWidth="1"/>
    <col min="10" max="10" width="10.375" style="0" customWidth="1"/>
    <col min="11" max="11" width="10.625" style="0" customWidth="1"/>
    <col min="15" max="15" width="9.625" style="0" customWidth="1"/>
  </cols>
  <sheetData>
    <row r="1" spans="1:12" ht="12.75">
      <c r="A1" s="83"/>
      <c r="L1" s="4" t="s">
        <v>97</v>
      </c>
    </row>
    <row r="2" ht="12.75">
      <c r="L2" s="4" t="s">
        <v>62</v>
      </c>
    </row>
    <row r="3" spans="1:14" ht="15">
      <c r="A3" s="139" t="s">
        <v>78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</row>
    <row r="4" spans="1:14" ht="14.25" customHeight="1" thickBot="1">
      <c r="A4" s="117"/>
      <c r="B4" s="1"/>
      <c r="C4" s="1"/>
      <c r="D4" s="1"/>
      <c r="E4" s="1"/>
      <c r="F4" s="1"/>
      <c r="G4" s="1"/>
      <c r="H4" s="1"/>
      <c r="N4" t="s">
        <v>26</v>
      </c>
    </row>
    <row r="5" spans="1:14" ht="20.25" customHeight="1" thickBot="1">
      <c r="A5" s="140" t="s">
        <v>55</v>
      </c>
      <c r="B5" s="145" t="s">
        <v>47</v>
      </c>
      <c r="C5" s="146"/>
      <c r="D5" s="146"/>
      <c r="E5" s="146"/>
      <c r="F5" s="146"/>
      <c r="G5" s="146" t="s">
        <v>26</v>
      </c>
      <c r="H5" s="146"/>
      <c r="I5" s="146"/>
      <c r="J5" s="147"/>
      <c r="K5" s="147"/>
      <c r="L5" s="147"/>
      <c r="M5" s="147"/>
      <c r="N5" s="148"/>
    </row>
    <row r="6" spans="1:14" ht="12.75">
      <c r="A6" s="141"/>
      <c r="B6" s="32" t="s">
        <v>76</v>
      </c>
      <c r="C6" s="33"/>
      <c r="D6" s="34"/>
      <c r="E6" s="32" t="s">
        <v>89</v>
      </c>
      <c r="F6" s="33"/>
      <c r="G6" s="34"/>
      <c r="H6" s="143" t="s">
        <v>77</v>
      </c>
      <c r="I6" s="144"/>
      <c r="J6" s="33" t="s">
        <v>79</v>
      </c>
      <c r="K6" s="55"/>
      <c r="L6" s="34"/>
      <c r="M6" s="143" t="s">
        <v>90</v>
      </c>
      <c r="N6" s="149"/>
    </row>
    <row r="7" spans="1:14" ht="12.75">
      <c r="A7" s="141"/>
      <c r="B7" s="35" t="s">
        <v>0</v>
      </c>
      <c r="C7" s="36" t="s">
        <v>27</v>
      </c>
      <c r="D7" s="37" t="s">
        <v>1</v>
      </c>
      <c r="E7" s="35" t="s">
        <v>0</v>
      </c>
      <c r="F7" s="36" t="s">
        <v>27</v>
      </c>
      <c r="G7" s="37" t="s">
        <v>1</v>
      </c>
      <c r="H7" s="57" t="s">
        <v>1</v>
      </c>
      <c r="I7" s="57" t="s">
        <v>2</v>
      </c>
      <c r="J7" s="56" t="s">
        <v>0</v>
      </c>
      <c r="K7" s="36" t="s">
        <v>27</v>
      </c>
      <c r="L7" s="37" t="s">
        <v>1</v>
      </c>
      <c r="M7" s="57" t="s">
        <v>1</v>
      </c>
      <c r="N7" s="37" t="s">
        <v>2</v>
      </c>
    </row>
    <row r="8" spans="1:14" ht="13.5" thickBot="1">
      <c r="A8" s="142"/>
      <c r="B8" s="38" t="s">
        <v>3</v>
      </c>
      <c r="C8" s="39" t="s">
        <v>3</v>
      </c>
      <c r="D8" s="40"/>
      <c r="E8" s="38" t="s">
        <v>3</v>
      </c>
      <c r="F8" s="39" t="s">
        <v>3</v>
      </c>
      <c r="G8" s="40"/>
      <c r="H8" s="59" t="s">
        <v>4</v>
      </c>
      <c r="I8" s="78" t="s">
        <v>5</v>
      </c>
      <c r="J8" s="58" t="s">
        <v>3</v>
      </c>
      <c r="K8" s="39" t="s">
        <v>3</v>
      </c>
      <c r="L8" s="40"/>
      <c r="M8" s="59" t="s">
        <v>4</v>
      </c>
      <c r="N8" s="40" t="s">
        <v>5</v>
      </c>
    </row>
    <row r="9" spans="1:14" ht="15" customHeight="1">
      <c r="A9" s="24" t="s">
        <v>63</v>
      </c>
      <c r="B9" s="41">
        <v>0</v>
      </c>
      <c r="C9" s="42">
        <v>0</v>
      </c>
      <c r="D9" s="43">
        <f aca="true" t="shared" si="0" ref="D9:D18">SUM(B9:C9)</f>
        <v>0</v>
      </c>
      <c r="E9" s="41">
        <v>0</v>
      </c>
      <c r="F9" s="42">
        <v>0</v>
      </c>
      <c r="G9" s="43">
        <f>SUM(E9:F9)</f>
        <v>0</v>
      </c>
      <c r="H9" s="94">
        <f>SUM(F9:G9)</f>
        <v>0</v>
      </c>
      <c r="I9" s="95">
        <f>IF(D9=0,0,+G9/D9)</f>
        <v>0</v>
      </c>
      <c r="J9" s="105">
        <v>0</v>
      </c>
      <c r="K9" s="106">
        <v>0</v>
      </c>
      <c r="L9" s="107">
        <f aca="true" t="shared" si="1" ref="L9:L18">SUM(J9:K9)</f>
        <v>0</v>
      </c>
      <c r="M9" s="94">
        <v>0</v>
      </c>
      <c r="N9" s="95">
        <f>IF(G9=0,0,+L9/G9)</f>
        <v>0</v>
      </c>
    </row>
    <row r="10" spans="1:14" ht="15" customHeight="1">
      <c r="A10" s="25" t="s">
        <v>64</v>
      </c>
      <c r="B10" s="41">
        <v>1285</v>
      </c>
      <c r="C10" s="45">
        <v>0</v>
      </c>
      <c r="D10" s="43">
        <f t="shared" si="0"/>
        <v>1285</v>
      </c>
      <c r="E10" s="41">
        <v>1022</v>
      </c>
      <c r="F10" s="45">
        <v>0</v>
      </c>
      <c r="G10" s="43">
        <f aca="true" t="shared" si="2" ref="G10:G18">SUM(E10:F10)</f>
        <v>1022</v>
      </c>
      <c r="H10" s="96">
        <f aca="true" t="shared" si="3" ref="H10:H38">+G10-D10</f>
        <v>-263</v>
      </c>
      <c r="I10" s="95">
        <f>IF(D10=0,0,+G10/D10)</f>
        <v>0.7953307392996108</v>
      </c>
      <c r="J10" s="105">
        <v>936</v>
      </c>
      <c r="K10" s="62">
        <v>0</v>
      </c>
      <c r="L10" s="107">
        <f t="shared" si="1"/>
        <v>936</v>
      </c>
      <c r="M10" s="96">
        <f aca="true" t="shared" si="4" ref="M10:M38">+L10-G10</f>
        <v>-86</v>
      </c>
      <c r="N10" s="95">
        <f>IF(G10=0,0,+L10/G10)</f>
        <v>0.9158512720156555</v>
      </c>
    </row>
    <row r="11" spans="1:14" ht="15" customHeight="1">
      <c r="A11" s="25" t="s">
        <v>65</v>
      </c>
      <c r="B11" s="41">
        <v>0</v>
      </c>
      <c r="C11" s="45">
        <v>0</v>
      </c>
      <c r="D11" s="43">
        <f t="shared" si="0"/>
        <v>0</v>
      </c>
      <c r="E11" s="44">
        <v>87</v>
      </c>
      <c r="F11" s="45">
        <v>0</v>
      </c>
      <c r="G11" s="43">
        <f t="shared" si="2"/>
        <v>87</v>
      </c>
      <c r="H11" s="96">
        <f t="shared" si="3"/>
        <v>87</v>
      </c>
      <c r="I11" s="95">
        <f>IF(D11=0,0,+G11/D11)</f>
        <v>0</v>
      </c>
      <c r="J11" s="105">
        <v>64</v>
      </c>
      <c r="K11" s="62">
        <v>0</v>
      </c>
      <c r="L11" s="107">
        <f t="shared" si="1"/>
        <v>64</v>
      </c>
      <c r="M11" s="96">
        <f t="shared" si="4"/>
        <v>-23</v>
      </c>
      <c r="N11" s="95">
        <f>IF(G11=0,0,+L11/G11)</f>
        <v>0.735632183908046</v>
      </c>
    </row>
    <row r="12" spans="1:14" ht="15" customHeight="1">
      <c r="A12" s="25" t="s">
        <v>66</v>
      </c>
      <c r="B12" s="41">
        <v>0</v>
      </c>
      <c r="C12" s="45">
        <v>0</v>
      </c>
      <c r="D12" s="43">
        <f t="shared" si="0"/>
        <v>0</v>
      </c>
      <c r="E12" s="44">
        <v>0</v>
      </c>
      <c r="F12" s="45">
        <v>0</v>
      </c>
      <c r="G12" s="43">
        <f t="shared" si="2"/>
        <v>0</v>
      </c>
      <c r="H12" s="96">
        <f t="shared" si="3"/>
        <v>0</v>
      </c>
      <c r="I12" s="95">
        <f aca="true" t="shared" si="5" ref="I12:I38">IF(D12=0,0,+G12/D12)</f>
        <v>0</v>
      </c>
      <c r="J12" s="61">
        <v>0</v>
      </c>
      <c r="K12" s="62">
        <v>0</v>
      </c>
      <c r="L12" s="107">
        <f t="shared" si="1"/>
        <v>0</v>
      </c>
      <c r="M12" s="96">
        <f t="shared" si="4"/>
        <v>0</v>
      </c>
      <c r="N12" s="95">
        <f aca="true" t="shared" si="6" ref="N12:N38">IF(G12=0,0,+L12/G12)</f>
        <v>0</v>
      </c>
    </row>
    <row r="13" spans="1:14" ht="15" customHeight="1">
      <c r="A13" s="25" t="s">
        <v>6</v>
      </c>
      <c r="B13" s="41">
        <v>0</v>
      </c>
      <c r="C13" s="45">
        <v>0</v>
      </c>
      <c r="D13" s="43">
        <f t="shared" si="0"/>
        <v>0</v>
      </c>
      <c r="E13" s="44">
        <v>0</v>
      </c>
      <c r="F13" s="45">
        <v>0</v>
      </c>
      <c r="G13" s="43">
        <f t="shared" si="2"/>
        <v>0</v>
      </c>
      <c r="H13" s="96">
        <f t="shared" si="3"/>
        <v>0</v>
      </c>
      <c r="I13" s="95">
        <f t="shared" si="5"/>
        <v>0</v>
      </c>
      <c r="J13" s="61">
        <v>0</v>
      </c>
      <c r="K13" s="62">
        <v>0</v>
      </c>
      <c r="L13" s="107">
        <f t="shared" si="1"/>
        <v>0</v>
      </c>
      <c r="M13" s="96">
        <f t="shared" si="4"/>
        <v>0</v>
      </c>
      <c r="N13" s="95">
        <f t="shared" si="6"/>
        <v>0</v>
      </c>
    </row>
    <row r="14" spans="1:14" ht="15" customHeight="1">
      <c r="A14" s="25" t="s">
        <v>7</v>
      </c>
      <c r="B14" s="41">
        <v>127</v>
      </c>
      <c r="C14" s="45">
        <v>0</v>
      </c>
      <c r="D14" s="43">
        <f t="shared" si="0"/>
        <v>127</v>
      </c>
      <c r="E14" s="44">
        <v>152</v>
      </c>
      <c r="F14" s="45">
        <v>0</v>
      </c>
      <c r="G14" s="43">
        <f t="shared" si="2"/>
        <v>152</v>
      </c>
      <c r="H14" s="96">
        <f t="shared" si="3"/>
        <v>25</v>
      </c>
      <c r="I14" s="95">
        <f t="shared" si="5"/>
        <v>1.1968503937007875</v>
      </c>
      <c r="J14" s="61">
        <v>0</v>
      </c>
      <c r="K14" s="62">
        <v>0</v>
      </c>
      <c r="L14" s="107">
        <f t="shared" si="1"/>
        <v>0</v>
      </c>
      <c r="M14" s="96">
        <f t="shared" si="4"/>
        <v>-152</v>
      </c>
      <c r="N14" s="95">
        <f t="shared" si="6"/>
        <v>0</v>
      </c>
    </row>
    <row r="15" spans="1:14" ht="22.5">
      <c r="A15" s="25" t="s">
        <v>68</v>
      </c>
      <c r="B15" s="41">
        <v>0</v>
      </c>
      <c r="C15" s="45">
        <v>0</v>
      </c>
      <c r="D15" s="43">
        <f>SUM(B15:C15)</f>
        <v>0</v>
      </c>
      <c r="E15" s="44">
        <v>0</v>
      </c>
      <c r="F15" s="45">
        <v>0</v>
      </c>
      <c r="G15" s="43">
        <f>SUM(E15:F15)</f>
        <v>0</v>
      </c>
      <c r="H15" s="96">
        <f>+G15-D15</f>
        <v>0</v>
      </c>
      <c r="I15" s="95">
        <f>IF(D15=0,0,+G15/D15)</f>
        <v>0</v>
      </c>
      <c r="J15" s="61">
        <v>0</v>
      </c>
      <c r="K15" s="62">
        <v>0</v>
      </c>
      <c r="L15" s="107">
        <f>SUM(J15:K15)</f>
        <v>0</v>
      </c>
      <c r="M15" s="96">
        <f>+L15-G15</f>
        <v>0</v>
      </c>
      <c r="N15" s="95">
        <f>IF(G15=0,0,+L15/G15)</f>
        <v>0</v>
      </c>
    </row>
    <row r="16" spans="1:14" ht="15" customHeight="1">
      <c r="A16" s="25" t="s">
        <v>67</v>
      </c>
      <c r="B16" s="41">
        <v>17</v>
      </c>
      <c r="C16" s="45">
        <v>0</v>
      </c>
      <c r="D16" s="43">
        <f t="shared" si="0"/>
        <v>17</v>
      </c>
      <c r="E16" s="44">
        <v>152</v>
      </c>
      <c r="F16" s="45">
        <v>0</v>
      </c>
      <c r="G16" s="43">
        <f t="shared" si="2"/>
        <v>152</v>
      </c>
      <c r="H16" s="96">
        <f t="shared" si="3"/>
        <v>135</v>
      </c>
      <c r="I16" s="95">
        <f t="shared" si="5"/>
        <v>8.941176470588236</v>
      </c>
      <c r="J16" s="61">
        <v>0</v>
      </c>
      <c r="K16" s="62">
        <v>0</v>
      </c>
      <c r="L16" s="107">
        <f t="shared" si="1"/>
        <v>0</v>
      </c>
      <c r="M16" s="96">
        <f t="shared" si="4"/>
        <v>-152</v>
      </c>
      <c r="N16" s="95">
        <f t="shared" si="6"/>
        <v>0</v>
      </c>
    </row>
    <row r="17" spans="1:14" ht="15" customHeight="1">
      <c r="A17" s="115" t="s">
        <v>72</v>
      </c>
      <c r="B17" s="41">
        <v>0</v>
      </c>
      <c r="C17" s="47">
        <v>0</v>
      </c>
      <c r="D17" s="43">
        <f t="shared" si="0"/>
        <v>0</v>
      </c>
      <c r="E17" s="46">
        <v>0</v>
      </c>
      <c r="F17" s="47">
        <v>0</v>
      </c>
      <c r="G17" s="43">
        <f t="shared" si="2"/>
        <v>0</v>
      </c>
      <c r="H17" s="96">
        <f t="shared" si="3"/>
        <v>0</v>
      </c>
      <c r="I17" s="95">
        <f t="shared" si="5"/>
        <v>0</v>
      </c>
      <c r="J17" s="60">
        <v>0</v>
      </c>
      <c r="K17" s="108">
        <v>0</v>
      </c>
      <c r="L17" s="107">
        <f t="shared" si="1"/>
        <v>0</v>
      </c>
      <c r="M17" s="96">
        <f t="shared" si="4"/>
        <v>0</v>
      </c>
      <c r="N17" s="95">
        <f t="shared" si="6"/>
        <v>0</v>
      </c>
    </row>
    <row r="18" spans="1:14" ht="26.25" customHeight="1" thickBot="1">
      <c r="A18" s="26" t="s">
        <v>71</v>
      </c>
      <c r="B18" s="41">
        <v>6701</v>
      </c>
      <c r="C18" s="47">
        <v>0</v>
      </c>
      <c r="D18" s="43">
        <f t="shared" si="0"/>
        <v>6701</v>
      </c>
      <c r="E18" s="46">
        <v>7033</v>
      </c>
      <c r="F18" s="47">
        <v>0</v>
      </c>
      <c r="G18" s="43">
        <f t="shared" si="2"/>
        <v>7033</v>
      </c>
      <c r="H18" s="97">
        <f t="shared" si="3"/>
        <v>332</v>
      </c>
      <c r="I18" s="95">
        <f t="shared" si="5"/>
        <v>1.0495448440531263</v>
      </c>
      <c r="J18" s="60">
        <v>7362</v>
      </c>
      <c r="K18" s="108"/>
      <c r="L18" s="107">
        <f t="shared" si="1"/>
        <v>7362</v>
      </c>
      <c r="M18" s="97">
        <f t="shared" si="4"/>
        <v>329</v>
      </c>
      <c r="N18" s="98">
        <f t="shared" si="6"/>
        <v>1.0467794682212428</v>
      </c>
    </row>
    <row r="19" spans="1:14" ht="15" customHeight="1" thickBot="1">
      <c r="A19" s="30" t="s">
        <v>8</v>
      </c>
      <c r="B19" s="48">
        <f>SUM(B9+B10+B12+B13+B14+B18)</f>
        <v>8113</v>
      </c>
      <c r="C19" s="49">
        <f>SUM(C9+C10+C12+C13+C14+C18)</f>
        <v>0</v>
      </c>
      <c r="D19" s="50">
        <f>SUM(D9+D10+D12+D13+D14+D18)</f>
        <v>8113</v>
      </c>
      <c r="E19" s="48">
        <f>SUM(E9+E10+E12+E13+E14+E18+E11)</f>
        <v>8294</v>
      </c>
      <c r="F19" s="49">
        <f>SUM(F9+F10+F12+F13+F14+F18)</f>
        <v>0</v>
      </c>
      <c r="G19" s="50">
        <f>SUM(G9+G10+G12+G13+G14+G18+G11)</f>
        <v>8294</v>
      </c>
      <c r="H19" s="48">
        <f t="shared" si="3"/>
        <v>181</v>
      </c>
      <c r="I19" s="110">
        <v>0</v>
      </c>
      <c r="J19" s="49">
        <f>SUM(J9+J11+J10+J12+J13+J14+J18)</f>
        <v>8362</v>
      </c>
      <c r="K19" s="49">
        <f>SUM(K9+K10+K12+K13+K14+K18)</f>
        <v>0</v>
      </c>
      <c r="L19" s="50">
        <f>SUM(L11+L9+L10+L12+L13+L14+L18)</f>
        <v>8362</v>
      </c>
      <c r="M19" s="48">
        <f t="shared" si="4"/>
        <v>68</v>
      </c>
      <c r="N19" s="110">
        <f t="shared" si="6"/>
        <v>1.0081986978538702</v>
      </c>
    </row>
    <row r="20" spans="1:14" ht="15" customHeight="1">
      <c r="A20" s="27" t="s">
        <v>9</v>
      </c>
      <c r="B20" s="41">
        <v>380</v>
      </c>
      <c r="C20" s="42">
        <v>0</v>
      </c>
      <c r="D20" s="43">
        <f aca="true" t="shared" si="7" ref="D20:D37">SUM(B20:C20)</f>
        <v>380</v>
      </c>
      <c r="E20" s="41">
        <v>326</v>
      </c>
      <c r="F20" s="42">
        <v>0</v>
      </c>
      <c r="G20" s="43">
        <f aca="true" t="shared" si="8" ref="G20:G37">SUM(E20:F20)</f>
        <v>326</v>
      </c>
      <c r="H20" s="94">
        <f t="shared" si="3"/>
        <v>-54</v>
      </c>
      <c r="I20" s="95">
        <f t="shared" si="5"/>
        <v>0.8578947368421053</v>
      </c>
      <c r="J20" s="105">
        <v>320</v>
      </c>
      <c r="K20" s="106">
        <v>0</v>
      </c>
      <c r="L20" s="107">
        <f aca="true" t="shared" si="9" ref="L20:L37">SUM(J20:K20)</f>
        <v>320</v>
      </c>
      <c r="M20" s="94">
        <f t="shared" si="4"/>
        <v>-6</v>
      </c>
      <c r="N20" s="99">
        <f t="shared" si="6"/>
        <v>0.9815950920245399</v>
      </c>
    </row>
    <row r="21" spans="1:14" ht="15" customHeight="1">
      <c r="A21" s="25" t="s">
        <v>10</v>
      </c>
      <c r="B21" s="44">
        <v>625</v>
      </c>
      <c r="C21" s="45">
        <v>0</v>
      </c>
      <c r="D21" s="43">
        <f t="shared" si="7"/>
        <v>625</v>
      </c>
      <c r="E21" s="41">
        <v>587</v>
      </c>
      <c r="F21" s="45">
        <v>0</v>
      </c>
      <c r="G21" s="43">
        <f t="shared" si="8"/>
        <v>587</v>
      </c>
      <c r="H21" s="96">
        <f t="shared" si="3"/>
        <v>-38</v>
      </c>
      <c r="I21" s="95">
        <f t="shared" si="5"/>
        <v>0.9392</v>
      </c>
      <c r="J21" s="105">
        <v>620</v>
      </c>
      <c r="K21" s="106">
        <v>0</v>
      </c>
      <c r="L21" s="107">
        <f t="shared" si="9"/>
        <v>620</v>
      </c>
      <c r="M21" s="94">
        <f t="shared" si="4"/>
        <v>33</v>
      </c>
      <c r="N21" s="95">
        <f t="shared" si="6"/>
        <v>1.0562180579216354</v>
      </c>
    </row>
    <row r="22" spans="1:14" ht="18" customHeight="1">
      <c r="A22" s="25" t="s">
        <v>69</v>
      </c>
      <c r="B22" s="44">
        <v>0</v>
      </c>
      <c r="C22" s="45">
        <v>0</v>
      </c>
      <c r="D22" s="43">
        <f t="shared" si="7"/>
        <v>0</v>
      </c>
      <c r="E22" s="41">
        <v>0</v>
      </c>
      <c r="F22" s="45">
        <v>0</v>
      </c>
      <c r="G22" s="43">
        <f t="shared" si="8"/>
        <v>0</v>
      </c>
      <c r="H22" s="96">
        <f t="shared" si="3"/>
        <v>0</v>
      </c>
      <c r="I22" s="95">
        <f t="shared" si="5"/>
        <v>0</v>
      </c>
      <c r="J22" s="105">
        <v>0</v>
      </c>
      <c r="K22" s="106">
        <v>0</v>
      </c>
      <c r="L22" s="107">
        <f t="shared" si="9"/>
        <v>0</v>
      </c>
      <c r="M22" s="94">
        <f t="shared" si="4"/>
        <v>0</v>
      </c>
      <c r="N22" s="95">
        <f t="shared" si="6"/>
        <v>0</v>
      </c>
    </row>
    <row r="23" spans="1:14" ht="15" customHeight="1">
      <c r="A23" s="25" t="s">
        <v>11</v>
      </c>
      <c r="B23" s="44">
        <v>0</v>
      </c>
      <c r="C23" s="45">
        <v>0</v>
      </c>
      <c r="D23" s="43">
        <f t="shared" si="7"/>
        <v>0</v>
      </c>
      <c r="E23" s="41">
        <v>0</v>
      </c>
      <c r="F23" s="45">
        <v>0</v>
      </c>
      <c r="G23" s="43">
        <f t="shared" si="8"/>
        <v>0</v>
      </c>
      <c r="H23" s="96">
        <f t="shared" si="3"/>
        <v>0</v>
      </c>
      <c r="I23" s="95">
        <f t="shared" si="5"/>
        <v>0</v>
      </c>
      <c r="J23" s="105">
        <v>0</v>
      </c>
      <c r="K23" s="106">
        <v>0</v>
      </c>
      <c r="L23" s="107">
        <f t="shared" si="9"/>
        <v>0</v>
      </c>
      <c r="M23" s="94">
        <f t="shared" si="4"/>
        <v>0</v>
      </c>
      <c r="N23" s="95">
        <f t="shared" si="6"/>
        <v>0</v>
      </c>
    </row>
    <row r="24" spans="1:14" ht="15" customHeight="1">
      <c r="A24" s="25" t="s">
        <v>12</v>
      </c>
      <c r="B24" s="44">
        <v>911</v>
      </c>
      <c r="C24" s="45">
        <v>0</v>
      </c>
      <c r="D24" s="43">
        <f t="shared" si="7"/>
        <v>911</v>
      </c>
      <c r="E24" s="41">
        <v>1268</v>
      </c>
      <c r="F24" s="45">
        <v>0</v>
      </c>
      <c r="G24" s="43">
        <f t="shared" si="8"/>
        <v>1268</v>
      </c>
      <c r="H24" s="96">
        <f t="shared" si="3"/>
        <v>357</v>
      </c>
      <c r="I24" s="95">
        <f t="shared" si="5"/>
        <v>1.3918770581778266</v>
      </c>
      <c r="J24" s="105">
        <v>1178</v>
      </c>
      <c r="K24" s="106">
        <v>0</v>
      </c>
      <c r="L24" s="107">
        <f t="shared" si="9"/>
        <v>1178</v>
      </c>
      <c r="M24" s="94">
        <f t="shared" si="4"/>
        <v>-90</v>
      </c>
      <c r="N24" s="95">
        <f t="shared" si="6"/>
        <v>0.9290220820189274</v>
      </c>
    </row>
    <row r="25" spans="1:14" ht="12.75">
      <c r="A25" s="25" t="s">
        <v>13</v>
      </c>
      <c r="B25" s="44">
        <v>29</v>
      </c>
      <c r="C25" s="45">
        <v>0</v>
      </c>
      <c r="D25" s="43">
        <f t="shared" si="7"/>
        <v>29</v>
      </c>
      <c r="E25" s="41">
        <v>52</v>
      </c>
      <c r="F25" s="45">
        <v>0</v>
      </c>
      <c r="G25" s="43">
        <f t="shared" si="8"/>
        <v>52</v>
      </c>
      <c r="H25" s="96">
        <f t="shared" si="3"/>
        <v>23</v>
      </c>
      <c r="I25" s="95">
        <f t="shared" si="5"/>
        <v>1.793103448275862</v>
      </c>
      <c r="J25" s="105">
        <v>90</v>
      </c>
      <c r="K25" s="106">
        <v>0</v>
      </c>
      <c r="L25" s="107">
        <f t="shared" si="9"/>
        <v>90</v>
      </c>
      <c r="M25" s="94">
        <f t="shared" si="4"/>
        <v>38</v>
      </c>
      <c r="N25" s="95">
        <f t="shared" si="6"/>
        <v>1.7307692307692308</v>
      </c>
    </row>
    <row r="26" spans="1:14" ht="15" customHeight="1">
      <c r="A26" s="25" t="s">
        <v>14</v>
      </c>
      <c r="B26" s="44">
        <v>858</v>
      </c>
      <c r="C26" s="45">
        <v>0</v>
      </c>
      <c r="D26" s="43">
        <f t="shared" si="7"/>
        <v>858</v>
      </c>
      <c r="E26" s="41">
        <v>1209</v>
      </c>
      <c r="F26" s="45">
        <v>0</v>
      </c>
      <c r="G26" s="43">
        <f t="shared" si="8"/>
        <v>1209</v>
      </c>
      <c r="H26" s="96">
        <f t="shared" si="3"/>
        <v>351</v>
      </c>
      <c r="I26" s="95">
        <f t="shared" si="5"/>
        <v>1.4090909090909092</v>
      </c>
      <c r="J26" s="105">
        <v>1178</v>
      </c>
      <c r="K26" s="106">
        <v>0</v>
      </c>
      <c r="L26" s="107">
        <f t="shared" si="9"/>
        <v>1178</v>
      </c>
      <c r="M26" s="94">
        <f t="shared" si="4"/>
        <v>-31</v>
      </c>
      <c r="N26" s="95">
        <f t="shared" si="6"/>
        <v>0.9743589743589743</v>
      </c>
    </row>
    <row r="27" spans="1:14" ht="15" customHeight="1">
      <c r="A27" s="28" t="s">
        <v>15</v>
      </c>
      <c r="B27" s="44">
        <v>5442</v>
      </c>
      <c r="C27" s="45">
        <v>0</v>
      </c>
      <c r="D27" s="43">
        <f t="shared" si="7"/>
        <v>5442</v>
      </c>
      <c r="E27" s="41">
        <v>5469</v>
      </c>
      <c r="F27" s="45">
        <v>0</v>
      </c>
      <c r="G27" s="43">
        <f t="shared" si="8"/>
        <v>5469</v>
      </c>
      <c r="H27" s="96">
        <f t="shared" si="3"/>
        <v>27</v>
      </c>
      <c r="I27" s="95">
        <f t="shared" si="5"/>
        <v>1.0049614112458656</v>
      </c>
      <c r="J27" s="105">
        <v>5622</v>
      </c>
      <c r="K27" s="106">
        <v>0</v>
      </c>
      <c r="L27" s="107">
        <f t="shared" si="9"/>
        <v>5622</v>
      </c>
      <c r="M27" s="94">
        <f t="shared" si="4"/>
        <v>153</v>
      </c>
      <c r="N27" s="95">
        <f t="shared" si="6"/>
        <v>1.0279758639605046</v>
      </c>
    </row>
    <row r="28" spans="1:14" ht="15" customHeight="1">
      <c r="A28" s="25" t="s">
        <v>16</v>
      </c>
      <c r="B28" s="44">
        <v>4011</v>
      </c>
      <c r="C28" s="45">
        <v>0</v>
      </c>
      <c r="D28" s="43">
        <f t="shared" si="7"/>
        <v>4011</v>
      </c>
      <c r="E28" s="41">
        <v>4027</v>
      </c>
      <c r="F28" s="45">
        <v>0</v>
      </c>
      <c r="G28" s="43">
        <f t="shared" si="8"/>
        <v>4027</v>
      </c>
      <c r="H28" s="96">
        <f t="shared" si="3"/>
        <v>16</v>
      </c>
      <c r="I28" s="95">
        <f t="shared" si="5"/>
        <v>1.0039890301670407</v>
      </c>
      <c r="J28" s="105">
        <v>4125</v>
      </c>
      <c r="K28" s="106">
        <v>0</v>
      </c>
      <c r="L28" s="107">
        <f t="shared" si="9"/>
        <v>4125</v>
      </c>
      <c r="M28" s="94">
        <f t="shared" si="4"/>
        <v>98</v>
      </c>
      <c r="N28" s="95">
        <f t="shared" si="6"/>
        <v>1.024335733796871</v>
      </c>
    </row>
    <row r="29" spans="1:14" ht="15" customHeight="1">
      <c r="A29" s="28" t="s">
        <v>17</v>
      </c>
      <c r="B29" s="44">
        <v>3735</v>
      </c>
      <c r="C29" s="45">
        <v>0</v>
      </c>
      <c r="D29" s="43">
        <f t="shared" si="7"/>
        <v>3735</v>
      </c>
      <c r="E29" s="41">
        <v>3749</v>
      </c>
      <c r="F29" s="45">
        <v>0</v>
      </c>
      <c r="G29" s="43">
        <f t="shared" si="8"/>
        <v>3749</v>
      </c>
      <c r="H29" s="96">
        <f t="shared" si="3"/>
        <v>14</v>
      </c>
      <c r="I29" s="95">
        <f t="shared" si="5"/>
        <v>1.003748326639893</v>
      </c>
      <c r="J29" s="105">
        <v>3855</v>
      </c>
      <c r="K29" s="106">
        <v>0</v>
      </c>
      <c r="L29" s="107">
        <f t="shared" si="9"/>
        <v>3855</v>
      </c>
      <c r="M29" s="94">
        <f t="shared" si="4"/>
        <v>106</v>
      </c>
      <c r="N29" s="95">
        <f t="shared" si="6"/>
        <v>1.0282742064550547</v>
      </c>
    </row>
    <row r="30" spans="1:14" ht="15" customHeight="1">
      <c r="A30" s="25" t="s">
        <v>18</v>
      </c>
      <c r="B30" s="44">
        <v>276</v>
      </c>
      <c r="C30" s="45">
        <v>0</v>
      </c>
      <c r="D30" s="43">
        <f t="shared" si="7"/>
        <v>276</v>
      </c>
      <c r="E30" s="41">
        <v>270</v>
      </c>
      <c r="F30" s="45">
        <v>0</v>
      </c>
      <c r="G30" s="43">
        <f t="shared" si="8"/>
        <v>270</v>
      </c>
      <c r="H30" s="96">
        <f t="shared" si="3"/>
        <v>-6</v>
      </c>
      <c r="I30" s="95">
        <f t="shared" si="5"/>
        <v>0.9782608695652174</v>
      </c>
      <c r="J30" s="105">
        <v>270</v>
      </c>
      <c r="K30" s="106">
        <v>0</v>
      </c>
      <c r="L30" s="107">
        <f t="shared" si="9"/>
        <v>270</v>
      </c>
      <c r="M30" s="94">
        <f t="shared" si="4"/>
        <v>0</v>
      </c>
      <c r="N30" s="95">
        <f t="shared" si="6"/>
        <v>1</v>
      </c>
    </row>
    <row r="31" spans="1:14" ht="12.75">
      <c r="A31" s="25" t="s">
        <v>19</v>
      </c>
      <c r="B31" s="44">
        <v>1431</v>
      </c>
      <c r="C31" s="45">
        <v>0</v>
      </c>
      <c r="D31" s="43">
        <f t="shared" si="7"/>
        <v>1431</v>
      </c>
      <c r="E31" s="41">
        <v>1442</v>
      </c>
      <c r="F31" s="45">
        <v>0</v>
      </c>
      <c r="G31" s="43">
        <f t="shared" si="8"/>
        <v>1442</v>
      </c>
      <c r="H31" s="96">
        <f t="shared" si="3"/>
        <v>11</v>
      </c>
      <c r="I31" s="95">
        <f t="shared" si="5"/>
        <v>1.0076869322152342</v>
      </c>
      <c r="J31" s="105">
        <v>1497</v>
      </c>
      <c r="K31" s="106">
        <v>0</v>
      </c>
      <c r="L31" s="107">
        <f t="shared" si="9"/>
        <v>1497</v>
      </c>
      <c r="M31" s="94">
        <f t="shared" si="4"/>
        <v>55</v>
      </c>
      <c r="N31" s="95">
        <f t="shared" si="6"/>
        <v>1.0381414701803051</v>
      </c>
    </row>
    <row r="32" spans="1:14" ht="15" customHeight="1">
      <c r="A32" s="28" t="s">
        <v>20</v>
      </c>
      <c r="B32" s="44">
        <v>3</v>
      </c>
      <c r="C32" s="45">
        <v>0</v>
      </c>
      <c r="D32" s="43">
        <f t="shared" si="7"/>
        <v>3</v>
      </c>
      <c r="E32" s="41">
        <v>2</v>
      </c>
      <c r="F32" s="45">
        <v>0</v>
      </c>
      <c r="G32" s="43">
        <f t="shared" si="8"/>
        <v>2</v>
      </c>
      <c r="H32" s="96">
        <f t="shared" si="3"/>
        <v>-1</v>
      </c>
      <c r="I32" s="95">
        <f t="shared" si="5"/>
        <v>0.6666666666666666</v>
      </c>
      <c r="J32" s="105">
        <v>3</v>
      </c>
      <c r="K32" s="106">
        <v>0</v>
      </c>
      <c r="L32" s="107">
        <f t="shared" si="9"/>
        <v>3</v>
      </c>
      <c r="M32" s="94">
        <f t="shared" si="4"/>
        <v>1</v>
      </c>
      <c r="N32" s="95">
        <f t="shared" si="6"/>
        <v>1.5</v>
      </c>
    </row>
    <row r="33" spans="1:14" ht="15" customHeight="1">
      <c r="A33" s="28" t="s">
        <v>21</v>
      </c>
      <c r="B33" s="44">
        <v>185</v>
      </c>
      <c r="C33" s="45">
        <v>0</v>
      </c>
      <c r="D33" s="43">
        <f t="shared" si="7"/>
        <v>185</v>
      </c>
      <c r="E33" s="41">
        <v>74</v>
      </c>
      <c r="F33" s="45">
        <v>0</v>
      </c>
      <c r="G33" s="43">
        <f t="shared" si="8"/>
        <v>74</v>
      </c>
      <c r="H33" s="96">
        <f t="shared" si="3"/>
        <v>-111</v>
      </c>
      <c r="I33" s="95">
        <f t="shared" si="5"/>
        <v>0.4</v>
      </c>
      <c r="J33" s="105">
        <v>75</v>
      </c>
      <c r="K33" s="106">
        <v>0</v>
      </c>
      <c r="L33" s="107">
        <f t="shared" si="9"/>
        <v>75</v>
      </c>
      <c r="M33" s="94">
        <f t="shared" si="4"/>
        <v>1</v>
      </c>
      <c r="N33" s="95">
        <f t="shared" si="6"/>
        <v>1.0135135135135136</v>
      </c>
    </row>
    <row r="34" spans="1:14" ht="22.5">
      <c r="A34" s="25" t="s">
        <v>70</v>
      </c>
      <c r="B34" s="44">
        <v>567</v>
      </c>
      <c r="C34" s="45">
        <v>0</v>
      </c>
      <c r="D34" s="43">
        <f t="shared" si="7"/>
        <v>567</v>
      </c>
      <c r="E34" s="41">
        <v>568</v>
      </c>
      <c r="F34" s="45">
        <v>0</v>
      </c>
      <c r="G34" s="43">
        <f t="shared" si="8"/>
        <v>568</v>
      </c>
      <c r="H34" s="96">
        <f t="shared" si="3"/>
        <v>1</v>
      </c>
      <c r="I34" s="95">
        <f t="shared" si="5"/>
        <v>1.001763668430335</v>
      </c>
      <c r="J34" s="105">
        <v>544</v>
      </c>
      <c r="K34" s="106">
        <v>0</v>
      </c>
      <c r="L34" s="107">
        <f t="shared" si="9"/>
        <v>544</v>
      </c>
      <c r="M34" s="94">
        <f t="shared" si="4"/>
        <v>-24</v>
      </c>
      <c r="N34" s="95">
        <f t="shared" si="6"/>
        <v>0.9577464788732394</v>
      </c>
    </row>
    <row r="35" spans="1:15" ht="22.5">
      <c r="A35" s="25" t="s">
        <v>22</v>
      </c>
      <c r="B35" s="44">
        <v>313</v>
      </c>
      <c r="C35" s="45">
        <v>0</v>
      </c>
      <c r="D35" s="43">
        <f t="shared" si="7"/>
        <v>313</v>
      </c>
      <c r="E35" s="41">
        <v>334</v>
      </c>
      <c r="F35" s="45">
        <v>0</v>
      </c>
      <c r="G35" s="43">
        <f t="shared" si="8"/>
        <v>334</v>
      </c>
      <c r="H35" s="96">
        <f t="shared" si="3"/>
        <v>21</v>
      </c>
      <c r="I35" s="95">
        <f t="shared" si="5"/>
        <v>1.0670926517571886</v>
      </c>
      <c r="J35" s="105">
        <v>340</v>
      </c>
      <c r="K35" s="106">
        <v>0</v>
      </c>
      <c r="L35" s="107">
        <f t="shared" si="9"/>
        <v>340</v>
      </c>
      <c r="M35" s="94">
        <f t="shared" si="4"/>
        <v>6</v>
      </c>
      <c r="N35" s="95">
        <f t="shared" si="6"/>
        <v>1.0179640718562875</v>
      </c>
      <c r="O35" s="116"/>
    </row>
    <row r="36" spans="1:15" ht="22.5">
      <c r="A36" s="25" t="s">
        <v>73</v>
      </c>
      <c r="B36" s="44">
        <v>254</v>
      </c>
      <c r="C36" s="45">
        <v>0</v>
      </c>
      <c r="D36" s="43">
        <f t="shared" si="7"/>
        <v>254</v>
      </c>
      <c r="E36" s="46">
        <v>234</v>
      </c>
      <c r="F36" s="47">
        <v>0</v>
      </c>
      <c r="G36" s="43">
        <f t="shared" si="8"/>
        <v>234</v>
      </c>
      <c r="H36" s="96">
        <f t="shared" si="3"/>
        <v>-20</v>
      </c>
      <c r="I36" s="95">
        <f t="shared" si="5"/>
        <v>0.9212598425196851</v>
      </c>
      <c r="J36" s="60">
        <v>204</v>
      </c>
      <c r="K36" s="62">
        <v>0</v>
      </c>
      <c r="L36" s="107">
        <f t="shared" si="9"/>
        <v>204</v>
      </c>
      <c r="M36" s="94">
        <f t="shared" si="4"/>
        <v>-30</v>
      </c>
      <c r="N36" s="95">
        <f t="shared" si="6"/>
        <v>0.8717948717948718</v>
      </c>
      <c r="O36" s="83"/>
    </row>
    <row r="37" spans="1:14" ht="15" customHeight="1" thickBot="1">
      <c r="A37" s="29" t="s">
        <v>23</v>
      </c>
      <c r="B37" s="46">
        <v>0</v>
      </c>
      <c r="C37" s="47">
        <v>0</v>
      </c>
      <c r="D37" s="43">
        <f t="shared" si="7"/>
        <v>0</v>
      </c>
      <c r="E37" s="46">
        <v>0</v>
      </c>
      <c r="F37" s="47">
        <v>0</v>
      </c>
      <c r="G37" s="43">
        <f t="shared" si="8"/>
        <v>0</v>
      </c>
      <c r="H37" s="97">
        <f t="shared" si="3"/>
        <v>0</v>
      </c>
      <c r="I37" s="98">
        <f t="shared" si="5"/>
        <v>0</v>
      </c>
      <c r="J37" s="60">
        <v>0</v>
      </c>
      <c r="K37" s="106">
        <v>0</v>
      </c>
      <c r="L37" s="107">
        <f t="shared" si="9"/>
        <v>0</v>
      </c>
      <c r="M37" s="100">
        <f t="shared" si="4"/>
        <v>0</v>
      </c>
      <c r="N37" s="98">
        <f t="shared" si="6"/>
        <v>0</v>
      </c>
    </row>
    <row r="38" spans="1:14" ht="15" customHeight="1" thickBot="1">
      <c r="A38" s="30" t="s">
        <v>24</v>
      </c>
      <c r="B38" s="51">
        <f aca="true" t="shared" si="10" ref="B38:G38">SUM(B20+B21+B22+B23+B24+B27+B32+B33+B34+B37)</f>
        <v>8113</v>
      </c>
      <c r="C38" s="52">
        <f t="shared" si="10"/>
        <v>0</v>
      </c>
      <c r="D38" s="53">
        <f t="shared" si="10"/>
        <v>8113</v>
      </c>
      <c r="E38" s="48">
        <f t="shared" si="10"/>
        <v>8294</v>
      </c>
      <c r="F38" s="49">
        <f t="shared" si="10"/>
        <v>0</v>
      </c>
      <c r="G38" s="50">
        <f t="shared" si="10"/>
        <v>8294</v>
      </c>
      <c r="H38" s="48">
        <f t="shared" si="3"/>
        <v>181</v>
      </c>
      <c r="I38" s="110">
        <f t="shared" si="5"/>
        <v>1.0223098730432638</v>
      </c>
      <c r="J38" s="49">
        <f>SUM(J20+J21+J22+J23+J24+J27+J32+J33+J34+J37)</f>
        <v>8362</v>
      </c>
      <c r="K38" s="49">
        <f>SUM(K20+K21+K22+K23+K24+K27+K32+K33+K34+K37)</f>
        <v>0</v>
      </c>
      <c r="L38" s="50">
        <f>SUM(L20+L21+L22+L23+L24+L27+L32+L33+L34+L37)</f>
        <v>8362</v>
      </c>
      <c r="M38" s="48">
        <f t="shared" si="4"/>
        <v>68</v>
      </c>
      <c r="N38" s="110">
        <f t="shared" si="6"/>
        <v>1.0081986978538702</v>
      </c>
    </row>
    <row r="39" spans="1:14" ht="15" customHeight="1" thickBot="1">
      <c r="A39" s="30" t="s">
        <v>25</v>
      </c>
      <c r="B39" s="48">
        <f>B19-B38</f>
        <v>0</v>
      </c>
      <c r="C39" s="49">
        <f>C19-C38</f>
        <v>0</v>
      </c>
      <c r="D39" s="54">
        <f>SUM(B39:C39)</f>
        <v>0</v>
      </c>
      <c r="E39" s="48">
        <f>E19-E38</f>
        <v>0</v>
      </c>
      <c r="F39" s="49">
        <f>F19-F38</f>
        <v>0</v>
      </c>
      <c r="G39" s="54">
        <f>SUM(E39:F39)</f>
        <v>0</v>
      </c>
      <c r="H39" s="48">
        <f>+E39-B39</f>
        <v>0</v>
      </c>
      <c r="I39" s="110"/>
      <c r="J39" s="48">
        <f>J19-J38</f>
        <v>0</v>
      </c>
      <c r="K39" s="49">
        <f>K19-K38</f>
        <v>0</v>
      </c>
      <c r="L39" s="54">
        <f>SUM(J39:K39)</f>
        <v>0</v>
      </c>
      <c r="M39" s="48"/>
      <c r="N39" s="110"/>
    </row>
    <row r="40" spans="1:14" ht="24" thickBot="1">
      <c r="A40" s="30" t="s">
        <v>33</v>
      </c>
      <c r="B40" s="128">
        <v>0</v>
      </c>
      <c r="C40" s="129"/>
      <c r="D40" s="130"/>
      <c r="E40" s="123">
        <v>0</v>
      </c>
      <c r="F40" s="126"/>
      <c r="G40" s="127"/>
      <c r="H40" s="48"/>
      <c r="I40" s="110"/>
      <c r="J40" s="123">
        <v>0</v>
      </c>
      <c r="K40" s="124"/>
      <c r="L40" s="125"/>
      <c r="M40" s="48"/>
      <c r="N40" s="110"/>
    </row>
    <row r="41" spans="1:14" ht="21.75" customHeight="1" thickBot="1">
      <c r="A41" s="31" t="s">
        <v>41</v>
      </c>
      <c r="B41" s="177"/>
      <c r="C41" s="129"/>
      <c r="D41" s="129"/>
      <c r="E41" s="123">
        <f>+E40+F40</f>
        <v>0</v>
      </c>
      <c r="F41" s="126"/>
      <c r="G41" s="127"/>
      <c r="H41" s="113"/>
      <c r="I41" s="113"/>
      <c r="J41" s="113"/>
      <c r="K41" s="113"/>
      <c r="L41" s="113"/>
      <c r="M41" s="113"/>
      <c r="N41" s="113"/>
    </row>
    <row r="42" spans="1:14" ht="21" customHeight="1">
      <c r="A42" s="192" t="s">
        <v>96</v>
      </c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</row>
    <row r="43" spans="1:14" ht="14.25" customHeight="1">
      <c r="A43" s="119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</row>
    <row r="44" spans="1:11" ht="14.25" customHeight="1" thickBot="1">
      <c r="A44" s="85" t="s">
        <v>46</v>
      </c>
      <c r="B44" s="134" t="s">
        <v>80</v>
      </c>
      <c r="C44" s="135"/>
      <c r="D44" s="135"/>
      <c r="E44" s="135"/>
      <c r="F44" s="135"/>
      <c r="G44" s="135"/>
      <c r="H44" s="135"/>
      <c r="I44" s="135"/>
      <c r="K44" t="s">
        <v>26</v>
      </c>
    </row>
    <row r="45" spans="1:11" ht="14.25" customHeight="1">
      <c r="A45" s="153" t="s">
        <v>32</v>
      </c>
      <c r="B45" s="122" t="s">
        <v>81</v>
      </c>
      <c r="C45" s="136" t="s">
        <v>82</v>
      </c>
      <c r="D45" s="137"/>
      <c r="E45" s="137"/>
      <c r="F45" s="137"/>
      <c r="G45" s="137"/>
      <c r="H45" s="137"/>
      <c r="I45" s="137"/>
      <c r="J45" s="138"/>
      <c r="K45" s="131" t="s">
        <v>83</v>
      </c>
    </row>
    <row r="46" spans="1:11" ht="14.25" customHeight="1">
      <c r="A46" s="154"/>
      <c r="B46" s="201"/>
      <c r="C46" s="175" t="s">
        <v>30</v>
      </c>
      <c r="D46" s="188" t="s">
        <v>31</v>
      </c>
      <c r="E46" s="175"/>
      <c r="F46" s="175"/>
      <c r="G46" s="175"/>
      <c r="H46" s="175"/>
      <c r="I46" s="175"/>
      <c r="J46" s="189"/>
      <c r="K46" s="132"/>
    </row>
    <row r="47" spans="1:11" ht="14.25" customHeight="1">
      <c r="A47" s="155"/>
      <c r="B47" s="202"/>
      <c r="C47" s="159"/>
      <c r="D47" s="63">
        <v>1</v>
      </c>
      <c r="E47" s="63">
        <v>2</v>
      </c>
      <c r="F47" s="63">
        <v>3</v>
      </c>
      <c r="G47" s="63">
        <v>4</v>
      </c>
      <c r="H47" s="64">
        <v>5</v>
      </c>
      <c r="I47" s="64">
        <v>6</v>
      </c>
      <c r="J47" s="64">
        <v>7</v>
      </c>
      <c r="K47" s="133"/>
    </row>
    <row r="48" spans="1:11" ht="14.25" customHeight="1" thickBot="1">
      <c r="A48" s="65">
        <v>10255</v>
      </c>
      <c r="B48" s="66">
        <v>4887</v>
      </c>
      <c r="C48" s="66">
        <f>SUM(D48:I48)</f>
        <v>340</v>
      </c>
      <c r="D48" s="67">
        <v>74</v>
      </c>
      <c r="E48" s="66">
        <v>207</v>
      </c>
      <c r="F48" s="66">
        <v>3</v>
      </c>
      <c r="G48" s="66">
        <v>0</v>
      </c>
      <c r="H48" s="68">
        <v>56</v>
      </c>
      <c r="I48" s="68">
        <v>0</v>
      </c>
      <c r="J48" s="68">
        <v>0</v>
      </c>
      <c r="K48" s="79">
        <f>A48-B48-C48</f>
        <v>5028</v>
      </c>
    </row>
    <row r="49" spans="1:9" ht="14.25" customHeight="1">
      <c r="A49" s="17"/>
      <c r="B49" s="18"/>
      <c r="C49" s="18"/>
      <c r="D49" s="18"/>
      <c r="E49" s="18"/>
      <c r="F49" s="18"/>
      <c r="G49" s="18"/>
      <c r="H49" s="18"/>
      <c r="I49" s="18"/>
    </row>
    <row r="50" spans="1:9" ht="14.25" customHeight="1">
      <c r="A50" s="17"/>
      <c r="B50" s="18"/>
      <c r="C50" s="18"/>
      <c r="D50" s="18"/>
      <c r="E50" s="18"/>
      <c r="F50" s="18"/>
      <c r="G50" s="18"/>
      <c r="H50" s="18"/>
      <c r="I50" s="18"/>
    </row>
    <row r="51" spans="1:12" ht="14.25" customHeight="1" thickBot="1">
      <c r="A51" s="85"/>
      <c r="B51" s="134" t="s">
        <v>56</v>
      </c>
      <c r="C51" s="134"/>
      <c r="D51" s="134"/>
      <c r="E51" s="134"/>
      <c r="F51" s="134"/>
      <c r="G51" s="134"/>
      <c r="H51" s="134"/>
      <c r="I51" s="134"/>
      <c r="J51" s="134"/>
      <c r="K51" s="134"/>
      <c r="L51" s="134"/>
    </row>
    <row r="52" spans="1:12" ht="22.5" customHeight="1">
      <c r="A52" s="162" t="s">
        <v>34</v>
      </c>
      <c r="B52" s="151" t="s">
        <v>91</v>
      </c>
      <c r="C52" s="164" t="s">
        <v>92</v>
      </c>
      <c r="D52" s="165"/>
      <c r="E52" s="165"/>
      <c r="F52" s="166"/>
      <c r="G52" s="151" t="s">
        <v>93</v>
      </c>
      <c r="H52" s="161" t="s">
        <v>42</v>
      </c>
      <c r="I52" s="168" t="s">
        <v>84</v>
      </c>
      <c r="J52" s="169"/>
      <c r="K52" s="169"/>
      <c r="L52" s="170"/>
    </row>
    <row r="53" spans="1:12" ht="21" thickBot="1">
      <c r="A53" s="163"/>
      <c r="B53" s="152"/>
      <c r="C53" s="69" t="s">
        <v>74</v>
      </c>
      <c r="D53" s="70" t="s">
        <v>35</v>
      </c>
      <c r="E53" s="70" t="s">
        <v>36</v>
      </c>
      <c r="F53" s="71" t="s">
        <v>75</v>
      </c>
      <c r="G53" s="152"/>
      <c r="H53" s="167"/>
      <c r="I53" s="69" t="s">
        <v>85</v>
      </c>
      <c r="J53" s="70" t="s">
        <v>35</v>
      </c>
      <c r="K53" s="70" t="s">
        <v>36</v>
      </c>
      <c r="L53" s="80" t="s">
        <v>86</v>
      </c>
    </row>
    <row r="54" spans="1:12" ht="14.25" customHeight="1">
      <c r="A54" s="7" t="s">
        <v>37</v>
      </c>
      <c r="B54" s="101">
        <f>SUM(B55:B58)</f>
        <v>1580</v>
      </c>
      <c r="C54" s="102" t="s">
        <v>38</v>
      </c>
      <c r="D54" s="102" t="s">
        <v>38</v>
      </c>
      <c r="E54" s="102" t="s">
        <v>38</v>
      </c>
      <c r="F54" s="103" t="s">
        <v>38</v>
      </c>
      <c r="G54" s="101">
        <f>SUM(G55:G58)</f>
        <v>1353</v>
      </c>
      <c r="H54" s="90" t="s">
        <v>38</v>
      </c>
      <c r="I54" s="102" t="s">
        <v>38</v>
      </c>
      <c r="J54" s="102" t="s">
        <v>38</v>
      </c>
      <c r="K54" s="102" t="s">
        <v>38</v>
      </c>
      <c r="L54" s="104" t="s">
        <v>38</v>
      </c>
    </row>
    <row r="55" spans="1:12" ht="14.25" customHeight="1">
      <c r="A55" s="8" t="s">
        <v>39</v>
      </c>
      <c r="B55" s="88">
        <v>154</v>
      </c>
      <c r="C55" s="84">
        <v>154</v>
      </c>
      <c r="D55" s="84">
        <v>0</v>
      </c>
      <c r="E55" s="84">
        <v>0</v>
      </c>
      <c r="F55" s="111">
        <f>+C55+D55-E55</f>
        <v>154</v>
      </c>
      <c r="G55" s="88">
        <v>154</v>
      </c>
      <c r="H55" s="91">
        <f>+G55-F55</f>
        <v>0</v>
      </c>
      <c r="I55" s="84">
        <v>153.5</v>
      </c>
      <c r="J55" s="84">
        <v>0</v>
      </c>
      <c r="K55" s="84">
        <v>0</v>
      </c>
      <c r="L55" s="91">
        <f>+I55+J55-K55</f>
        <v>153.5</v>
      </c>
    </row>
    <row r="56" spans="1:15" ht="14.25" customHeight="1">
      <c r="A56" s="8" t="s">
        <v>59</v>
      </c>
      <c r="B56" s="88">
        <v>550</v>
      </c>
      <c r="C56" s="84">
        <v>550</v>
      </c>
      <c r="D56" s="84">
        <v>0</v>
      </c>
      <c r="E56" s="84">
        <v>17</v>
      </c>
      <c r="F56" s="111">
        <v>398</v>
      </c>
      <c r="G56" s="88">
        <v>398</v>
      </c>
      <c r="H56" s="91">
        <f>+G56-F56</f>
        <v>0</v>
      </c>
      <c r="I56" s="84">
        <v>398</v>
      </c>
      <c r="J56" s="84">
        <v>0</v>
      </c>
      <c r="K56" s="84">
        <v>0</v>
      </c>
      <c r="L56" s="91">
        <f>+I56+J56-K56</f>
        <v>398</v>
      </c>
      <c r="N56" s="2"/>
      <c r="O56" s="2"/>
    </row>
    <row r="57" spans="1:15" ht="14.25" customHeight="1">
      <c r="A57" s="8" t="s">
        <v>60</v>
      </c>
      <c r="B57" s="88">
        <v>201</v>
      </c>
      <c r="C57" s="84">
        <v>201</v>
      </c>
      <c r="D57" s="84">
        <v>334</v>
      </c>
      <c r="E57" s="84">
        <v>276</v>
      </c>
      <c r="F57" s="111">
        <f>+C57+D57-E57</f>
        <v>259</v>
      </c>
      <c r="G57" s="88">
        <v>259</v>
      </c>
      <c r="H57" s="91">
        <f>+G57-F57</f>
        <v>0</v>
      </c>
      <c r="I57" s="84">
        <v>259</v>
      </c>
      <c r="J57" s="84">
        <v>340</v>
      </c>
      <c r="K57" s="84">
        <v>356</v>
      </c>
      <c r="L57" s="91">
        <f>+I57+J57-K57</f>
        <v>243</v>
      </c>
      <c r="N57" s="2"/>
      <c r="O57" s="2"/>
    </row>
    <row r="58" spans="1:12" ht="14.25" customHeight="1">
      <c r="A58" s="8" t="s">
        <v>61</v>
      </c>
      <c r="B58" s="88">
        <v>675</v>
      </c>
      <c r="C58" s="102" t="s">
        <v>38</v>
      </c>
      <c r="D58" s="102" t="s">
        <v>38</v>
      </c>
      <c r="E58" s="102" t="s">
        <v>38</v>
      </c>
      <c r="F58" s="103" t="s">
        <v>38</v>
      </c>
      <c r="G58" s="88">
        <v>542</v>
      </c>
      <c r="H58" s="92" t="s">
        <v>38</v>
      </c>
      <c r="I58" s="102" t="s">
        <v>38</v>
      </c>
      <c r="J58" s="102" t="s">
        <v>38</v>
      </c>
      <c r="K58" s="102" t="s">
        <v>38</v>
      </c>
      <c r="L58" s="104" t="s">
        <v>38</v>
      </c>
    </row>
    <row r="59" spans="1:12" ht="14.25" customHeight="1" thickBot="1">
      <c r="A59" s="9" t="s">
        <v>40</v>
      </c>
      <c r="B59" s="89">
        <v>97</v>
      </c>
      <c r="C59" s="82">
        <v>101</v>
      </c>
      <c r="D59" s="82">
        <v>37</v>
      </c>
      <c r="E59" s="82">
        <v>56</v>
      </c>
      <c r="F59" s="112">
        <f>+C59+D59-E59</f>
        <v>82</v>
      </c>
      <c r="G59" s="89">
        <v>79</v>
      </c>
      <c r="H59" s="93">
        <f>+G59-F59</f>
        <v>-3</v>
      </c>
      <c r="I59" s="82">
        <v>82</v>
      </c>
      <c r="J59" s="82">
        <v>38</v>
      </c>
      <c r="K59" s="82">
        <v>57</v>
      </c>
      <c r="L59" s="93">
        <f>+I59+J59-K59</f>
        <v>63</v>
      </c>
    </row>
    <row r="60" spans="1:12" ht="14.25" customHeight="1">
      <c r="A60" s="81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2"/>
    </row>
    <row r="61" spans="1:12" ht="14.25" customHeight="1">
      <c r="A61" s="14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2"/>
    </row>
    <row r="62" ht="14.25" customHeight="1" thickBot="1">
      <c r="A62" s="85"/>
    </row>
    <row r="63" spans="1:12" ht="14.25" customHeight="1">
      <c r="A63" s="172" t="s">
        <v>87</v>
      </c>
      <c r="B63" s="178"/>
      <c r="C63" s="178"/>
      <c r="D63" s="178"/>
      <c r="E63" s="178"/>
      <c r="F63" s="178"/>
      <c r="G63" s="178"/>
      <c r="H63" s="178"/>
      <c r="I63" s="178"/>
      <c r="J63" s="178"/>
      <c r="K63" s="11"/>
      <c r="L63" s="12"/>
    </row>
    <row r="64" spans="1:12" ht="14.25" customHeight="1">
      <c r="A64" s="190" t="s">
        <v>29</v>
      </c>
      <c r="B64" s="191"/>
      <c r="C64" s="191"/>
      <c r="D64" s="191"/>
      <c r="E64" s="191"/>
      <c r="F64" s="13" t="s">
        <v>28</v>
      </c>
      <c r="G64" s="156" t="s">
        <v>43</v>
      </c>
      <c r="H64" s="157"/>
      <c r="I64" s="157"/>
      <c r="J64" s="157"/>
      <c r="K64" s="158"/>
      <c r="L64" s="16" t="s">
        <v>28</v>
      </c>
    </row>
    <row r="65" spans="1:12" ht="14.25" customHeight="1" thickBot="1">
      <c r="A65" s="198" t="s">
        <v>95</v>
      </c>
      <c r="B65" s="199"/>
      <c r="C65" s="199"/>
      <c r="D65" s="199"/>
      <c r="E65" s="200"/>
      <c r="F65" s="121">
        <v>300</v>
      </c>
      <c r="G65" s="194"/>
      <c r="H65" s="194"/>
      <c r="I65" s="194"/>
      <c r="J65" s="194"/>
      <c r="K65" s="194"/>
      <c r="L65" s="87"/>
    </row>
    <row r="66" spans="1:12" ht="14.25" customHeight="1" thickBot="1">
      <c r="A66" s="195" t="s">
        <v>48</v>
      </c>
      <c r="B66" s="196"/>
      <c r="C66" s="196"/>
      <c r="D66" s="196"/>
      <c r="E66" s="197"/>
      <c r="F66" s="118">
        <f>SUM(F65:F65)</f>
        <v>300</v>
      </c>
      <c r="G66" s="160" t="s">
        <v>48</v>
      </c>
      <c r="H66" s="176"/>
      <c r="I66" s="176"/>
      <c r="J66" s="176"/>
      <c r="K66" s="176"/>
      <c r="L66" s="23">
        <f>SUM(L65)</f>
        <v>0</v>
      </c>
    </row>
    <row r="67" spans="1:6" ht="13.5" thickBot="1">
      <c r="A67" s="179" t="s">
        <v>58</v>
      </c>
      <c r="B67" s="180"/>
      <c r="C67" s="180"/>
      <c r="D67" s="180"/>
      <c r="E67" s="181"/>
      <c r="F67" s="114">
        <v>56</v>
      </c>
    </row>
    <row r="70" spans="2:9" ht="12.75">
      <c r="B70" s="150" t="s">
        <v>88</v>
      </c>
      <c r="C70" s="150"/>
      <c r="D70" s="150"/>
      <c r="E70" s="150"/>
      <c r="F70" s="150"/>
      <c r="G70" s="150"/>
      <c r="H70" s="150"/>
      <c r="I70" s="150"/>
    </row>
    <row r="71" spans="1:14" s="3" customFormat="1" ht="13.5" customHeight="1" thickBot="1">
      <c r="A71"/>
      <c r="B71" s="85"/>
      <c r="C71" s="2"/>
      <c r="D71" s="2"/>
      <c r="E71" s="2"/>
      <c r="F71" s="2"/>
      <c r="G71" s="2"/>
      <c r="H71" s="2"/>
      <c r="I71"/>
      <c r="J71"/>
      <c r="K71"/>
      <c r="L71"/>
      <c r="M71"/>
      <c r="N71"/>
    </row>
    <row r="72" spans="2:9" ht="13.5" thickBot="1">
      <c r="B72" s="19" t="s">
        <v>49</v>
      </c>
      <c r="C72" s="20"/>
      <c r="D72" s="21"/>
      <c r="E72" s="172" t="s">
        <v>50</v>
      </c>
      <c r="F72" s="173"/>
      <c r="G72" s="174"/>
      <c r="H72" s="172" t="s">
        <v>44</v>
      </c>
      <c r="I72" s="193"/>
    </row>
    <row r="73" spans="2:9" ht="12.75">
      <c r="B73" s="72" t="s">
        <v>45</v>
      </c>
      <c r="C73" s="73" t="s">
        <v>51</v>
      </c>
      <c r="D73" s="74" t="s">
        <v>52</v>
      </c>
      <c r="E73" s="72" t="s">
        <v>45</v>
      </c>
      <c r="F73" s="73" t="s">
        <v>51</v>
      </c>
      <c r="G73" s="74" t="s">
        <v>53</v>
      </c>
      <c r="H73" s="182" t="s">
        <v>54</v>
      </c>
      <c r="I73" s="183"/>
    </row>
    <row r="74" spans="2:9" ht="13.5" thickBot="1">
      <c r="B74" s="75">
        <v>2013</v>
      </c>
      <c r="C74" s="76">
        <v>2014</v>
      </c>
      <c r="D74" s="77"/>
      <c r="E74" s="75">
        <v>2013</v>
      </c>
      <c r="F74" s="76">
        <v>2014</v>
      </c>
      <c r="G74" s="77" t="s">
        <v>94</v>
      </c>
      <c r="H74" s="184" t="s">
        <v>57</v>
      </c>
      <c r="I74" s="185"/>
    </row>
    <row r="75" spans="2:9" ht="12.75" customHeight="1" thickBot="1">
      <c r="B75" s="120">
        <v>13.55</v>
      </c>
      <c r="C75" s="109">
        <v>14.4</v>
      </c>
      <c r="D75" s="22">
        <f>SUM(C75-B75)</f>
        <v>0.8499999999999996</v>
      </c>
      <c r="E75" s="109">
        <v>22232</v>
      </c>
      <c r="F75" s="109">
        <f>H75/(12*C75)*1000</f>
        <v>22309.027777777774</v>
      </c>
      <c r="G75" s="86">
        <f>(F75/E75)*100</f>
        <v>100.34647255207707</v>
      </c>
      <c r="H75" s="186">
        <f>L29</f>
        <v>3855</v>
      </c>
      <c r="I75" s="187"/>
    </row>
    <row r="76" spans="8:9" ht="12" customHeight="1" hidden="1">
      <c r="H76" s="171">
        <f>G29</f>
        <v>3749</v>
      </c>
      <c r="I76" s="171"/>
    </row>
    <row r="77" ht="12.75" hidden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3.5" customHeight="1"/>
    <row r="97" ht="18.75" customHeight="1"/>
    <row r="98" spans="1:14" s="3" customFormat="1" ht="12.75" customHeight="1">
      <c r="A98"/>
      <c r="B98" s="2"/>
      <c r="C98" s="2"/>
      <c r="D98" s="2"/>
      <c r="E98" s="2"/>
      <c r="F98" s="2"/>
      <c r="G98" s="2"/>
      <c r="H98" s="2"/>
      <c r="I98"/>
      <c r="J98"/>
      <c r="K98"/>
      <c r="L98"/>
      <c r="M98"/>
      <c r="N98"/>
    </row>
    <row r="99" spans="1:14" s="3" customFormat="1" ht="12.75" customHeight="1">
      <c r="A99"/>
      <c r="B99" s="2"/>
      <c r="C99" s="2"/>
      <c r="D99" s="2"/>
      <c r="E99" s="2"/>
      <c r="F99" s="2"/>
      <c r="G99" s="2"/>
      <c r="H99" s="2"/>
      <c r="I99"/>
      <c r="J99"/>
      <c r="K99"/>
      <c r="L99"/>
      <c r="M99"/>
      <c r="N99"/>
    </row>
    <row r="100" spans="1:14" s="3" customFormat="1" ht="12.75" customHeight="1">
      <c r="A100"/>
      <c r="B100" s="2"/>
      <c r="C100" s="2"/>
      <c r="D100" s="2"/>
      <c r="E100" s="2"/>
      <c r="F100" s="2"/>
      <c r="G100" s="2"/>
      <c r="H100" s="2"/>
      <c r="I100"/>
      <c r="J100"/>
      <c r="K100"/>
      <c r="L100"/>
      <c r="M100"/>
      <c r="N100"/>
    </row>
    <row r="101" spans="1:14" s="3" customFormat="1" ht="16.5" customHeight="1">
      <c r="A101"/>
      <c r="B101" s="2"/>
      <c r="C101" s="2"/>
      <c r="D101" s="2"/>
      <c r="E101" s="2"/>
      <c r="F101" s="2"/>
      <c r="G101" s="2"/>
      <c r="H101" s="2"/>
      <c r="I101"/>
      <c r="J101"/>
      <c r="K101"/>
      <c r="L101"/>
      <c r="M101"/>
      <c r="N101"/>
    </row>
    <row r="102" spans="1:14" s="3" customFormat="1" ht="18.75" customHeight="1">
      <c r="A102"/>
      <c r="B102" s="2"/>
      <c r="C102" s="2"/>
      <c r="D102" s="2"/>
      <c r="E102" s="2"/>
      <c r="F102" s="2"/>
      <c r="G102" s="2"/>
      <c r="H102" s="2"/>
      <c r="I102"/>
      <c r="J102"/>
      <c r="K102"/>
      <c r="L102"/>
      <c r="M102"/>
      <c r="N102"/>
    </row>
    <row r="103" spans="1:14" s="4" customFormat="1" ht="19.5" customHeight="1">
      <c r="A103"/>
      <c r="B103" s="2"/>
      <c r="C103" s="2"/>
      <c r="D103" s="2"/>
      <c r="E103" s="2"/>
      <c r="F103" s="2"/>
      <c r="G103" s="2"/>
      <c r="H103" s="2"/>
      <c r="I103"/>
      <c r="J103"/>
      <c r="K103"/>
      <c r="L103"/>
      <c r="M103"/>
      <c r="N103"/>
    </row>
    <row r="104" spans="1:14" s="4" customFormat="1" ht="12.75">
      <c r="A104"/>
      <c r="B104" s="2"/>
      <c r="C104" s="2"/>
      <c r="D104" s="2"/>
      <c r="E104" s="2"/>
      <c r="F104" s="2"/>
      <c r="G104" s="2"/>
      <c r="H104" s="2"/>
      <c r="I104"/>
      <c r="J104"/>
      <c r="K104"/>
      <c r="L104"/>
      <c r="M104"/>
      <c r="N104"/>
    </row>
    <row r="105" spans="1:14" s="6" customFormat="1" ht="13.5" customHeight="1">
      <c r="A105"/>
      <c r="B105" s="2"/>
      <c r="C105" s="2"/>
      <c r="D105" s="2"/>
      <c r="E105" s="2"/>
      <c r="F105" s="2"/>
      <c r="G105" s="2"/>
      <c r="H105" s="2"/>
      <c r="I105"/>
      <c r="J105"/>
      <c r="K105"/>
      <c r="L105"/>
      <c r="M105"/>
      <c r="N105"/>
    </row>
    <row r="106" spans="1:14" s="6" customFormat="1" ht="13.5" customHeight="1">
      <c r="A106"/>
      <c r="B106" s="2"/>
      <c r="C106" s="2"/>
      <c r="D106" s="2"/>
      <c r="E106" s="2"/>
      <c r="F106" s="2"/>
      <c r="G106" s="2"/>
      <c r="H106" s="2"/>
      <c r="I106"/>
      <c r="J106"/>
      <c r="K106"/>
      <c r="L106"/>
      <c r="M106"/>
      <c r="N106"/>
    </row>
    <row r="107" spans="1:14" s="6" customFormat="1" ht="13.5" customHeight="1">
      <c r="A107"/>
      <c r="B107" s="2"/>
      <c r="C107" s="2"/>
      <c r="D107" s="2"/>
      <c r="E107" s="2"/>
      <c r="F107" s="2"/>
      <c r="G107" s="2"/>
      <c r="H107" s="2"/>
      <c r="I107"/>
      <c r="J107"/>
      <c r="K107"/>
      <c r="L107"/>
      <c r="M107"/>
      <c r="N107"/>
    </row>
    <row r="108" spans="1:14" s="6" customFormat="1" ht="13.5" customHeight="1">
      <c r="A108"/>
      <c r="B108" s="2"/>
      <c r="C108" s="2"/>
      <c r="D108" s="2"/>
      <c r="E108" s="2"/>
      <c r="F108" s="2"/>
      <c r="G108" s="2"/>
      <c r="H108" s="2"/>
      <c r="I108"/>
      <c r="J108"/>
      <c r="K108"/>
      <c r="L108"/>
      <c r="M108"/>
      <c r="N108"/>
    </row>
    <row r="109" spans="1:14" s="6" customFormat="1" ht="13.5" customHeight="1">
      <c r="A109"/>
      <c r="B109" s="2"/>
      <c r="C109" s="2"/>
      <c r="D109" s="2"/>
      <c r="E109" s="2"/>
      <c r="F109" s="2"/>
      <c r="G109" s="2"/>
      <c r="H109" s="2"/>
      <c r="I109"/>
      <c r="J109"/>
      <c r="K109"/>
      <c r="L109"/>
      <c r="M109"/>
      <c r="N109"/>
    </row>
    <row r="110" spans="1:14" s="6" customFormat="1" ht="13.5" customHeight="1">
      <c r="A110"/>
      <c r="B110" s="2"/>
      <c r="C110" s="2"/>
      <c r="D110" s="2"/>
      <c r="E110" s="2"/>
      <c r="F110" s="2"/>
      <c r="G110" s="2"/>
      <c r="H110" s="2"/>
      <c r="I110"/>
      <c r="J110"/>
      <c r="K110"/>
      <c r="L110"/>
      <c r="M110"/>
      <c r="N110"/>
    </row>
    <row r="111" ht="18" customHeight="1"/>
    <row r="112" ht="15.75" customHeight="1"/>
    <row r="116" ht="16.5" customHeight="1"/>
    <row r="117" spans="1:15" s="5" customFormat="1" ht="14.25" customHeight="1">
      <c r="A117"/>
      <c r="B117" s="2"/>
      <c r="C117" s="2"/>
      <c r="D117" s="2"/>
      <c r="E117" s="2"/>
      <c r="F117" s="2"/>
      <c r="G117" s="2"/>
      <c r="H117" s="2"/>
      <c r="I117"/>
      <c r="J117"/>
      <c r="K117"/>
      <c r="L117"/>
      <c r="M117"/>
      <c r="N117"/>
      <c r="O117" s="10"/>
    </row>
    <row r="118" spans="1:15" s="5" customFormat="1" ht="14.25" customHeight="1">
      <c r="A118"/>
      <c r="B118" s="2"/>
      <c r="C118" s="2"/>
      <c r="D118" s="2"/>
      <c r="E118" s="2"/>
      <c r="F118" s="2"/>
      <c r="G118" s="2"/>
      <c r="H118" s="2"/>
      <c r="I118"/>
      <c r="J118"/>
      <c r="K118"/>
      <c r="L118"/>
      <c r="M118"/>
      <c r="N118"/>
      <c r="O118" s="10"/>
    </row>
    <row r="119" spans="1:15" s="5" customFormat="1" ht="14.25" customHeight="1">
      <c r="A119"/>
      <c r="B119" s="2"/>
      <c r="C119" s="2"/>
      <c r="D119" s="2"/>
      <c r="E119" s="2"/>
      <c r="F119" s="2"/>
      <c r="G119" s="2"/>
      <c r="H119" s="2"/>
      <c r="I119"/>
      <c r="J119"/>
      <c r="K119"/>
      <c r="L119"/>
      <c r="M119"/>
      <c r="N119"/>
      <c r="O119" s="10"/>
    </row>
    <row r="120" spans="1:15" s="5" customFormat="1" ht="14.25" customHeight="1">
      <c r="A120"/>
      <c r="B120" s="2"/>
      <c r="C120" s="2"/>
      <c r="D120" s="2"/>
      <c r="E120" s="2"/>
      <c r="F120" s="2"/>
      <c r="G120" s="2"/>
      <c r="H120" s="2"/>
      <c r="I120"/>
      <c r="J120"/>
      <c r="K120"/>
      <c r="L120"/>
      <c r="M120"/>
      <c r="N120"/>
      <c r="O120" s="10"/>
    </row>
    <row r="121" spans="1:15" s="5" customFormat="1" ht="14.25" customHeight="1">
      <c r="A121"/>
      <c r="B121" s="2"/>
      <c r="C121" s="2"/>
      <c r="D121" s="2"/>
      <c r="E121" s="2"/>
      <c r="F121" s="2"/>
      <c r="G121" s="2"/>
      <c r="H121" s="2"/>
      <c r="I121"/>
      <c r="J121"/>
      <c r="K121"/>
      <c r="L121"/>
      <c r="M121"/>
      <c r="N121"/>
      <c r="O121" s="10"/>
    </row>
    <row r="122" spans="1:15" s="5" customFormat="1" ht="14.25" customHeight="1">
      <c r="A122"/>
      <c r="B122" s="2"/>
      <c r="C122" s="2"/>
      <c r="D122" s="2"/>
      <c r="E122" s="2"/>
      <c r="F122" s="2"/>
      <c r="G122" s="2"/>
      <c r="H122" s="2"/>
      <c r="I122"/>
      <c r="J122"/>
      <c r="K122"/>
      <c r="L122"/>
      <c r="M122"/>
      <c r="N122"/>
      <c r="O122" s="10"/>
    </row>
    <row r="123" spans="1:15" s="5" customFormat="1" ht="19.5" customHeight="1">
      <c r="A123"/>
      <c r="B123" s="2"/>
      <c r="C123" s="2"/>
      <c r="D123" s="2"/>
      <c r="E123" s="2"/>
      <c r="F123" s="2"/>
      <c r="G123" s="2"/>
      <c r="H123" s="2"/>
      <c r="I123"/>
      <c r="J123"/>
      <c r="K123"/>
      <c r="L123"/>
      <c r="M123"/>
      <c r="N123"/>
      <c r="O123" s="10"/>
    </row>
    <row r="124" spans="1:15" s="5" customFormat="1" ht="14.25" customHeight="1">
      <c r="A124"/>
      <c r="B124" s="2"/>
      <c r="C124" s="2"/>
      <c r="D124" s="2"/>
      <c r="E124" s="2"/>
      <c r="F124" s="2"/>
      <c r="G124" s="2"/>
      <c r="H124" s="2"/>
      <c r="I124"/>
      <c r="J124"/>
      <c r="K124"/>
      <c r="L124"/>
      <c r="M124"/>
      <c r="N124"/>
      <c r="O124" s="10"/>
    </row>
    <row r="126" ht="24.75" customHeight="1"/>
    <row r="127" ht="24.75" customHeight="1"/>
  </sheetData>
  <sheetProtection/>
  <mergeCells count="40">
    <mergeCell ref="H76:I76"/>
    <mergeCell ref="B51:L51"/>
    <mergeCell ref="J40:L40"/>
    <mergeCell ref="B41:D41"/>
    <mergeCell ref="E41:G41"/>
    <mergeCell ref="H74:I74"/>
    <mergeCell ref="H75:I75"/>
    <mergeCell ref="A64:E64"/>
    <mergeCell ref="G64:K64"/>
    <mergeCell ref="A52:A53"/>
    <mergeCell ref="C52:F52"/>
    <mergeCell ref="G52:G53"/>
    <mergeCell ref="A67:E67"/>
    <mergeCell ref="A45:A47"/>
    <mergeCell ref="K45:K47"/>
    <mergeCell ref="A65:E65"/>
    <mergeCell ref="G66:K66"/>
    <mergeCell ref="B45:B47"/>
    <mergeCell ref="C46:C47"/>
    <mergeCell ref="C45:J45"/>
    <mergeCell ref="H73:I73"/>
    <mergeCell ref="B70:I70"/>
    <mergeCell ref="B52:B53"/>
    <mergeCell ref="I52:L52"/>
    <mergeCell ref="A63:J63"/>
    <mergeCell ref="E72:G72"/>
    <mergeCell ref="H72:I72"/>
    <mergeCell ref="H52:H53"/>
    <mergeCell ref="G65:K65"/>
    <mergeCell ref="A66:E66"/>
    <mergeCell ref="D46:J46"/>
    <mergeCell ref="A3:N3"/>
    <mergeCell ref="B44:I44"/>
    <mergeCell ref="A5:A8"/>
    <mergeCell ref="H6:I6"/>
    <mergeCell ref="B5:N5"/>
    <mergeCell ref="M6:N6"/>
    <mergeCell ref="B40:D40"/>
    <mergeCell ref="A42:N42"/>
    <mergeCell ref="E40:G40"/>
  </mergeCells>
  <conditionalFormatting sqref="I37">
    <cfRule type="cellIs" priority="1" dxfId="3" operator="between" stopIfTrue="1">
      <formula>1.05</formula>
      <formula>1.49</formula>
    </cfRule>
    <cfRule type="cellIs" priority="2" dxfId="4" operator="between" stopIfTrue="1">
      <formula>0.95</formula>
      <formula>0.05</formula>
    </cfRule>
    <cfRule type="cellIs" priority="3" dxfId="0" operator="greaterThan" stopIfTrue="1">
      <formula>1.5</formula>
    </cfRule>
  </conditionalFormatting>
  <printOptions horizontalCentered="1"/>
  <pageMargins left="0.2362204724409449" right="0.2755905511811024" top="0.43" bottom="0.2362204724409449" header="0.2362204724409449" footer="0.1968503937007874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Trideus</dc:creator>
  <cp:keywords/>
  <dc:description/>
  <cp:lastModifiedBy>Jakoubková Marie</cp:lastModifiedBy>
  <cp:lastPrinted>2014-03-18T08:42:46Z</cp:lastPrinted>
  <dcterms:created xsi:type="dcterms:W3CDTF">2004-02-26T11:39:43Z</dcterms:created>
  <dcterms:modified xsi:type="dcterms:W3CDTF">2014-03-20T14:23:31Z</dcterms:modified>
  <cp:category/>
  <cp:version/>
  <cp:contentType/>
  <cp:contentStatus/>
</cp:coreProperties>
</file>