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4" yWindow="65524" windowWidth="15576" windowHeight="3288" tabRatio="790" activeTab="0"/>
  </bookViews>
  <sheets>
    <sheet name="RK-11-2014-51, př. 3" sheetId="1" r:id="rId1"/>
  </sheets>
  <definedNames>
    <definedName name="_xlnm.Print_Area" localSheetId="0">'RK-11-2014-51, př. 3'!$A$1:$N$77</definedName>
  </definedNames>
  <calcPr fullCalcOnLoad="1"/>
</workbook>
</file>

<file path=xl/sharedStrings.xml><?xml version="1.0" encoding="utf-8"?>
<sst xmlns="http://schemas.openxmlformats.org/spreadsheetml/2006/main" count="140" uniqueCount="100">
  <si>
    <t xml:space="preserve">Hlavní </t>
  </si>
  <si>
    <t>Celkem</t>
  </si>
  <si>
    <t xml:space="preserve">v </t>
  </si>
  <si>
    <t>činnost</t>
  </si>
  <si>
    <t>+/-</t>
  </si>
  <si>
    <t>%</t>
  </si>
  <si>
    <t>Aktivace /sesk.úč. 62/</t>
  </si>
  <si>
    <t>Ostatní výnosy /sesk.úč. 64/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</si>
  <si>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</si>
  <si>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</si>
  <si>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</si>
  <si>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</si>
  <si>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</si>
  <si>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</si>
  <si>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</si>
  <si>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</si>
  <si>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</si>
  <si>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</si>
  <si>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</si>
  <si>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</si>
  <si>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</si>
  <si>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</si>
  <si>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</si>
  <si>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</si>
  <si>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</si>
  <si>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</si>
  <si>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</si>
  <si>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/v tis. Kč/</t>
  </si>
  <si>
    <t xml:space="preserve">Doplňková </t>
  </si>
  <si>
    <t>v tis.Kč</t>
  </si>
  <si>
    <t>Strojní investice - movitý majetek</t>
  </si>
  <si>
    <t>celkem</t>
  </si>
  <si>
    <t>z toho odpisová skupina:</t>
  </si>
  <si>
    <t>Pořizovací cena majetku</t>
  </si>
  <si>
    <t>Nerozdělený zisk, ztráta minulých let k 31.12.</t>
  </si>
  <si>
    <t>Fondy v tis. Kč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</si>
  <si>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</si>
  <si>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</si>
  <si>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</si>
  <si>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</si>
  <si>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</si>
  <si>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</si>
  <si>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investiční fond</t>
  </si>
  <si>
    <t xml:space="preserve">          provozní prostř.</t>
  </si>
  <si>
    <t>Běžný účet FKSP</t>
  </si>
  <si>
    <t xml:space="preserve">Kumulovaná ztráta </t>
  </si>
  <si>
    <t>Deficit (-) BÚ</t>
  </si>
  <si>
    <t>nemovitý majetek</t>
  </si>
  <si>
    <t>Limit</t>
  </si>
  <si>
    <t>Skutečnost</t>
  </si>
  <si>
    <t xml:space="preserve"> </t>
  </si>
  <si>
    <t>CELKEM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</si>
  <si>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</si>
  <si>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</si>
  <si>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Návrh</t>
  </si>
  <si>
    <t>Změna + -</t>
  </si>
  <si>
    <t>Index</t>
  </si>
  <si>
    <t>prostředků</t>
  </si>
  <si>
    <t>Ukazatel</t>
  </si>
  <si>
    <t>Bankovní a účetní stav peněžních fondů</t>
  </si>
  <si>
    <t>na platy (v tis. Kč)</t>
  </si>
  <si>
    <t>počet stran: 1</t>
  </si>
  <si>
    <t>Výnosy z prodeje vlastních výrobků /úč. 601/</t>
  </si>
  <si>
    <t>Výnosy z prodeje služeb /úč. 602/</t>
  </si>
  <si>
    <t>Výnosy z pronájmu /uč. 603/</t>
  </si>
  <si>
    <t>Výnosy z prodaného zboží /úč. 604/</t>
  </si>
  <si>
    <t xml:space="preserve">      z toho: čerpání fondů /úč.648/</t>
  </si>
  <si>
    <t xml:space="preserve">      z toho: tržby z prodeje dlouhod. hmotného majetku /úč. 646/</t>
  </si>
  <si>
    <t>Spotřeba jiných nesklad. dodávek /úč. 503/</t>
  </si>
  <si>
    <t>Odpisy, rezervy a opravné položky         /sesk.úč. 55/</t>
  </si>
  <si>
    <t xml:space="preserve"> -</t>
  </si>
  <si>
    <t>Výnosy z nároků na prostředky z rozpočtů ÚSC /úč. 672/ a /uč. 671/</t>
  </si>
  <si>
    <t>Galerie výtvarného umění v Havlíčkově Brodě</t>
  </si>
  <si>
    <t xml:space="preserve">      z toho: nákup drobného dlouhod. hm. Majetku /uč. 558/</t>
  </si>
  <si>
    <t>Stav k 1.1.2013</t>
  </si>
  <si>
    <t>Stav k 31.12.2013</t>
  </si>
  <si>
    <t>Skutečnost za rok 2012</t>
  </si>
  <si>
    <t>Rozdíl 2013-2012</t>
  </si>
  <si>
    <t xml:space="preserve">                         </t>
  </si>
  <si>
    <t>Poznámka: čerpání rezervního fondu ve výši 200 tis. Kč - krytí případného překročení provozních výdajů, čerpání fondu odměn ve výši 100 tis. Kč</t>
  </si>
  <si>
    <t>Finanční plán výnosů a nákladů na rok 2014</t>
  </si>
  <si>
    <t>Návrh na rok 2014</t>
  </si>
  <si>
    <t>Odpisový plán 2014</t>
  </si>
  <si>
    <t>Oprávky k 1.1.2014</t>
  </si>
  <si>
    <t>Účetní odpisy na rok 2014</t>
  </si>
  <si>
    <t>Zůstatková cena k 31.12.2014</t>
  </si>
  <si>
    <t>Plán 2014</t>
  </si>
  <si>
    <t>Stav k 1.1.2014</t>
  </si>
  <si>
    <t>Stav k 31.12.2014</t>
  </si>
  <si>
    <t>Plán čerpání investičního fondu 2014</t>
  </si>
  <si>
    <t>Pracovníci, průměrná mzda a limit prostředků na platy 2014</t>
  </si>
  <si>
    <t>Skutečnost za rok 2013</t>
  </si>
  <si>
    <t>Rozdíl 2014-2013</t>
  </si>
  <si>
    <t>Zůstatek bank.účtu k 1.1.2013</t>
  </si>
  <si>
    <t>Účetní stav 2013</t>
  </si>
  <si>
    <t>Zůstatek bank.účtu k 31.12.2013</t>
  </si>
  <si>
    <t>2014/2013</t>
  </si>
  <si>
    <t>Finanční výnosy /úč.66./</t>
  </si>
  <si>
    <t>policový regál se zásuvkovými skříněmi</t>
  </si>
  <si>
    <t>RK-11-2014-51, př. 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</si>
</sst>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 horizontal="center" vertical="center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33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3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Continuous"/>
    </xf>
    <xf numFmtId="0" fontId="4" fillId="33" borderId="14" xfId="0" applyFont="1" applyFill="1" applyBorder="1" applyAlignment="1">
      <alignment horizontal="centerContinuous"/>
    </xf>
    <xf numFmtId="0" fontId="0" fillId="33" borderId="15" xfId="0" applyFont="1" applyFill="1" applyBorder="1" applyAlignment="1">
      <alignment horizontal="centerContinuous"/>
    </xf>
    <xf numFmtId="0" fontId="8" fillId="0" borderId="16" xfId="0" applyFont="1" applyBorder="1" applyAlignment="1">
      <alignment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centerContinuous" vertical="center"/>
    </xf>
    <xf numFmtId="0" fontId="8" fillId="33" borderId="23" xfId="0" applyFont="1" applyFill="1" applyBorder="1" applyAlignment="1">
      <alignment horizontal="centerContinuous" vertical="center"/>
    </xf>
    <xf numFmtId="0" fontId="8" fillId="33" borderId="24" xfId="0" applyFont="1" applyFill="1" applyBorder="1" applyAlignment="1">
      <alignment horizontal="centerContinuous" vertic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3" fontId="7" fillId="0" borderId="17" xfId="0" applyNumberFormat="1" applyFont="1" applyBorder="1" applyAlignment="1">
      <alignment vertical="center" wrapText="1"/>
    </xf>
    <xf numFmtId="3" fontId="7" fillId="0" borderId="30" xfId="0" applyNumberFormat="1" applyFont="1" applyBorder="1" applyAlignment="1">
      <alignment vertical="center" wrapText="1"/>
    </xf>
    <xf numFmtId="3" fontId="7" fillId="0" borderId="31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vertical="center" wrapText="1"/>
    </xf>
    <xf numFmtId="3" fontId="8" fillId="33" borderId="21" xfId="0" applyNumberFormat="1" applyFont="1" applyFill="1" applyBorder="1" applyAlignment="1">
      <alignment vertical="center" wrapText="1"/>
    </xf>
    <xf numFmtId="3" fontId="8" fillId="33" borderId="32" xfId="0" applyNumberFormat="1" applyFont="1" applyFill="1" applyBorder="1" applyAlignment="1">
      <alignment vertical="center" wrapText="1"/>
    </xf>
    <xf numFmtId="3" fontId="8" fillId="33" borderId="33" xfId="0" applyNumberFormat="1" applyFont="1" applyFill="1" applyBorder="1" applyAlignment="1">
      <alignment vertical="center" wrapText="1"/>
    </xf>
    <xf numFmtId="3" fontId="8" fillId="33" borderId="13" xfId="0" applyNumberFormat="1" applyFont="1" applyFill="1" applyBorder="1" applyAlignment="1">
      <alignment vertical="center" wrapText="1"/>
    </xf>
    <xf numFmtId="3" fontId="8" fillId="33" borderId="34" xfId="0" applyNumberFormat="1" applyFont="1" applyFill="1" applyBorder="1" applyAlignment="1">
      <alignment vertical="center" wrapText="1"/>
    </xf>
    <xf numFmtId="0" fontId="8" fillId="33" borderId="35" xfId="0" applyFont="1" applyFill="1" applyBorder="1" applyAlignment="1">
      <alignment horizontal="centerContinuous" vertical="center"/>
    </xf>
    <xf numFmtId="0" fontId="7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9" xfId="0" applyFont="1" applyFill="1" applyBorder="1" applyAlignment="1" quotePrefix="1">
      <alignment horizontal="center"/>
    </xf>
    <xf numFmtId="3" fontId="7" fillId="0" borderId="40" xfId="0" applyNumberFormat="1" applyFont="1" applyBorder="1" applyAlignment="1">
      <alignment vertical="center" wrapText="1"/>
    </xf>
    <xf numFmtId="3" fontId="7" fillId="0" borderId="41" xfId="0" applyNumberFormat="1" applyFont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7" fillId="0" borderId="36" xfId="0" applyNumberFormat="1" applyFont="1" applyBorder="1" applyAlignment="1">
      <alignment vertical="center" wrapText="1"/>
    </xf>
    <xf numFmtId="0" fontId="8" fillId="33" borderId="11" xfId="47" applyFont="1" applyFill="1" applyBorder="1" applyAlignment="1">
      <alignment horizontal="center" vertical="center"/>
      <protection/>
    </xf>
    <xf numFmtId="0" fontId="8" fillId="33" borderId="42" xfId="47" applyFont="1" applyFill="1" applyBorder="1" applyAlignment="1">
      <alignment horizontal="center" vertical="center"/>
      <protection/>
    </xf>
    <xf numFmtId="3" fontId="8" fillId="0" borderId="19" xfId="47" applyNumberFormat="1" applyFont="1" applyBorder="1" applyAlignment="1">
      <alignment horizontal="center" vertical="center"/>
      <protection/>
    </xf>
    <xf numFmtId="3" fontId="8" fillId="0" borderId="43" xfId="47" applyNumberFormat="1" applyFont="1" applyBorder="1" applyAlignment="1">
      <alignment horizontal="right" vertical="center"/>
      <protection/>
    </xf>
    <xf numFmtId="3" fontId="8" fillId="0" borderId="44" xfId="47" applyNumberFormat="1" applyFont="1" applyBorder="1" applyAlignment="1">
      <alignment horizontal="right" vertical="center"/>
      <protection/>
    </xf>
    <xf numFmtId="3" fontId="8" fillId="0" borderId="45" xfId="47" applyNumberFormat="1" applyFont="1" applyBorder="1" applyAlignment="1">
      <alignment horizontal="right" vertical="center"/>
      <protection/>
    </xf>
    <xf numFmtId="0" fontId="5" fillId="33" borderId="28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 quotePrefix="1">
      <alignment horizontal="center"/>
    </xf>
    <xf numFmtId="3" fontId="8" fillId="0" borderId="47" xfId="0" applyNumberFormat="1" applyFont="1" applyBorder="1" applyAlignment="1" quotePrefix="1">
      <alignment horizontal="center"/>
    </xf>
    <xf numFmtId="3" fontId="8" fillId="0" borderId="41" xfId="0" applyNumberFormat="1" applyFont="1" applyBorder="1" applyAlignment="1" quotePrefix="1">
      <alignment horizontal="center"/>
    </xf>
    <xf numFmtId="0" fontId="8" fillId="0" borderId="2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3" fontId="8" fillId="0" borderId="49" xfId="47" applyNumberFormat="1" applyFont="1" applyBorder="1" applyAlignment="1">
      <alignment horizontal="right" vertical="center"/>
      <protection/>
    </xf>
    <xf numFmtId="0" fontId="5" fillId="33" borderId="29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3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3" fontId="8" fillId="0" borderId="24" xfId="0" applyNumberFormat="1" applyFont="1" applyFill="1" applyBorder="1" applyAlignment="1" quotePrefix="1">
      <alignment horizontal="center"/>
    </xf>
    <xf numFmtId="3" fontId="8" fillId="0" borderId="12" xfId="0" applyNumberFormat="1" applyFont="1" applyFill="1" applyBorder="1" applyAlignment="1" quotePrefix="1">
      <alignment horizontal="center"/>
    </xf>
    <xf numFmtId="3" fontId="8" fillId="0" borderId="17" xfId="0" applyNumberFormat="1" applyFont="1" applyFill="1" applyBorder="1" applyAlignment="1">
      <alignment vertical="center" wrapText="1"/>
    </xf>
    <xf numFmtId="10" fontId="8" fillId="0" borderId="12" xfId="0" applyNumberFormat="1" applyFont="1" applyFill="1" applyBorder="1" applyAlignment="1">
      <alignment vertical="center" wrapText="1"/>
    </xf>
    <xf numFmtId="3" fontId="8" fillId="0" borderId="18" xfId="0" applyNumberFormat="1" applyFont="1" applyFill="1" applyBorder="1" applyAlignment="1">
      <alignment vertical="center" wrapText="1"/>
    </xf>
    <xf numFmtId="3" fontId="8" fillId="0" borderId="25" xfId="0" applyNumberFormat="1" applyFont="1" applyFill="1" applyBorder="1" applyAlignment="1">
      <alignment vertical="center" wrapText="1"/>
    </xf>
    <xf numFmtId="10" fontId="8" fillId="0" borderId="27" xfId="0" applyNumberFormat="1" applyFont="1" applyFill="1" applyBorder="1" applyAlignment="1">
      <alignment vertical="center" wrapText="1"/>
    </xf>
    <xf numFmtId="10" fontId="8" fillId="0" borderId="41" xfId="0" applyNumberFormat="1" applyFont="1" applyFill="1" applyBorder="1" applyAlignment="1">
      <alignment vertical="center" wrapText="1"/>
    </xf>
    <xf numFmtId="3" fontId="8" fillId="0" borderId="50" xfId="0" applyNumberFormat="1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/>
    </xf>
    <xf numFmtId="3" fontId="8" fillId="0" borderId="11" xfId="0" applyNumberFormat="1" applyFont="1" applyFill="1" applyBorder="1" applyAlignment="1" quotePrefix="1">
      <alignment horizontal="center"/>
    </xf>
    <xf numFmtId="3" fontId="8" fillId="0" borderId="41" xfId="0" applyNumberFormat="1" applyFont="1" applyFill="1" applyBorder="1" applyAlignment="1" quotePrefix="1">
      <alignment horizontal="center"/>
    </xf>
    <xf numFmtId="3" fontId="7" fillId="0" borderId="41" xfId="0" applyNumberFormat="1" applyFont="1" applyFill="1" applyBorder="1" applyAlignment="1">
      <alignment vertical="center" wrapText="1"/>
    </xf>
    <xf numFmtId="10" fontId="8" fillId="33" borderId="16" xfId="0" applyNumberFormat="1" applyFont="1" applyFill="1" applyBorder="1" applyAlignment="1">
      <alignment vertical="center" wrapText="1"/>
    </xf>
    <xf numFmtId="0" fontId="7" fillId="0" borderId="51" xfId="0" applyFont="1" applyBorder="1" applyAlignment="1">
      <alignment horizontal="left"/>
    </xf>
    <xf numFmtId="3" fontId="8" fillId="0" borderId="43" xfId="47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3" fontId="3" fillId="0" borderId="27" xfId="0" applyNumberFormat="1" applyFont="1" applyFill="1" applyBorder="1" applyAlignment="1">
      <alignment horizontal="center" vertical="center"/>
    </xf>
    <xf numFmtId="0" fontId="5" fillId="0" borderId="50" xfId="0" applyFont="1" applyBorder="1" applyAlignment="1">
      <alignment vertical="top" wrapText="1"/>
    </xf>
    <xf numFmtId="3" fontId="8" fillId="34" borderId="11" xfId="0" applyNumberFormat="1" applyFont="1" applyFill="1" applyBorder="1" applyAlignment="1">
      <alignment/>
    </xf>
    <xf numFmtId="3" fontId="7" fillId="34" borderId="48" xfId="0" applyNumberFormat="1" applyFont="1" applyFill="1" applyBorder="1" applyAlignment="1">
      <alignment/>
    </xf>
    <xf numFmtId="3" fontId="7" fillId="34" borderId="43" xfId="0" applyNumberFormat="1" applyFont="1" applyFill="1" applyBorder="1" applyAlignment="1">
      <alignment/>
    </xf>
    <xf numFmtId="3" fontId="8" fillId="34" borderId="11" xfId="0" applyNumberFormat="1" applyFont="1" applyFill="1" applyBorder="1" applyAlignment="1" quotePrefix="1">
      <alignment horizontal="center"/>
    </xf>
    <xf numFmtId="3" fontId="8" fillId="34" borderId="47" xfId="0" applyNumberFormat="1" applyFont="1" applyFill="1" applyBorder="1" applyAlignment="1" quotePrefix="1">
      <alignment horizontal="center"/>
    </xf>
    <xf numFmtId="3" fontId="8" fillId="34" borderId="42" xfId="0" applyNumberFormat="1" applyFont="1" applyFill="1" applyBorder="1" applyAlignment="1">
      <alignment/>
    </xf>
    <xf numFmtId="3" fontId="8" fillId="34" borderId="12" xfId="0" applyNumberFormat="1" applyFont="1" applyFill="1" applyBorder="1" applyAlignment="1">
      <alignment/>
    </xf>
    <xf numFmtId="3" fontId="8" fillId="34" borderId="43" xfId="0" applyNumberFormat="1" applyFont="1" applyFill="1" applyBorder="1" applyAlignment="1">
      <alignment/>
    </xf>
    <xf numFmtId="3" fontId="8" fillId="34" borderId="45" xfId="0" applyNumberFormat="1" applyFont="1" applyFill="1" applyBorder="1" applyAlignment="1">
      <alignment/>
    </xf>
    <xf numFmtId="3" fontId="8" fillId="34" borderId="49" xfId="0" applyNumberFormat="1" applyFont="1" applyFill="1" applyBorder="1" applyAlignment="1">
      <alignment/>
    </xf>
    <xf numFmtId="3" fontId="8" fillId="34" borderId="11" xfId="0" applyNumberFormat="1" applyFont="1" applyFill="1" applyBorder="1" applyAlignment="1">
      <alignment horizontal="center"/>
    </xf>
    <xf numFmtId="0" fontId="3" fillId="34" borderId="52" xfId="0" applyFont="1" applyFill="1" applyBorder="1" applyAlignment="1">
      <alignment/>
    </xf>
    <xf numFmtId="0" fontId="3" fillId="34" borderId="53" xfId="0" applyFont="1" applyFill="1" applyBorder="1" applyAlignment="1">
      <alignment/>
    </xf>
    <xf numFmtId="3" fontId="7" fillId="34" borderId="54" xfId="0" applyNumberFormat="1" applyFont="1" applyFill="1" applyBorder="1" applyAlignment="1">
      <alignment horizontal="right" vertical="center"/>
    </xf>
    <xf numFmtId="3" fontId="8" fillId="34" borderId="55" xfId="0" applyNumberFormat="1" applyFont="1" applyFill="1" applyBorder="1" applyAlignment="1">
      <alignment/>
    </xf>
    <xf numFmtId="3" fontId="7" fillId="34" borderId="49" xfId="0" applyNumberFormat="1" applyFont="1" applyFill="1" applyBorder="1" applyAlignment="1">
      <alignment horizontal="center"/>
    </xf>
    <xf numFmtId="2" fontId="7" fillId="34" borderId="49" xfId="0" applyNumberFormat="1" applyFont="1" applyFill="1" applyBorder="1" applyAlignment="1">
      <alignment/>
    </xf>
    <xf numFmtId="0" fontId="8" fillId="33" borderId="56" xfId="47" applyFont="1" applyFill="1" applyBorder="1" applyAlignment="1">
      <alignment horizontal="center" vertical="center" wrapText="1"/>
      <protection/>
    </xf>
    <xf numFmtId="0" fontId="7" fillId="0" borderId="5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3" fontId="8" fillId="33" borderId="21" xfId="0" applyNumberFormat="1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3" fontId="8" fillId="33" borderId="22" xfId="0" applyNumberFormat="1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8" fillId="33" borderId="60" xfId="47" applyFont="1" applyFill="1" applyBorder="1" applyAlignment="1">
      <alignment horizontal="center" vertical="center" wrapText="1"/>
      <protection/>
    </xf>
    <xf numFmtId="0" fontId="7" fillId="0" borderId="6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33" borderId="62" xfId="47" applyFont="1" applyFill="1" applyBorder="1" applyAlignment="1">
      <alignment horizontal="center" vertical="center"/>
      <protection/>
    </xf>
    <xf numFmtId="0" fontId="8" fillId="33" borderId="63" xfId="47" applyFont="1" applyFill="1" applyBorder="1" applyAlignment="1">
      <alignment horizontal="center" vertical="center"/>
      <protection/>
    </xf>
    <xf numFmtId="0" fontId="8" fillId="33" borderId="64" xfId="47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33" borderId="65" xfId="0" applyFont="1" applyFill="1" applyBorder="1" applyAlignment="1">
      <alignment horizontal="center" vertical="center"/>
    </xf>
    <xf numFmtId="0" fontId="6" fillId="0" borderId="66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6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8" fillId="33" borderId="68" xfId="0" applyFont="1" applyFill="1" applyBorder="1" applyAlignment="1">
      <alignment horizontal="center" vertical="center"/>
    </xf>
    <xf numFmtId="3" fontId="3" fillId="33" borderId="58" xfId="0" applyNumberFormat="1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33" borderId="69" xfId="47" applyFont="1" applyFill="1" applyBorder="1" applyAlignment="1">
      <alignment horizontal="center" vertical="center" wrapText="1"/>
      <protection/>
    </xf>
    <xf numFmtId="0" fontId="7" fillId="0" borderId="70" xfId="0" applyFont="1" applyBorder="1" applyAlignment="1">
      <alignment wrapText="1"/>
    </xf>
    <xf numFmtId="0" fontId="7" fillId="0" borderId="40" xfId="0" applyFont="1" applyBorder="1" applyAlignment="1">
      <alignment wrapText="1"/>
    </xf>
    <xf numFmtId="3" fontId="4" fillId="33" borderId="42" xfId="0" applyNumberFormat="1" applyFont="1" applyFill="1" applyBorder="1" applyAlignment="1">
      <alignment horizontal="left" vertical="center"/>
    </xf>
    <xf numFmtId="3" fontId="4" fillId="33" borderId="71" xfId="0" applyNumberFormat="1" applyFont="1" applyFill="1" applyBorder="1" applyAlignment="1">
      <alignment horizontal="left" vertical="center"/>
    </xf>
    <xf numFmtId="3" fontId="4" fillId="33" borderId="54" xfId="0" applyNumberFormat="1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72" xfId="0" applyFont="1" applyFill="1" applyBorder="1" applyAlignment="1">
      <alignment horizontal="center"/>
    </xf>
    <xf numFmtId="0" fontId="8" fillId="33" borderId="51" xfId="47" applyFont="1" applyFill="1" applyBorder="1" applyAlignment="1">
      <alignment horizontal="center" vertical="center"/>
      <protection/>
    </xf>
    <xf numFmtId="0" fontId="7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left"/>
    </xf>
    <xf numFmtId="0" fontId="3" fillId="33" borderId="65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/>
    </xf>
    <xf numFmtId="0" fontId="4" fillId="33" borderId="63" xfId="0" applyFont="1" applyFill="1" applyBorder="1" applyAlignment="1">
      <alignment horizontal="center"/>
    </xf>
    <xf numFmtId="0" fontId="4" fillId="33" borderId="65" xfId="0" applyFont="1" applyFill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3" fillId="33" borderId="62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3" fillId="0" borderId="63" xfId="0" applyFont="1" applyBorder="1" applyAlignment="1">
      <alignment vertical="center"/>
    </xf>
    <xf numFmtId="0" fontId="5" fillId="0" borderId="50" xfId="0" applyFont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5" fillId="0" borderId="67" xfId="0" applyFont="1" applyBorder="1" applyAlignment="1">
      <alignment horizontal="center" vertical="center" wrapText="1"/>
    </xf>
    <xf numFmtId="3" fontId="3" fillId="33" borderId="21" xfId="0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5" fillId="0" borderId="63" xfId="0" applyFont="1" applyBorder="1" applyAlignment="1">
      <alignment/>
    </xf>
    <xf numFmtId="0" fontId="5" fillId="0" borderId="68" xfId="0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5" fillId="0" borderId="50" xfId="0" applyFont="1" applyBorder="1" applyAlignment="1">
      <alignment horizontal="center" vertical="top" wrapText="1"/>
    </xf>
    <xf numFmtId="0" fontId="8" fillId="33" borderId="0" xfId="47" applyFont="1" applyFill="1" applyBorder="1" applyAlignment="1">
      <alignment horizontal="center" vertical="center"/>
      <protection/>
    </xf>
    <xf numFmtId="0" fontId="8" fillId="33" borderId="37" xfId="47" applyFont="1" applyFill="1" applyBorder="1" applyAlignment="1">
      <alignment horizontal="center" vertical="center"/>
      <protection/>
    </xf>
    <xf numFmtId="0" fontId="8" fillId="33" borderId="75" xfId="47" applyFont="1" applyFill="1" applyBorder="1" applyAlignment="1">
      <alignment horizontal="center" vertical="center"/>
      <protection/>
    </xf>
    <xf numFmtId="0" fontId="4" fillId="33" borderId="68" xfId="0" applyFont="1" applyFill="1" applyBorder="1" applyAlignment="1">
      <alignment horizontal="center"/>
    </xf>
    <xf numFmtId="3" fontId="4" fillId="33" borderId="76" xfId="0" applyNumberFormat="1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/>
    </xf>
    <xf numFmtId="0" fontId="0" fillId="34" borderId="71" xfId="0" applyFill="1" applyBorder="1" applyAlignment="1">
      <alignment horizontal="left"/>
    </xf>
    <xf numFmtId="0" fontId="0" fillId="34" borderId="54" xfId="0" applyFill="1" applyBorder="1" applyAlignment="1">
      <alignment horizontal="left"/>
    </xf>
    <xf numFmtId="3" fontId="4" fillId="0" borderId="42" xfId="0" applyNumberFormat="1" applyFont="1" applyFill="1" applyBorder="1" applyAlignment="1">
      <alignment horizontal="center" vertical="center"/>
    </xf>
    <xf numFmtId="3" fontId="4" fillId="0" borderId="71" xfId="0" applyNumberFormat="1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center" vertical="center"/>
    </xf>
    <xf numFmtId="164" fontId="8" fillId="34" borderId="21" xfId="0" applyNumberFormat="1" applyFont="1" applyFill="1" applyBorder="1" applyAlignment="1">
      <alignment horizontal="center"/>
    </xf>
    <xf numFmtId="164" fontId="8" fillId="34" borderId="34" xfId="0" applyNumberFormat="1" applyFont="1" applyFill="1" applyBorder="1" applyAlignment="1">
      <alignment horizontal="center"/>
    </xf>
    <xf numFmtId="0" fontId="4" fillId="34" borderId="77" xfId="0" applyFont="1" applyFill="1" applyBorder="1" applyAlignment="1">
      <alignment horizontal="left" vertical="center"/>
    </xf>
    <xf numFmtId="0" fontId="4" fillId="34" borderId="32" xfId="0" applyFont="1" applyFill="1" applyBorder="1" applyAlignment="1">
      <alignment horizontal="left" vertical="center"/>
    </xf>
    <xf numFmtId="0" fontId="4" fillId="34" borderId="78" xfId="0" applyFont="1" applyFill="1" applyBorder="1" applyAlignment="1">
      <alignment horizontal="left" vertical="center"/>
    </xf>
    <xf numFmtId="0" fontId="4" fillId="0" borderId="32" xfId="0" applyFont="1" applyBorder="1" applyAlignment="1">
      <alignment horizontal="left"/>
    </xf>
    <xf numFmtId="0" fontId="4" fillId="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RK Odpisový plán na rok 200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view="pageBreakPreview" zoomScale="60" zoomScaleNormal="90" zoomScalePageLayoutView="0" workbookViewId="0" topLeftCell="A1">
      <selection activeCell="L9" sqref="L8:L9"/>
    </sheetView>
  </sheetViews>
  <sheetFormatPr defaultColWidth="9.00390625" defaultRowHeight="12.75"/>
  <cols>
    <col min="1" max="1" width="34.50390625" style="0" customWidth="1"/>
    <col min="2" max="2" width="9.625" style="2" customWidth="1"/>
    <col min="3" max="3" width="9.50390625" style="2" customWidth="1"/>
    <col min="4" max="7" width="9.625" style="2" customWidth="1"/>
    <col min="8" max="8" width="8.625" style="2" customWidth="1"/>
    <col min="9" max="10" width="9.50390625" style="0" customWidth="1"/>
    <col min="11" max="11" width="10.125" style="0" customWidth="1"/>
    <col min="14" max="14" width="9.50390625" style="0" customWidth="1"/>
    <col min="15" max="15" width="9.625" style="0" customWidth="1"/>
    <col min="16" max="16" width="16.50390625" style="0" customWidth="1"/>
  </cols>
  <sheetData>
    <row r="1" ht="12.75">
      <c r="L1" s="3" t="s">
        <v>99</v>
      </c>
    </row>
    <row r="2" ht="12.75">
      <c r="L2" s="3" t="s">
        <v>61</v>
      </c>
    </row>
    <row r="3" spans="1:14" ht="15">
      <c r="A3" s="134" t="s">
        <v>80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4.25" customHeight="1" thickBot="1">
      <c r="A4" s="94"/>
      <c r="B4" s="1"/>
      <c r="C4" s="1"/>
      <c r="D4" s="1"/>
      <c r="E4" s="1"/>
      <c r="F4" s="1"/>
      <c r="G4" s="1"/>
      <c r="H4" s="1"/>
      <c r="N4" t="s">
        <v>27</v>
      </c>
    </row>
    <row r="5" spans="1:14" ht="20.25" customHeight="1" thickBot="1">
      <c r="A5" s="135" t="s">
        <v>58</v>
      </c>
      <c r="B5" s="140" t="s">
        <v>72</v>
      </c>
      <c r="C5" s="141"/>
      <c r="D5" s="141"/>
      <c r="E5" s="141"/>
      <c r="F5" s="141"/>
      <c r="G5" s="141" t="s">
        <v>27</v>
      </c>
      <c r="H5" s="141"/>
      <c r="I5" s="141"/>
      <c r="J5" s="142"/>
      <c r="K5" s="142"/>
      <c r="L5" s="142"/>
      <c r="M5" s="142"/>
      <c r="N5" s="143"/>
    </row>
    <row r="6" spans="1:14" ht="12.75">
      <c r="A6" s="136"/>
      <c r="B6" s="22" t="s">
        <v>76</v>
      </c>
      <c r="C6" s="23"/>
      <c r="D6" s="24"/>
      <c r="E6" s="22" t="s">
        <v>91</v>
      </c>
      <c r="F6" s="23"/>
      <c r="G6" s="24"/>
      <c r="H6" s="138" t="s">
        <v>77</v>
      </c>
      <c r="I6" s="139"/>
      <c r="J6" s="23" t="s">
        <v>81</v>
      </c>
      <c r="K6" s="42"/>
      <c r="L6" s="24"/>
      <c r="M6" s="138" t="s">
        <v>92</v>
      </c>
      <c r="N6" s="144"/>
    </row>
    <row r="7" spans="1:14" ht="12.75">
      <c r="A7" s="136"/>
      <c r="B7" s="25" t="s">
        <v>0</v>
      </c>
      <c r="C7" s="26" t="s">
        <v>28</v>
      </c>
      <c r="D7" s="27" t="s">
        <v>1</v>
      </c>
      <c r="E7" s="25" t="s">
        <v>0</v>
      </c>
      <c r="F7" s="26" t="s">
        <v>28</v>
      </c>
      <c r="G7" s="27" t="s">
        <v>1</v>
      </c>
      <c r="H7" s="44" t="s">
        <v>1</v>
      </c>
      <c r="I7" s="44" t="s">
        <v>2</v>
      </c>
      <c r="J7" s="43" t="s">
        <v>0</v>
      </c>
      <c r="K7" s="26" t="s">
        <v>28</v>
      </c>
      <c r="L7" s="27" t="s">
        <v>1</v>
      </c>
      <c r="M7" s="44" t="s">
        <v>1</v>
      </c>
      <c r="N7" s="27" t="s">
        <v>2</v>
      </c>
    </row>
    <row r="8" spans="1:14" ht="13.5" thickBot="1">
      <c r="A8" s="137"/>
      <c r="B8" s="28" t="s">
        <v>3</v>
      </c>
      <c r="C8" s="29" t="s">
        <v>3</v>
      </c>
      <c r="D8" s="30"/>
      <c r="E8" s="28" t="s">
        <v>3</v>
      </c>
      <c r="F8" s="29" t="s">
        <v>3</v>
      </c>
      <c r="G8" s="30"/>
      <c r="H8" s="46" t="s">
        <v>4</v>
      </c>
      <c r="I8" s="69" t="s">
        <v>5</v>
      </c>
      <c r="J8" s="45" t="s">
        <v>3</v>
      </c>
      <c r="K8" s="29" t="s">
        <v>3</v>
      </c>
      <c r="L8" s="30"/>
      <c r="M8" s="46" t="s">
        <v>4</v>
      </c>
      <c r="N8" s="30" t="s">
        <v>5</v>
      </c>
    </row>
    <row r="9" spans="1:14" ht="15" customHeight="1">
      <c r="A9" s="14" t="s">
        <v>62</v>
      </c>
      <c r="B9" s="31">
        <v>0</v>
      </c>
      <c r="C9" s="32">
        <v>0</v>
      </c>
      <c r="D9" s="33">
        <f>SUM(B9:C9)</f>
        <v>0</v>
      </c>
      <c r="E9" s="31">
        <v>0</v>
      </c>
      <c r="F9" s="32">
        <v>0</v>
      </c>
      <c r="G9" s="33">
        <f>SUM(E9:F9)</f>
        <v>0</v>
      </c>
      <c r="H9" s="80">
        <f>SUM(F9:G9)</f>
        <v>0</v>
      </c>
      <c r="I9" s="81">
        <f>IF(D9=0,0,+G9/D9)</f>
        <v>0</v>
      </c>
      <c r="J9" s="47">
        <v>0</v>
      </c>
      <c r="K9" s="32">
        <v>0</v>
      </c>
      <c r="L9" s="48">
        <f aca="true" t="shared" si="0" ref="L9:L18">SUM(J9:K9)</f>
        <v>0</v>
      </c>
      <c r="M9" s="80">
        <v>0</v>
      </c>
      <c r="N9" s="81">
        <f aca="true" t="shared" si="1" ref="N9:N39">IF(G9=0,0,+L9/G9)</f>
        <v>0</v>
      </c>
    </row>
    <row r="10" spans="1:14" ht="15" customHeight="1">
      <c r="A10" s="15" t="s">
        <v>63</v>
      </c>
      <c r="B10" s="31">
        <v>110</v>
      </c>
      <c r="C10" s="34">
        <v>0</v>
      </c>
      <c r="D10" s="33">
        <f>SUM(B10:C10)</f>
        <v>110</v>
      </c>
      <c r="E10" s="31">
        <v>295</v>
      </c>
      <c r="F10" s="34">
        <v>0</v>
      </c>
      <c r="G10" s="33">
        <f>SUM(E10:F10)</f>
        <v>295</v>
      </c>
      <c r="H10" s="82">
        <f aca="true" t="shared" si="2" ref="H10:H39">+G10-D10</f>
        <v>185</v>
      </c>
      <c r="I10" s="81">
        <f>IF(D10=0,0,+G10/D10)</f>
        <v>2.6818181818181817</v>
      </c>
      <c r="J10" s="47">
        <v>105</v>
      </c>
      <c r="K10" s="34">
        <v>0</v>
      </c>
      <c r="L10" s="48">
        <f t="shared" si="0"/>
        <v>105</v>
      </c>
      <c r="M10" s="82">
        <f aca="true" t="shared" si="3" ref="M10:M39">+L10-G10</f>
        <v>-190</v>
      </c>
      <c r="N10" s="81">
        <f t="shared" si="1"/>
        <v>0.3559322033898305</v>
      </c>
    </row>
    <row r="11" spans="1:14" ht="15" customHeight="1">
      <c r="A11" s="15" t="s">
        <v>64</v>
      </c>
      <c r="B11" s="31">
        <v>0</v>
      </c>
      <c r="C11" s="34">
        <v>0</v>
      </c>
      <c r="D11" s="33">
        <v>0</v>
      </c>
      <c r="E11" s="31">
        <v>0</v>
      </c>
      <c r="F11" s="34">
        <v>0</v>
      </c>
      <c r="G11" s="33">
        <f>SUM(E11:F11)</f>
        <v>0</v>
      </c>
      <c r="H11" s="82">
        <v>0</v>
      </c>
      <c r="I11" s="81">
        <f>IF(D11=0,0,+G11/D11)</f>
        <v>0</v>
      </c>
      <c r="J11" s="47">
        <v>0</v>
      </c>
      <c r="K11" s="34">
        <v>0</v>
      </c>
      <c r="L11" s="48">
        <v>0</v>
      </c>
      <c r="M11" s="82">
        <f t="shared" si="3"/>
        <v>0</v>
      </c>
      <c r="N11" s="81">
        <f t="shared" si="1"/>
        <v>0</v>
      </c>
    </row>
    <row r="12" spans="1:14" ht="15" customHeight="1">
      <c r="A12" s="15" t="s">
        <v>65</v>
      </c>
      <c r="B12" s="31">
        <v>38</v>
      </c>
      <c r="C12" s="34">
        <v>0</v>
      </c>
      <c r="D12" s="33">
        <f aca="true" t="shared" si="4" ref="D12:D18">SUM(B12:C12)</f>
        <v>38</v>
      </c>
      <c r="E12" s="31">
        <v>48</v>
      </c>
      <c r="F12" s="34">
        <v>0</v>
      </c>
      <c r="G12" s="33">
        <f>SUM(E12:F12)</f>
        <v>48</v>
      </c>
      <c r="H12" s="82">
        <f t="shared" si="2"/>
        <v>10</v>
      </c>
      <c r="I12" s="81">
        <f aca="true" t="shared" si="5" ref="I12:I39">IF(D12=0,0,+G12/D12)</f>
        <v>1.263157894736842</v>
      </c>
      <c r="J12" s="47">
        <v>40</v>
      </c>
      <c r="K12" s="34">
        <v>0</v>
      </c>
      <c r="L12" s="48">
        <f t="shared" si="0"/>
        <v>40</v>
      </c>
      <c r="M12" s="82">
        <f t="shared" si="3"/>
        <v>-8</v>
      </c>
      <c r="N12" s="81">
        <f t="shared" si="1"/>
        <v>0.8333333333333334</v>
      </c>
    </row>
    <row r="13" spans="1:14" ht="15" customHeight="1">
      <c r="A13" s="15" t="s">
        <v>6</v>
      </c>
      <c r="B13" s="31">
        <v>0</v>
      </c>
      <c r="C13" s="34">
        <v>0</v>
      </c>
      <c r="D13" s="33">
        <f t="shared" si="4"/>
        <v>0</v>
      </c>
      <c r="E13" s="31">
        <v>0</v>
      </c>
      <c r="F13" s="34">
        <v>0</v>
      </c>
      <c r="G13" s="33">
        <v>0</v>
      </c>
      <c r="H13" s="82">
        <f t="shared" si="2"/>
        <v>0</v>
      </c>
      <c r="I13" s="81">
        <f t="shared" si="5"/>
        <v>0</v>
      </c>
      <c r="J13" s="47">
        <v>0</v>
      </c>
      <c r="K13" s="34">
        <v>0</v>
      </c>
      <c r="L13" s="48">
        <f t="shared" si="0"/>
        <v>0</v>
      </c>
      <c r="M13" s="82">
        <f t="shared" si="3"/>
        <v>0</v>
      </c>
      <c r="N13" s="81">
        <f t="shared" si="1"/>
        <v>0</v>
      </c>
    </row>
    <row r="14" spans="1:14" ht="15" customHeight="1">
      <c r="A14" s="15" t="s">
        <v>7</v>
      </c>
      <c r="B14" s="31">
        <v>97</v>
      </c>
      <c r="C14" s="34">
        <v>0</v>
      </c>
      <c r="D14" s="33">
        <f t="shared" si="4"/>
        <v>97</v>
      </c>
      <c r="E14" s="31">
        <v>196</v>
      </c>
      <c r="F14" s="34">
        <v>0</v>
      </c>
      <c r="G14" s="33">
        <f>SUM(E14:F14)</f>
        <v>196</v>
      </c>
      <c r="H14" s="82">
        <f t="shared" si="2"/>
        <v>99</v>
      </c>
      <c r="I14" s="81">
        <f t="shared" si="5"/>
        <v>2.020618556701031</v>
      </c>
      <c r="J14" s="47">
        <v>450</v>
      </c>
      <c r="K14" s="34">
        <v>0</v>
      </c>
      <c r="L14" s="48">
        <f t="shared" si="0"/>
        <v>450</v>
      </c>
      <c r="M14" s="82">
        <f t="shared" si="3"/>
        <v>254</v>
      </c>
      <c r="N14" s="81">
        <f t="shared" si="1"/>
        <v>2.295918367346939</v>
      </c>
    </row>
    <row r="15" spans="1:14" ht="22.5">
      <c r="A15" s="15" t="s">
        <v>67</v>
      </c>
      <c r="B15" s="31">
        <v>0</v>
      </c>
      <c r="C15" s="34">
        <v>0</v>
      </c>
      <c r="D15" s="33">
        <f>SUM(B15:C15)</f>
        <v>0</v>
      </c>
      <c r="E15" s="31">
        <v>0</v>
      </c>
      <c r="F15" s="34">
        <v>0</v>
      </c>
      <c r="G15" s="33">
        <f>SUM(E15:F15)</f>
        <v>0</v>
      </c>
      <c r="H15" s="82">
        <f>+G15-D15</f>
        <v>0</v>
      </c>
      <c r="I15" s="81">
        <f>IF(D15=0,0,+G15/D15)</f>
        <v>0</v>
      </c>
      <c r="J15" s="47">
        <v>0</v>
      </c>
      <c r="K15" s="34">
        <v>0</v>
      </c>
      <c r="L15" s="48">
        <f>SUM(J15:K15)</f>
        <v>0</v>
      </c>
      <c r="M15" s="82">
        <f>+L15-G15</f>
        <v>0</v>
      </c>
      <c r="N15" s="81">
        <f t="shared" si="1"/>
        <v>0</v>
      </c>
    </row>
    <row r="16" spans="1:14" ht="15" customHeight="1">
      <c r="A16" s="15" t="s">
        <v>66</v>
      </c>
      <c r="B16" s="31">
        <v>62</v>
      </c>
      <c r="C16" s="34">
        <v>0</v>
      </c>
      <c r="D16" s="33">
        <f t="shared" si="4"/>
        <v>62</v>
      </c>
      <c r="E16" s="31">
        <v>169</v>
      </c>
      <c r="F16" s="34">
        <v>0</v>
      </c>
      <c r="G16" s="33">
        <f>SUM(E16:F16)</f>
        <v>169</v>
      </c>
      <c r="H16" s="82">
        <f t="shared" si="2"/>
        <v>107</v>
      </c>
      <c r="I16" s="81">
        <f t="shared" si="5"/>
        <v>2.725806451612903</v>
      </c>
      <c r="J16" s="47">
        <v>450</v>
      </c>
      <c r="K16" s="34">
        <v>0</v>
      </c>
      <c r="L16" s="48">
        <f t="shared" si="0"/>
        <v>450</v>
      </c>
      <c r="M16" s="82">
        <f t="shared" si="3"/>
        <v>281</v>
      </c>
      <c r="N16" s="81">
        <f t="shared" si="1"/>
        <v>2.662721893491124</v>
      </c>
    </row>
    <row r="17" spans="1:14" ht="15" customHeight="1">
      <c r="A17" s="92" t="s">
        <v>97</v>
      </c>
      <c r="B17" s="31">
        <v>15</v>
      </c>
      <c r="C17" s="36">
        <v>0</v>
      </c>
      <c r="D17" s="33">
        <f t="shared" si="4"/>
        <v>15</v>
      </c>
      <c r="E17" s="31">
        <v>11</v>
      </c>
      <c r="F17" s="36">
        <v>0</v>
      </c>
      <c r="G17" s="33">
        <f>SUM(E17:F17)</f>
        <v>11</v>
      </c>
      <c r="H17" s="82">
        <f t="shared" si="2"/>
        <v>-4</v>
      </c>
      <c r="I17" s="81">
        <f t="shared" si="5"/>
        <v>0.7333333333333333</v>
      </c>
      <c r="J17" s="47">
        <v>0</v>
      </c>
      <c r="K17" s="36">
        <v>0</v>
      </c>
      <c r="L17" s="48">
        <f t="shared" si="0"/>
        <v>0</v>
      </c>
      <c r="M17" s="82">
        <f t="shared" si="3"/>
        <v>-11</v>
      </c>
      <c r="N17" s="81">
        <f t="shared" si="1"/>
        <v>0</v>
      </c>
    </row>
    <row r="18" spans="1:14" ht="24" customHeight="1" thickBot="1">
      <c r="A18" s="16" t="s">
        <v>71</v>
      </c>
      <c r="B18" s="31">
        <v>4854</v>
      </c>
      <c r="C18" s="36">
        <v>0</v>
      </c>
      <c r="D18" s="33">
        <f t="shared" si="4"/>
        <v>4854</v>
      </c>
      <c r="E18" s="31">
        <v>4995</v>
      </c>
      <c r="F18" s="36">
        <v>0</v>
      </c>
      <c r="G18" s="33">
        <f>SUM(E18:F18)</f>
        <v>4995</v>
      </c>
      <c r="H18" s="83">
        <f t="shared" si="2"/>
        <v>141</v>
      </c>
      <c r="I18" s="84">
        <f t="shared" si="5"/>
        <v>1.0290482076637824</v>
      </c>
      <c r="J18" s="47">
        <v>5065</v>
      </c>
      <c r="K18" s="36">
        <v>0</v>
      </c>
      <c r="L18" s="48">
        <f t="shared" si="0"/>
        <v>5065</v>
      </c>
      <c r="M18" s="83">
        <f t="shared" si="3"/>
        <v>70</v>
      </c>
      <c r="N18" s="84">
        <f t="shared" si="1"/>
        <v>1.014014014014014</v>
      </c>
    </row>
    <row r="19" spans="1:14" ht="15" customHeight="1" thickBot="1">
      <c r="A19" s="20" t="s">
        <v>8</v>
      </c>
      <c r="B19" s="37">
        <f>SUM(B9+B10+B12+B13+B14+B17+B18)</f>
        <v>5114</v>
      </c>
      <c r="C19" s="38">
        <f>SUM(C9+C10+C12+C13+C14+C18)</f>
        <v>0</v>
      </c>
      <c r="D19" s="39">
        <f>SUM(D9+D10+D12+D13+D14+D18+D17)</f>
        <v>5114</v>
      </c>
      <c r="E19" s="37">
        <f>SUM(E17+E9+E10+E12+E13+E14+E18)</f>
        <v>5545</v>
      </c>
      <c r="F19" s="38">
        <f>SUM(F9+F10+F12+F13+F14+F18)</f>
        <v>0</v>
      </c>
      <c r="G19" s="41">
        <f>SUM(G17+G9+G10+G12+G13+G14+G18)</f>
        <v>5545</v>
      </c>
      <c r="H19" s="37">
        <f t="shared" si="2"/>
        <v>431</v>
      </c>
      <c r="I19" s="91">
        <f t="shared" si="5"/>
        <v>1.0842784513101291</v>
      </c>
      <c r="J19" s="38">
        <f>SUM(J9+J10+J12+J13+J14+J18)</f>
        <v>5660</v>
      </c>
      <c r="K19" s="38">
        <f>SUM(K9+K10+K12+K13+K14+K18)</f>
        <v>0</v>
      </c>
      <c r="L19" s="39">
        <f>SUM(L9+L10+L12+L13+L14+L18)</f>
        <v>5660</v>
      </c>
      <c r="M19" s="37">
        <f t="shared" si="3"/>
        <v>115</v>
      </c>
      <c r="N19" s="91">
        <f t="shared" si="1"/>
        <v>1.0207394048692515</v>
      </c>
    </row>
    <row r="20" spans="1:14" ht="15" customHeight="1">
      <c r="A20" s="17" t="s">
        <v>9</v>
      </c>
      <c r="B20" s="31">
        <v>181</v>
      </c>
      <c r="C20" s="32">
        <v>0</v>
      </c>
      <c r="D20" s="33">
        <f aca="true" t="shared" si="6" ref="D20:D38">SUM(B20:C20)</f>
        <v>181</v>
      </c>
      <c r="E20" s="31">
        <v>203</v>
      </c>
      <c r="F20" s="32">
        <v>0</v>
      </c>
      <c r="G20" s="33">
        <f aca="true" t="shared" si="7" ref="G20:G38">SUM(E20:F20)</f>
        <v>203</v>
      </c>
      <c r="H20" s="80">
        <f t="shared" si="2"/>
        <v>22</v>
      </c>
      <c r="I20" s="85">
        <f t="shared" si="5"/>
        <v>1.1215469613259668</v>
      </c>
      <c r="J20" s="47">
        <v>220</v>
      </c>
      <c r="K20" s="32">
        <v>0</v>
      </c>
      <c r="L20" s="48">
        <f aca="true" t="shared" si="8" ref="L20:L38">SUM(J20:K20)</f>
        <v>220</v>
      </c>
      <c r="M20" s="80">
        <f t="shared" si="3"/>
        <v>17</v>
      </c>
      <c r="N20" s="85">
        <f t="shared" si="1"/>
        <v>1.083743842364532</v>
      </c>
    </row>
    <row r="21" spans="1:14" ht="22.5">
      <c r="A21" s="15" t="s">
        <v>10</v>
      </c>
      <c r="B21" s="31">
        <v>0</v>
      </c>
      <c r="C21" s="32">
        <v>0</v>
      </c>
      <c r="D21" s="33">
        <f t="shared" si="6"/>
        <v>0</v>
      </c>
      <c r="E21" s="31">
        <v>0</v>
      </c>
      <c r="F21" s="32">
        <v>0</v>
      </c>
      <c r="G21" s="33">
        <f t="shared" si="7"/>
        <v>0</v>
      </c>
      <c r="H21" s="82">
        <f t="shared" si="2"/>
        <v>0</v>
      </c>
      <c r="I21" s="81">
        <f t="shared" si="5"/>
        <v>0</v>
      </c>
      <c r="J21" s="47">
        <v>0</v>
      </c>
      <c r="K21" s="32">
        <v>0</v>
      </c>
      <c r="L21" s="48">
        <f t="shared" si="8"/>
        <v>0</v>
      </c>
      <c r="M21" s="80">
        <f t="shared" si="3"/>
        <v>0</v>
      </c>
      <c r="N21" s="81">
        <f t="shared" si="1"/>
        <v>0</v>
      </c>
    </row>
    <row r="22" spans="1:15" ht="15" customHeight="1">
      <c r="A22" s="15" t="s">
        <v>11</v>
      </c>
      <c r="B22" s="31">
        <v>182</v>
      </c>
      <c r="C22" s="34">
        <v>0</v>
      </c>
      <c r="D22" s="33">
        <f t="shared" si="6"/>
        <v>182</v>
      </c>
      <c r="E22" s="31">
        <v>175</v>
      </c>
      <c r="F22" s="34">
        <v>0</v>
      </c>
      <c r="G22" s="33">
        <f t="shared" si="7"/>
        <v>175</v>
      </c>
      <c r="H22" s="82">
        <f t="shared" si="2"/>
        <v>-7</v>
      </c>
      <c r="I22" s="81">
        <f t="shared" si="5"/>
        <v>0.9615384615384616</v>
      </c>
      <c r="J22" s="47">
        <v>180</v>
      </c>
      <c r="K22" s="34">
        <v>0</v>
      </c>
      <c r="L22" s="48">
        <f t="shared" si="8"/>
        <v>180</v>
      </c>
      <c r="M22" s="80">
        <f t="shared" si="3"/>
        <v>5</v>
      </c>
      <c r="N22" s="81">
        <f t="shared" si="1"/>
        <v>1.0285714285714285</v>
      </c>
      <c r="O22" s="97"/>
    </row>
    <row r="23" spans="1:15" ht="16.5" customHeight="1">
      <c r="A23" s="15" t="s">
        <v>68</v>
      </c>
      <c r="B23" s="31">
        <v>0</v>
      </c>
      <c r="C23" s="34">
        <v>0</v>
      </c>
      <c r="D23" s="33">
        <f t="shared" si="6"/>
        <v>0</v>
      </c>
      <c r="E23" s="31">
        <v>0</v>
      </c>
      <c r="F23" s="34">
        <v>0</v>
      </c>
      <c r="G23" s="33">
        <f t="shared" si="7"/>
        <v>0</v>
      </c>
      <c r="H23" s="82">
        <f t="shared" si="2"/>
        <v>0</v>
      </c>
      <c r="I23" s="81">
        <f t="shared" si="5"/>
        <v>0</v>
      </c>
      <c r="J23" s="47">
        <v>0</v>
      </c>
      <c r="K23" s="34">
        <v>0</v>
      </c>
      <c r="L23" s="48">
        <f t="shared" si="8"/>
        <v>0</v>
      </c>
      <c r="M23" s="80">
        <f t="shared" si="3"/>
        <v>0</v>
      </c>
      <c r="N23" s="81">
        <f t="shared" si="1"/>
        <v>0</v>
      </c>
      <c r="O23" s="97"/>
    </row>
    <row r="24" spans="1:15" ht="15" customHeight="1">
      <c r="A24" s="15" t="s">
        <v>12</v>
      </c>
      <c r="B24" s="31">
        <v>42</v>
      </c>
      <c r="C24" s="34">
        <v>0</v>
      </c>
      <c r="D24" s="33">
        <f t="shared" si="6"/>
        <v>42</v>
      </c>
      <c r="E24" s="31">
        <v>54</v>
      </c>
      <c r="F24" s="34">
        <v>0</v>
      </c>
      <c r="G24" s="33">
        <f t="shared" si="7"/>
        <v>54</v>
      </c>
      <c r="H24" s="82">
        <f t="shared" si="2"/>
        <v>12</v>
      </c>
      <c r="I24" s="81">
        <f t="shared" si="5"/>
        <v>1.2857142857142858</v>
      </c>
      <c r="J24" s="47">
        <v>80</v>
      </c>
      <c r="K24" s="34">
        <v>0</v>
      </c>
      <c r="L24" s="48">
        <f t="shared" si="8"/>
        <v>80</v>
      </c>
      <c r="M24" s="80">
        <f t="shared" si="3"/>
        <v>26</v>
      </c>
      <c r="N24" s="81">
        <f t="shared" si="1"/>
        <v>1.4814814814814814</v>
      </c>
      <c r="O24" s="185"/>
    </row>
    <row r="25" spans="1:15" ht="15" customHeight="1">
      <c r="A25" s="15" t="s">
        <v>13</v>
      </c>
      <c r="B25" s="31">
        <v>712</v>
      </c>
      <c r="C25" s="34">
        <v>0</v>
      </c>
      <c r="D25" s="33">
        <f t="shared" si="6"/>
        <v>712</v>
      </c>
      <c r="E25" s="31">
        <v>980</v>
      </c>
      <c r="F25" s="34">
        <v>0</v>
      </c>
      <c r="G25" s="33">
        <f t="shared" si="7"/>
        <v>980</v>
      </c>
      <c r="H25" s="82">
        <f t="shared" si="2"/>
        <v>268</v>
      </c>
      <c r="I25" s="81">
        <f t="shared" si="5"/>
        <v>1.3764044943820224</v>
      </c>
      <c r="J25" s="47">
        <v>1057</v>
      </c>
      <c r="K25" s="34">
        <v>0</v>
      </c>
      <c r="L25" s="48">
        <f t="shared" si="8"/>
        <v>1057</v>
      </c>
      <c r="M25" s="80">
        <f t="shared" si="3"/>
        <v>77</v>
      </c>
      <c r="N25" s="81">
        <f t="shared" si="1"/>
        <v>1.0785714285714285</v>
      </c>
      <c r="O25" s="185"/>
    </row>
    <row r="26" spans="1:15" ht="12.75">
      <c r="A26" s="15" t="s">
        <v>14</v>
      </c>
      <c r="B26" s="31">
        <v>28</v>
      </c>
      <c r="C26" s="34">
        <v>0</v>
      </c>
      <c r="D26" s="33">
        <f t="shared" si="6"/>
        <v>28</v>
      </c>
      <c r="E26" s="31">
        <v>113</v>
      </c>
      <c r="F26" s="34">
        <v>0</v>
      </c>
      <c r="G26" s="33">
        <f t="shared" si="7"/>
        <v>113</v>
      </c>
      <c r="H26" s="82">
        <f t="shared" si="2"/>
        <v>85</v>
      </c>
      <c r="I26" s="81">
        <f t="shared" si="5"/>
        <v>4.035714285714286</v>
      </c>
      <c r="J26" s="47">
        <v>95</v>
      </c>
      <c r="K26" s="34">
        <v>0</v>
      </c>
      <c r="L26" s="48">
        <f t="shared" si="8"/>
        <v>95</v>
      </c>
      <c r="M26" s="80">
        <f t="shared" si="3"/>
        <v>-18</v>
      </c>
      <c r="N26" s="81">
        <f t="shared" si="1"/>
        <v>0.8407079646017699</v>
      </c>
      <c r="O26" s="2"/>
    </row>
    <row r="27" spans="1:14" ht="15" customHeight="1">
      <c r="A27" s="15" t="s">
        <v>15</v>
      </c>
      <c r="B27" s="31">
        <v>640</v>
      </c>
      <c r="C27" s="34">
        <v>0</v>
      </c>
      <c r="D27" s="33">
        <f t="shared" si="6"/>
        <v>640</v>
      </c>
      <c r="E27" s="31">
        <v>822</v>
      </c>
      <c r="F27" s="34">
        <v>0</v>
      </c>
      <c r="G27" s="33">
        <f t="shared" si="7"/>
        <v>822</v>
      </c>
      <c r="H27" s="82">
        <f t="shared" si="2"/>
        <v>182</v>
      </c>
      <c r="I27" s="81">
        <f t="shared" si="5"/>
        <v>1.284375</v>
      </c>
      <c r="J27" s="47">
        <v>920</v>
      </c>
      <c r="K27" s="34">
        <v>0</v>
      </c>
      <c r="L27" s="48">
        <f t="shared" si="8"/>
        <v>920</v>
      </c>
      <c r="M27" s="80">
        <f t="shared" si="3"/>
        <v>98</v>
      </c>
      <c r="N27" s="81">
        <f t="shared" si="1"/>
        <v>1.119221411192214</v>
      </c>
    </row>
    <row r="28" spans="1:14" ht="15" customHeight="1">
      <c r="A28" s="18" t="s">
        <v>16</v>
      </c>
      <c r="B28" s="31">
        <v>3264</v>
      </c>
      <c r="C28" s="34">
        <v>0</v>
      </c>
      <c r="D28" s="33">
        <f t="shared" si="6"/>
        <v>3264</v>
      </c>
      <c r="E28" s="31">
        <v>3401</v>
      </c>
      <c r="F28" s="34">
        <v>0</v>
      </c>
      <c r="G28" s="33">
        <f t="shared" si="7"/>
        <v>3401</v>
      </c>
      <c r="H28" s="82">
        <f t="shared" si="2"/>
        <v>137</v>
      </c>
      <c r="I28" s="81">
        <f t="shared" si="5"/>
        <v>1.0419730392156863</v>
      </c>
      <c r="J28" s="47">
        <v>3327</v>
      </c>
      <c r="K28" s="34">
        <v>0</v>
      </c>
      <c r="L28" s="48">
        <f t="shared" si="8"/>
        <v>3327</v>
      </c>
      <c r="M28" s="80">
        <f t="shared" si="3"/>
        <v>-74</v>
      </c>
      <c r="N28" s="81">
        <f t="shared" si="1"/>
        <v>0.9782416936195236</v>
      </c>
    </row>
    <row r="29" spans="1:14" ht="15" customHeight="1">
      <c r="A29" s="15" t="s">
        <v>17</v>
      </c>
      <c r="B29" s="31">
        <v>2357</v>
      </c>
      <c r="C29" s="34">
        <v>0</v>
      </c>
      <c r="D29" s="33">
        <f t="shared" si="6"/>
        <v>2357</v>
      </c>
      <c r="E29" s="31">
        <v>2473</v>
      </c>
      <c r="F29" s="34">
        <v>0</v>
      </c>
      <c r="G29" s="33">
        <f t="shared" si="7"/>
        <v>2473</v>
      </c>
      <c r="H29" s="82">
        <f t="shared" si="2"/>
        <v>116</v>
      </c>
      <c r="I29" s="81">
        <f t="shared" si="5"/>
        <v>1.0492151039456936</v>
      </c>
      <c r="J29" s="47">
        <v>2407</v>
      </c>
      <c r="K29" s="49">
        <v>0</v>
      </c>
      <c r="L29" s="48">
        <f t="shared" si="8"/>
        <v>2407</v>
      </c>
      <c r="M29" s="80">
        <f t="shared" si="3"/>
        <v>-66</v>
      </c>
      <c r="N29" s="81">
        <f t="shared" si="1"/>
        <v>0.9733117670845127</v>
      </c>
    </row>
    <row r="30" spans="1:15" ht="15" customHeight="1">
      <c r="A30" s="18" t="s">
        <v>18</v>
      </c>
      <c r="B30" s="31">
        <v>2313</v>
      </c>
      <c r="C30" s="34">
        <v>0</v>
      </c>
      <c r="D30" s="33">
        <f t="shared" si="6"/>
        <v>2313</v>
      </c>
      <c r="E30" s="31">
        <v>2423</v>
      </c>
      <c r="F30" s="34">
        <v>0</v>
      </c>
      <c r="G30" s="33">
        <f t="shared" si="7"/>
        <v>2423</v>
      </c>
      <c r="H30" s="82">
        <f t="shared" si="2"/>
        <v>110</v>
      </c>
      <c r="I30" s="81">
        <f t="shared" si="5"/>
        <v>1.0475572849113706</v>
      </c>
      <c r="J30" s="47">
        <v>2350</v>
      </c>
      <c r="K30" s="34">
        <v>0</v>
      </c>
      <c r="L30" s="48">
        <f t="shared" si="8"/>
        <v>2350</v>
      </c>
      <c r="M30" s="80">
        <f t="shared" si="3"/>
        <v>-73</v>
      </c>
      <c r="N30" s="81">
        <f t="shared" si="1"/>
        <v>0.9698720594304581</v>
      </c>
      <c r="O30" s="2"/>
    </row>
    <row r="31" spans="1:15" ht="15" customHeight="1">
      <c r="A31" s="15" t="s">
        <v>19</v>
      </c>
      <c r="B31" s="31">
        <v>44</v>
      </c>
      <c r="C31" s="34">
        <v>0</v>
      </c>
      <c r="D31" s="33">
        <f t="shared" si="6"/>
        <v>44</v>
      </c>
      <c r="E31" s="31">
        <v>50</v>
      </c>
      <c r="F31" s="34">
        <v>0</v>
      </c>
      <c r="G31" s="33">
        <f t="shared" si="7"/>
        <v>50</v>
      </c>
      <c r="H31" s="82">
        <f t="shared" si="2"/>
        <v>6</v>
      </c>
      <c r="I31" s="81">
        <f t="shared" si="5"/>
        <v>1.1363636363636365</v>
      </c>
      <c r="J31" s="47">
        <v>57</v>
      </c>
      <c r="K31" s="34">
        <v>0</v>
      </c>
      <c r="L31" s="48">
        <f t="shared" si="8"/>
        <v>57</v>
      </c>
      <c r="M31" s="80">
        <f t="shared" si="3"/>
        <v>7</v>
      </c>
      <c r="N31" s="81">
        <f t="shared" si="1"/>
        <v>1.14</v>
      </c>
      <c r="O31" s="172"/>
    </row>
    <row r="32" spans="1:15" ht="12.75">
      <c r="A32" s="15" t="s">
        <v>20</v>
      </c>
      <c r="B32" s="31">
        <v>907</v>
      </c>
      <c r="C32" s="34">
        <v>0</v>
      </c>
      <c r="D32" s="33">
        <f t="shared" si="6"/>
        <v>907</v>
      </c>
      <c r="E32" s="31">
        <v>928</v>
      </c>
      <c r="F32" s="34">
        <v>0</v>
      </c>
      <c r="G32" s="33">
        <f t="shared" si="7"/>
        <v>928</v>
      </c>
      <c r="H32" s="82">
        <f t="shared" si="2"/>
        <v>21</v>
      </c>
      <c r="I32" s="81">
        <f t="shared" si="5"/>
        <v>1.0231532524807057</v>
      </c>
      <c r="J32" s="47">
        <v>920</v>
      </c>
      <c r="K32" s="34">
        <v>0</v>
      </c>
      <c r="L32" s="48">
        <f t="shared" si="8"/>
        <v>920</v>
      </c>
      <c r="M32" s="80">
        <f t="shared" si="3"/>
        <v>-8</v>
      </c>
      <c r="N32" s="81">
        <f t="shared" si="1"/>
        <v>0.9913793103448276</v>
      </c>
      <c r="O32" s="173"/>
    </row>
    <row r="33" spans="1:15" ht="15" customHeight="1">
      <c r="A33" s="18" t="s">
        <v>21</v>
      </c>
      <c r="B33" s="31">
        <v>2</v>
      </c>
      <c r="C33" s="34">
        <v>0</v>
      </c>
      <c r="D33" s="33">
        <f t="shared" si="6"/>
        <v>2</v>
      </c>
      <c r="E33" s="31">
        <v>2</v>
      </c>
      <c r="F33" s="34">
        <v>0</v>
      </c>
      <c r="G33" s="33">
        <f t="shared" si="7"/>
        <v>2</v>
      </c>
      <c r="H33" s="82">
        <f t="shared" si="2"/>
        <v>0</v>
      </c>
      <c r="I33" s="81">
        <f t="shared" si="5"/>
        <v>1</v>
      </c>
      <c r="J33" s="47">
        <v>2</v>
      </c>
      <c r="K33" s="34">
        <v>0</v>
      </c>
      <c r="L33" s="48">
        <f t="shared" si="8"/>
        <v>2</v>
      </c>
      <c r="M33" s="80">
        <f t="shared" si="3"/>
        <v>0</v>
      </c>
      <c r="N33" s="81">
        <f t="shared" si="1"/>
        <v>1</v>
      </c>
      <c r="O33" s="173"/>
    </row>
    <row r="34" spans="1:14" ht="15" customHeight="1">
      <c r="A34" s="18" t="s">
        <v>22</v>
      </c>
      <c r="B34" s="31">
        <v>112</v>
      </c>
      <c r="C34" s="34">
        <v>0</v>
      </c>
      <c r="D34" s="33">
        <f t="shared" si="6"/>
        <v>112</v>
      </c>
      <c r="E34" s="31">
        <v>105</v>
      </c>
      <c r="F34" s="34">
        <v>0</v>
      </c>
      <c r="G34" s="33">
        <f t="shared" si="7"/>
        <v>105</v>
      </c>
      <c r="H34" s="82">
        <f t="shared" si="2"/>
        <v>-7</v>
      </c>
      <c r="I34" s="81">
        <f t="shared" si="5"/>
        <v>0.9375</v>
      </c>
      <c r="J34" s="47">
        <v>119</v>
      </c>
      <c r="K34" s="34">
        <v>0</v>
      </c>
      <c r="L34" s="48">
        <f t="shared" si="8"/>
        <v>119</v>
      </c>
      <c r="M34" s="80">
        <f t="shared" si="3"/>
        <v>14</v>
      </c>
      <c r="N34" s="81">
        <f t="shared" si="1"/>
        <v>1.1333333333333333</v>
      </c>
    </row>
    <row r="35" spans="1:14" ht="22.5">
      <c r="A35" s="15" t="s">
        <v>69</v>
      </c>
      <c r="B35" s="31">
        <v>619</v>
      </c>
      <c r="C35" s="34">
        <v>0</v>
      </c>
      <c r="D35" s="33">
        <f t="shared" si="6"/>
        <v>619</v>
      </c>
      <c r="E35" s="31">
        <v>625</v>
      </c>
      <c r="F35" s="34">
        <v>0</v>
      </c>
      <c r="G35" s="33">
        <f t="shared" si="7"/>
        <v>625</v>
      </c>
      <c r="H35" s="82">
        <f t="shared" si="2"/>
        <v>6</v>
      </c>
      <c r="I35" s="81">
        <f t="shared" si="5"/>
        <v>1.0096930533117932</v>
      </c>
      <c r="J35" s="47">
        <v>675</v>
      </c>
      <c r="K35" s="34">
        <v>0</v>
      </c>
      <c r="L35" s="48">
        <f t="shared" si="8"/>
        <v>675</v>
      </c>
      <c r="M35" s="80">
        <f t="shared" si="3"/>
        <v>50</v>
      </c>
      <c r="N35" s="81">
        <f t="shared" si="1"/>
        <v>1.08</v>
      </c>
    </row>
    <row r="36" spans="1:14" ht="22.5">
      <c r="A36" s="15" t="s">
        <v>23</v>
      </c>
      <c r="B36" s="31">
        <v>224</v>
      </c>
      <c r="C36" s="34">
        <v>0</v>
      </c>
      <c r="D36" s="33">
        <f t="shared" si="6"/>
        <v>224</v>
      </c>
      <c r="E36" s="31">
        <v>195</v>
      </c>
      <c r="F36" s="34">
        <v>0</v>
      </c>
      <c r="G36" s="33">
        <f t="shared" si="7"/>
        <v>195</v>
      </c>
      <c r="H36" s="82">
        <f t="shared" si="2"/>
        <v>-29</v>
      </c>
      <c r="I36" s="81">
        <f t="shared" si="5"/>
        <v>0.8705357142857143</v>
      </c>
      <c r="J36" s="47">
        <v>225</v>
      </c>
      <c r="K36" s="34">
        <v>0</v>
      </c>
      <c r="L36" s="48">
        <f t="shared" si="8"/>
        <v>225</v>
      </c>
      <c r="M36" s="80">
        <f t="shared" si="3"/>
        <v>30</v>
      </c>
      <c r="N36" s="81">
        <f t="shared" si="1"/>
        <v>1.1538461538461537</v>
      </c>
    </row>
    <row r="37" spans="1:15" ht="22.5">
      <c r="A37" s="15" t="s">
        <v>73</v>
      </c>
      <c r="B37" s="31">
        <v>392</v>
      </c>
      <c r="C37" s="34">
        <v>0</v>
      </c>
      <c r="D37" s="33">
        <f t="shared" si="6"/>
        <v>392</v>
      </c>
      <c r="E37" s="31">
        <v>430</v>
      </c>
      <c r="F37" s="34">
        <v>0</v>
      </c>
      <c r="G37" s="33">
        <f t="shared" si="7"/>
        <v>430</v>
      </c>
      <c r="H37" s="82">
        <f t="shared" si="2"/>
        <v>38</v>
      </c>
      <c r="I37" s="81">
        <f t="shared" si="5"/>
        <v>1.096938775510204</v>
      </c>
      <c r="J37" s="47">
        <v>450</v>
      </c>
      <c r="K37" s="34">
        <v>0</v>
      </c>
      <c r="L37" s="90">
        <f>SUM(J37:K37)</f>
        <v>450</v>
      </c>
      <c r="M37" s="80">
        <f t="shared" si="3"/>
        <v>20</v>
      </c>
      <c r="N37" s="81">
        <f t="shared" si="1"/>
        <v>1.0465116279069768</v>
      </c>
      <c r="O37" s="73"/>
    </row>
    <row r="38" spans="1:14" ht="15" customHeight="1" thickBot="1">
      <c r="A38" s="19" t="s">
        <v>24</v>
      </c>
      <c r="B38" s="35">
        <v>0</v>
      </c>
      <c r="C38" s="36">
        <v>0</v>
      </c>
      <c r="D38" s="33">
        <f t="shared" si="6"/>
        <v>0</v>
      </c>
      <c r="E38" s="35">
        <v>0</v>
      </c>
      <c r="F38" s="36">
        <v>0</v>
      </c>
      <c r="G38" s="33">
        <f t="shared" si="7"/>
        <v>0</v>
      </c>
      <c r="H38" s="83">
        <f t="shared" si="2"/>
        <v>0</v>
      </c>
      <c r="I38" s="84">
        <f t="shared" si="5"/>
        <v>0</v>
      </c>
      <c r="J38" s="50">
        <v>0</v>
      </c>
      <c r="K38" s="36">
        <v>0</v>
      </c>
      <c r="L38" s="48">
        <f t="shared" si="8"/>
        <v>0</v>
      </c>
      <c r="M38" s="86">
        <f t="shared" si="3"/>
        <v>0</v>
      </c>
      <c r="N38" s="84">
        <f t="shared" si="1"/>
        <v>0</v>
      </c>
    </row>
    <row r="39" spans="1:14" ht="15" customHeight="1" thickBot="1">
      <c r="A39" s="20" t="s">
        <v>25</v>
      </c>
      <c r="B39" s="40">
        <f aca="true" t="shared" si="9" ref="B39:G39">SUM(B20+B22+B23+B24+B25+B28+B33+B34+B35+B38)</f>
        <v>5114</v>
      </c>
      <c r="C39" s="40">
        <f t="shared" si="9"/>
        <v>0</v>
      </c>
      <c r="D39" s="40">
        <f t="shared" si="9"/>
        <v>5114</v>
      </c>
      <c r="E39" s="40">
        <f t="shared" si="9"/>
        <v>5545</v>
      </c>
      <c r="F39" s="40">
        <f t="shared" si="9"/>
        <v>0</v>
      </c>
      <c r="G39" s="40">
        <f t="shared" si="9"/>
        <v>5545</v>
      </c>
      <c r="H39" s="37">
        <f t="shared" si="2"/>
        <v>431</v>
      </c>
      <c r="I39" s="91">
        <f t="shared" si="5"/>
        <v>1.0842784513101291</v>
      </c>
      <c r="J39" s="38">
        <f>SUM(J20+J22+J23+J24+J25+J28+J33+J34+J35+J38)</f>
        <v>5660</v>
      </c>
      <c r="K39" s="38">
        <f>SUM(K20+K22+K23+K24+K25+K28+K33+K34+K35+K38)</f>
        <v>0</v>
      </c>
      <c r="L39" s="38">
        <f>SUM(L20+L22+L23+L24+L25+L28+L33+L34+L35+L38)</f>
        <v>5660</v>
      </c>
      <c r="M39" s="37">
        <f t="shared" si="3"/>
        <v>115</v>
      </c>
      <c r="N39" s="91">
        <f t="shared" si="1"/>
        <v>1.0207394048692515</v>
      </c>
    </row>
    <row r="40" spans="1:14" ht="15" customHeight="1" thickBot="1">
      <c r="A40" s="20" t="s">
        <v>26</v>
      </c>
      <c r="B40" s="37">
        <f>B19-B39</f>
        <v>0</v>
      </c>
      <c r="C40" s="38">
        <f>C19-C39</f>
        <v>0</v>
      </c>
      <c r="D40" s="41">
        <f>SUM(B40:C40)</f>
        <v>0</v>
      </c>
      <c r="E40" s="37">
        <f>E19-E39</f>
        <v>0</v>
      </c>
      <c r="F40" s="38">
        <f>F19-F39</f>
        <v>0</v>
      </c>
      <c r="G40" s="41">
        <f>SUM(E40:F40)</f>
        <v>0</v>
      </c>
      <c r="H40" s="37">
        <f>+E40-B40</f>
        <v>0</v>
      </c>
      <c r="I40" s="91"/>
      <c r="J40" s="37">
        <f>J19-J39</f>
        <v>0</v>
      </c>
      <c r="K40" s="38">
        <f>K19-K39</f>
        <v>0</v>
      </c>
      <c r="L40" s="41">
        <f>SUM(J40:K40)</f>
        <v>0</v>
      </c>
      <c r="M40" s="37"/>
      <c r="N40" s="91"/>
    </row>
    <row r="41" spans="1:14" ht="24" thickBot="1">
      <c r="A41" s="20" t="s">
        <v>34</v>
      </c>
      <c r="B41" s="123">
        <v>0</v>
      </c>
      <c r="C41" s="124"/>
      <c r="D41" s="125"/>
      <c r="E41" s="118">
        <v>0</v>
      </c>
      <c r="F41" s="121"/>
      <c r="G41" s="122"/>
      <c r="H41" s="37"/>
      <c r="I41" s="91"/>
      <c r="J41" s="118">
        <v>0</v>
      </c>
      <c r="K41" s="119"/>
      <c r="L41" s="120"/>
      <c r="M41" s="37"/>
      <c r="N41" s="91"/>
    </row>
    <row r="42" spans="1:9" ht="21.75" customHeight="1" thickBot="1">
      <c r="A42" s="21" t="s">
        <v>45</v>
      </c>
      <c r="B42" s="145"/>
      <c r="C42" s="146"/>
      <c r="D42" s="146"/>
      <c r="E42" s="175">
        <f>+E41+F41</f>
        <v>0</v>
      </c>
      <c r="F42" s="176"/>
      <c r="G42" s="177"/>
      <c r="H42" s="73"/>
      <c r="I42" s="73"/>
    </row>
    <row r="43" spans="1:9" ht="14.25" customHeight="1">
      <c r="A43" s="2"/>
      <c r="H43" s="75"/>
      <c r="I43" s="73"/>
    </row>
    <row r="44" ht="14.25" customHeight="1">
      <c r="A44" s="2"/>
    </row>
    <row r="45" spans="1:11" ht="14.25" customHeight="1" thickBot="1">
      <c r="A45" s="75" t="s">
        <v>50</v>
      </c>
      <c r="B45" s="129" t="s">
        <v>82</v>
      </c>
      <c r="C45" s="130"/>
      <c r="D45" s="130"/>
      <c r="E45" s="130"/>
      <c r="F45" s="130"/>
      <c r="G45" s="130"/>
      <c r="H45" s="130"/>
      <c r="I45" s="130"/>
      <c r="K45" t="s">
        <v>27</v>
      </c>
    </row>
    <row r="46" spans="1:11" ht="14.25" customHeight="1">
      <c r="A46" s="151" t="s">
        <v>33</v>
      </c>
      <c r="B46" s="115" t="s">
        <v>83</v>
      </c>
      <c r="C46" s="131" t="s">
        <v>84</v>
      </c>
      <c r="D46" s="132"/>
      <c r="E46" s="132"/>
      <c r="F46" s="132"/>
      <c r="G46" s="132"/>
      <c r="H46" s="132"/>
      <c r="I46" s="132"/>
      <c r="J46" s="133"/>
      <c r="K46" s="126" t="s">
        <v>85</v>
      </c>
    </row>
    <row r="47" spans="1:11" ht="14.25" customHeight="1">
      <c r="A47" s="152"/>
      <c r="B47" s="116"/>
      <c r="C47" s="186" t="s">
        <v>31</v>
      </c>
      <c r="D47" s="187" t="s">
        <v>32</v>
      </c>
      <c r="E47" s="161"/>
      <c r="F47" s="161"/>
      <c r="G47" s="161"/>
      <c r="H47" s="161"/>
      <c r="I47" s="161"/>
      <c r="J47" s="188"/>
      <c r="K47" s="127"/>
    </row>
    <row r="48" spans="1:11" ht="14.25" customHeight="1">
      <c r="A48" s="153"/>
      <c r="B48" s="117"/>
      <c r="C48" s="162"/>
      <c r="D48" s="51">
        <v>1</v>
      </c>
      <c r="E48" s="51">
        <v>2</v>
      </c>
      <c r="F48" s="51">
        <v>3</v>
      </c>
      <c r="G48" s="51">
        <v>4</v>
      </c>
      <c r="H48" s="52">
        <v>5</v>
      </c>
      <c r="I48" s="52">
        <v>6</v>
      </c>
      <c r="J48" s="51">
        <v>7</v>
      </c>
      <c r="K48" s="128"/>
    </row>
    <row r="49" spans="1:11" ht="14.25" customHeight="1" thickBot="1">
      <c r="A49" s="53">
        <v>2464</v>
      </c>
      <c r="B49" s="54">
        <v>1379</v>
      </c>
      <c r="C49" s="54">
        <f>SUM(D49:I49)</f>
        <v>225</v>
      </c>
      <c r="D49" s="55">
        <v>101</v>
      </c>
      <c r="E49" s="54">
        <v>64</v>
      </c>
      <c r="F49" s="54">
        <v>60</v>
      </c>
      <c r="G49" s="54">
        <v>0</v>
      </c>
      <c r="H49" s="56">
        <v>0</v>
      </c>
      <c r="I49" s="56">
        <v>0</v>
      </c>
      <c r="J49" s="93">
        <v>0</v>
      </c>
      <c r="K49" s="70">
        <f>A49-B49-C49</f>
        <v>860</v>
      </c>
    </row>
    <row r="50" spans="1:13" ht="14.25" customHeight="1">
      <c r="A50" s="2"/>
      <c r="M50" s="73"/>
    </row>
    <row r="51" ht="14.25" customHeight="1">
      <c r="A51" s="75"/>
    </row>
    <row r="52" spans="1:12" ht="14.25" customHeight="1" thickBot="1">
      <c r="A52" s="129" t="s">
        <v>59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</row>
    <row r="53" spans="1:12" ht="23.25" customHeight="1">
      <c r="A53" s="167" t="s">
        <v>35</v>
      </c>
      <c r="B53" s="149" t="s">
        <v>93</v>
      </c>
      <c r="C53" s="169" t="s">
        <v>94</v>
      </c>
      <c r="D53" s="170"/>
      <c r="E53" s="170"/>
      <c r="F53" s="171"/>
      <c r="G53" s="149" t="s">
        <v>95</v>
      </c>
      <c r="H53" s="164" t="s">
        <v>46</v>
      </c>
      <c r="I53" s="178" t="s">
        <v>86</v>
      </c>
      <c r="J53" s="179"/>
      <c r="K53" s="179"/>
      <c r="L53" s="180"/>
    </row>
    <row r="54" spans="1:12" ht="21" thickBot="1">
      <c r="A54" s="168"/>
      <c r="B54" s="150"/>
      <c r="C54" s="57" t="s">
        <v>74</v>
      </c>
      <c r="D54" s="58" t="s">
        <v>36</v>
      </c>
      <c r="E54" s="58" t="s">
        <v>37</v>
      </c>
      <c r="F54" s="59" t="s">
        <v>75</v>
      </c>
      <c r="G54" s="150"/>
      <c r="H54" s="174"/>
      <c r="I54" s="57" t="s">
        <v>87</v>
      </c>
      <c r="J54" s="58" t="s">
        <v>36</v>
      </c>
      <c r="K54" s="58" t="s">
        <v>37</v>
      </c>
      <c r="L54" s="71" t="s">
        <v>88</v>
      </c>
    </row>
    <row r="55" spans="1:12" ht="14.25" customHeight="1">
      <c r="A55" s="4" t="s">
        <v>38</v>
      </c>
      <c r="B55" s="87">
        <f>B56+B57+B58+B59</f>
        <v>1690</v>
      </c>
      <c r="C55" s="60" t="s">
        <v>39</v>
      </c>
      <c r="D55" s="60" t="s">
        <v>39</v>
      </c>
      <c r="E55" s="60" t="s">
        <v>39</v>
      </c>
      <c r="F55" s="61" t="s">
        <v>39</v>
      </c>
      <c r="G55" s="87">
        <f>G56+G57+G58+G59</f>
        <v>2684</v>
      </c>
      <c r="H55" s="78" t="s">
        <v>39</v>
      </c>
      <c r="I55" s="60" t="s">
        <v>39</v>
      </c>
      <c r="J55" s="60" t="s">
        <v>39</v>
      </c>
      <c r="K55" s="60" t="s">
        <v>39</v>
      </c>
      <c r="L55" s="62" t="s">
        <v>39</v>
      </c>
    </row>
    <row r="56" spans="1:12" ht="14.25" customHeight="1">
      <c r="A56" s="110" t="s">
        <v>40</v>
      </c>
      <c r="B56" s="76">
        <v>326</v>
      </c>
      <c r="C56" s="98">
        <v>326.03</v>
      </c>
      <c r="D56" s="98">
        <v>0</v>
      </c>
      <c r="E56" s="98">
        <v>100</v>
      </c>
      <c r="F56" s="103">
        <f>+C56+D56-E56</f>
        <v>226.02999999999997</v>
      </c>
      <c r="G56" s="76">
        <v>226</v>
      </c>
      <c r="H56" s="104">
        <f>+G56-F56</f>
        <v>-0.029999999999972715</v>
      </c>
      <c r="I56" s="98">
        <f>F56</f>
        <v>226.02999999999997</v>
      </c>
      <c r="J56" s="98">
        <v>0</v>
      </c>
      <c r="K56" s="98">
        <v>100</v>
      </c>
      <c r="L56" s="104">
        <f>+I56+J56-K56</f>
        <v>126.02999999999997</v>
      </c>
    </row>
    <row r="57" spans="1:12" ht="14.25" customHeight="1">
      <c r="A57" s="110" t="s">
        <v>41</v>
      </c>
      <c r="B57" s="76">
        <v>520</v>
      </c>
      <c r="C57" s="98">
        <v>520</v>
      </c>
      <c r="D57" s="98">
        <v>0</v>
      </c>
      <c r="E57" s="98">
        <v>69</v>
      </c>
      <c r="F57" s="103">
        <f>C57+D57-E57</f>
        <v>451</v>
      </c>
      <c r="G57" s="76">
        <v>451</v>
      </c>
      <c r="H57" s="104">
        <f>+G57-F57</f>
        <v>0</v>
      </c>
      <c r="I57" s="98">
        <f>F57</f>
        <v>451</v>
      </c>
      <c r="J57" s="98">
        <v>0</v>
      </c>
      <c r="K57" s="98">
        <v>350</v>
      </c>
      <c r="L57" s="104">
        <f>+I57+J57-K57</f>
        <v>101</v>
      </c>
    </row>
    <row r="58" spans="1:12" ht="14.25" customHeight="1">
      <c r="A58" s="110" t="s">
        <v>42</v>
      </c>
      <c r="B58" s="76">
        <v>844</v>
      </c>
      <c r="C58" s="98">
        <v>844</v>
      </c>
      <c r="D58" s="98">
        <v>196</v>
      </c>
      <c r="E58" s="98">
        <v>393</v>
      </c>
      <c r="F58" s="103">
        <f>C58+D58-E58</f>
        <v>647</v>
      </c>
      <c r="G58" s="76">
        <v>647</v>
      </c>
      <c r="H58" s="104">
        <f>+G58-F58</f>
        <v>0</v>
      </c>
      <c r="I58" s="98">
        <f>F58</f>
        <v>647</v>
      </c>
      <c r="J58" s="98">
        <v>225</v>
      </c>
      <c r="K58" s="98">
        <v>450</v>
      </c>
      <c r="L58" s="104">
        <f>+I58+J58-K58</f>
        <v>422</v>
      </c>
    </row>
    <row r="59" spans="1:12" s="73" customFormat="1" ht="14.25" customHeight="1">
      <c r="A59" s="110" t="s">
        <v>43</v>
      </c>
      <c r="B59" s="76">
        <v>0</v>
      </c>
      <c r="C59" s="108" t="s">
        <v>70</v>
      </c>
      <c r="D59" s="101" t="s">
        <v>39</v>
      </c>
      <c r="E59" s="101" t="s">
        <v>39</v>
      </c>
      <c r="F59" s="102" t="s">
        <v>39</v>
      </c>
      <c r="G59" s="76">
        <v>1360</v>
      </c>
      <c r="H59" s="79" t="s">
        <v>39</v>
      </c>
      <c r="I59" s="88" t="s">
        <v>39</v>
      </c>
      <c r="J59" s="88" t="s">
        <v>39</v>
      </c>
      <c r="K59" s="88" t="s">
        <v>39</v>
      </c>
      <c r="L59" s="89" t="s">
        <v>39</v>
      </c>
    </row>
    <row r="60" spans="1:12" ht="14.25" customHeight="1" thickBot="1">
      <c r="A60" s="109" t="s">
        <v>44</v>
      </c>
      <c r="B60" s="77">
        <v>8</v>
      </c>
      <c r="C60" s="105">
        <v>8</v>
      </c>
      <c r="D60" s="105">
        <v>24</v>
      </c>
      <c r="E60" s="105">
        <v>23</v>
      </c>
      <c r="F60" s="106">
        <f>+C60+D60-E60</f>
        <v>9</v>
      </c>
      <c r="G60" s="77">
        <v>9</v>
      </c>
      <c r="H60" s="107">
        <f>+G60-F60</f>
        <v>0</v>
      </c>
      <c r="I60" s="105">
        <f>F60</f>
        <v>9</v>
      </c>
      <c r="J60" s="105">
        <v>24</v>
      </c>
      <c r="K60" s="105">
        <v>24</v>
      </c>
      <c r="L60" s="107">
        <f>+I60+J60-K60</f>
        <v>9</v>
      </c>
    </row>
    <row r="61" spans="1:12" ht="14.25" customHeight="1">
      <c r="A61" s="95" t="s">
        <v>79</v>
      </c>
      <c r="B61" s="74"/>
      <c r="C61" s="72"/>
      <c r="D61" s="72"/>
      <c r="E61" s="72"/>
      <c r="F61" s="72"/>
      <c r="G61" s="74"/>
      <c r="H61" s="72"/>
      <c r="I61" s="72"/>
      <c r="J61" s="72"/>
      <c r="K61" s="72"/>
      <c r="L61" s="72"/>
    </row>
    <row r="62" spans="1:12" ht="14.25" customHeight="1">
      <c r="A62" s="95" t="s">
        <v>78</v>
      </c>
      <c r="B62" s="74"/>
      <c r="C62" s="72"/>
      <c r="D62" s="72"/>
      <c r="E62" s="72"/>
      <c r="F62" s="72"/>
      <c r="G62" s="74"/>
      <c r="H62" s="72"/>
      <c r="I62" s="72"/>
      <c r="J62" s="72"/>
      <c r="K62" s="72"/>
      <c r="L62" s="72"/>
    </row>
    <row r="63" ht="14.25" customHeight="1" thickBot="1">
      <c r="A63" s="75"/>
    </row>
    <row r="64" spans="1:12" ht="14.25" customHeight="1">
      <c r="A64" s="165" t="s">
        <v>89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89"/>
    </row>
    <row r="65" spans="1:12" ht="14.25" customHeight="1">
      <c r="A65" s="190" t="s">
        <v>30</v>
      </c>
      <c r="B65" s="191"/>
      <c r="C65" s="191"/>
      <c r="D65" s="191"/>
      <c r="E65" s="191"/>
      <c r="F65" s="5" t="s">
        <v>29</v>
      </c>
      <c r="G65" s="154" t="s">
        <v>47</v>
      </c>
      <c r="H65" s="155"/>
      <c r="I65" s="155"/>
      <c r="J65" s="155"/>
      <c r="K65" s="156"/>
      <c r="L65" s="9" t="s">
        <v>29</v>
      </c>
    </row>
    <row r="66" spans="1:12" s="73" customFormat="1" ht="14.25" customHeight="1" thickBot="1">
      <c r="A66" s="192" t="s">
        <v>98</v>
      </c>
      <c r="B66" s="193"/>
      <c r="C66" s="193"/>
      <c r="D66" s="193"/>
      <c r="E66" s="194"/>
      <c r="F66" s="111">
        <v>450</v>
      </c>
      <c r="G66" s="195"/>
      <c r="H66" s="196"/>
      <c r="I66" s="196"/>
      <c r="J66" s="196"/>
      <c r="K66" s="197"/>
      <c r="L66" s="96"/>
    </row>
    <row r="67" spans="1:12" ht="14.25" customHeight="1" thickBot="1">
      <c r="A67" s="200" t="s">
        <v>51</v>
      </c>
      <c r="B67" s="201"/>
      <c r="C67" s="201"/>
      <c r="D67" s="201"/>
      <c r="E67" s="202"/>
      <c r="F67" s="112">
        <f>SUM(F66:F66)</f>
        <v>450</v>
      </c>
      <c r="G67" s="163" t="s">
        <v>51</v>
      </c>
      <c r="H67" s="203"/>
      <c r="I67" s="203"/>
      <c r="J67" s="203"/>
      <c r="K67" s="203"/>
      <c r="L67" s="13">
        <v>0</v>
      </c>
    </row>
    <row r="68" spans="1:12" ht="14.25" customHeight="1">
      <c r="A68" s="6"/>
      <c r="B68" s="6"/>
      <c r="C68" s="6"/>
      <c r="D68" s="6"/>
      <c r="E68" s="6"/>
      <c r="F68" s="7"/>
      <c r="G68" s="8"/>
      <c r="H68" s="8"/>
      <c r="I68" s="8"/>
      <c r="J68" s="8"/>
      <c r="K68" s="8"/>
      <c r="L68" s="7"/>
    </row>
    <row r="69" spans="1:12" ht="14.25" customHeight="1">
      <c r="A69" s="6"/>
      <c r="B69" s="6"/>
      <c r="C69" s="6"/>
      <c r="D69" s="6"/>
      <c r="E69" s="6"/>
      <c r="F69" s="7"/>
      <c r="G69" s="8"/>
      <c r="H69" s="8"/>
      <c r="I69" s="8"/>
      <c r="J69" s="8"/>
      <c r="K69" s="8"/>
      <c r="L69" s="7"/>
    </row>
    <row r="70" ht="12.75">
      <c r="A70" s="2"/>
    </row>
    <row r="72" spans="2:9" ht="12.75">
      <c r="B72" s="204" t="s">
        <v>90</v>
      </c>
      <c r="C72" s="204"/>
      <c r="D72" s="204"/>
      <c r="E72" s="204"/>
      <c r="F72" s="204"/>
      <c r="G72" s="204"/>
      <c r="H72" s="204"/>
      <c r="I72" s="204"/>
    </row>
    <row r="73" spans="2:9" ht="13.5" thickBot="1">
      <c r="B73" s="75"/>
      <c r="C73" s="75"/>
      <c r="D73" s="75"/>
      <c r="E73" s="75"/>
      <c r="F73" s="75"/>
      <c r="G73" s="75"/>
      <c r="H73" s="75"/>
      <c r="I73" s="73"/>
    </row>
    <row r="74" spans="2:9" ht="13.5" thickBot="1">
      <c r="B74" s="10" t="s">
        <v>52</v>
      </c>
      <c r="C74" s="11"/>
      <c r="D74" s="12"/>
      <c r="E74" s="182" t="s">
        <v>53</v>
      </c>
      <c r="F74" s="183"/>
      <c r="G74" s="184"/>
      <c r="H74" s="157" t="s">
        <v>48</v>
      </c>
      <c r="I74" s="158"/>
    </row>
    <row r="75" spans="1:9" ht="12.75">
      <c r="A75" s="73"/>
      <c r="B75" s="63" t="s">
        <v>49</v>
      </c>
      <c r="C75" s="64" t="s">
        <v>54</v>
      </c>
      <c r="D75" s="65" t="s">
        <v>55</v>
      </c>
      <c r="E75" s="63" t="s">
        <v>49</v>
      </c>
      <c r="F75" s="64" t="s">
        <v>54</v>
      </c>
      <c r="G75" s="65" t="s">
        <v>56</v>
      </c>
      <c r="H75" s="159" t="s">
        <v>57</v>
      </c>
      <c r="I75" s="160"/>
    </row>
    <row r="76" spans="2:9" ht="13.5" thickBot="1">
      <c r="B76" s="66">
        <v>2013</v>
      </c>
      <c r="C76" s="67">
        <v>2014</v>
      </c>
      <c r="D76" s="68"/>
      <c r="E76" s="66">
        <v>2013</v>
      </c>
      <c r="F76" s="67">
        <v>2014</v>
      </c>
      <c r="G76" s="68" t="s">
        <v>96</v>
      </c>
      <c r="H76" s="147" t="s">
        <v>60</v>
      </c>
      <c r="I76" s="148"/>
    </row>
    <row r="77" spans="2:9" ht="16.5" customHeight="1" thickBot="1">
      <c r="B77" s="99">
        <v>8.7</v>
      </c>
      <c r="C77" s="100">
        <v>8.7</v>
      </c>
      <c r="D77" s="113">
        <f>SUM(C77-B77)</f>
        <v>0</v>
      </c>
      <c r="E77" s="99">
        <f>(G30/(12*B77))*1000</f>
        <v>23208.8122605364</v>
      </c>
      <c r="F77" s="100">
        <f>(L30/(12*C77))*1000</f>
        <v>22509.578544061307</v>
      </c>
      <c r="G77" s="114">
        <f>PRODUCT(F77/E77*100)</f>
        <v>96.98720594304582</v>
      </c>
      <c r="H77" s="198">
        <f>L30</f>
        <v>2350</v>
      </c>
      <c r="I77" s="199"/>
    </row>
    <row r="78" spans="8:9" ht="12.75" customHeight="1">
      <c r="H78" s="181"/>
      <c r="I78" s="181"/>
    </row>
  </sheetData>
  <sheetProtection/>
  <mergeCells count="40">
    <mergeCell ref="A66:E66"/>
    <mergeCell ref="G66:K66"/>
    <mergeCell ref="H76:I76"/>
    <mergeCell ref="H77:I77"/>
    <mergeCell ref="H78:I78"/>
    <mergeCell ref="A67:E67"/>
    <mergeCell ref="G67:K67"/>
    <mergeCell ref="B72:I72"/>
    <mergeCell ref="E74:G74"/>
    <mergeCell ref="H74:I74"/>
    <mergeCell ref="H75:I75"/>
    <mergeCell ref="H53:H54"/>
    <mergeCell ref="I53:L53"/>
    <mergeCell ref="A64:L64"/>
    <mergeCell ref="A65:E65"/>
    <mergeCell ref="G65:K65"/>
    <mergeCell ref="A53:A54"/>
    <mergeCell ref="B53:B54"/>
    <mergeCell ref="C53:F53"/>
    <mergeCell ref="G53:G54"/>
    <mergeCell ref="K46:K48"/>
    <mergeCell ref="C47:C48"/>
    <mergeCell ref="A52:L52"/>
    <mergeCell ref="B42:D42"/>
    <mergeCell ref="E42:G42"/>
    <mergeCell ref="B45:I45"/>
    <mergeCell ref="A46:A48"/>
    <mergeCell ref="B46:B48"/>
    <mergeCell ref="C46:J46"/>
    <mergeCell ref="D47:J47"/>
    <mergeCell ref="O24:O25"/>
    <mergeCell ref="O31:O33"/>
    <mergeCell ref="B41:D41"/>
    <mergeCell ref="E41:G41"/>
    <mergeCell ref="J41:L41"/>
    <mergeCell ref="A3:N3"/>
    <mergeCell ref="A5:A8"/>
    <mergeCell ref="B5:N5"/>
    <mergeCell ref="H6:I6"/>
    <mergeCell ref="M6:N6"/>
  </mergeCells>
  <printOptions/>
  <pageMargins left="0.25" right="0.25" top="0.75" bottom="0.75" header="0.3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Jakoubková Marie</cp:lastModifiedBy>
  <cp:lastPrinted>2014-03-18T08:42:46Z</cp:lastPrinted>
  <dcterms:created xsi:type="dcterms:W3CDTF">2004-02-26T11:39:43Z</dcterms:created>
  <dcterms:modified xsi:type="dcterms:W3CDTF">2014-03-20T14:19:39Z</dcterms:modified>
  <cp:category/>
  <cp:version/>
  <cp:contentType/>
  <cp:contentStatus/>
</cp:coreProperties>
</file>