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8.Soupiska výdajů" sheetId="1" r:id="rId1"/>
  </sheets>
  <externalReferences>
    <externalReference r:id="rId4"/>
  </externalReferences>
  <definedNames>
    <definedName name="_xlnm.Print_Titles" localSheetId="0">'8.Soupiska výdajů'!$1:$14</definedName>
    <definedName name="_xlnm.Print_Area" localSheetId="0">'8.Soupiska výdajů'!$A$1:$W$57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<sst xmlns="http://schemas.openxmlformats.org/spreadsheetml/2006/main" count="215" uniqueCount="172">
  <si>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</si>
  <si>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</si>
  <si>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</si>
  <si>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</si>
  <si>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</si>
  <si>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</si>
  <si>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</si>
  <si>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</si>
  <si>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</si>
  <si>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</si>
  <si>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Partner AT-CZ PRO 2013+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</si>
  <si>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</si>
  <si>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</si>
  <si>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</si>
  <si>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</si>
  <si>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</si>
  <si>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</si>
  <si>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</si>
  <si>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</si>
  <si>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</si>
  <si>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</si>
  <si>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</si>
  <si>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</si>
  <si>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</si>
  <si>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</si>
  <si>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</si>
  <si>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</si>
  <si>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</si>
  <si>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</si>
  <si>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</si>
  <si>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</si>
  <si>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</si>
  <si>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</si>
  <si>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</si>
  <si>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</si>
  <si>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</si>
  <si>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</si>
  <si>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</si>
  <si>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</si>
  <si>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</si>
  <si>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</si>
  <si>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</si>
  <si>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</si>
  <si>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</si>
  <si>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</si>
  <si>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</si>
  <si>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</si>
  <si>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</si>
  <si>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</si>
  <si>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</si>
  <si>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</si>
  <si>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</si>
  <si>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</si>
  <si>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</si>
  <si>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</si>
  <si>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</si>
  <si>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</si>
  <si>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</si>
  <si>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</si>
  <si>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</si>
  <si>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</si>
  <si>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</si>
  <si>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</si>
  <si>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</t>
    </r>
    <r>
      <rPr>
        <sz val="10"/>
        <rFont val="Arial"/>
        <family val="2"/>
      </rPr>
      <t>Personální výdaje</t>
    </r>
  </si>
  <si>
    <t>1.2.1/1</t>
  </si>
  <si>
    <t>Cestovní náhrady v CZK</t>
  </si>
  <si>
    <t>Cestovní náhrady za tuzemské a zahraniční pracovní cesty vyúčtované v CZK</t>
  </si>
  <si>
    <t>NIV</t>
  </si>
  <si>
    <t>201304000</t>
  </si>
  <si>
    <t>1.2.1/2</t>
  </si>
  <si>
    <t>Cestovní náhrady v EUR</t>
  </si>
  <si>
    <t>Cestovní náhrady za zahraniční pracovní cesty vyúčtované v EUR</t>
  </si>
  <si>
    <t>201314580</t>
  </si>
  <si>
    <t>Mezisoučet kapitoly 1: Personální výdaje</t>
  </si>
  <si>
    <t>Kap. 2 Věcné a externí výdaje</t>
  </si>
  <si>
    <t>2.2.2</t>
  </si>
  <si>
    <t>Analýza</t>
  </si>
  <si>
    <t>Analýza - shrnutí výsledků a zpracování závěrečné zprávy</t>
  </si>
  <si>
    <t>13/1/42</t>
  </si>
  <si>
    <t>201306579</t>
  </si>
  <si>
    <t>MEPCO, s.r.o.</t>
  </si>
  <si>
    <t>27143643</t>
  </si>
  <si>
    <t>2.2.3</t>
  </si>
  <si>
    <t>Tlumočení</t>
  </si>
  <si>
    <t>Tlumočení na závěrečné konferenci projektu 28. 11. 2013, Jihlava</t>
  </si>
  <si>
    <t>0054/2013</t>
  </si>
  <si>
    <t>201306063</t>
  </si>
  <si>
    <t>Milan Vacha - překlady, tlumočení</t>
  </si>
  <si>
    <t>45106363</t>
  </si>
  <si>
    <t>2.2.4/1</t>
  </si>
  <si>
    <t>Tlumočení na jednání projektového týmu 10. 7. 2013, Jihlava</t>
  </si>
  <si>
    <t>33/2013</t>
  </si>
  <si>
    <t>201303254</t>
  </si>
  <si>
    <t>Dr. Alena Jakubíčková</t>
  </si>
  <si>
    <t>12156213</t>
  </si>
  <si>
    <t>2.2.4/2</t>
  </si>
  <si>
    <t>Občerstvení</t>
  </si>
  <si>
    <t>Občerstvení na jednání projektového týmu 10. 7. 2013, Jihlava</t>
  </si>
  <si>
    <t>190274</t>
  </si>
  <si>
    <t>201303295</t>
  </si>
  <si>
    <t>Střední škola obchodu a služeb Jihlava</t>
  </si>
  <si>
    <t>00836591</t>
  </si>
  <si>
    <t>2.2.8</t>
  </si>
  <si>
    <t>Občerstvení na závěrečné konferenci projektu 28. 11. 2013, Jihlava</t>
  </si>
  <si>
    <t>130100721</t>
  </si>
  <si>
    <t>201306582</t>
  </si>
  <si>
    <t>GM, spol. s r.o.</t>
  </si>
  <si>
    <t>00207829</t>
  </si>
  <si>
    <t>2.2.9</t>
  </si>
  <si>
    <t>Občerstvení na workshopu 20. 9. 2013, Jihlava</t>
  </si>
  <si>
    <t>190321</t>
  </si>
  <si>
    <t>201304679</t>
  </si>
  <si>
    <t>2.2.12</t>
  </si>
  <si>
    <t>Brožury</t>
  </si>
  <si>
    <t>Nákup 1 000 ks brožur - sdílený výdaj realizovaný Jihomoravským krajem</t>
  </si>
  <si>
    <t>201313829</t>
  </si>
  <si>
    <t>Jihomoravský kraj</t>
  </si>
  <si>
    <t>70888337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</si>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</sst>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4" fillId="0" borderId="23" xfId="0" applyNumberFormat="1" applyFont="1" applyFill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3" xfId="0" applyNumberFormat="1" applyFont="1" applyFill="1" applyBorder="1" applyAlignment="1" applyProtection="1">
      <alignment vertical="center"/>
      <protection hidden="1" locked="0"/>
    </xf>
    <xf numFmtId="165" fontId="14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6" fillId="0" borderId="25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7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4" fontId="16" fillId="35" borderId="28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29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0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28" xfId="0" applyNumberFormat="1" applyFont="1" applyFill="1" applyBorder="1" applyAlignment="1" applyProtection="1">
      <alignment horizontal="center"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4" fillId="0" borderId="31" xfId="0" applyNumberFormat="1" applyFont="1" applyBorder="1" applyAlignment="1" applyProtection="1">
      <alignment vertical="center" wrapText="1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3" fontId="15" fillId="0" borderId="32" xfId="0" applyNumberFormat="1" applyFont="1" applyBorder="1" applyAlignment="1" applyProtection="1">
      <alignment horizontal="center" vertical="center"/>
      <protection hidden="1" locked="0"/>
    </xf>
    <xf numFmtId="0" fontId="4" fillId="36" borderId="33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" fontId="4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6" xfId="0" applyFont="1" applyBorder="1" applyAlignment="1" applyProtection="1">
      <alignment/>
      <protection locked="0"/>
    </xf>
    <xf numFmtId="166" fontId="6" fillId="35" borderId="37" xfId="0" applyNumberFormat="1" applyFont="1" applyFill="1" applyBorder="1" applyAlignment="1" applyProtection="1">
      <alignment vertical="center"/>
      <protection hidden="1" locked="0"/>
    </xf>
    <xf numFmtId="3" fontId="15" fillId="35" borderId="38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37" xfId="0" applyNumberFormat="1" applyFont="1" applyFill="1" applyBorder="1" applyAlignment="1" applyProtection="1">
      <alignment vertical="center"/>
      <protection hidden="1" locked="0"/>
    </xf>
    <xf numFmtId="0" fontId="5" fillId="0" borderId="37" xfId="0" applyFont="1" applyBorder="1" applyAlignment="1" applyProtection="1">
      <alignment horizontal="left"/>
      <protection locked="0"/>
    </xf>
    <xf numFmtId="166" fontId="8" fillId="0" borderId="3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39" xfId="0" applyNumberFormat="1" applyFont="1" applyBorder="1" applyAlignment="1" applyProtection="1">
      <alignment horizontal="center" vertical="center"/>
      <protection hidden="1" locked="0"/>
    </xf>
    <xf numFmtId="49" fontId="9" fillId="0" borderId="39" xfId="0" applyNumberFormat="1" applyFont="1" applyBorder="1" applyAlignment="1" applyProtection="1">
      <alignment vertical="center"/>
      <protection hidden="1" locked="0"/>
    </xf>
    <xf numFmtId="49" fontId="4" fillId="0" borderId="40" xfId="0" applyNumberFormat="1" applyFont="1" applyBorder="1" applyAlignment="1" applyProtection="1">
      <alignment vertical="center"/>
      <protection hidden="1" locked="0"/>
    </xf>
    <xf numFmtId="49" fontId="6" fillId="0" borderId="39" xfId="0" applyNumberFormat="1" applyFont="1" applyFill="1" applyBorder="1" applyAlignment="1" applyProtection="1">
      <alignment horizontal="left" vertical="center"/>
      <protection hidden="1" locked="0"/>
    </xf>
    <xf numFmtId="49" fontId="4" fillId="0" borderId="39" xfId="0" applyNumberFormat="1" applyFont="1" applyBorder="1" applyAlignment="1" applyProtection="1">
      <alignment vertical="center"/>
      <protection hidden="1" locked="0"/>
    </xf>
    <xf numFmtId="165" fontId="14" fillId="0" borderId="39" xfId="0" applyNumberFormat="1" applyFont="1" applyFill="1" applyBorder="1" applyAlignment="1" applyProtection="1">
      <alignment vertical="center"/>
      <protection hidden="1" locked="0"/>
    </xf>
    <xf numFmtId="49" fontId="6" fillId="0" borderId="41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39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2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39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36" xfId="0" applyNumberFormat="1" applyFont="1" applyFill="1" applyBorder="1" applyAlignment="1" applyProtection="1">
      <alignment/>
      <protection hidden="1"/>
    </xf>
    <xf numFmtId="0" fontId="19" fillId="0" borderId="38" xfId="0" applyFont="1" applyBorder="1" applyAlignment="1">
      <alignment/>
    </xf>
    <xf numFmtId="0" fontId="0" fillId="0" borderId="43" xfId="0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horizontal="center" vertical="center"/>
      <protection hidden="1" locked="0"/>
    </xf>
    <xf numFmtId="0" fontId="4" fillId="0" borderId="43" xfId="0" applyFont="1" applyFill="1" applyBorder="1" applyAlignment="1" applyProtection="1">
      <alignment vertical="center"/>
      <protection hidden="1" locked="0"/>
    </xf>
    <xf numFmtId="3" fontId="4" fillId="0" borderId="43" xfId="0" applyNumberFormat="1" applyFont="1" applyFill="1" applyBorder="1" applyAlignment="1" applyProtection="1">
      <alignment vertical="center"/>
      <protection hidden="1"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>
      <alignment/>
    </xf>
    <xf numFmtId="168" fontId="5" fillId="37" borderId="34" xfId="0" applyNumberFormat="1" applyFont="1" applyFill="1" applyBorder="1" applyAlignment="1">
      <alignment horizontal="right"/>
    </xf>
    <xf numFmtId="0" fontId="5" fillId="38" borderId="33" xfId="0" applyFont="1" applyFill="1" applyBorder="1" applyAlignment="1">
      <alignment horizontal="right"/>
    </xf>
    <xf numFmtId="167" fontId="6" fillId="39" borderId="36" xfId="0" applyNumberFormat="1" applyFont="1" applyFill="1" applyBorder="1" applyAlignment="1" applyProtection="1">
      <alignment/>
      <protection hidden="1"/>
    </xf>
    <xf numFmtId="167" fontId="22" fillId="33" borderId="36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6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33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33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5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14" fontId="0" fillId="40" borderId="36" xfId="0" applyNumberFormat="1" applyFont="1" applyFill="1" applyBorder="1" applyAlignment="1" applyProtection="1">
      <alignment horizontal="center"/>
      <protection hidden="1" locked="0"/>
    </xf>
    <xf numFmtId="14" fontId="0" fillId="40" borderId="30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39" xfId="0" applyFont="1" applyFill="1" applyBorder="1" applyAlignment="1" applyProtection="1">
      <alignment horizontal="left"/>
      <protection hidden="1" locked="0"/>
    </xf>
    <xf numFmtId="0" fontId="5" fillId="40" borderId="41" xfId="0" applyFont="1" applyFill="1" applyBorder="1" applyAlignment="1" applyProtection="1">
      <alignment horizontal="left"/>
      <protection locked="0"/>
    </xf>
    <xf numFmtId="0" fontId="5" fillId="40" borderId="49" xfId="0" applyFont="1" applyFill="1" applyBorder="1" applyAlignment="1" applyProtection="1">
      <alignment horizontal="left"/>
      <protection locked="0"/>
    </xf>
    <xf numFmtId="0" fontId="8" fillId="33" borderId="50" xfId="0" applyFont="1" applyFill="1" applyBorder="1" applyAlignment="1" applyProtection="1">
      <alignment horizontal="center"/>
      <protection hidden="1" locked="0"/>
    </xf>
    <xf numFmtId="0" fontId="8" fillId="33" borderId="49" xfId="0" applyFont="1" applyFill="1" applyBorder="1" applyAlignment="1" applyProtection="1">
      <alignment horizontal="center"/>
      <protection hidden="1" locked="0"/>
    </xf>
    <xf numFmtId="0" fontId="0" fillId="40" borderId="50" xfId="0" applyFont="1" applyFill="1" applyBorder="1" applyAlignment="1">
      <alignment horizontal="left"/>
    </xf>
    <xf numFmtId="0" fontId="0" fillId="40" borderId="42" xfId="0" applyFont="1" applyFill="1" applyBorder="1" applyAlignment="1">
      <alignment horizontal="left"/>
    </xf>
    <xf numFmtId="0" fontId="0" fillId="40" borderId="49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0" borderId="51" xfId="0" applyFont="1" applyFill="1" applyBorder="1" applyAlignment="1" applyProtection="1">
      <alignment horizontal="left"/>
      <protection locked="0"/>
    </xf>
    <xf numFmtId="0" fontId="5" fillId="40" borderId="52" xfId="0" applyFont="1" applyFill="1" applyBorder="1" applyAlignment="1" applyProtection="1">
      <alignment horizontal="left"/>
      <protection locked="0"/>
    </xf>
    <xf numFmtId="0" fontId="8" fillId="33" borderId="53" xfId="0" applyFont="1" applyFill="1" applyBorder="1" applyAlignment="1" applyProtection="1">
      <alignment horizontal="center"/>
      <protection hidden="1" locked="0"/>
    </xf>
    <xf numFmtId="0" fontId="8" fillId="33" borderId="52" xfId="0" applyFont="1" applyFill="1" applyBorder="1" applyAlignment="1" applyProtection="1">
      <alignment horizontal="center"/>
      <protection hidden="1" locked="0"/>
    </xf>
    <xf numFmtId="0" fontId="0" fillId="40" borderId="53" xfId="0" applyFont="1" applyFill="1" applyBorder="1" applyAlignment="1">
      <alignment horizontal="left"/>
    </xf>
    <xf numFmtId="0" fontId="0" fillId="40" borderId="54" xfId="0" applyFont="1" applyFill="1" applyBorder="1" applyAlignment="1">
      <alignment horizontal="left"/>
    </xf>
    <xf numFmtId="0" fontId="0" fillId="40" borderId="52" xfId="0" applyFont="1" applyFill="1" applyBorder="1" applyAlignment="1">
      <alignment horizontal="left"/>
    </xf>
    <xf numFmtId="0" fontId="5" fillId="33" borderId="50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 wrapText="1"/>
    </xf>
    <xf numFmtId="0" fontId="0" fillId="33" borderId="56" xfId="0" applyFont="1" applyFill="1" applyBorder="1" applyAlignment="1">
      <alignment horizontal="left" wrapText="1"/>
    </xf>
    <xf numFmtId="0" fontId="0" fillId="33" borderId="45" xfId="0" applyFont="1" applyFill="1" applyBorder="1" applyAlignment="1">
      <alignment horizontal="left" wrapText="1"/>
    </xf>
    <xf numFmtId="0" fontId="0" fillId="33" borderId="57" xfId="0" applyFont="1" applyFill="1" applyBorder="1" applyAlignment="1">
      <alignment horizontal="left" wrapText="1"/>
    </xf>
    <xf numFmtId="0" fontId="0" fillId="33" borderId="47" xfId="0" applyFont="1" applyFill="1" applyBorder="1" applyAlignment="1">
      <alignment horizontal="left" wrapText="1"/>
    </xf>
    <xf numFmtId="0" fontId="0" fillId="33" borderId="58" xfId="0" applyFont="1" applyFill="1" applyBorder="1" applyAlignment="1">
      <alignment horizontal="left" wrapText="1"/>
    </xf>
    <xf numFmtId="0" fontId="0" fillId="0" borderId="59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4" fontId="0" fillId="0" borderId="51" xfId="0" applyNumberFormat="1" applyFont="1" applyFill="1" applyBorder="1" applyAlignment="1">
      <alignment horizontal="center"/>
    </xf>
    <xf numFmtId="14" fontId="0" fillId="0" borderId="54" xfId="0" applyNumberFormat="1" applyFont="1" applyFill="1" applyBorder="1" applyAlignment="1">
      <alignment horizontal="center"/>
    </xf>
    <xf numFmtId="14" fontId="0" fillId="0" borderId="52" xfId="0" applyNumberFormat="1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center"/>
      <protection hidden="1" locked="0"/>
    </xf>
    <xf numFmtId="0" fontId="8" fillId="0" borderId="60" xfId="0" applyFont="1" applyFill="1" applyBorder="1" applyAlignment="1" applyProtection="1">
      <alignment horizontal="center"/>
      <protection hidden="1" locked="0"/>
    </xf>
    <xf numFmtId="0" fontId="8" fillId="0" borderId="30" xfId="0" applyFont="1" applyFill="1" applyBorder="1" applyAlignment="1" applyProtection="1">
      <alignment horizontal="center"/>
      <protection hidden="1" locked="0"/>
    </xf>
    <xf numFmtId="49" fontId="10" fillId="36" borderId="36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33" borderId="62" xfId="0" applyFont="1" applyFill="1" applyBorder="1" applyAlignment="1" applyProtection="1">
      <alignment horizontal="center" vertical="center" wrapText="1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/>
      <protection hidden="1" locked="0"/>
    </xf>
    <xf numFmtId="0" fontId="4" fillId="33" borderId="42" xfId="0" applyFont="1" applyFill="1" applyBorder="1" applyAlignment="1" applyProtection="1">
      <alignment horizontal="center" vertical="center"/>
      <protection hidden="1" locked="0"/>
    </xf>
    <xf numFmtId="0" fontId="4" fillId="33" borderId="40" xfId="0" applyFont="1" applyFill="1" applyBorder="1" applyAlignment="1" applyProtection="1">
      <alignment horizontal="center" vertical="center"/>
      <protection hidden="1"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4" xfId="0" applyFont="1" applyFill="1" applyBorder="1" applyAlignment="1" applyProtection="1">
      <alignment horizontal="center" vertical="center" wrapText="1"/>
      <protection hidden="1"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4" fillId="33" borderId="38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 wrapText="1"/>
      <protection hidden="1" locked="0"/>
    </xf>
    <xf numFmtId="0" fontId="4" fillId="33" borderId="69" xfId="0" applyFont="1" applyFill="1" applyBorder="1" applyAlignment="1" applyProtection="1">
      <alignment horizontal="center" vertical="center" wrapText="1"/>
      <protection hidden="1"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4" fillId="33" borderId="71" xfId="0" applyFont="1" applyFill="1" applyBorder="1" applyAlignment="1" applyProtection="1">
      <alignment horizontal="center" vertical="center" wrapText="1"/>
      <protection hidden="1" locked="0"/>
    </xf>
    <xf numFmtId="0" fontId="4" fillId="33" borderId="72" xfId="0" applyFont="1" applyFill="1" applyBorder="1" applyAlignment="1" applyProtection="1">
      <alignment horizontal="center" vertical="center" wrapText="1"/>
      <protection hidden="1" locked="0"/>
    </xf>
    <xf numFmtId="0" fontId="8" fillId="33" borderId="73" xfId="51" applyFont="1" applyFill="1" applyBorder="1" applyAlignment="1" applyProtection="1">
      <alignment horizontal="center" vertical="center" wrapText="1"/>
      <protection hidden="1" locked="0"/>
    </xf>
    <xf numFmtId="0" fontId="8" fillId="33" borderId="74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3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61" xfId="0" applyFont="1" applyFill="1" applyBorder="1" applyAlignment="1" applyProtection="1">
      <alignment horizontal="center" vertical="center" wrapText="1"/>
      <protection hidden="1" locked="0"/>
    </xf>
    <xf numFmtId="0" fontId="12" fillId="33" borderId="61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41" borderId="70" xfId="0" applyFont="1" applyFill="1" applyBorder="1" applyAlignment="1" applyProtection="1">
      <alignment horizontal="center" vertical="center" textRotation="90" wrapText="1"/>
      <protection locked="0"/>
    </xf>
    <xf numFmtId="0" fontId="5" fillId="41" borderId="71" xfId="0" applyFont="1" applyFill="1" applyBorder="1" applyAlignment="1" applyProtection="1">
      <alignment horizontal="center" vertical="center" textRotation="90" wrapText="1"/>
      <protection locked="0"/>
    </xf>
    <xf numFmtId="0" fontId="5" fillId="41" borderId="72" xfId="0" applyFont="1" applyFill="1" applyBorder="1" applyAlignment="1" applyProtection="1">
      <alignment horizontal="center" vertical="center" textRotation="90" wrapText="1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60" xfId="0" applyFont="1" applyFill="1" applyBorder="1" applyAlignment="1" applyProtection="1">
      <alignment horizontal="center"/>
      <protection locked="0"/>
    </xf>
    <xf numFmtId="0" fontId="5" fillId="35" borderId="75" xfId="0" applyFont="1" applyFill="1" applyBorder="1" applyAlignment="1" applyProtection="1">
      <alignment horizontal="center"/>
      <protection locked="0"/>
    </xf>
    <xf numFmtId="0" fontId="5" fillId="0" borderId="71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70" xfId="0" applyFont="1" applyBorder="1" applyAlignment="1" applyProtection="1">
      <alignment horizontal="center" vertical="center" textRotation="90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18" fillId="35" borderId="36" xfId="0" applyNumberFormat="1" applyFont="1" applyFill="1" applyBorder="1" applyAlignment="1" applyProtection="1">
      <alignment horizontal="center" vertical="center"/>
      <protection locked="0"/>
    </xf>
    <xf numFmtId="0" fontId="18" fillId="35" borderId="60" xfId="0" applyNumberFormat="1" applyFont="1" applyFill="1" applyBorder="1" applyAlignment="1" applyProtection="1">
      <alignment horizontal="center" vertical="center"/>
      <protection locked="0"/>
    </xf>
    <xf numFmtId="0" fontId="18" fillId="35" borderId="30" xfId="0" applyNumberFormat="1" applyFont="1" applyFill="1" applyBorder="1" applyAlignment="1" applyProtection="1">
      <alignment horizontal="center" vertical="center"/>
      <protection locked="0"/>
    </xf>
    <xf numFmtId="166" fontId="2" fillId="35" borderId="36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60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0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0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0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76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0" xfId="0" applyFont="1" applyFill="1" applyBorder="1" applyAlignment="1" applyProtection="1">
      <alignment horizontal="center" vertical="center" textRotation="90" wrapText="1"/>
      <protection locked="0"/>
    </xf>
    <xf numFmtId="0" fontId="0" fillId="0" borderId="47" xfId="0" applyFont="1" applyFill="1" applyBorder="1" applyAlignment="1" applyProtection="1">
      <alignment horizontal="center" vertical="center" textRotation="90" wrapText="1"/>
      <protection locked="0"/>
    </xf>
    <xf numFmtId="3" fontId="4" fillId="37" borderId="36" xfId="0" applyNumberFormat="1" applyFont="1" applyFill="1" applyBorder="1" applyAlignment="1" applyProtection="1">
      <alignment horizontal="left" vertical="center"/>
      <protection hidden="1" locked="0"/>
    </xf>
    <xf numFmtId="3" fontId="4" fillId="37" borderId="60" xfId="0" applyNumberFormat="1" applyFont="1" applyFill="1" applyBorder="1" applyAlignment="1" applyProtection="1">
      <alignment horizontal="left" vertical="center"/>
      <protection hidden="1" locked="0"/>
    </xf>
    <xf numFmtId="3" fontId="4" fillId="37" borderId="30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60" xfId="0" applyFont="1" applyFill="1" applyBorder="1" applyAlignment="1" applyProtection="1">
      <alignment horizontal="left" vertical="center"/>
      <protection hidden="1" locked="0"/>
    </xf>
    <xf numFmtId="0" fontId="4" fillId="37" borderId="30" xfId="0" applyFont="1" applyFill="1" applyBorder="1" applyAlignment="1" applyProtection="1">
      <alignment horizontal="left" vertical="center"/>
      <protection hidden="1" locked="0"/>
    </xf>
    <xf numFmtId="0" fontId="4" fillId="39" borderId="60" xfId="0" applyFont="1" applyFill="1" applyBorder="1" applyAlignment="1" applyProtection="1">
      <alignment horizontal="center" vertical="center"/>
      <protection hidden="1" locked="0"/>
    </xf>
    <xf numFmtId="0" fontId="4" fillId="39" borderId="30" xfId="0" applyFont="1" applyFill="1" applyBorder="1" applyAlignment="1" applyProtection="1">
      <alignment horizontal="center" vertical="center"/>
      <protection hidden="1" locked="0"/>
    </xf>
    <xf numFmtId="167" fontId="21" fillId="0" borderId="43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39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34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9"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MZ%20PRO%202013+,%20M001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</sheetNames>
    <sheetDataSet>
      <sheetData sheetId="2">
        <row r="8">
          <cell r="C8" t="str">
            <v>M00180</v>
          </cell>
        </row>
        <row r="10">
          <cell r="C10" t="str">
            <v>Kraj Vysočina</v>
          </cell>
        </row>
        <row r="20">
          <cell r="C20">
            <v>4</v>
          </cell>
        </row>
        <row r="22">
          <cell r="C22" t="str">
            <v>č. 5 od 01/04/2013 - 31/12/2013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tabSelected="1" view="pageBreakPreview" zoomScale="70" zoomScaleSheetLayoutView="70" zoomScalePageLayoutView="0" workbookViewId="0" topLeftCell="I1">
      <selection activeCell="L20" sqref="L20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2.281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7.7109375" style="8" customWidth="1"/>
    <col min="9" max="9" width="15.00390625" style="8" customWidth="1"/>
    <col min="10" max="10" width="15.281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5.28125" style="8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64" t="str">
        <f>'[1]7. Finanční zpráva '!C22</f>
        <v>č. 5 od 01/04/2013 - 31/12/2013</v>
      </c>
      <c r="J1" s="165"/>
      <c r="K1" s="5"/>
      <c r="L1" s="6"/>
      <c r="M1" s="4"/>
      <c r="N1" s="4"/>
      <c r="O1" s="4"/>
      <c r="P1" s="4"/>
      <c r="Q1" s="4"/>
      <c r="R1" s="7"/>
      <c r="S1" s="7"/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AP2"/>
      <c r="AQ2" s="9" t="s">
        <v>3</v>
      </c>
    </row>
    <row r="3" spans="1:43" s="14" customFormat="1" ht="15">
      <c r="A3" s="15"/>
      <c r="B3" s="166" t="s">
        <v>4</v>
      </c>
      <c r="C3" s="167"/>
      <c r="D3" s="167"/>
      <c r="E3" s="167"/>
      <c r="F3" s="168">
        <f>'[1]7. Finanční zpráva '!C20</f>
        <v>4</v>
      </c>
      <c r="G3" s="169"/>
      <c r="H3" s="170" t="s">
        <v>5</v>
      </c>
      <c r="I3" s="171"/>
      <c r="J3" s="172" t="str">
        <f>'[1]7. Finanční zpráva '!C10</f>
        <v>Kraj Vysočina</v>
      </c>
      <c r="K3" s="173"/>
      <c r="L3" s="173"/>
      <c r="M3" s="173"/>
      <c r="N3" s="173"/>
      <c r="O3" s="173"/>
      <c r="P3" s="173"/>
      <c r="Q3" s="174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175" t="s">
        <v>8</v>
      </c>
      <c r="C4" s="176"/>
      <c r="D4" s="176"/>
      <c r="E4" s="176"/>
      <c r="F4" s="177" t="str">
        <f>'[1]7. Finanční zpráva '!C8</f>
        <v>M00180</v>
      </c>
      <c r="G4" s="178"/>
      <c r="H4" s="179" t="s">
        <v>9</v>
      </c>
      <c r="I4" s="180"/>
      <c r="J4" s="181" t="s">
        <v>10</v>
      </c>
      <c r="K4" s="182"/>
      <c r="L4" s="182"/>
      <c r="M4" s="182"/>
      <c r="N4" s="182"/>
      <c r="O4" s="182"/>
      <c r="P4" s="182"/>
      <c r="Q4" s="183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184" t="s">
        <v>15</v>
      </c>
      <c r="C6" s="185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186" t="s">
        <v>19</v>
      </c>
      <c r="C7" s="187"/>
      <c r="D7" s="192" t="s">
        <v>20</v>
      </c>
      <c r="E7" s="11"/>
      <c r="F7" s="11"/>
      <c r="G7" s="11"/>
      <c r="H7" s="18" t="s">
        <v>21</v>
      </c>
      <c r="I7" s="195">
        <v>27.339</v>
      </c>
      <c r="J7" s="196"/>
      <c r="K7" s="197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188"/>
      <c r="C8" s="189"/>
      <c r="D8" s="193"/>
      <c r="E8" s="11"/>
      <c r="F8" s="11"/>
      <c r="G8" s="11"/>
      <c r="H8" s="19" t="s">
        <v>24</v>
      </c>
      <c r="I8" s="198">
        <v>41715</v>
      </c>
      <c r="J8" s="199"/>
      <c r="K8" s="200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20.25" customHeight="1" thickBot="1">
      <c r="A9" s="10"/>
      <c r="B9" s="190"/>
      <c r="C9" s="191"/>
      <c r="D9" s="194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01" t="s">
        <v>31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3"/>
      <c r="T11" s="204" t="s">
        <v>32</v>
      </c>
      <c r="U11" s="205"/>
      <c r="V11" s="205"/>
      <c r="W11" s="206"/>
      <c r="AP11" t="s">
        <v>33</v>
      </c>
      <c r="AQ11" s="9" t="s">
        <v>34</v>
      </c>
    </row>
    <row r="12" spans="1:43" ht="12.75" customHeight="1">
      <c r="A12" s="207"/>
      <c r="B12" s="209" t="s">
        <v>35</v>
      </c>
      <c r="C12" s="212" t="s">
        <v>36</v>
      </c>
      <c r="D12" s="213"/>
      <c r="E12" s="213"/>
      <c r="F12" s="214"/>
      <c r="G12" s="215" t="s">
        <v>37</v>
      </c>
      <c r="H12" s="218" t="s">
        <v>38</v>
      </c>
      <c r="I12" s="212" t="s">
        <v>39</v>
      </c>
      <c r="J12" s="214"/>
      <c r="K12" s="218" t="s">
        <v>40</v>
      </c>
      <c r="L12" s="218" t="s">
        <v>41</v>
      </c>
      <c r="M12" s="221" t="s">
        <v>42</v>
      </c>
      <c r="N12" s="224" t="s">
        <v>43</v>
      </c>
      <c r="O12" s="225"/>
      <c r="P12" s="225"/>
      <c r="Q12" s="226"/>
      <c r="R12" s="230" t="s">
        <v>44</v>
      </c>
      <c r="S12" s="233" t="s">
        <v>45</v>
      </c>
      <c r="T12" s="236" t="s">
        <v>46</v>
      </c>
      <c r="U12" s="237"/>
      <c r="V12" s="236" t="s">
        <v>47</v>
      </c>
      <c r="W12" s="240" t="s">
        <v>48</v>
      </c>
      <c r="AQ12" s="9" t="s">
        <v>49</v>
      </c>
    </row>
    <row r="13" spans="1:23" ht="12.75" customHeight="1">
      <c r="A13" s="208"/>
      <c r="B13" s="210"/>
      <c r="C13" s="242" t="s">
        <v>50</v>
      </c>
      <c r="D13" s="243" t="s">
        <v>51</v>
      </c>
      <c r="E13" s="242" t="s">
        <v>52</v>
      </c>
      <c r="F13" s="242" t="s">
        <v>53</v>
      </c>
      <c r="G13" s="216"/>
      <c r="H13" s="219"/>
      <c r="I13" s="242" t="s">
        <v>54</v>
      </c>
      <c r="J13" s="242" t="s">
        <v>55</v>
      </c>
      <c r="K13" s="219"/>
      <c r="L13" s="219"/>
      <c r="M13" s="222"/>
      <c r="N13" s="227"/>
      <c r="O13" s="228"/>
      <c r="P13" s="228"/>
      <c r="Q13" s="229"/>
      <c r="R13" s="231"/>
      <c r="S13" s="234"/>
      <c r="T13" s="238"/>
      <c r="U13" s="238"/>
      <c r="V13" s="239"/>
      <c r="W13" s="241"/>
    </row>
    <row r="14" spans="1:23" ht="51.75" customHeight="1" thickBot="1">
      <c r="A14" s="208"/>
      <c r="B14" s="211"/>
      <c r="C14" s="220"/>
      <c r="D14" s="244"/>
      <c r="E14" s="220"/>
      <c r="F14" s="220"/>
      <c r="G14" s="217"/>
      <c r="H14" s="220"/>
      <c r="I14" s="220"/>
      <c r="J14" s="220"/>
      <c r="K14" s="220"/>
      <c r="L14" s="220"/>
      <c r="M14" s="223"/>
      <c r="N14" s="29" t="s">
        <v>56</v>
      </c>
      <c r="O14" s="30" t="s">
        <v>57</v>
      </c>
      <c r="P14" s="31" t="s">
        <v>58</v>
      </c>
      <c r="Q14" s="31" t="s">
        <v>59</v>
      </c>
      <c r="R14" s="232"/>
      <c r="S14" s="235"/>
      <c r="T14" s="28" t="s">
        <v>60</v>
      </c>
      <c r="U14" s="28" t="s">
        <v>61</v>
      </c>
      <c r="V14" s="239"/>
      <c r="W14" s="241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92.25" customHeight="1">
      <c r="A16" s="245" t="s">
        <v>63</v>
      </c>
      <c r="B16" s="38" t="s">
        <v>64</v>
      </c>
      <c r="C16" s="39" t="s">
        <v>65</v>
      </c>
      <c r="D16" s="40" t="s">
        <v>12</v>
      </c>
      <c r="E16" s="41" t="s">
        <v>66</v>
      </c>
      <c r="F16" s="42" t="s">
        <v>67</v>
      </c>
      <c r="G16" s="43"/>
      <c r="H16" s="44" t="s">
        <v>68</v>
      </c>
      <c r="I16" s="45"/>
      <c r="J16" s="46"/>
      <c r="K16" s="47">
        <v>41374</v>
      </c>
      <c r="L16" s="48">
        <v>41379</v>
      </c>
      <c r="M16" s="49" t="s">
        <v>60</v>
      </c>
      <c r="N16" s="50">
        <v>664</v>
      </c>
      <c r="O16" s="51">
        <v>0</v>
      </c>
      <c r="P16" s="52">
        <f>IF($D$6="ANO",IF($D$7="NE",SUM(N16:O16),N16),SUM(N16:O16))</f>
        <v>664</v>
      </c>
      <c r="Q16" s="51">
        <v>0</v>
      </c>
      <c r="R16" s="52">
        <f>ROUND(IF(M16="EUR",P16,(P16/$I$7)),2)</f>
        <v>24.29</v>
      </c>
      <c r="S16" s="53">
        <v>24</v>
      </c>
      <c r="T16" s="54"/>
      <c r="U16" s="54"/>
      <c r="V16" s="55">
        <f>ROUND(IF(M16="CZK",R16-(T16/$I$7),R16-U16),2)</f>
        <v>24.29</v>
      </c>
      <c r="W16" s="56"/>
      <c r="AQ16" s="8"/>
    </row>
    <row r="17" spans="1:43" s="14" customFormat="1" ht="92.25" customHeight="1" thickBot="1">
      <c r="A17" s="246"/>
      <c r="B17" s="38" t="s">
        <v>69</v>
      </c>
      <c r="C17" s="39" t="s">
        <v>70</v>
      </c>
      <c r="D17" s="40" t="s">
        <v>12</v>
      </c>
      <c r="E17" s="41" t="s">
        <v>71</v>
      </c>
      <c r="F17" s="42" t="s">
        <v>67</v>
      </c>
      <c r="G17" s="43"/>
      <c r="H17" s="44" t="s">
        <v>72</v>
      </c>
      <c r="I17" s="45"/>
      <c r="J17" s="46"/>
      <c r="K17" s="47">
        <v>41617</v>
      </c>
      <c r="L17" s="48">
        <v>41619</v>
      </c>
      <c r="M17" s="49" t="s">
        <v>61</v>
      </c>
      <c r="N17" s="50">
        <v>25.2</v>
      </c>
      <c r="O17" s="51">
        <v>0</v>
      </c>
      <c r="P17" s="52">
        <f>IF($D$6="ANO",IF($D$7="NE",SUM(N17:O17),N17),SUM(N17:O17))</f>
        <v>25.2</v>
      </c>
      <c r="Q17" s="51">
        <v>0</v>
      </c>
      <c r="R17" s="52">
        <f>ROUND(IF(M17="EUR",P17,(P17/$I$7)),2)</f>
        <v>25.2</v>
      </c>
      <c r="S17" s="53">
        <v>18</v>
      </c>
      <c r="T17" s="54"/>
      <c r="U17" s="54"/>
      <c r="V17" s="55">
        <f>ROUND(IF(M17="CZK",R17-(T17/$I$7),R17-U17),2)</f>
        <v>25.2</v>
      </c>
      <c r="W17" s="56"/>
      <c r="AQ17" s="8"/>
    </row>
    <row r="18" spans="1:23" ht="13.5" thickBot="1">
      <c r="A18" s="247"/>
      <c r="B18" s="248" t="s">
        <v>73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50"/>
      <c r="Q18" s="57">
        <f>SUM(Q16:Q16)</f>
        <v>0</v>
      </c>
      <c r="R18" s="58">
        <f>SUM(R16:R17)</f>
        <v>49.489999999999995</v>
      </c>
      <c r="S18" s="59">
        <f>SUM(S16:S17)</f>
        <v>42</v>
      </c>
      <c r="T18" s="58">
        <f>SUM(T16:T16)</f>
        <v>0</v>
      </c>
      <c r="U18" s="58">
        <f>SUM(U16:U16)</f>
        <v>0</v>
      </c>
      <c r="V18" s="58">
        <f>SUM(V16:V17)</f>
        <v>49.489999999999995</v>
      </c>
      <c r="W18" s="60"/>
    </row>
    <row r="19" spans="1:23" ht="63.75" customHeight="1">
      <c r="A19" s="251" t="s">
        <v>74</v>
      </c>
      <c r="B19" s="61" t="s">
        <v>75</v>
      </c>
      <c r="C19" s="62" t="s">
        <v>76</v>
      </c>
      <c r="D19" s="63" t="s">
        <v>14</v>
      </c>
      <c r="E19" s="64" t="s">
        <v>77</v>
      </c>
      <c r="F19" s="42" t="s">
        <v>67</v>
      </c>
      <c r="G19" s="65" t="s">
        <v>78</v>
      </c>
      <c r="H19" s="65" t="s">
        <v>79</v>
      </c>
      <c r="I19" s="62" t="s">
        <v>80</v>
      </c>
      <c r="J19" s="62" t="s">
        <v>81</v>
      </c>
      <c r="K19" s="66">
        <v>41620</v>
      </c>
      <c r="L19" s="66">
        <v>41628</v>
      </c>
      <c r="M19" s="49" t="s">
        <v>60</v>
      </c>
      <c r="N19" s="50">
        <v>160000</v>
      </c>
      <c r="O19" s="51">
        <v>33600</v>
      </c>
      <c r="P19" s="52">
        <f aca="true" t="shared" si="0" ref="P19:P25">IF($D$6="ANO",IF($D$7="NE",SUM(N19:O19),N19),SUM(N19:O19))</f>
        <v>193600</v>
      </c>
      <c r="Q19" s="51">
        <v>0</v>
      </c>
      <c r="R19" s="52">
        <f aca="true" t="shared" si="1" ref="R19:R25">ROUND(IF(M19="EUR",P19,(P19/$I$7)),2)</f>
        <v>7081.46</v>
      </c>
      <c r="S19" s="67">
        <v>5</v>
      </c>
      <c r="T19" s="54"/>
      <c r="U19" s="54"/>
      <c r="V19" s="55">
        <f aca="true" t="shared" si="2" ref="V19:V25">ROUND(IF(M19="CZK",R19-(T19/$I$7),R19-U19),2)</f>
        <v>7081.46</v>
      </c>
      <c r="W19" s="68"/>
    </row>
    <row r="20" spans="1:23" ht="66">
      <c r="A20" s="251"/>
      <c r="B20" s="61" t="s">
        <v>82</v>
      </c>
      <c r="C20" s="62" t="s">
        <v>83</v>
      </c>
      <c r="D20" s="63" t="s">
        <v>14</v>
      </c>
      <c r="E20" s="64" t="s">
        <v>84</v>
      </c>
      <c r="F20" s="42" t="s">
        <v>67</v>
      </c>
      <c r="G20" s="65" t="s">
        <v>85</v>
      </c>
      <c r="H20" s="65" t="s">
        <v>86</v>
      </c>
      <c r="I20" s="69" t="s">
        <v>87</v>
      </c>
      <c r="J20" s="62" t="s">
        <v>88</v>
      </c>
      <c r="K20" s="66">
        <v>41609</v>
      </c>
      <c r="L20" s="66">
        <v>41619</v>
      </c>
      <c r="M20" s="49" t="s">
        <v>60</v>
      </c>
      <c r="N20" s="50">
        <v>29600</v>
      </c>
      <c r="O20" s="70">
        <v>6216</v>
      </c>
      <c r="P20" s="52">
        <f t="shared" si="0"/>
        <v>35816</v>
      </c>
      <c r="Q20" s="70">
        <v>0</v>
      </c>
      <c r="R20" s="52">
        <f t="shared" si="1"/>
        <v>1310.07</v>
      </c>
      <c r="S20" s="67">
        <v>4</v>
      </c>
      <c r="T20" s="54"/>
      <c r="U20" s="54"/>
      <c r="V20" s="55">
        <f t="shared" si="2"/>
        <v>1310.07</v>
      </c>
      <c r="W20" s="68"/>
    </row>
    <row r="21" spans="1:23" ht="66">
      <c r="A21" s="251"/>
      <c r="B21" s="61" t="s">
        <v>89</v>
      </c>
      <c r="C21" s="62" t="s">
        <v>83</v>
      </c>
      <c r="D21" s="63" t="s">
        <v>14</v>
      </c>
      <c r="E21" s="64" t="s">
        <v>90</v>
      </c>
      <c r="F21" s="42" t="s">
        <v>67</v>
      </c>
      <c r="G21" s="65" t="s">
        <v>91</v>
      </c>
      <c r="H21" s="65" t="s">
        <v>92</v>
      </c>
      <c r="I21" s="69" t="s">
        <v>93</v>
      </c>
      <c r="J21" s="62" t="s">
        <v>94</v>
      </c>
      <c r="K21" s="66">
        <v>41467</v>
      </c>
      <c r="L21" s="66">
        <v>41477</v>
      </c>
      <c r="M21" s="49" t="s">
        <v>60</v>
      </c>
      <c r="N21" s="50">
        <v>4000</v>
      </c>
      <c r="O21" s="70">
        <v>0</v>
      </c>
      <c r="P21" s="52">
        <f t="shared" si="0"/>
        <v>4000</v>
      </c>
      <c r="Q21" s="70">
        <v>0</v>
      </c>
      <c r="R21" s="52">
        <f t="shared" si="1"/>
        <v>146.31</v>
      </c>
      <c r="S21" s="67">
        <v>5</v>
      </c>
      <c r="T21" s="54"/>
      <c r="U21" s="54"/>
      <c r="V21" s="55">
        <f t="shared" si="2"/>
        <v>146.31</v>
      </c>
      <c r="W21" s="68"/>
    </row>
    <row r="22" spans="1:23" ht="66">
      <c r="A22" s="251"/>
      <c r="B22" s="61" t="s">
        <v>95</v>
      </c>
      <c r="C22" s="62" t="s">
        <v>96</v>
      </c>
      <c r="D22" s="63" t="s">
        <v>14</v>
      </c>
      <c r="E22" s="64" t="s">
        <v>97</v>
      </c>
      <c r="F22" s="42" t="s">
        <v>67</v>
      </c>
      <c r="G22" s="65" t="s">
        <v>98</v>
      </c>
      <c r="H22" s="65" t="s">
        <v>99</v>
      </c>
      <c r="I22" s="69" t="s">
        <v>100</v>
      </c>
      <c r="J22" s="62" t="s">
        <v>101</v>
      </c>
      <c r="K22" s="66">
        <v>41466</v>
      </c>
      <c r="L22" s="66">
        <v>41479</v>
      </c>
      <c r="M22" s="49" t="s">
        <v>60</v>
      </c>
      <c r="N22" s="50">
        <v>2094.92</v>
      </c>
      <c r="O22" s="70">
        <v>440.08</v>
      </c>
      <c r="P22" s="52">
        <f t="shared" si="0"/>
        <v>2535</v>
      </c>
      <c r="Q22" s="70">
        <v>0</v>
      </c>
      <c r="R22" s="52">
        <f t="shared" si="1"/>
        <v>92.72</v>
      </c>
      <c r="S22" s="67">
        <v>6</v>
      </c>
      <c r="T22" s="54"/>
      <c r="U22" s="54"/>
      <c r="V22" s="55">
        <f t="shared" si="2"/>
        <v>92.72</v>
      </c>
      <c r="W22" s="68"/>
    </row>
    <row r="23" spans="1:23" ht="66">
      <c r="A23" s="251"/>
      <c r="B23" s="61" t="s">
        <v>102</v>
      </c>
      <c r="C23" s="62" t="s">
        <v>96</v>
      </c>
      <c r="D23" s="63" t="s">
        <v>14</v>
      </c>
      <c r="E23" s="64" t="s">
        <v>103</v>
      </c>
      <c r="F23" s="42" t="s">
        <v>67</v>
      </c>
      <c r="G23" s="65" t="s">
        <v>104</v>
      </c>
      <c r="H23" s="65" t="s">
        <v>105</v>
      </c>
      <c r="I23" s="69" t="s">
        <v>106</v>
      </c>
      <c r="J23" s="62" t="s">
        <v>107</v>
      </c>
      <c r="K23" s="66">
        <v>41610</v>
      </c>
      <c r="L23" s="66">
        <v>41628</v>
      </c>
      <c r="M23" s="49" t="s">
        <v>60</v>
      </c>
      <c r="N23" s="50">
        <v>22502.05</v>
      </c>
      <c r="O23" s="70">
        <v>4726.95</v>
      </c>
      <c r="P23" s="52">
        <f t="shared" si="0"/>
        <v>27229</v>
      </c>
      <c r="Q23" s="70">
        <v>0</v>
      </c>
      <c r="R23" s="52">
        <f t="shared" si="1"/>
        <v>995.98</v>
      </c>
      <c r="S23" s="67">
        <v>6</v>
      </c>
      <c r="T23" s="54"/>
      <c r="U23" s="54"/>
      <c r="V23" s="55">
        <f t="shared" si="2"/>
        <v>995.98</v>
      </c>
      <c r="W23" s="68"/>
    </row>
    <row r="24" spans="1:23" ht="54" customHeight="1">
      <c r="A24" s="251"/>
      <c r="B24" s="61" t="s">
        <v>108</v>
      </c>
      <c r="C24" s="62" t="s">
        <v>96</v>
      </c>
      <c r="D24" s="63" t="s">
        <v>14</v>
      </c>
      <c r="E24" s="64" t="s">
        <v>109</v>
      </c>
      <c r="F24" s="42" t="s">
        <v>67</v>
      </c>
      <c r="G24" s="65" t="s">
        <v>110</v>
      </c>
      <c r="H24" s="65" t="s">
        <v>111</v>
      </c>
      <c r="I24" s="69" t="s">
        <v>100</v>
      </c>
      <c r="J24" s="62" t="s">
        <v>101</v>
      </c>
      <c r="K24" s="66">
        <v>41543</v>
      </c>
      <c r="L24" s="66">
        <v>41564</v>
      </c>
      <c r="M24" s="49" t="s">
        <v>60</v>
      </c>
      <c r="N24" s="71">
        <v>784</v>
      </c>
      <c r="O24" s="72">
        <v>0</v>
      </c>
      <c r="P24" s="52">
        <f t="shared" si="0"/>
        <v>784</v>
      </c>
      <c r="Q24" s="72">
        <v>0</v>
      </c>
      <c r="R24" s="52">
        <f t="shared" si="1"/>
        <v>28.68</v>
      </c>
      <c r="S24" s="67">
        <v>6</v>
      </c>
      <c r="T24" s="54"/>
      <c r="U24" s="54"/>
      <c r="V24" s="55">
        <f t="shared" si="2"/>
        <v>28.68</v>
      </c>
      <c r="W24" s="68"/>
    </row>
    <row r="25" spans="1:23" ht="79.5" customHeight="1" thickBot="1">
      <c r="A25" s="252"/>
      <c r="B25" s="61" t="s">
        <v>112</v>
      </c>
      <c r="C25" s="62" t="s">
        <v>113</v>
      </c>
      <c r="D25" s="63" t="s">
        <v>14</v>
      </c>
      <c r="E25" s="64" t="s">
        <v>114</v>
      </c>
      <c r="F25" s="42" t="s">
        <v>67</v>
      </c>
      <c r="G25" s="65"/>
      <c r="H25" s="65" t="s">
        <v>115</v>
      </c>
      <c r="I25" s="69" t="s">
        <v>116</v>
      </c>
      <c r="J25" s="62" t="s">
        <v>117</v>
      </c>
      <c r="K25" s="66">
        <v>41611</v>
      </c>
      <c r="L25" s="66">
        <v>41614</v>
      </c>
      <c r="M25" s="49" t="s">
        <v>61</v>
      </c>
      <c r="N25" s="50">
        <v>1604.87</v>
      </c>
      <c r="O25" s="70">
        <v>0</v>
      </c>
      <c r="P25" s="52">
        <f t="shared" si="0"/>
        <v>1604.87</v>
      </c>
      <c r="Q25" s="70">
        <v>0</v>
      </c>
      <c r="R25" s="52">
        <f t="shared" si="1"/>
        <v>1604.87</v>
      </c>
      <c r="S25" s="67">
        <v>4</v>
      </c>
      <c r="T25" s="54"/>
      <c r="U25" s="54"/>
      <c r="V25" s="55">
        <f t="shared" si="2"/>
        <v>1604.87</v>
      </c>
      <c r="W25" s="68"/>
    </row>
    <row r="26" spans="1:23" ht="13.5" thickBot="1">
      <c r="A26" s="253"/>
      <c r="B26" s="248" t="s">
        <v>118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>
        <f>SUM(N19:N24)</f>
        <v>218980.97</v>
      </c>
      <c r="O26" s="249">
        <f>SUM(O19:O25)</f>
        <v>44983.03</v>
      </c>
      <c r="P26" s="250">
        <f>SUM(P19:P24)</f>
        <v>263964</v>
      </c>
      <c r="Q26" s="57">
        <f>SUM(Q19:Q24)</f>
        <v>0</v>
      </c>
      <c r="R26" s="58">
        <f>SUM(R19:R25)</f>
        <v>11260.09</v>
      </c>
      <c r="S26" s="59">
        <f>SUM(S19:S25)</f>
        <v>36</v>
      </c>
      <c r="T26" s="58">
        <f>SUM(T19:T24)</f>
        <v>0</v>
      </c>
      <c r="U26" s="58">
        <f>SUM(U19:U24)</f>
        <v>0</v>
      </c>
      <c r="V26" s="58">
        <f>SUM(V19:V25)</f>
        <v>11260.09</v>
      </c>
      <c r="W26" s="60"/>
    </row>
    <row r="27" spans="1:23" ht="14.25" thickBot="1">
      <c r="A27" s="254" t="s">
        <v>119</v>
      </c>
      <c r="B27" s="61"/>
      <c r="C27" s="73"/>
      <c r="D27" s="63"/>
      <c r="E27" s="74"/>
      <c r="F27" s="42" t="s">
        <v>67</v>
      </c>
      <c r="G27" s="75"/>
      <c r="H27" s="75"/>
      <c r="I27" s="73"/>
      <c r="J27" s="73"/>
      <c r="K27" s="66"/>
      <c r="L27" s="66"/>
      <c r="M27" s="49" t="s">
        <v>60</v>
      </c>
      <c r="N27" s="50">
        <v>0</v>
      </c>
      <c r="O27" s="51"/>
      <c r="P27" s="52">
        <f>IF($D$6="ANO",IF($D$7="NE",SUM(N27:O27),N27),SUM(N27:O27))</f>
        <v>0</v>
      </c>
      <c r="Q27" s="51">
        <v>0</v>
      </c>
      <c r="R27" s="52">
        <f>ROUND(IF(M27="EUR",P27,(P27/$I$7)),2)</f>
        <v>0</v>
      </c>
      <c r="S27" s="53"/>
      <c r="T27" s="54"/>
      <c r="U27" s="54"/>
      <c r="V27" s="55">
        <f>ROUND(IF(M27="CZK",R27-(T27/$I$7),R27-U27),2)</f>
        <v>0</v>
      </c>
      <c r="W27" s="56"/>
    </row>
    <row r="28" spans="1:23" ht="13.5" thickBot="1">
      <c r="A28" s="253"/>
      <c r="B28" s="248" t="s">
        <v>120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>
        <f aca="true" t="shared" si="3" ref="N28:V28">SUM(N27:N27)</f>
        <v>0</v>
      </c>
      <c r="O28" s="249">
        <f t="shared" si="3"/>
        <v>0</v>
      </c>
      <c r="P28" s="250">
        <f t="shared" si="3"/>
        <v>0</v>
      </c>
      <c r="Q28" s="57">
        <f t="shared" si="3"/>
        <v>0</v>
      </c>
      <c r="R28" s="58">
        <f t="shared" si="3"/>
        <v>0</v>
      </c>
      <c r="S28" s="59">
        <f t="shared" si="3"/>
        <v>0</v>
      </c>
      <c r="T28" s="58">
        <f t="shared" si="3"/>
        <v>0</v>
      </c>
      <c r="U28" s="58">
        <f t="shared" si="3"/>
        <v>0</v>
      </c>
      <c r="V28" s="58">
        <f t="shared" si="3"/>
        <v>0</v>
      </c>
      <c r="W28" s="60"/>
    </row>
    <row r="29" spans="1:43" s="79" customFormat="1" ht="23.25" customHeight="1" thickBot="1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76"/>
      <c r="M29" s="76"/>
      <c r="N29" s="76"/>
      <c r="O29" s="76"/>
      <c r="P29" s="76"/>
      <c r="Q29" s="76"/>
      <c r="R29" s="257"/>
      <c r="S29" s="257"/>
      <c r="T29" s="257"/>
      <c r="U29" s="257"/>
      <c r="V29" s="77"/>
      <c r="W29" s="78"/>
      <c r="AQ29" s="8"/>
    </row>
    <row r="30" spans="1:43" ht="26.25" customHeight="1" thickBot="1">
      <c r="A30" s="80" t="s">
        <v>121</v>
      </c>
      <c r="B30" s="258" t="s">
        <v>122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60"/>
      <c r="O30" s="261" t="s">
        <v>61</v>
      </c>
      <c r="P30" s="262"/>
      <c r="Q30" s="263"/>
      <c r="R30" s="81">
        <f>R28+R26+R18</f>
        <v>11309.58</v>
      </c>
      <c r="S30" s="82">
        <f>S28+S26+S18</f>
        <v>78</v>
      </c>
      <c r="T30" s="83">
        <f>T28+T26+T18</f>
        <v>0</v>
      </c>
      <c r="U30" s="83">
        <f>U28+U26+U18</f>
        <v>0</v>
      </c>
      <c r="V30" s="81">
        <f>V28+V26+V18</f>
        <v>11309.58</v>
      </c>
      <c r="W30" s="78"/>
      <c r="AQ30" s="79"/>
    </row>
    <row r="31" spans="1:43" ht="26.25" customHeight="1" thickBot="1">
      <c r="A31" s="84" t="s">
        <v>123</v>
      </c>
      <c r="B31" s="258" t="s">
        <v>124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60"/>
      <c r="O31" s="81" t="s">
        <v>60</v>
      </c>
      <c r="P31" s="85">
        <v>0</v>
      </c>
      <c r="Q31" s="264"/>
      <c r="R31" s="265"/>
      <c r="S31" s="265"/>
      <c r="T31" s="266"/>
      <c r="U31" s="83" t="s">
        <v>61</v>
      </c>
      <c r="V31" s="83">
        <f>ROUND((P31/$I$7),2)</f>
        <v>0</v>
      </c>
      <c r="W31" s="78"/>
      <c r="AQ31" s="79"/>
    </row>
    <row r="32" spans="1:43" ht="26.25" customHeight="1" thickBot="1">
      <c r="A32" s="84" t="s">
        <v>125</v>
      </c>
      <c r="B32" s="258" t="s">
        <v>126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60"/>
      <c r="O32" s="264"/>
      <c r="P32" s="265"/>
      <c r="Q32" s="265"/>
      <c r="R32" s="265"/>
      <c r="S32" s="265"/>
      <c r="T32" s="266"/>
      <c r="U32" s="83" t="s">
        <v>61</v>
      </c>
      <c r="V32" s="83">
        <f>$V30-$V31</f>
        <v>11309.58</v>
      </c>
      <c r="W32" s="78"/>
      <c r="AQ32" s="79"/>
    </row>
    <row r="33" spans="1:43" s="14" customFormat="1" ht="12.75">
      <c r="A33" s="8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87"/>
      <c r="M33" s="87"/>
      <c r="N33" s="87"/>
      <c r="O33" s="87"/>
      <c r="P33" s="87"/>
      <c r="Q33" s="87"/>
      <c r="R33" s="267"/>
      <c r="S33" s="268"/>
      <c r="T33" s="87"/>
      <c r="U33" s="87"/>
      <c r="V33" s="87"/>
      <c r="W33" s="78"/>
      <c r="AQ33" s="8"/>
    </row>
    <row r="34" spans="1:23" s="14" customFormat="1" ht="22.5" customHeight="1" thickBot="1">
      <c r="A34" s="88" t="s">
        <v>127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87"/>
      <c r="M34" s="87"/>
      <c r="N34" s="87"/>
      <c r="O34" s="87"/>
      <c r="P34" s="87"/>
      <c r="Q34" s="87"/>
      <c r="R34" s="89"/>
      <c r="S34" s="89"/>
      <c r="T34" s="89"/>
      <c r="U34" s="89"/>
      <c r="V34" s="89"/>
      <c r="W34" s="89"/>
    </row>
    <row r="35" spans="1:23" s="14" customFormat="1" ht="15" customHeight="1" thickBot="1">
      <c r="A35" s="269" t="s">
        <v>128</v>
      </c>
      <c r="B35" s="90"/>
      <c r="C35" s="91"/>
      <c r="D35" s="92"/>
      <c r="E35" s="93"/>
      <c r="F35" s="94" t="s">
        <v>67</v>
      </c>
      <c r="G35" s="95"/>
      <c r="H35" s="95"/>
      <c r="I35" s="91"/>
      <c r="J35" s="91"/>
      <c r="K35" s="96"/>
      <c r="L35" s="96"/>
      <c r="M35" s="97" t="s">
        <v>60</v>
      </c>
      <c r="N35" s="98">
        <v>0</v>
      </c>
      <c r="O35" s="99"/>
      <c r="P35" s="100">
        <f>IF($D$6="ANO",IF($D$7="NE",SUM(N35:O35),N35),SUM(N35:O35))</f>
        <v>0</v>
      </c>
      <c r="Q35" s="99">
        <v>0</v>
      </c>
      <c r="R35" s="100">
        <f>ROUND(IF(M35="EUR",P35,(P35/$I$7)),2)</f>
        <v>0</v>
      </c>
      <c r="S35" s="101">
        <v>0</v>
      </c>
      <c r="T35" s="102"/>
      <c r="U35" s="102"/>
      <c r="V35" s="103">
        <f>ROUND(IF(M35="CZK",R35-(T35/$I$7),R35-U35),2)</f>
        <v>0</v>
      </c>
      <c r="W35" s="104"/>
    </row>
    <row r="36" spans="1:23" s="14" customFormat="1" ht="13.5" thickBot="1">
      <c r="A36" s="270"/>
      <c r="B36" s="248" t="s">
        <v>129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50"/>
      <c r="Q36" s="57">
        <f aca="true" t="shared" si="4" ref="Q36:V36">SUM(Q35:Q35)</f>
        <v>0</v>
      </c>
      <c r="R36" s="58">
        <f t="shared" si="4"/>
        <v>0</v>
      </c>
      <c r="S36" s="59">
        <f t="shared" si="4"/>
        <v>0</v>
      </c>
      <c r="T36" s="58">
        <f t="shared" si="4"/>
        <v>0</v>
      </c>
      <c r="U36" s="58">
        <f t="shared" si="4"/>
        <v>0</v>
      </c>
      <c r="V36" s="58">
        <f t="shared" si="4"/>
        <v>0</v>
      </c>
      <c r="W36" s="60"/>
    </row>
    <row r="37" spans="1:23" s="14" customFormat="1" ht="13.5" thickBot="1">
      <c r="A37" s="8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87"/>
      <c r="M37" s="87"/>
      <c r="N37" s="87"/>
      <c r="O37" s="87"/>
      <c r="P37" s="87"/>
      <c r="Q37" s="87"/>
      <c r="R37" s="89"/>
      <c r="S37" s="89"/>
      <c r="T37" s="89"/>
      <c r="U37" s="89"/>
      <c r="V37" s="89"/>
      <c r="W37" s="89"/>
    </row>
    <row r="38" spans="1:43" s="110" customFormat="1" ht="15.75" customHeight="1" thickBot="1">
      <c r="A38" s="105"/>
      <c r="B38" s="106"/>
      <c r="C38" s="107"/>
      <c r="D38" s="107"/>
      <c r="E38" s="108"/>
      <c r="F38" s="108"/>
      <c r="G38" s="108"/>
      <c r="H38" s="108"/>
      <c r="I38" s="107"/>
      <c r="J38" s="107"/>
      <c r="K38" s="109"/>
      <c r="T38" s="271" t="s">
        <v>130</v>
      </c>
      <c r="U38" s="272"/>
      <c r="V38" s="273"/>
      <c r="W38" s="111">
        <f>V32</f>
        <v>11309.58</v>
      </c>
      <c r="X38" s="109"/>
      <c r="Y38" s="110" t="s">
        <v>131</v>
      </c>
      <c r="AC38" s="109"/>
      <c r="AD38" s="109"/>
      <c r="AE38" s="109"/>
      <c r="AF38" s="109"/>
      <c r="AG38" s="109"/>
      <c r="AH38" s="109"/>
      <c r="AI38" s="109"/>
      <c r="AQ38" s="14"/>
    </row>
    <row r="39" spans="1:43" ht="16.5" customHeight="1" thickBot="1">
      <c r="A39" s="112" t="s">
        <v>132</v>
      </c>
      <c r="B39" s="113"/>
      <c r="C39" s="114"/>
      <c r="D39" s="114"/>
      <c r="E39" s="115"/>
      <c r="F39" s="114"/>
      <c r="G39" s="116"/>
      <c r="H39" s="117"/>
      <c r="I39" s="117"/>
      <c r="J39" s="118"/>
      <c r="K39" s="119"/>
      <c r="L39" s="110"/>
      <c r="R39" s="277" t="s">
        <v>133</v>
      </c>
      <c r="S39" s="278"/>
      <c r="T39" s="279" t="s">
        <v>134</v>
      </c>
      <c r="U39" s="279"/>
      <c r="V39" s="280"/>
      <c r="W39" s="111">
        <f>R30-V30</f>
        <v>0</v>
      </c>
      <c r="X39" s="120" t="s">
        <v>135</v>
      </c>
      <c r="Y39" s="121" t="s">
        <v>136</v>
      </c>
      <c r="Z39" s="122" t="s">
        <v>137</v>
      </c>
      <c r="AC39" s="123"/>
      <c r="AD39" s="123"/>
      <c r="AE39" s="123"/>
      <c r="AF39" s="123"/>
      <c r="AG39" s="123"/>
      <c r="AH39" s="123"/>
      <c r="AI39" s="123"/>
      <c r="AQ39" s="110"/>
    </row>
    <row r="40" spans="1:43" s="14" customFormat="1" ht="13.5" customHeight="1" thickBot="1">
      <c r="A40" s="124" t="s">
        <v>138</v>
      </c>
      <c r="B40" s="125" t="s">
        <v>139</v>
      </c>
      <c r="C40" s="126"/>
      <c r="D40" s="126"/>
      <c r="E40" s="126"/>
      <c r="F40" s="127"/>
      <c r="G40" s="123"/>
      <c r="H40" s="119"/>
      <c r="I40" s="119"/>
      <c r="J40" s="128"/>
      <c r="K40" s="119"/>
      <c r="L40" s="125"/>
      <c r="R40" s="129">
        <f>FLOOR(($V46*W40),1)</f>
        <v>0</v>
      </c>
      <c r="S40" s="130" t="s">
        <v>140</v>
      </c>
      <c r="T40" s="281" t="s">
        <v>141</v>
      </c>
      <c r="U40" s="281"/>
      <c r="V40" s="282"/>
      <c r="W40" s="131">
        <f>$X40-($X40/$V30*$V31)</f>
        <v>0</v>
      </c>
      <c r="X40" s="132">
        <f>SUMIF(F16:F28,"IV",V16:V28)</f>
        <v>0</v>
      </c>
      <c r="Y40" s="133">
        <f>W40/V32</f>
        <v>0</v>
      </c>
      <c r="Z40" s="133">
        <f>R40/W46</f>
        <v>0</v>
      </c>
      <c r="AC40" s="109"/>
      <c r="AD40" s="109"/>
      <c r="AE40" s="109"/>
      <c r="AF40" s="109"/>
      <c r="AG40" s="109"/>
      <c r="AH40" s="109"/>
      <c r="AI40" s="109"/>
      <c r="AQ40" s="8"/>
    </row>
    <row r="41" spans="1:35" s="14" customFormat="1" ht="13.5" customHeight="1" thickBot="1">
      <c r="A41" s="124" t="s">
        <v>142</v>
      </c>
      <c r="B41" s="125" t="s">
        <v>143</v>
      </c>
      <c r="C41" s="126"/>
      <c r="D41" s="126"/>
      <c r="E41" s="126"/>
      <c r="F41" s="107"/>
      <c r="G41" s="109"/>
      <c r="H41" s="126"/>
      <c r="I41" s="126"/>
      <c r="J41" s="134"/>
      <c r="K41" s="126"/>
      <c r="L41" s="125"/>
      <c r="R41" s="135">
        <f>W46-R40</f>
        <v>565</v>
      </c>
      <c r="S41" s="136" t="s">
        <v>67</v>
      </c>
      <c r="T41" s="281" t="s">
        <v>144</v>
      </c>
      <c r="U41" s="281"/>
      <c r="V41" s="282"/>
      <c r="W41" s="131">
        <f>$X41-($X41/$V30*$V31)</f>
        <v>11309.579999999998</v>
      </c>
      <c r="X41" s="132">
        <f>SUMIF(F16:F28,"NIV",V16:V28)</f>
        <v>11309.579999999998</v>
      </c>
      <c r="Y41" s="133">
        <f>W41/V32</f>
        <v>0.9999999999999999</v>
      </c>
      <c r="Z41" s="133">
        <f>R41/W46</f>
        <v>1</v>
      </c>
      <c r="AC41" s="109"/>
      <c r="AD41" s="109"/>
      <c r="AE41" s="109"/>
      <c r="AF41" s="109"/>
      <c r="AG41" s="109"/>
      <c r="AH41" s="109"/>
      <c r="AI41" s="109"/>
    </row>
    <row r="42" spans="1:35" s="14" customFormat="1" ht="13.5" customHeight="1" thickBot="1">
      <c r="A42" s="124" t="s">
        <v>145</v>
      </c>
      <c r="B42" s="125" t="s">
        <v>146</v>
      </c>
      <c r="C42" s="126"/>
      <c r="D42" s="126"/>
      <c r="E42" s="126"/>
      <c r="F42" s="107"/>
      <c r="G42" s="109"/>
      <c r="H42" s="126"/>
      <c r="I42" s="126"/>
      <c r="J42" s="134"/>
      <c r="K42" s="126"/>
      <c r="L42" s="125"/>
      <c r="Q42" s="137" t="s">
        <v>147</v>
      </c>
      <c r="R42" s="138">
        <f>SUM(R40:R41)</f>
        <v>565</v>
      </c>
      <c r="S42" s="109"/>
      <c r="T42" s="109"/>
      <c r="U42" s="139" t="s">
        <v>131</v>
      </c>
      <c r="V42" s="283" t="str">
        <f>IF((W40+W41)=V32,"OK","ZKONTROLUJ     NIV/IV ")</f>
        <v>OK</v>
      </c>
      <c r="W42" s="283"/>
      <c r="Y42" s="140">
        <f>SUM(Y40:Y41)</f>
        <v>0.9999999999999999</v>
      </c>
      <c r="Z42" s="140">
        <f>SUM(Z40:Z41)</f>
        <v>1</v>
      </c>
      <c r="AC42" s="109"/>
      <c r="AD42" s="109"/>
      <c r="AE42" s="109"/>
      <c r="AF42" s="109"/>
      <c r="AG42" s="109"/>
      <c r="AH42" s="109"/>
      <c r="AI42" s="109"/>
    </row>
    <row r="43" spans="1:43" ht="12.75">
      <c r="A43" s="124" t="s">
        <v>148</v>
      </c>
      <c r="B43" s="125" t="s">
        <v>149</v>
      </c>
      <c r="C43" s="119"/>
      <c r="D43" s="119"/>
      <c r="E43" s="119"/>
      <c r="F43" s="107"/>
      <c r="G43" s="109"/>
      <c r="H43" s="126"/>
      <c r="I43" s="126"/>
      <c r="J43" s="134"/>
      <c r="K43" s="126"/>
      <c r="L43" s="110"/>
      <c r="O43" s="14"/>
      <c r="P43" s="14"/>
      <c r="Q43" s="14"/>
      <c r="R43" s="14"/>
      <c r="S43" s="109"/>
      <c r="T43" s="284" t="s">
        <v>150</v>
      </c>
      <c r="U43" s="285"/>
      <c r="V43" s="285"/>
      <c r="W43" s="286"/>
      <c r="X43" s="141"/>
      <c r="AC43" s="141"/>
      <c r="AD43" s="141"/>
      <c r="AE43" s="141"/>
      <c r="AF43" s="141"/>
      <c r="AG43" s="141"/>
      <c r="AH43" s="141"/>
      <c r="AI43" s="141"/>
      <c r="AQ43" s="14"/>
    </row>
    <row r="44" spans="1:35" ht="12.75">
      <c r="A44" s="124" t="s">
        <v>151</v>
      </c>
      <c r="B44" s="125" t="s">
        <v>152</v>
      </c>
      <c r="C44" s="119"/>
      <c r="D44" s="119"/>
      <c r="E44" s="119"/>
      <c r="F44" s="119"/>
      <c r="G44" s="119"/>
      <c r="H44" s="119"/>
      <c r="I44" s="119"/>
      <c r="J44" s="128"/>
      <c r="K44" s="142"/>
      <c r="L44" s="142"/>
      <c r="M44" s="142"/>
      <c r="O44" s="14"/>
      <c r="P44" s="14"/>
      <c r="Q44" s="14"/>
      <c r="R44" s="14"/>
      <c r="S44" s="143"/>
      <c r="T44" s="305" t="s">
        <v>153</v>
      </c>
      <c r="U44" s="306"/>
      <c r="V44" s="144" t="s">
        <v>154</v>
      </c>
      <c r="W44" s="145" t="s">
        <v>150</v>
      </c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</row>
    <row r="45" spans="1:35" ht="12.75">
      <c r="A45" s="124" t="s">
        <v>155</v>
      </c>
      <c r="B45" s="125" t="s">
        <v>156</v>
      </c>
      <c r="C45" s="119"/>
      <c r="D45" s="119"/>
      <c r="E45" s="119"/>
      <c r="F45" s="119"/>
      <c r="G45" s="119"/>
      <c r="H45" s="119"/>
      <c r="I45" s="119"/>
      <c r="J45" s="128"/>
      <c r="K45" s="142"/>
      <c r="L45" s="142"/>
      <c r="M45" s="142"/>
      <c r="O45" s="14"/>
      <c r="P45" s="14"/>
      <c r="Q45" s="14"/>
      <c r="R45" s="109"/>
      <c r="S45" s="110"/>
      <c r="T45" s="307" t="s">
        <v>157</v>
      </c>
      <c r="U45" s="308"/>
      <c r="V45" s="146">
        <v>0.85</v>
      </c>
      <c r="W45" s="147">
        <f>FLOOR(($V45*$V32),1)</f>
        <v>9613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</row>
    <row r="46" spans="1:35" ht="12.75">
      <c r="A46" s="124" t="s">
        <v>158</v>
      </c>
      <c r="B46" s="125" t="s">
        <v>159</v>
      </c>
      <c r="C46" s="119"/>
      <c r="D46" s="119"/>
      <c r="E46" s="119"/>
      <c r="F46" s="119"/>
      <c r="G46" s="119"/>
      <c r="H46" s="119"/>
      <c r="I46" s="119"/>
      <c r="J46" s="128"/>
      <c r="K46" s="142"/>
      <c r="L46" s="142"/>
      <c r="M46" s="142"/>
      <c r="R46" s="109"/>
      <c r="S46" s="110"/>
      <c r="T46" s="305" t="s">
        <v>160</v>
      </c>
      <c r="U46" s="306"/>
      <c r="V46" s="149">
        <v>0.05</v>
      </c>
      <c r="W46" s="147">
        <f>IF(V47=0%,V32-W45,FLOOR(($V46*$V32),1))</f>
        <v>565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</row>
    <row r="47" spans="1:35" ht="12.75">
      <c r="A47" s="124"/>
      <c r="B47" s="125" t="s">
        <v>161</v>
      </c>
      <c r="C47" s="119"/>
      <c r="D47" s="119"/>
      <c r="E47" s="119"/>
      <c r="F47" s="119"/>
      <c r="G47" s="119"/>
      <c r="H47" s="119"/>
      <c r="I47" s="119"/>
      <c r="J47" s="128"/>
      <c r="K47" s="142"/>
      <c r="L47" s="142"/>
      <c r="M47" s="142"/>
      <c r="R47" s="109"/>
      <c r="S47" s="151"/>
      <c r="T47" s="307" t="s">
        <v>162</v>
      </c>
      <c r="U47" s="308"/>
      <c r="V47" s="152">
        <f>V48-V45-V46</f>
        <v>0.10000000000000002</v>
      </c>
      <c r="W47" s="147">
        <f>V32-W45-W46</f>
        <v>1131.58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</row>
    <row r="48" spans="1:35" ht="13.5" thickBot="1">
      <c r="A48" s="153"/>
      <c r="B48" s="125" t="s">
        <v>163</v>
      </c>
      <c r="C48" s="119"/>
      <c r="D48" s="119"/>
      <c r="E48" s="119"/>
      <c r="F48" s="119"/>
      <c r="G48" s="119"/>
      <c r="H48" s="119"/>
      <c r="I48" s="119"/>
      <c r="J48" s="128"/>
      <c r="K48" s="142"/>
      <c r="L48" s="142"/>
      <c r="M48" s="142"/>
      <c r="R48" s="109"/>
      <c r="S48" s="151"/>
      <c r="T48" s="309" t="s">
        <v>164</v>
      </c>
      <c r="U48" s="310"/>
      <c r="V48" s="154">
        <v>1</v>
      </c>
      <c r="W48" s="155">
        <f>SUM(W45:W47)</f>
        <v>11309.58</v>
      </c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</row>
    <row r="49" spans="1:35" ht="13.5" thickBot="1">
      <c r="A49" s="156" t="s">
        <v>165</v>
      </c>
      <c r="B49" s="157" t="s">
        <v>166</v>
      </c>
      <c r="C49" s="157"/>
      <c r="D49" s="157"/>
      <c r="E49" s="157"/>
      <c r="F49" s="157"/>
      <c r="G49" s="157"/>
      <c r="H49" s="157"/>
      <c r="I49" s="157"/>
      <c r="J49" s="158"/>
      <c r="K49" s="142"/>
      <c r="L49" s="142"/>
      <c r="M49" s="142"/>
      <c r="R49" s="143"/>
      <c r="S49" s="151"/>
      <c r="W49" s="143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</row>
    <row r="50" spans="1:35" ht="1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O50" s="274" t="s">
        <v>167</v>
      </c>
      <c r="P50" s="275"/>
      <c r="Q50" s="275"/>
      <c r="R50" s="276"/>
      <c r="S50" s="110"/>
      <c r="T50" s="274" t="s">
        <v>168</v>
      </c>
      <c r="U50" s="275"/>
      <c r="V50" s="275"/>
      <c r="W50" s="276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</row>
    <row r="51" spans="3:35" ht="12.75">
      <c r="C51" s="142"/>
      <c r="D51" s="142"/>
      <c r="E51" s="160"/>
      <c r="F51" s="160"/>
      <c r="G51" s="160"/>
      <c r="H51" s="160"/>
      <c r="I51" s="161"/>
      <c r="J51" s="162"/>
      <c r="K51" s="161"/>
      <c r="L51" s="161"/>
      <c r="M51" s="161"/>
      <c r="N51" s="161"/>
      <c r="O51" s="287" t="s">
        <v>169</v>
      </c>
      <c r="P51" s="288"/>
      <c r="Q51" s="288"/>
      <c r="R51" s="289"/>
      <c r="S51" s="163"/>
      <c r="T51" s="287" t="s">
        <v>170</v>
      </c>
      <c r="U51" s="288"/>
      <c r="V51" s="288"/>
      <c r="W51" s="28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</row>
    <row r="52" spans="3:35" ht="33.75" customHeight="1">
      <c r="C52" s="125"/>
      <c r="D52" s="125"/>
      <c r="E52" s="160"/>
      <c r="F52" s="160"/>
      <c r="G52" s="160"/>
      <c r="H52" s="160"/>
      <c r="I52" s="161"/>
      <c r="J52" s="162"/>
      <c r="K52" s="161"/>
      <c r="L52" s="161"/>
      <c r="M52" s="161"/>
      <c r="N52" s="161"/>
      <c r="O52" s="290"/>
      <c r="P52" s="291"/>
      <c r="Q52" s="291"/>
      <c r="R52" s="292"/>
      <c r="S52" s="163"/>
      <c r="T52" s="290"/>
      <c r="U52" s="291"/>
      <c r="V52" s="291"/>
      <c r="W52" s="292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</row>
    <row r="53" spans="15:23" ht="12.75">
      <c r="O53" s="290"/>
      <c r="P53" s="291"/>
      <c r="Q53" s="291"/>
      <c r="R53" s="292"/>
      <c r="T53" s="290"/>
      <c r="U53" s="291"/>
      <c r="V53" s="291"/>
      <c r="W53" s="292"/>
    </row>
    <row r="54" spans="15:23" ht="12.75">
      <c r="O54" s="293"/>
      <c r="P54" s="294"/>
      <c r="Q54" s="294"/>
      <c r="R54" s="295"/>
      <c r="T54" s="293"/>
      <c r="U54" s="294"/>
      <c r="V54" s="294"/>
      <c r="W54" s="295"/>
    </row>
    <row r="55" spans="15:23" ht="12.75">
      <c r="O55" s="296" t="s">
        <v>171</v>
      </c>
      <c r="P55" s="297"/>
      <c r="Q55" s="297"/>
      <c r="R55" s="298"/>
      <c r="T55" s="296" t="s">
        <v>171</v>
      </c>
      <c r="U55" s="297"/>
      <c r="V55" s="297"/>
      <c r="W55" s="298"/>
    </row>
    <row r="56" spans="15:23" ht="12.75">
      <c r="O56" s="299"/>
      <c r="P56" s="300"/>
      <c r="Q56" s="300"/>
      <c r="R56" s="301"/>
      <c r="T56" s="299"/>
      <c r="U56" s="300"/>
      <c r="V56" s="300"/>
      <c r="W56" s="301"/>
    </row>
    <row r="57" spans="15:23" ht="13.5" thickBot="1">
      <c r="O57" s="302"/>
      <c r="P57" s="303"/>
      <c r="Q57" s="303"/>
      <c r="R57" s="304"/>
      <c r="T57" s="302"/>
      <c r="U57" s="303"/>
      <c r="V57" s="303"/>
      <c r="W57" s="304"/>
    </row>
  </sheetData>
  <sheetProtection/>
  <mergeCells count="73">
    <mergeCell ref="O51:R54"/>
    <mergeCell ref="T51:W54"/>
    <mergeCell ref="O55:R57"/>
    <mergeCell ref="T55:W57"/>
    <mergeCell ref="T44:U44"/>
    <mergeCell ref="T45:U45"/>
    <mergeCell ref="T46:U46"/>
    <mergeCell ref="T47:U47"/>
    <mergeCell ref="T48:U48"/>
    <mergeCell ref="O50:R50"/>
    <mergeCell ref="T50:W50"/>
    <mergeCell ref="R39:S39"/>
    <mergeCell ref="T39:V39"/>
    <mergeCell ref="T40:V40"/>
    <mergeCell ref="T41:V41"/>
    <mergeCell ref="V42:W42"/>
    <mergeCell ref="T43:W43"/>
    <mergeCell ref="B32:N32"/>
    <mergeCell ref="O32:T32"/>
    <mergeCell ref="R33:S33"/>
    <mergeCell ref="A35:A36"/>
    <mergeCell ref="B36:P36"/>
    <mergeCell ref="T38:V38"/>
    <mergeCell ref="A29:K29"/>
    <mergeCell ref="R29:S29"/>
    <mergeCell ref="T29:U29"/>
    <mergeCell ref="B30:N30"/>
    <mergeCell ref="O30:Q30"/>
    <mergeCell ref="B31:N31"/>
    <mergeCell ref="Q31:T31"/>
    <mergeCell ref="A16:A18"/>
    <mergeCell ref="B18:P18"/>
    <mergeCell ref="A19:A26"/>
    <mergeCell ref="B26:P26"/>
    <mergeCell ref="A27:A28"/>
    <mergeCell ref="B28:P28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27 T35 T19:T24">
    <cfRule type="expression" priority="7" dxfId="7" stopIfTrue="1">
      <formula>M19="EUR"</formula>
    </cfRule>
  </conditionalFormatting>
  <conditionalFormatting sqref="T16">
    <cfRule type="expression" priority="6" dxfId="8" stopIfTrue="1">
      <formula>M16="EUR"</formula>
    </cfRule>
  </conditionalFormatting>
  <conditionalFormatting sqref="U27 U16 U35 U19:U24">
    <cfRule type="expression" priority="5" dxfId="0" stopIfTrue="1">
      <formula>M16="CZK"</formula>
    </cfRule>
  </conditionalFormatting>
  <conditionalFormatting sqref="T25">
    <cfRule type="expression" priority="4" dxfId="7" stopIfTrue="1">
      <formula>M25="EUR"</formula>
    </cfRule>
  </conditionalFormatting>
  <conditionalFormatting sqref="U25">
    <cfRule type="expression" priority="3" dxfId="0" stopIfTrue="1">
      <formula>M25="CZK"</formula>
    </cfRule>
  </conditionalFormatting>
  <conditionalFormatting sqref="T17">
    <cfRule type="expression" priority="2" dxfId="8" stopIfTrue="1">
      <formula>M17="EUR"</formula>
    </cfRule>
  </conditionalFormatting>
  <conditionalFormatting sqref="U17">
    <cfRule type="expression" priority="1" dxfId="0" stopIfTrue="1">
      <formula>M17="CZK"</formula>
    </cfRule>
  </conditionalFormatting>
  <dataValidations count="5">
    <dataValidation type="custom" allowBlank="1" showInputMessage="1" showErrorMessage="1" sqref="V35 R35 V48:W48 P27 R40:S41 W40:X41 W38:W39 R30:V30 P35 Q36:V36 S28:U28 Q28 S26:U26 Q26 S18:U18 Q18 V31:V32 Y38:Z42 W45:W47 A39:J49 P19:P25 R16:R28 V16:V28 P16:P17">
      <formula1>V35</formula1>
    </dataValidation>
    <dataValidation type="list" allowBlank="1" showInputMessage="1" showErrorMessage="1" sqref="M19:M25 M35 M27 M16:M17">
      <formula1>"CZK,EUR"</formula1>
    </dataValidation>
    <dataValidation type="list" allowBlank="1" showInputMessage="1" showErrorMessage="1" sqref="F35 F19:F25 F27 F16:F17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35 D19:D25 D27 D16:D17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39" r:id="rId3"/>
  <headerFooter alignWithMargins="0">
    <oddHeader>&amp;LPříručka pro příjemce dotace Cíl 3 ČR-Rakousko
&amp;RSoupiska výdajů
&amp;"Arial,Tučné"&amp;11RK-11-2014-48, př. 2
počet stran: 2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2014-03-20T14:00:49Z</cp:lastPrinted>
  <dcterms:created xsi:type="dcterms:W3CDTF">2014-03-17T11:09:42Z</dcterms:created>
  <dcterms:modified xsi:type="dcterms:W3CDTF">2014-03-20T14:00:54Z</dcterms:modified>
  <cp:category/>
  <cp:version/>
  <cp:contentType/>
  <cp:contentStatus/>
</cp:coreProperties>
</file>