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4232" windowHeight="11640" activeTab="0"/>
  </bookViews>
  <sheets>
    <sheet name="RK-11-2014-22, př. 1" sheetId="1" r:id="rId1"/>
  </sheets>
  <definedNames>
    <definedName name="_xlnm.Print_Area" localSheetId="0">'RK-11-2014-22, př. 1'!$A$1:$N$146</definedName>
  </definedNames>
  <calcPr fullCalcOnLoad="1"/>
</workbook>
</file>

<file path=xl/sharedStrings.xml><?xml version="1.0" encoding="utf-8"?>
<sst xmlns="http://schemas.openxmlformats.org/spreadsheetml/2006/main" count="342" uniqueCount="200">
  <si>
    <t>Finanční plán</t>
  </si>
  <si>
    <t xml:space="preserve">Hlavní </t>
  </si>
  <si>
    <t>Doplňková</t>
  </si>
  <si>
    <t>Celkem</t>
  </si>
  <si>
    <t xml:space="preserve">v </t>
  </si>
  <si>
    <t>činnost</t>
  </si>
  <si>
    <t>+/-</t>
  </si>
  <si>
    <t>%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</si>
  <si>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</si>
  <si>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</si>
  <si>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</si>
  <si>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</si>
  <si>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</si>
  <si>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</si>
  <si>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</si>
  <si>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</si>
  <si>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</si>
  <si>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</si>
  <si>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</si>
  <si>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</si>
  <si>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</si>
  <si>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</si>
  <si>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</si>
  <si>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</si>
  <si>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</si>
  <si>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</si>
  <si>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</si>
  <si>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</si>
  <si>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</si>
  <si>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</si>
  <si>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</si>
  <si>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</si>
  <si>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</si>
  <si>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Nerozdělený zisk, ztráta k 31.12.</t>
  </si>
  <si>
    <t>Kumulovaná ztráta (zisk)</t>
  </si>
  <si>
    <t xml:space="preserve">Plán čerpání investičního fondu </t>
  </si>
  <si>
    <t xml:space="preserve">Stavby - technické zhodnocení a opravy </t>
  </si>
  <si>
    <t>v tis.Kč</t>
  </si>
  <si>
    <t xml:space="preserve">Strojní investice </t>
  </si>
  <si>
    <t>Plán oprav  dlouhodobého majetku - nemovitý majetek</t>
  </si>
  <si>
    <t>Movitý majetek</t>
  </si>
  <si>
    <t>Jmenovité akce dle přílohy D1-souvislé opravy II.a III.tříd</t>
  </si>
  <si>
    <t>Opravy techniky</t>
  </si>
  <si>
    <t>Drobné dodavatelské práce v NS 200 - 800</t>
  </si>
  <si>
    <t>Dodavatelské výpomoci při ZÚS</t>
  </si>
  <si>
    <t>Celkem plán oprav (SÚ 511)</t>
  </si>
  <si>
    <t>Pořizovací cena majetku</t>
  </si>
  <si>
    <t>celkem</t>
  </si>
  <si>
    <t>v tis. Kč</t>
  </si>
  <si>
    <t>Fondy v tis. Kč</t>
  </si>
  <si>
    <t>Deficit (+ -) BÚ</t>
  </si>
  <si>
    <t>Tvorba</t>
  </si>
  <si>
    <t>Čerpání</t>
  </si>
  <si>
    <t>Běžný účet celkem</t>
  </si>
  <si>
    <t>z toho: fond odměn</t>
  </si>
  <si>
    <t xml:space="preserve">          rezervní fond</t>
  </si>
  <si>
    <t xml:space="preserve">          provozní prostř.</t>
  </si>
  <si>
    <t>Běžný účet FKSP</t>
  </si>
  <si>
    <t>do 30 dnů</t>
  </si>
  <si>
    <t>31-90</t>
  </si>
  <si>
    <t>91-180</t>
  </si>
  <si>
    <t>181-360</t>
  </si>
  <si>
    <t>nad 360</t>
  </si>
  <si>
    <t>Pohledávky</t>
  </si>
  <si>
    <t>Závazky</t>
  </si>
  <si>
    <t>Zaměstnanci</t>
  </si>
  <si>
    <t>Průměrný přepočtený počet pracovníků (celorok)</t>
  </si>
  <si>
    <t>Průměrný evidenční počet zaměstnanců k poslednímu dni sledovaného období</t>
  </si>
  <si>
    <t>THP</t>
  </si>
  <si>
    <t>Dělníci</t>
  </si>
  <si>
    <t>POP</t>
  </si>
  <si>
    <t>Tarifní mzdy</t>
  </si>
  <si>
    <t>Nadtarif  - nárokový</t>
  </si>
  <si>
    <t>Nadtarif  - nenárokový</t>
  </si>
  <si>
    <t>Poznámka:</t>
  </si>
  <si>
    <t>Nadtarif nenárokový - osobní ohodnocení, odměny</t>
  </si>
  <si>
    <r>
      <t xml:space="preserve">                                                                                                   </t>
    </r>
    <r>
      <rPr>
        <b/>
        <sz val="12"/>
        <rFont val="Arial CE"/>
        <family val="2"/>
      </rPr>
      <t xml:space="preserve"> KSÚS Vysočiny </t>
    </r>
    <r>
      <rPr>
        <b/>
        <sz val="8"/>
        <rFont val="Arial CE"/>
        <family val="2"/>
      </rPr>
      <t xml:space="preserve">                                                                              v tis. Kč</t>
    </r>
  </si>
  <si>
    <t>Průměrná mzda (v Kč)</t>
  </si>
  <si>
    <t xml:space="preserve">z toho odpisová skupina:                   </t>
  </si>
  <si>
    <t xml:space="preserve">z toho po lhůtě splatnosti                 </t>
  </si>
  <si>
    <t>Plán oprav celkem (dodavatelsky)</t>
  </si>
  <si>
    <t>Nadtarif nárokový - příplatek za vedení, příplatky (přesčas, pohotovost, noční, víkendy, svátky, prostředí apod.)</t>
  </si>
  <si>
    <t>vlastní</t>
  </si>
  <si>
    <t>dodavatelsky</t>
  </si>
  <si>
    <t>Protihluková opatření</t>
  </si>
  <si>
    <t>Opravy a modernizace budov</t>
  </si>
  <si>
    <t>Movitý majetek celkem</t>
  </si>
  <si>
    <t>Nemovitý majetek celkem</t>
  </si>
  <si>
    <t>Investiční úvěr</t>
  </si>
  <si>
    <t xml:space="preserve">          z toho: investiční dotace</t>
  </si>
  <si>
    <t xml:space="preserve">                   odvod do rozpočtu kraje</t>
  </si>
  <si>
    <t xml:space="preserve">     z toho tržby z prodeje majetku</t>
  </si>
  <si>
    <t xml:space="preserve">           z toho: tržby z prodeje dlouhod. majetku /úč. 651/</t>
  </si>
  <si>
    <t>Finanční výnosy</t>
  </si>
  <si>
    <t>Výnosy za vlastní výrobky /úč. 601/</t>
  </si>
  <si>
    <t>Výnosy z prodeje služeb /úč. 602/</t>
  </si>
  <si>
    <t>Výnosy z pronájmu /úč. 603/</t>
  </si>
  <si>
    <t xml:space="preserve">                  ostatní služby /úč. 518/</t>
  </si>
  <si>
    <t>Úroky /562/</t>
  </si>
  <si>
    <t>CH</t>
  </si>
  <si>
    <t>HB</t>
  </si>
  <si>
    <t>JI</t>
  </si>
  <si>
    <t>TE</t>
  </si>
  <si>
    <t>HU</t>
  </si>
  <si>
    <t>PE</t>
  </si>
  <si>
    <t>MB</t>
  </si>
  <si>
    <t>TR</t>
  </si>
  <si>
    <t>ZR</t>
  </si>
  <si>
    <t>VM</t>
  </si>
  <si>
    <t>3 ks</t>
  </si>
  <si>
    <t>1 ks</t>
  </si>
  <si>
    <t>2 ks</t>
  </si>
  <si>
    <t>z toho: kryto zdroji investičního fondu</t>
  </si>
  <si>
    <t xml:space="preserve">             kryto investičním úvěrem</t>
  </si>
  <si>
    <t xml:space="preserve">                    účetní odpisy</t>
  </si>
  <si>
    <t xml:space="preserve">                    převod z rezervního fondu</t>
  </si>
  <si>
    <t xml:space="preserve">                   stavební investice</t>
  </si>
  <si>
    <t xml:space="preserve">                   strojní investice</t>
  </si>
  <si>
    <t xml:space="preserve">                   splátky investičního úvěru</t>
  </si>
  <si>
    <t>x</t>
  </si>
  <si>
    <t>Aktivace /506, 507, 516/</t>
  </si>
  <si>
    <t>LE</t>
  </si>
  <si>
    <t>BY</t>
  </si>
  <si>
    <t>Odvod do rozpočtu zřizovatele</t>
  </si>
  <si>
    <t>Skutečnost 2012</t>
  </si>
  <si>
    <t>Rozdíl 2013 - 2012</t>
  </si>
  <si>
    <t>Stav k 1.1.2013</t>
  </si>
  <si>
    <t>Stav k 31.12.2013</t>
  </si>
  <si>
    <t xml:space="preserve">          investiční fond </t>
  </si>
  <si>
    <t xml:space="preserve">             kryto investičním úvěrem </t>
  </si>
  <si>
    <r>
      <t xml:space="preserve">                    </t>
    </r>
    <r>
      <rPr>
        <sz val="7"/>
        <rFont val="Arial CE"/>
        <family val="0"/>
      </rPr>
      <t>dočasná prac. neschopnost</t>
    </r>
  </si>
  <si>
    <t>Skutečnost 2013</t>
  </si>
  <si>
    <t>Návrh na rok 2014</t>
  </si>
  <si>
    <t>Rozdíl 2014 - 2013</t>
  </si>
  <si>
    <t>Účetní odpisy na rok 2014</t>
  </si>
  <si>
    <t>Oprávky k 1.1.2014</t>
  </si>
  <si>
    <t>Zůstatková cena k 31.12.2014</t>
  </si>
  <si>
    <t>Rekonstrukce dílen a garáží cms Chotěboř</t>
  </si>
  <si>
    <t>Oprava jižní části garáží cms Jihlava - oplocení, klempířské prvky a fasáda</t>
  </si>
  <si>
    <t>Kanalizační přípojka cms Telč</t>
  </si>
  <si>
    <t>Rekonstrukce dílen cms Jihlava</t>
  </si>
  <si>
    <t>Zastřešení skládky inertu Pacov</t>
  </si>
  <si>
    <t>Rekonstrukce střechy administrativy a skladů cms Havlíčkův Brod</t>
  </si>
  <si>
    <t>Zastřešení skládky inertu cms Bystřice nad Pernštejnem</t>
  </si>
  <si>
    <t>Čerpací stanice PHM (benkalory na naftu) - 6 středisek</t>
  </si>
  <si>
    <t>JI,PE,ZR,TR,HB,JI</t>
  </si>
  <si>
    <t>Zateplení obvodového a střešního pláště dílen cms Pelhřimov</t>
  </si>
  <si>
    <t>Rekonsrtukce solné haly cms Třebíč</t>
  </si>
  <si>
    <t>Rekonstrukce solné haly cms Moravské Budějovice</t>
  </si>
  <si>
    <t>Rekonstrukce střechy střediska Jemnice</t>
  </si>
  <si>
    <t>Výměna plynových kotlů v bytových jednotkách cms Bystřice nad Pernštejnem</t>
  </si>
  <si>
    <t>Výměna vrat dílen cms Telč - 6 ks</t>
  </si>
  <si>
    <t>Výměna vrat garáží cms Havlíčkův Brod - 3 ks</t>
  </si>
  <si>
    <t>Zateplení stropu a výměna vrat skladu cms Žďár nad Sázavou</t>
  </si>
  <si>
    <t>Podlaha a rozšíření opláštění zastřešení inertů cms Humpolec</t>
  </si>
  <si>
    <t>Rozšíření opláštění zastřešení inertů středisko Habry</t>
  </si>
  <si>
    <t>Oprava střechy dílen a vrátnice cms Moravské Budějovice</t>
  </si>
  <si>
    <t>Výměna vrat garáží cms Žďár nad Sázavou - 3 ks</t>
  </si>
  <si>
    <t>Oprava montážní jámy dílen střediska Velká Bíteš</t>
  </si>
  <si>
    <t>Oddělení skládky posypové soli od ostatních prostorů, antikorozní ochrana OK</t>
  </si>
  <si>
    <t>Oprava střechy dispečinku, garáží a umýváren cms Třebíč</t>
  </si>
  <si>
    <t>Rekonstrukce solankového hospodářství cms Třebíč</t>
  </si>
  <si>
    <t>Dokončení akcí 2013-poplatky, geometrická měření</t>
  </si>
  <si>
    <t>Projekční práce - příprava staveb</t>
  </si>
  <si>
    <t>Souprava na mrazové trhliny cms HB</t>
  </si>
  <si>
    <t>Technologické vozidlo 3,5 t cms VM, ZR</t>
  </si>
  <si>
    <t>Pick Up a osobní automobil cms VM, TR</t>
  </si>
  <si>
    <t>Přívěsy na přepravu strojů-válec a laj. stroj cms MB, ZR</t>
  </si>
  <si>
    <t>Dodávka a montáž kontejner. splach. nástav. cms LE</t>
  </si>
  <si>
    <t>Mobilní zásobník na emulzi 10 tun cms PE, TE</t>
  </si>
  <si>
    <t>Skladový kontejner na oleje cms HB</t>
  </si>
  <si>
    <t>Tažený pokladač emulzních nátěrů cms PE</t>
  </si>
  <si>
    <t>Pneumatický válec cms PE</t>
  </si>
  <si>
    <t>Dodávka techniky na letní a zimní údržbu komunikací</t>
  </si>
  <si>
    <t>26 ks</t>
  </si>
  <si>
    <t>Podvalník 24 t/18 t cms JI</t>
  </si>
  <si>
    <t>Silniční fréza 1 000 mm cms JI</t>
  </si>
  <si>
    <t>Stavební skladovací kontejner cms BY, VM, ZR</t>
  </si>
  <si>
    <t>soubory</t>
  </si>
  <si>
    <t>Malé stroje-tlakové myčky, lžíce s bočním posuvem aj</t>
  </si>
  <si>
    <t>3 až 4 ks</t>
  </si>
  <si>
    <t>Podvalník 18/13 t cms ZR</t>
  </si>
  <si>
    <t>Sloupový mobilní zvedák, prac. stoly dílen cms HU</t>
  </si>
  <si>
    <t>1 soubor</t>
  </si>
  <si>
    <t>Sloupový mobilní zvedák, prac, stoly dílen cms PA</t>
  </si>
  <si>
    <t>Tandemový válec 1,5 t cms cms MB</t>
  </si>
  <si>
    <t>Dokončení akcí 2013-správní poplatky a jiné</t>
  </si>
  <si>
    <t>Splátka úvěru 2014</t>
  </si>
  <si>
    <t>III/02324 Řípov, sanace svahu - převod z 2013 (0010/01/2014/ZK)</t>
  </si>
  <si>
    <t>II/399 Ledeč n/S - odvodnění vozovky (0032/01/2014/ZK)</t>
  </si>
  <si>
    <t>stav k 31.12.2013</t>
  </si>
  <si>
    <t>Zůstatek účtu k 1.1.2013</t>
  </si>
  <si>
    <t>Zůstatek účtu k 31.12.2013</t>
  </si>
  <si>
    <t>Stav k 1.1.2014</t>
  </si>
  <si>
    <t>Plán 2014</t>
  </si>
  <si>
    <t>Stav k 31.12.2014</t>
  </si>
  <si>
    <t>IT 2014 vč. hlásičů náledí a diagnostiky dílen</t>
  </si>
  <si>
    <t>Rozdíl 14-13</t>
  </si>
  <si>
    <t>Index 14/13</t>
  </si>
  <si>
    <t>RK-11-2014-22, př. 1                počet stran: 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</si>
</sst>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2">
    <font>
      <sz val="10"/>
      <name val="Arial"/>
      <family val="0"/>
    </font>
    <font>
      <b/>
      <sz val="12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7"/>
      <name val="Arial CE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6"/>
      <name val="Arial CE"/>
      <family val="2"/>
    </font>
    <font>
      <b/>
      <sz val="11"/>
      <name val="Arial CE"/>
      <family val="2"/>
    </font>
    <font>
      <i/>
      <sz val="8"/>
      <name val="Arial"/>
      <family val="2"/>
    </font>
    <font>
      <i/>
      <sz val="8"/>
      <name val="Arial CE"/>
      <family val="2"/>
    </font>
    <font>
      <b/>
      <sz val="7"/>
      <color indexed="10"/>
      <name val="Arial CE"/>
      <family val="2"/>
    </font>
    <font>
      <b/>
      <sz val="8"/>
      <color indexed="10"/>
      <name val="Arial CE"/>
      <family val="2"/>
    </font>
    <font>
      <u val="single"/>
      <sz val="10"/>
      <name val="Arial CE"/>
      <family val="2"/>
    </font>
    <font>
      <sz val="8"/>
      <color indexed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7"/>
      <name val="Arial CE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B050"/>
      <name val="Arial CE"/>
      <family val="2"/>
    </font>
    <font>
      <sz val="10"/>
      <color rgb="FFFF0000"/>
      <name val="Arial CE"/>
      <family val="0"/>
    </font>
    <font>
      <b/>
      <sz val="8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3" fillId="0" borderId="0">
      <alignment horizontal="center" vertical="center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2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Continuous" vertical="center"/>
    </xf>
    <xf numFmtId="0" fontId="2" fillId="33" borderId="11" xfId="0" applyFont="1" applyFill="1" applyBorder="1" applyAlignment="1">
      <alignment horizontal="centerContinuous" vertic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 quotePrefix="1">
      <alignment horizontal="center"/>
    </xf>
    <xf numFmtId="0" fontId="6" fillId="33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3" fontId="6" fillId="0" borderId="21" xfId="0" applyNumberFormat="1" applyFont="1" applyBorder="1" applyAlignment="1">
      <alignment vertical="center" wrapText="1"/>
    </xf>
    <xf numFmtId="3" fontId="6" fillId="0" borderId="22" xfId="0" applyNumberFormat="1" applyFont="1" applyBorder="1" applyAlignment="1">
      <alignment vertical="center" wrapText="1"/>
    </xf>
    <xf numFmtId="3" fontId="6" fillId="0" borderId="23" xfId="0" applyNumberFormat="1" applyFont="1" applyBorder="1" applyAlignment="1">
      <alignment vertical="center" wrapText="1"/>
    </xf>
    <xf numFmtId="3" fontId="2" fillId="34" borderId="20" xfId="0" applyNumberFormat="1" applyFont="1" applyFill="1" applyBorder="1" applyAlignment="1">
      <alignment vertical="center" wrapText="1"/>
    </xf>
    <xf numFmtId="0" fontId="2" fillId="34" borderId="24" xfId="0" applyFont="1" applyFill="1" applyBorder="1" applyAlignment="1">
      <alignment vertical="center" wrapText="1"/>
    </xf>
    <xf numFmtId="0" fontId="2" fillId="34" borderId="23" xfId="0" applyFont="1" applyFill="1" applyBorder="1" applyAlignment="1">
      <alignment vertical="center" wrapText="1"/>
    </xf>
    <xf numFmtId="0" fontId="6" fillId="0" borderId="25" xfId="0" applyFont="1" applyBorder="1" applyAlignment="1">
      <alignment horizontal="left" vertical="center" wrapText="1"/>
    </xf>
    <xf numFmtId="164" fontId="6" fillId="0" borderId="26" xfId="0" applyNumberFormat="1" applyFont="1" applyBorder="1" applyAlignment="1">
      <alignment vertical="center" wrapText="1"/>
    </xf>
    <xf numFmtId="164" fontId="6" fillId="0" borderId="27" xfId="0" applyNumberFormat="1" applyFont="1" applyBorder="1" applyAlignment="1">
      <alignment vertical="center" wrapText="1"/>
    </xf>
    <xf numFmtId="164" fontId="6" fillId="0" borderId="28" xfId="0" applyNumberFormat="1" applyFont="1" applyBorder="1" applyAlignment="1">
      <alignment vertical="center" wrapText="1"/>
    </xf>
    <xf numFmtId="3" fontId="2" fillId="34" borderId="25" xfId="0" applyNumberFormat="1" applyFont="1" applyFill="1" applyBorder="1" applyAlignment="1">
      <alignment vertical="center" wrapText="1"/>
    </xf>
    <xf numFmtId="10" fontId="2" fillId="34" borderId="29" xfId="0" applyNumberFormat="1" applyFont="1" applyFill="1" applyBorder="1" applyAlignment="1">
      <alignment vertical="center" wrapText="1"/>
    </xf>
    <xf numFmtId="164" fontId="2" fillId="34" borderId="25" xfId="0" applyNumberFormat="1" applyFont="1" applyFill="1" applyBorder="1" applyAlignment="1">
      <alignment vertical="center" wrapText="1"/>
    </xf>
    <xf numFmtId="10" fontId="2" fillId="34" borderId="28" xfId="0" applyNumberFormat="1" applyFont="1" applyFill="1" applyBorder="1" applyAlignment="1">
      <alignment vertical="center" wrapText="1"/>
    </xf>
    <xf numFmtId="0" fontId="7" fillId="0" borderId="25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vertical="center" wrapText="1"/>
    </xf>
    <xf numFmtId="164" fontId="7" fillId="0" borderId="12" xfId="0" applyNumberFormat="1" applyFont="1" applyBorder="1" applyAlignment="1">
      <alignment vertical="center" wrapText="1"/>
    </xf>
    <xf numFmtId="3" fontId="2" fillId="34" borderId="31" xfId="0" applyNumberFormat="1" applyFont="1" applyFill="1" applyBorder="1" applyAlignment="1">
      <alignment vertical="center" wrapText="1"/>
    </xf>
    <xf numFmtId="10" fontId="2" fillId="34" borderId="15" xfId="0" applyNumberFormat="1" applyFont="1" applyFill="1" applyBorder="1" applyAlignment="1">
      <alignment vertical="center" wrapText="1"/>
    </xf>
    <xf numFmtId="164" fontId="2" fillId="34" borderId="31" xfId="0" applyNumberFormat="1" applyFont="1" applyFill="1" applyBorder="1" applyAlignment="1">
      <alignment vertical="center" wrapText="1"/>
    </xf>
    <xf numFmtId="10" fontId="2" fillId="34" borderId="13" xfId="0" applyNumberFormat="1" applyFont="1" applyFill="1" applyBorder="1" applyAlignment="1">
      <alignment vertical="center" wrapText="1"/>
    </xf>
    <xf numFmtId="0" fontId="2" fillId="33" borderId="32" xfId="0" applyFont="1" applyFill="1" applyBorder="1" applyAlignment="1">
      <alignment horizontal="left" vertical="center" wrapText="1"/>
    </xf>
    <xf numFmtId="164" fontId="2" fillId="33" borderId="32" xfId="0" applyNumberFormat="1" applyFont="1" applyFill="1" applyBorder="1" applyAlignment="1">
      <alignment vertical="center" wrapText="1"/>
    </xf>
    <xf numFmtId="164" fontId="2" fillId="33" borderId="33" xfId="0" applyNumberFormat="1" applyFont="1" applyFill="1" applyBorder="1" applyAlignment="1">
      <alignment vertical="center" wrapText="1"/>
    </xf>
    <xf numFmtId="164" fontId="2" fillId="33" borderId="34" xfId="0" applyNumberFormat="1" applyFont="1" applyFill="1" applyBorder="1" applyAlignment="1">
      <alignment vertical="center" wrapText="1"/>
    </xf>
    <xf numFmtId="164" fontId="2" fillId="33" borderId="35" xfId="0" applyNumberFormat="1" applyFont="1" applyFill="1" applyBorder="1" applyAlignment="1">
      <alignment vertical="center" wrapText="1"/>
    </xf>
    <xf numFmtId="3" fontId="2" fillId="34" borderId="32" xfId="0" applyNumberFormat="1" applyFont="1" applyFill="1" applyBorder="1" applyAlignment="1">
      <alignment vertical="center" wrapText="1"/>
    </xf>
    <xf numFmtId="10" fontId="2" fillId="34" borderId="33" xfId="0" applyNumberFormat="1" applyFont="1" applyFill="1" applyBorder="1" applyAlignment="1">
      <alignment vertical="center" wrapText="1"/>
    </xf>
    <xf numFmtId="164" fontId="2" fillId="34" borderId="32" xfId="0" applyNumberFormat="1" applyFont="1" applyFill="1" applyBorder="1" applyAlignment="1">
      <alignment vertical="center" wrapText="1"/>
    </xf>
    <xf numFmtId="10" fontId="2" fillId="34" borderId="34" xfId="0" applyNumberFormat="1" applyFont="1" applyFill="1" applyBorder="1" applyAlignment="1">
      <alignment vertical="center" wrapText="1"/>
    </xf>
    <xf numFmtId="0" fontId="6" fillId="0" borderId="36" xfId="0" applyFont="1" applyBorder="1" applyAlignment="1">
      <alignment horizontal="left" vertical="center" wrapText="1"/>
    </xf>
    <xf numFmtId="164" fontId="6" fillId="0" borderId="23" xfId="0" applyNumberFormat="1" applyFont="1" applyBorder="1" applyAlignment="1">
      <alignment vertical="center" wrapText="1"/>
    </xf>
    <xf numFmtId="10" fontId="2" fillId="34" borderId="24" xfId="0" applyNumberFormat="1" applyFont="1" applyFill="1" applyBorder="1" applyAlignment="1">
      <alignment vertical="center" wrapText="1"/>
    </xf>
    <xf numFmtId="164" fontId="6" fillId="0" borderId="21" xfId="0" applyNumberFormat="1" applyFont="1" applyFill="1" applyBorder="1" applyAlignment="1">
      <alignment vertical="center" wrapText="1"/>
    </xf>
    <xf numFmtId="164" fontId="6" fillId="0" borderId="22" xfId="0" applyNumberFormat="1" applyFont="1" applyFill="1" applyBorder="1" applyAlignment="1">
      <alignment vertical="center" wrapText="1"/>
    </xf>
    <xf numFmtId="164" fontId="2" fillId="34" borderId="20" xfId="0" applyNumberFormat="1" applyFont="1" applyFill="1" applyBorder="1" applyAlignment="1">
      <alignment vertical="center" wrapText="1"/>
    </xf>
    <xf numFmtId="10" fontId="2" fillId="34" borderId="23" xfId="0" applyNumberFormat="1" applyFont="1" applyFill="1" applyBorder="1" applyAlignment="1">
      <alignment vertical="center" wrapText="1"/>
    </xf>
    <xf numFmtId="0" fontId="8" fillId="0" borderId="25" xfId="0" applyFont="1" applyBorder="1" applyAlignment="1">
      <alignment horizontal="left" vertical="center" wrapText="1"/>
    </xf>
    <xf numFmtId="164" fontId="6" fillId="0" borderId="26" xfId="0" applyNumberFormat="1" applyFont="1" applyFill="1" applyBorder="1" applyAlignment="1">
      <alignment vertical="center" wrapText="1"/>
    </xf>
    <xf numFmtId="164" fontId="6" fillId="0" borderId="27" xfId="0" applyNumberFormat="1" applyFont="1" applyFill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164" fontId="6" fillId="0" borderId="12" xfId="0" applyNumberFormat="1" applyFont="1" applyFill="1" applyBorder="1" applyAlignment="1">
      <alignment vertical="center" wrapText="1"/>
    </xf>
    <xf numFmtId="164" fontId="2" fillId="33" borderId="37" xfId="0" applyNumberFormat="1" applyFont="1" applyFill="1" applyBorder="1" applyAlignment="1">
      <alignment vertical="center" wrapText="1"/>
    </xf>
    <xf numFmtId="164" fontId="2" fillId="33" borderId="38" xfId="0" applyNumberFormat="1" applyFont="1" applyFill="1" applyBorder="1" applyAlignment="1">
      <alignment vertical="center" wrapText="1"/>
    </xf>
    <xf numFmtId="0" fontId="9" fillId="33" borderId="32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3" fontId="2" fillId="0" borderId="39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12" fillId="33" borderId="40" xfId="46" applyFont="1" applyFill="1" applyBorder="1" applyAlignment="1">
      <alignment horizontal="center" vertical="center"/>
      <protection/>
    </xf>
    <xf numFmtId="0" fontId="12" fillId="33" borderId="41" xfId="46" applyFont="1" applyFill="1" applyBorder="1" applyAlignment="1">
      <alignment horizontal="center" vertical="center"/>
      <protection/>
    </xf>
    <xf numFmtId="0" fontId="2" fillId="33" borderId="42" xfId="0" applyFont="1" applyFill="1" applyBorder="1" applyAlignment="1">
      <alignment horizontal="left" vertical="center" wrapText="1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9" fillId="33" borderId="4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0" fontId="2" fillId="33" borderId="27" xfId="0" applyFont="1" applyFill="1" applyBorder="1" applyAlignment="1">
      <alignment horizontal="center"/>
    </xf>
    <xf numFmtId="3" fontId="2" fillId="33" borderId="27" xfId="0" applyNumberFormat="1" applyFont="1" applyFill="1" applyBorder="1" applyAlignment="1">
      <alignment horizontal="center"/>
    </xf>
    <xf numFmtId="3" fontId="2" fillId="33" borderId="29" xfId="0" applyNumberFormat="1" applyFont="1" applyFill="1" applyBorder="1" applyAlignment="1">
      <alignment horizontal="center"/>
    </xf>
    <xf numFmtId="3" fontId="2" fillId="33" borderId="28" xfId="0" applyNumberFormat="1" applyFont="1" applyFill="1" applyBorder="1" applyAlignment="1">
      <alignment horizontal="center"/>
    </xf>
    <xf numFmtId="0" fontId="6" fillId="0" borderId="48" xfId="0" applyFont="1" applyBorder="1" applyAlignment="1">
      <alignment/>
    </xf>
    <xf numFmtId="0" fontId="6" fillId="0" borderId="47" xfId="0" applyFont="1" applyBorder="1" applyAlignment="1">
      <alignment/>
    </xf>
    <xf numFmtId="0" fontId="3" fillId="0" borderId="47" xfId="0" applyFont="1" applyBorder="1" applyAlignment="1">
      <alignment/>
    </xf>
    <xf numFmtId="3" fontId="6" fillId="33" borderId="49" xfId="0" applyNumberFormat="1" applyFont="1" applyFill="1" applyBorder="1" applyAlignment="1">
      <alignment/>
    </xf>
    <xf numFmtId="4" fontId="6" fillId="33" borderId="5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0" fontId="6" fillId="33" borderId="40" xfId="0" applyFont="1" applyFill="1" applyBorder="1" applyAlignment="1">
      <alignment/>
    </xf>
    <xf numFmtId="0" fontId="6" fillId="33" borderId="51" xfId="0" applyFont="1" applyFill="1" applyBorder="1" applyAlignment="1">
      <alignment/>
    </xf>
    <xf numFmtId="0" fontId="7" fillId="33" borderId="51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3" fontId="2" fillId="0" borderId="52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3" fontId="2" fillId="0" borderId="53" xfId="0" applyNumberFormat="1" applyFont="1" applyFill="1" applyBorder="1" applyAlignment="1">
      <alignment/>
    </xf>
    <xf numFmtId="3" fontId="2" fillId="0" borderId="54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9" fillId="0" borderId="30" xfId="0" applyFont="1" applyFill="1" applyBorder="1" applyAlignment="1">
      <alignment/>
    </xf>
    <xf numFmtId="3" fontId="2" fillId="0" borderId="55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0" fontId="2" fillId="0" borderId="53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3" fontId="2" fillId="0" borderId="57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2" fillId="0" borderId="58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3" fontId="2" fillId="0" borderId="27" xfId="0" applyNumberFormat="1" applyFont="1" applyFill="1" applyBorder="1" applyAlignment="1" quotePrefix="1">
      <alignment horizontal="right"/>
    </xf>
    <xf numFmtId="0" fontId="2" fillId="0" borderId="40" xfId="0" applyFont="1" applyBorder="1" applyAlignment="1">
      <alignment horizontal="center" vertical="center"/>
    </xf>
    <xf numFmtId="164" fontId="6" fillId="33" borderId="45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0" fontId="7" fillId="0" borderId="31" xfId="0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2" fillId="0" borderId="59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17" fillId="33" borderId="60" xfId="0" applyFont="1" applyFill="1" applyBorder="1" applyAlignment="1">
      <alignment horizontal="centerContinuous" vertical="center"/>
    </xf>
    <xf numFmtId="0" fontId="7" fillId="0" borderId="25" xfId="0" applyFont="1" applyFill="1" applyBorder="1" applyAlignment="1">
      <alignment/>
    </xf>
    <xf numFmtId="0" fontId="9" fillId="33" borderId="61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/>
    </xf>
    <xf numFmtId="3" fontId="2" fillId="0" borderId="62" xfId="0" applyNumberFormat="1" applyFont="1" applyFill="1" applyBorder="1" applyAlignment="1">
      <alignment horizontal="center"/>
    </xf>
    <xf numFmtId="3" fontId="6" fillId="0" borderId="62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0" fontId="6" fillId="0" borderId="63" xfId="0" applyFont="1" applyFill="1" applyBorder="1" applyAlignment="1">
      <alignment/>
    </xf>
    <xf numFmtId="0" fontId="6" fillId="0" borderId="64" xfId="0" applyFont="1" applyFill="1" applyBorder="1" applyAlignment="1">
      <alignment/>
    </xf>
    <xf numFmtId="3" fontId="6" fillId="0" borderId="6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4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4" fontId="6" fillId="0" borderId="28" xfId="0" applyNumberFormat="1" applyFont="1" applyFill="1" applyBorder="1" applyAlignment="1">
      <alignment/>
    </xf>
    <xf numFmtId="4" fontId="6" fillId="0" borderId="6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6" fillId="0" borderId="14" xfId="0" applyNumberFormat="1" applyFont="1" applyBorder="1" applyAlignment="1">
      <alignment vertical="center" wrapText="1"/>
    </xf>
    <xf numFmtId="164" fontId="6" fillId="0" borderId="12" xfId="0" applyNumberFormat="1" applyFont="1" applyBorder="1" applyAlignment="1">
      <alignment vertical="center" wrapText="1"/>
    </xf>
    <xf numFmtId="0" fontId="6" fillId="0" borderId="31" xfId="0" applyFont="1" applyBorder="1" applyAlignment="1">
      <alignment horizontal="left" vertical="center" wrapText="1"/>
    </xf>
    <xf numFmtId="164" fontId="6" fillId="0" borderId="57" xfId="0" applyNumberFormat="1" applyFont="1" applyFill="1" applyBorder="1" applyAlignment="1">
      <alignment vertical="center" wrapText="1"/>
    </xf>
    <xf numFmtId="3" fontId="19" fillId="0" borderId="0" xfId="0" applyNumberFormat="1" applyFont="1" applyAlignment="1">
      <alignment/>
    </xf>
    <xf numFmtId="0" fontId="6" fillId="35" borderId="49" xfId="0" applyFont="1" applyFill="1" applyBorder="1" applyAlignment="1">
      <alignment/>
    </xf>
    <xf numFmtId="3" fontId="6" fillId="35" borderId="49" xfId="0" applyNumberFormat="1" applyFont="1" applyFill="1" applyBorder="1" applyAlignment="1">
      <alignment/>
    </xf>
    <xf numFmtId="0" fontId="6" fillId="35" borderId="50" xfId="0" applyFont="1" applyFill="1" applyBorder="1" applyAlignment="1">
      <alignment/>
    </xf>
    <xf numFmtId="3" fontId="6" fillId="0" borderId="65" xfId="0" applyNumberFormat="1" applyFont="1" applyFill="1" applyBorder="1" applyAlignment="1">
      <alignment horizontal="center" vertical="center"/>
    </xf>
    <xf numFmtId="3" fontId="6" fillId="0" borderId="66" xfId="0" applyNumberFormat="1" applyFont="1" applyFill="1" applyBorder="1" applyAlignment="1">
      <alignment horizontal="center" vertical="center"/>
    </xf>
    <xf numFmtId="3" fontId="6" fillId="0" borderId="66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53" xfId="0" applyNumberFormat="1" applyFont="1" applyFill="1" applyBorder="1" applyAlignment="1">
      <alignment horizontal="center"/>
    </xf>
    <xf numFmtId="3" fontId="6" fillId="0" borderId="53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59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2" fillId="0" borderId="67" xfId="0" applyNumberFormat="1" applyFont="1" applyFill="1" applyBorder="1" applyAlignment="1">
      <alignment/>
    </xf>
    <xf numFmtId="3" fontId="2" fillId="0" borderId="57" xfId="0" applyNumberFormat="1" applyFont="1" applyFill="1" applyBorder="1" applyAlignment="1">
      <alignment horizontal="left"/>
    </xf>
    <xf numFmtId="3" fontId="2" fillId="0" borderId="54" xfId="0" applyNumberFormat="1" applyFont="1" applyFill="1" applyBorder="1" applyAlignment="1">
      <alignment horizontal="left"/>
    </xf>
    <xf numFmtId="3" fontId="2" fillId="0" borderId="58" xfId="0" applyNumberFormat="1" applyFont="1" applyFill="1" applyBorder="1" applyAlignment="1">
      <alignment horizontal="left"/>
    </xf>
    <xf numFmtId="3" fontId="2" fillId="0" borderId="56" xfId="0" applyNumberFormat="1" applyFont="1" applyFill="1" applyBorder="1" applyAlignment="1">
      <alignment horizontal="left"/>
    </xf>
    <xf numFmtId="0" fontId="3" fillId="0" borderId="66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68" xfId="0" applyFont="1" applyFill="1" applyBorder="1" applyAlignment="1">
      <alignment/>
    </xf>
    <xf numFmtId="0" fontId="3" fillId="33" borderId="69" xfId="0" applyFont="1" applyFill="1" applyBorder="1" applyAlignment="1">
      <alignment/>
    </xf>
    <xf numFmtId="0" fontId="3" fillId="0" borderId="66" xfId="0" applyFont="1" applyBorder="1" applyAlignment="1">
      <alignment/>
    </xf>
    <xf numFmtId="0" fontId="3" fillId="35" borderId="69" xfId="0" applyFont="1" applyFill="1" applyBorder="1" applyAlignment="1">
      <alignment/>
    </xf>
    <xf numFmtId="3" fontId="59" fillId="0" borderId="70" xfId="0" applyNumberFormat="1" applyFont="1" applyFill="1" applyBorder="1" applyAlignment="1">
      <alignment/>
    </xf>
    <xf numFmtId="0" fontId="59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71" xfId="46" applyNumberFormat="1" applyFont="1" applyFill="1" applyBorder="1" applyAlignment="1">
      <alignment horizontal="center" vertical="center"/>
      <protection/>
    </xf>
    <xf numFmtId="3" fontId="2" fillId="0" borderId="49" xfId="46" applyNumberFormat="1" applyFont="1" applyFill="1" applyBorder="1" applyAlignment="1">
      <alignment horizontal="right" vertical="center"/>
      <protection/>
    </xf>
    <xf numFmtId="3" fontId="2" fillId="0" borderId="72" xfId="46" applyNumberFormat="1" applyFont="1" applyFill="1" applyBorder="1" applyAlignment="1">
      <alignment horizontal="right" vertical="center"/>
      <protection/>
    </xf>
    <xf numFmtId="3" fontId="2" fillId="0" borderId="61" xfId="46" applyNumberFormat="1" applyFont="1" applyFill="1" applyBorder="1" applyAlignment="1">
      <alignment horizontal="right" vertical="center"/>
      <protection/>
    </xf>
    <xf numFmtId="3" fontId="2" fillId="0" borderId="69" xfId="46" applyNumberFormat="1" applyFont="1" applyFill="1" applyBorder="1" applyAlignment="1">
      <alignment horizontal="right" vertical="center"/>
      <protection/>
    </xf>
    <xf numFmtId="164" fontId="6" fillId="0" borderId="11" xfId="0" applyNumberFormat="1" applyFont="1" applyFill="1" applyBorder="1" applyAlignment="1">
      <alignment/>
    </xf>
    <xf numFmtId="164" fontId="6" fillId="0" borderId="27" xfId="0" applyNumberFormat="1" applyFont="1" applyFill="1" applyBorder="1" applyAlignment="1">
      <alignment/>
    </xf>
    <xf numFmtId="164" fontId="6" fillId="0" borderId="27" xfId="0" applyNumberFormat="1" applyFont="1" applyBorder="1" applyAlignment="1">
      <alignment/>
    </xf>
    <xf numFmtId="164" fontId="6" fillId="0" borderId="40" xfId="0" applyNumberFormat="1" applyFont="1" applyBorder="1" applyAlignment="1">
      <alignment/>
    </xf>
    <xf numFmtId="164" fontId="6" fillId="0" borderId="25" xfId="0" applyNumberFormat="1" applyFont="1" applyFill="1" applyBorder="1" applyAlignment="1">
      <alignment vertical="center" wrapText="1"/>
    </xf>
    <xf numFmtId="164" fontId="6" fillId="36" borderId="26" xfId="0" applyNumberFormat="1" applyFont="1" applyFill="1" applyBorder="1" applyAlignment="1">
      <alignment vertical="center" wrapText="1"/>
    </xf>
    <xf numFmtId="164" fontId="2" fillId="33" borderId="37" xfId="0" applyNumberFormat="1" applyFont="1" applyFill="1" applyBorder="1" applyAlignment="1">
      <alignment vertical="center" wrapText="1"/>
    </xf>
    <xf numFmtId="164" fontId="2" fillId="33" borderId="38" xfId="0" applyNumberFormat="1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/>
    </xf>
    <xf numFmtId="3" fontId="3" fillId="0" borderId="70" xfId="0" applyNumberFormat="1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3" fontId="21" fillId="0" borderId="28" xfId="0" applyNumberFormat="1" applyFont="1" applyFill="1" applyBorder="1" applyAlignment="1">
      <alignment horizontal="center"/>
    </xf>
    <xf numFmtId="164" fontId="21" fillId="0" borderId="22" xfId="0" applyNumberFormat="1" applyFont="1" applyFill="1" applyBorder="1" applyAlignment="1">
      <alignment horizontal="center"/>
    </xf>
    <xf numFmtId="3" fontId="21" fillId="0" borderId="23" xfId="0" applyNumberFormat="1" applyFont="1" applyFill="1" applyBorder="1" applyAlignment="1">
      <alignment/>
    </xf>
    <xf numFmtId="164" fontId="21" fillId="0" borderId="27" xfId="0" applyNumberFormat="1" applyFont="1" applyFill="1" applyBorder="1" applyAlignment="1">
      <alignment horizontal="center"/>
    </xf>
    <xf numFmtId="3" fontId="21" fillId="0" borderId="28" xfId="0" applyNumberFormat="1" applyFont="1" applyFill="1" applyBorder="1" applyAlignment="1">
      <alignment/>
    </xf>
    <xf numFmtId="0" fontId="21" fillId="0" borderId="22" xfId="0" applyFont="1" applyFill="1" applyBorder="1" applyAlignment="1">
      <alignment horizontal="center"/>
    </xf>
    <xf numFmtId="3" fontId="21" fillId="0" borderId="39" xfId="0" applyNumberFormat="1" applyFont="1" applyFill="1" applyBorder="1" applyAlignment="1">
      <alignment/>
    </xf>
    <xf numFmtId="0" fontId="21" fillId="0" borderId="27" xfId="0" applyFont="1" applyFill="1" applyBorder="1" applyAlignment="1">
      <alignment horizontal="center"/>
    </xf>
    <xf numFmtId="3" fontId="21" fillId="0" borderId="70" xfId="0" applyNumberFormat="1" applyFont="1" applyFill="1" applyBorder="1" applyAlignment="1">
      <alignment/>
    </xf>
    <xf numFmtId="3" fontId="21" fillId="0" borderId="73" xfId="0" applyNumberFormat="1" applyFont="1" applyFill="1" applyBorder="1" applyAlignment="1">
      <alignment/>
    </xf>
    <xf numFmtId="3" fontId="21" fillId="0" borderId="39" xfId="0" applyNumberFormat="1" applyFont="1" applyFill="1" applyBorder="1" applyAlignment="1">
      <alignment/>
    </xf>
    <xf numFmtId="3" fontId="22" fillId="0" borderId="70" xfId="0" applyNumberFormat="1" applyFont="1" applyFill="1" applyBorder="1" applyAlignment="1">
      <alignment/>
    </xf>
    <xf numFmtId="3" fontId="22" fillId="0" borderId="39" xfId="0" applyNumberFormat="1" applyFont="1" applyFill="1" applyBorder="1" applyAlignment="1">
      <alignment/>
    </xf>
    <xf numFmtId="3" fontId="21" fillId="0" borderId="70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57" xfId="0" applyNumberFormat="1" applyFont="1" applyFill="1" applyBorder="1" applyAlignment="1">
      <alignment/>
    </xf>
    <xf numFmtId="3" fontId="2" fillId="0" borderId="54" xfId="0" applyNumberFormat="1" applyFont="1" applyFill="1" applyBorder="1" applyAlignment="1">
      <alignment/>
    </xf>
    <xf numFmtId="3" fontId="2" fillId="0" borderId="7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 horizontal="center"/>
    </xf>
    <xf numFmtId="0" fontId="6" fillId="33" borderId="60" xfId="0" applyFont="1" applyFill="1" applyBorder="1" applyAlignment="1">
      <alignment horizontal="center"/>
    </xf>
    <xf numFmtId="3" fontId="2" fillId="33" borderId="73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 horizontal="center"/>
    </xf>
    <xf numFmtId="3" fontId="2" fillId="33" borderId="60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58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/>
    </xf>
    <xf numFmtId="0" fontId="6" fillId="0" borderId="51" xfId="0" applyFont="1" applyFill="1" applyBorder="1" applyAlignment="1">
      <alignment horizontal="center"/>
    </xf>
    <xf numFmtId="164" fontId="2" fillId="0" borderId="49" xfId="0" applyNumberFormat="1" applyFont="1" applyFill="1" applyBorder="1" applyAlignment="1">
      <alignment horizontal="center"/>
    </xf>
    <xf numFmtId="3" fontId="2" fillId="0" borderId="74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3" fontId="21" fillId="0" borderId="73" xfId="0" applyNumberFormat="1" applyFont="1" applyFill="1" applyBorder="1" applyAlignment="1">
      <alignment/>
    </xf>
    <xf numFmtId="3" fontId="2" fillId="0" borderId="54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 quotePrefix="1">
      <alignment horizontal="right"/>
    </xf>
    <xf numFmtId="3" fontId="6" fillId="0" borderId="54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47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 quotePrefix="1">
      <alignment horizontal="right"/>
    </xf>
    <xf numFmtId="3" fontId="6" fillId="0" borderId="46" xfId="0" applyNumberFormat="1" applyFont="1" applyFill="1" applyBorder="1" applyAlignment="1">
      <alignment horizontal="center"/>
    </xf>
    <xf numFmtId="3" fontId="6" fillId="0" borderId="48" xfId="0" applyNumberFormat="1" applyFont="1" applyFill="1" applyBorder="1" applyAlignment="1">
      <alignment horizontal="center"/>
    </xf>
    <xf numFmtId="3" fontId="6" fillId="0" borderId="48" xfId="0" applyNumberFormat="1" applyFont="1" applyFill="1" applyBorder="1" applyAlignment="1" quotePrefix="1">
      <alignment horizontal="right"/>
    </xf>
    <xf numFmtId="3" fontId="2" fillId="0" borderId="59" xfId="0" applyNumberFormat="1" applyFont="1" applyFill="1" applyBorder="1" applyAlignment="1">
      <alignment/>
    </xf>
    <xf numFmtId="3" fontId="2" fillId="0" borderId="12" xfId="0" applyNumberFormat="1" applyFont="1" applyFill="1" applyBorder="1" applyAlignment="1" quotePrefix="1">
      <alignment horizontal="right"/>
    </xf>
    <xf numFmtId="3" fontId="2" fillId="0" borderId="13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/>
    </xf>
    <xf numFmtId="3" fontId="60" fillId="0" borderId="0" xfId="0" applyNumberFormat="1" applyFont="1" applyAlignment="1">
      <alignment/>
    </xf>
    <xf numFmtId="0" fontId="3" fillId="0" borderId="48" xfId="0" applyFont="1" applyBorder="1" applyAlignment="1">
      <alignment/>
    </xf>
    <xf numFmtId="164" fontId="21" fillId="0" borderId="11" xfId="0" applyNumberFormat="1" applyFont="1" applyFill="1" applyBorder="1" applyAlignment="1">
      <alignment horizontal="center"/>
    </xf>
    <xf numFmtId="3" fontId="21" fillId="0" borderId="60" xfId="0" applyNumberFormat="1" applyFont="1" applyFill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70" xfId="0" applyFont="1" applyBorder="1" applyAlignment="1">
      <alignment/>
    </xf>
    <xf numFmtId="3" fontId="3" fillId="0" borderId="31" xfId="0" applyNumberFormat="1" applyFont="1" applyFill="1" applyBorder="1" applyAlignment="1">
      <alignment horizontal="left"/>
    </xf>
    <xf numFmtId="0" fontId="0" fillId="0" borderId="75" xfId="0" applyFont="1" applyBorder="1" applyAlignment="1">
      <alignment/>
    </xf>
    <xf numFmtId="0" fontId="0" fillId="0" borderId="59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3" fontId="3" fillId="0" borderId="76" xfId="0" applyNumberFormat="1" applyFont="1" applyFill="1" applyBorder="1" applyAlignment="1">
      <alignment/>
    </xf>
    <xf numFmtId="3" fontId="2" fillId="0" borderId="75" xfId="0" applyNumberFormat="1" applyFont="1" applyFill="1" applyBorder="1" applyAlignment="1">
      <alignment horizontal="center"/>
    </xf>
    <xf numFmtId="3" fontId="2" fillId="0" borderId="59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3" fontId="2" fillId="0" borderId="76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left"/>
    </xf>
    <xf numFmtId="0" fontId="0" fillId="0" borderId="58" xfId="0" applyFont="1" applyBorder="1" applyAlignment="1">
      <alignment/>
    </xf>
    <xf numFmtId="0" fontId="0" fillId="0" borderId="56" xfId="0" applyFont="1" applyBorder="1" applyAlignment="1">
      <alignment/>
    </xf>
    <xf numFmtId="0" fontId="3" fillId="0" borderId="50" xfId="0" applyFont="1" applyFill="1" applyBorder="1" applyAlignment="1">
      <alignment horizontal="center"/>
    </xf>
    <xf numFmtId="3" fontId="3" fillId="0" borderId="67" xfId="0" applyNumberFormat="1" applyFont="1" applyFill="1" applyBorder="1" applyAlignment="1">
      <alignment/>
    </xf>
    <xf numFmtId="3" fontId="21" fillId="0" borderId="71" xfId="0" applyNumberFormat="1" applyFont="1" applyFill="1" applyBorder="1" applyAlignment="1">
      <alignment horizontal="left"/>
    </xf>
    <xf numFmtId="3" fontId="21" fillId="0" borderId="72" xfId="0" applyNumberFormat="1" applyFont="1" applyFill="1" applyBorder="1" applyAlignment="1">
      <alignment horizontal="left"/>
    </xf>
    <xf numFmtId="3" fontId="21" fillId="0" borderId="45" xfId="0" applyNumberFormat="1" applyFont="1" applyFill="1" applyBorder="1" applyAlignment="1">
      <alignment horizontal="left"/>
    </xf>
    <xf numFmtId="3" fontId="21" fillId="0" borderId="74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7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11" fillId="0" borderId="0" xfId="0" applyFont="1" applyAlignment="1">
      <alignment/>
    </xf>
    <xf numFmtId="3" fontId="21" fillId="0" borderId="20" xfId="0" applyNumberFormat="1" applyFont="1" applyFill="1" applyBorder="1" applyAlignment="1">
      <alignment horizontal="left"/>
    </xf>
    <xf numFmtId="0" fontId="22" fillId="0" borderId="77" xfId="0" applyFont="1" applyFill="1" applyBorder="1" applyAlignment="1">
      <alignment/>
    </xf>
    <xf numFmtId="3" fontId="21" fillId="0" borderId="25" xfId="0" applyNumberFormat="1" applyFont="1" applyFill="1" applyBorder="1" applyAlignment="1">
      <alignment horizontal="left"/>
    </xf>
    <xf numFmtId="0" fontId="22" fillId="0" borderId="57" xfId="0" applyFont="1" applyFill="1" applyBorder="1" applyAlignment="1">
      <alignment/>
    </xf>
    <xf numFmtId="0" fontId="22" fillId="0" borderId="54" xfId="0" applyFont="1" applyFill="1" applyBorder="1" applyAlignment="1">
      <alignment/>
    </xf>
    <xf numFmtId="3" fontId="21" fillId="0" borderId="57" xfId="0" applyNumberFormat="1" applyFont="1" applyFill="1" applyBorder="1" applyAlignment="1">
      <alignment horizontal="left"/>
    </xf>
    <xf numFmtId="3" fontId="21" fillId="0" borderId="54" xfId="0" applyNumberFormat="1" applyFont="1" applyFill="1" applyBorder="1" applyAlignment="1">
      <alignment horizontal="left"/>
    </xf>
    <xf numFmtId="3" fontId="21" fillId="0" borderId="25" xfId="0" applyNumberFormat="1" applyFont="1" applyFill="1" applyBorder="1" applyAlignment="1">
      <alignment/>
    </xf>
    <xf numFmtId="3" fontId="21" fillId="0" borderId="57" xfId="0" applyNumberFormat="1" applyFont="1" applyFill="1" applyBorder="1" applyAlignment="1">
      <alignment/>
    </xf>
    <xf numFmtId="3" fontId="21" fillId="0" borderId="54" xfId="0" applyNumberFormat="1" applyFont="1" applyFill="1" applyBorder="1" applyAlignment="1">
      <alignment/>
    </xf>
    <xf numFmtId="0" fontId="61" fillId="33" borderId="11" xfId="0" applyFont="1" applyFill="1" applyBorder="1" applyAlignment="1">
      <alignment horizontal="centerContinuous" vertical="center"/>
    </xf>
    <xf numFmtId="0" fontId="61" fillId="33" borderId="60" xfId="0" applyFont="1" applyFill="1" applyBorder="1" applyAlignment="1">
      <alignment horizontal="centerContinuous" vertical="center"/>
    </xf>
    <xf numFmtId="0" fontId="8" fillId="0" borderId="28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3" fontId="21" fillId="0" borderId="76" xfId="0" applyNumberFormat="1" applyFont="1" applyFill="1" applyBorder="1" applyAlignment="1">
      <alignment/>
    </xf>
    <xf numFmtId="3" fontId="21" fillId="0" borderId="53" xfId="0" applyNumberFormat="1" applyFont="1" applyFill="1" applyBorder="1" applyAlignment="1">
      <alignment/>
    </xf>
    <xf numFmtId="3" fontId="21" fillId="0" borderId="27" xfId="0" applyNumberFormat="1" applyFont="1" applyFill="1" applyBorder="1" applyAlignment="1">
      <alignment horizontal="center"/>
    </xf>
    <xf numFmtId="3" fontId="21" fillId="0" borderId="28" xfId="0" applyNumberFormat="1" applyFont="1" applyFill="1" applyBorder="1" applyAlignment="1">
      <alignment vertical="center"/>
    </xf>
    <xf numFmtId="0" fontId="22" fillId="0" borderId="23" xfId="0" applyFont="1" applyBorder="1" applyAlignment="1">
      <alignment vertical="center"/>
    </xf>
    <xf numFmtId="3" fontId="21" fillId="0" borderId="25" xfId="0" applyNumberFormat="1" applyFont="1" applyFill="1" applyBorder="1" applyAlignment="1">
      <alignment horizontal="left"/>
    </xf>
    <xf numFmtId="3" fontId="21" fillId="0" borderId="57" xfId="0" applyNumberFormat="1" applyFont="1" applyFill="1" applyBorder="1" applyAlignment="1">
      <alignment horizontal="left"/>
    </xf>
    <xf numFmtId="3" fontId="21" fillId="0" borderId="54" xfId="0" applyNumberFormat="1" applyFont="1" applyFill="1" applyBorder="1" applyAlignment="1">
      <alignment horizontal="left"/>
    </xf>
    <xf numFmtId="3" fontId="21" fillId="0" borderId="25" xfId="0" applyNumberFormat="1" applyFont="1" applyFill="1" applyBorder="1" applyAlignment="1">
      <alignment horizontal="left"/>
    </xf>
    <xf numFmtId="3" fontId="21" fillId="0" borderId="57" xfId="0" applyNumberFormat="1" applyFont="1" applyFill="1" applyBorder="1" applyAlignment="1">
      <alignment horizontal="left"/>
    </xf>
    <xf numFmtId="3" fontId="21" fillId="0" borderId="54" xfId="0" applyNumberFormat="1" applyFont="1" applyFill="1" applyBorder="1" applyAlignment="1">
      <alignment horizontal="left"/>
    </xf>
    <xf numFmtId="0" fontId="22" fillId="0" borderId="25" xfId="0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54" xfId="0" applyFont="1" applyBorder="1" applyAlignment="1">
      <alignment/>
    </xf>
    <xf numFmtId="3" fontId="21" fillId="0" borderId="70" xfId="0" applyNumberFormat="1" applyFont="1" applyFill="1" applyBorder="1" applyAlignment="1">
      <alignment horizontal="left"/>
    </xf>
    <xf numFmtId="0" fontId="2" fillId="33" borderId="78" xfId="46" applyFont="1" applyFill="1" applyBorder="1" applyAlignment="1">
      <alignment horizontal="center" vertical="center"/>
      <protection/>
    </xf>
    <xf numFmtId="0" fontId="3" fillId="0" borderId="79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164" fontId="11" fillId="0" borderId="57" xfId="0" applyNumberFormat="1" applyFont="1" applyFill="1" applyBorder="1" applyAlignment="1">
      <alignment horizontal="right"/>
    </xf>
    <xf numFmtId="164" fontId="11" fillId="0" borderId="70" xfId="0" applyNumberFormat="1" applyFont="1" applyFill="1" applyBorder="1" applyAlignment="1">
      <alignment horizontal="right"/>
    </xf>
    <xf numFmtId="164" fontId="11" fillId="0" borderId="29" xfId="0" applyNumberFormat="1" applyFont="1" applyBorder="1" applyAlignment="1">
      <alignment horizontal="right"/>
    </xf>
    <xf numFmtId="164" fontId="11" fillId="0" borderId="70" xfId="0" applyNumberFormat="1" applyFont="1" applyBorder="1" applyAlignment="1">
      <alignment horizontal="right"/>
    </xf>
    <xf numFmtId="0" fontId="9" fillId="33" borderId="80" xfId="46" applyFont="1" applyFill="1" applyBorder="1" applyAlignment="1">
      <alignment horizontal="center" vertical="center" wrapText="1"/>
      <protection/>
    </xf>
    <xf numFmtId="0" fontId="7" fillId="0" borderId="66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164" fontId="11" fillId="0" borderId="81" xfId="0" applyNumberFormat="1" applyFont="1" applyBorder="1" applyAlignment="1">
      <alignment horizontal="right"/>
    </xf>
    <xf numFmtId="164" fontId="0" fillId="0" borderId="82" xfId="0" applyNumberFormat="1" applyFont="1" applyBorder="1" applyAlignment="1">
      <alignment/>
    </xf>
    <xf numFmtId="164" fontId="0" fillId="0" borderId="83" xfId="0" applyNumberFormat="1" applyFont="1" applyBorder="1" applyAlignment="1">
      <alignment/>
    </xf>
    <xf numFmtId="164" fontId="2" fillId="0" borderId="27" xfId="0" applyNumberFormat="1" applyFont="1" applyBorder="1" applyAlignment="1">
      <alignment horizontal="right"/>
    </xf>
    <xf numFmtId="164" fontId="0" fillId="0" borderId="27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2" fillId="0" borderId="40" xfId="0" applyNumberFormat="1" applyFont="1" applyBorder="1" applyAlignment="1">
      <alignment horizontal="right"/>
    </xf>
    <xf numFmtId="164" fontId="0" fillId="0" borderId="40" xfId="0" applyNumberFormat="1" applyBorder="1" applyAlignment="1">
      <alignment/>
    </xf>
    <xf numFmtId="164" fontId="0" fillId="0" borderId="51" xfId="0" applyNumberFormat="1" applyBorder="1" applyAlignment="1">
      <alignment/>
    </xf>
    <xf numFmtId="3" fontId="2" fillId="33" borderId="36" xfId="0" applyNumberFormat="1" applyFont="1" applyFill="1" applyBorder="1" applyAlignment="1">
      <alignment/>
    </xf>
    <xf numFmtId="3" fontId="2" fillId="33" borderId="84" xfId="0" applyNumberFormat="1" applyFont="1" applyFill="1" applyBorder="1" applyAlignment="1">
      <alignment/>
    </xf>
    <xf numFmtId="3" fontId="2" fillId="33" borderId="85" xfId="0" applyNumberFormat="1" applyFont="1" applyFill="1" applyBorder="1" applyAlignment="1">
      <alignment/>
    </xf>
    <xf numFmtId="3" fontId="2" fillId="33" borderId="84" xfId="0" applyNumberFormat="1" applyFont="1" applyFill="1" applyBorder="1" applyAlignment="1">
      <alignment horizontal="left"/>
    </xf>
    <xf numFmtId="3" fontId="2" fillId="33" borderId="85" xfId="0" applyNumberFormat="1" applyFont="1" applyFill="1" applyBorder="1" applyAlignment="1">
      <alignment horizontal="left"/>
    </xf>
    <xf numFmtId="3" fontId="2" fillId="0" borderId="26" xfId="0" applyNumberFormat="1" applyFont="1" applyBorder="1" applyAlignment="1">
      <alignment horizontal="left"/>
    </xf>
    <xf numFmtId="0" fontId="0" fillId="0" borderId="27" xfId="0" applyBorder="1" applyAlignment="1">
      <alignment horizontal="left"/>
    </xf>
    <xf numFmtId="3" fontId="2" fillId="0" borderId="30" xfId="0" applyNumberFormat="1" applyFont="1" applyBorder="1" applyAlignment="1">
      <alignment horizontal="left"/>
    </xf>
    <xf numFmtId="3" fontId="2" fillId="0" borderId="58" xfId="0" applyNumberFormat="1" applyFont="1" applyBorder="1" applyAlignment="1">
      <alignment horizontal="left"/>
    </xf>
    <xf numFmtId="3" fontId="2" fillId="0" borderId="56" xfId="0" applyNumberFormat="1" applyFont="1" applyBorder="1" applyAlignment="1">
      <alignment horizontal="left"/>
    </xf>
    <xf numFmtId="164" fontId="11" fillId="33" borderId="72" xfId="0" applyNumberFormat="1" applyFont="1" applyFill="1" applyBorder="1" applyAlignment="1">
      <alignment horizontal="right" vertical="center"/>
    </xf>
    <xf numFmtId="164" fontId="11" fillId="33" borderId="74" xfId="0" applyNumberFormat="1" applyFont="1" applyFill="1" applyBorder="1" applyAlignment="1">
      <alignment horizontal="right" vertical="center"/>
    </xf>
    <xf numFmtId="164" fontId="11" fillId="0" borderId="41" xfId="0" applyNumberFormat="1" applyFont="1" applyBorder="1" applyAlignment="1">
      <alignment horizontal="right"/>
    </xf>
    <xf numFmtId="164" fontId="11" fillId="0" borderId="67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left"/>
    </xf>
    <xf numFmtId="3" fontId="2" fillId="0" borderId="57" xfId="0" applyNumberFormat="1" applyFont="1" applyBorder="1" applyAlignment="1">
      <alignment horizontal="left"/>
    </xf>
    <xf numFmtId="3" fontId="2" fillId="0" borderId="54" xfId="0" applyNumberFormat="1" applyFont="1" applyBorder="1" applyAlignment="1">
      <alignment horizontal="left"/>
    </xf>
    <xf numFmtId="3" fontId="2" fillId="0" borderId="78" xfId="0" applyNumberFormat="1" applyFont="1" applyBorder="1" applyAlignment="1">
      <alignment horizontal="left"/>
    </xf>
    <xf numFmtId="0" fontId="0" fillId="0" borderId="82" xfId="0" applyBorder="1" applyAlignment="1">
      <alignment horizontal="left"/>
    </xf>
    <xf numFmtId="0" fontId="0" fillId="0" borderId="86" xfId="0" applyBorder="1" applyAlignment="1">
      <alignment horizontal="left"/>
    </xf>
    <xf numFmtId="3" fontId="2" fillId="0" borderId="87" xfId="0" applyNumberFormat="1" applyFont="1" applyBorder="1" applyAlignment="1">
      <alignment horizontal="left"/>
    </xf>
    <xf numFmtId="0" fontId="0" fillId="0" borderId="40" xfId="0" applyBorder="1" applyAlignment="1">
      <alignment horizontal="left"/>
    </xf>
    <xf numFmtId="3" fontId="2" fillId="0" borderId="21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3" fontId="2" fillId="33" borderId="88" xfId="0" applyNumberFormat="1" applyFont="1" applyFill="1" applyBorder="1" applyAlignment="1">
      <alignment horizontal="center" vertical="center"/>
    </xf>
    <xf numFmtId="3" fontId="2" fillId="33" borderId="84" xfId="0" applyNumberFormat="1" applyFont="1" applyFill="1" applyBorder="1" applyAlignment="1">
      <alignment horizontal="center" vertical="center"/>
    </xf>
    <xf numFmtId="3" fontId="2" fillId="33" borderId="73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left"/>
    </xf>
    <xf numFmtId="0" fontId="0" fillId="0" borderId="57" xfId="0" applyFont="1" applyBorder="1" applyAlignment="1">
      <alignment/>
    </xf>
    <xf numFmtId="0" fontId="0" fillId="0" borderId="54" xfId="0" applyFont="1" applyBorder="1" applyAlignment="1">
      <alignment/>
    </xf>
    <xf numFmtId="3" fontId="2" fillId="0" borderId="77" xfId="0" applyNumberFormat="1" applyFont="1" applyFill="1" applyBorder="1" applyAlignment="1">
      <alignment horizontal="left"/>
    </xf>
    <xf numFmtId="3" fontId="2" fillId="0" borderId="89" xfId="0" applyNumberFormat="1" applyFont="1" applyFill="1" applyBorder="1" applyAlignment="1">
      <alignment horizontal="left"/>
    </xf>
    <xf numFmtId="3" fontId="21" fillId="0" borderId="36" xfId="0" applyNumberFormat="1" applyFont="1" applyFill="1" applyBorder="1" applyAlignment="1">
      <alignment horizontal="left"/>
    </xf>
    <xf numFmtId="3" fontId="21" fillId="0" borderId="84" xfId="0" applyNumberFormat="1" applyFont="1" applyFill="1" applyBorder="1" applyAlignment="1">
      <alignment horizontal="left"/>
    </xf>
    <xf numFmtId="3" fontId="21" fillId="0" borderId="85" xfId="0" applyNumberFormat="1" applyFont="1" applyFill="1" applyBorder="1" applyAlignment="1">
      <alignment horizontal="left"/>
    </xf>
    <xf numFmtId="3" fontId="3" fillId="0" borderId="20" xfId="0" applyNumberFormat="1" applyFont="1" applyFill="1" applyBorder="1" applyAlignment="1">
      <alignment horizontal="left"/>
    </xf>
    <xf numFmtId="0" fontId="0" fillId="0" borderId="77" xfId="0" applyFont="1" applyFill="1" applyBorder="1" applyAlignment="1">
      <alignment/>
    </xf>
    <xf numFmtId="0" fontId="0" fillId="0" borderId="89" xfId="0" applyFont="1" applyFill="1" applyBorder="1" applyAlignment="1">
      <alignment/>
    </xf>
    <xf numFmtId="3" fontId="2" fillId="0" borderId="25" xfId="0" applyNumberFormat="1" applyFont="1" applyFill="1" applyBorder="1" applyAlignment="1">
      <alignment horizontal="center"/>
    </xf>
    <xf numFmtId="3" fontId="2" fillId="0" borderId="57" xfId="0" applyNumberFormat="1" applyFont="1" applyFill="1" applyBorder="1" applyAlignment="1">
      <alignment horizontal="center"/>
    </xf>
    <xf numFmtId="3" fontId="2" fillId="0" borderId="54" xfId="0" applyNumberFormat="1" applyFont="1" applyFill="1" applyBorder="1" applyAlignment="1">
      <alignment horizontal="center"/>
    </xf>
    <xf numFmtId="0" fontId="0" fillId="0" borderId="57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3" fontId="9" fillId="33" borderId="78" xfId="0" applyNumberFormat="1" applyFont="1" applyFill="1" applyBorder="1" applyAlignment="1">
      <alignment horizontal="left" vertical="center"/>
    </xf>
    <xf numFmtId="0" fontId="7" fillId="0" borderId="82" xfId="0" applyFont="1" applyBorder="1" applyAlignment="1">
      <alignment horizontal="left" vertical="center"/>
    </xf>
    <xf numFmtId="0" fontId="7" fillId="0" borderId="86" xfId="0" applyFont="1" applyBorder="1" applyAlignment="1">
      <alignment horizontal="left" vertical="center"/>
    </xf>
    <xf numFmtId="0" fontId="7" fillId="0" borderId="71" xfId="0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3" fontId="21" fillId="0" borderId="25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77" xfId="0" applyNumberFormat="1" applyFont="1" applyFill="1" applyBorder="1" applyAlignment="1">
      <alignment/>
    </xf>
    <xf numFmtId="3" fontId="2" fillId="0" borderId="89" xfId="0" applyNumberFormat="1" applyFont="1" applyFill="1" applyBorder="1" applyAlignment="1">
      <alignment/>
    </xf>
    <xf numFmtId="164" fontId="2" fillId="33" borderId="32" xfId="0" applyNumberFormat="1" applyFont="1" applyFill="1" applyBorder="1" applyAlignment="1">
      <alignment horizontal="center" vertical="center" wrapText="1"/>
    </xf>
    <xf numFmtId="164" fontId="2" fillId="33" borderId="43" xfId="0" applyNumberFormat="1" applyFont="1" applyFill="1" applyBorder="1" applyAlignment="1">
      <alignment horizontal="center" vertical="center" wrapText="1"/>
    </xf>
    <xf numFmtId="164" fontId="2" fillId="33" borderId="44" xfId="0" applyNumberFormat="1" applyFont="1" applyFill="1" applyBorder="1" applyAlignment="1">
      <alignment horizontal="center" vertical="center" wrapText="1"/>
    </xf>
    <xf numFmtId="3" fontId="2" fillId="33" borderId="83" xfId="0" applyNumberFormat="1" applyFont="1" applyFill="1" applyBorder="1" applyAlignment="1">
      <alignment horizontal="center" vertical="center"/>
    </xf>
    <xf numFmtId="0" fontId="4" fillId="33" borderId="74" xfId="0" applyFont="1" applyFill="1" applyBorder="1" applyAlignment="1">
      <alignment vertical="center"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3" fontId="21" fillId="0" borderId="57" xfId="0" applyNumberFormat="1" applyFont="1" applyFill="1" applyBorder="1" applyAlignment="1">
      <alignment/>
    </xf>
    <xf numFmtId="3" fontId="21" fillId="0" borderId="54" xfId="0" applyNumberFormat="1" applyFont="1" applyFill="1" applyBorder="1" applyAlignment="1">
      <alignment/>
    </xf>
    <xf numFmtId="0" fontId="11" fillId="33" borderId="80" xfId="0" applyFont="1" applyFill="1" applyBorder="1" applyAlignment="1">
      <alignment vertical="center"/>
    </xf>
    <xf numFmtId="0" fontId="11" fillId="33" borderId="52" xfId="0" applyFont="1" applyFill="1" applyBorder="1" applyAlignment="1">
      <alignment vertical="center"/>
    </xf>
    <xf numFmtId="3" fontId="21" fillId="0" borderId="36" xfId="0" applyNumberFormat="1" applyFont="1" applyFill="1" applyBorder="1" applyAlignment="1">
      <alignment shrinkToFit="1"/>
    </xf>
    <xf numFmtId="0" fontId="22" fillId="0" borderId="84" xfId="0" applyFont="1" applyFill="1" applyBorder="1" applyAlignment="1">
      <alignment shrinkToFit="1"/>
    </xf>
    <xf numFmtId="0" fontId="22" fillId="0" borderId="85" xfId="0" applyFont="1" applyFill="1" applyBorder="1" applyAlignment="1">
      <alignment shrinkToFit="1"/>
    </xf>
    <xf numFmtId="0" fontId="1" fillId="33" borderId="78" xfId="0" applyFont="1" applyFill="1" applyBorder="1" applyAlignment="1">
      <alignment horizontal="center" vertical="center"/>
    </xf>
    <xf numFmtId="0" fontId="5" fillId="0" borderId="79" xfId="0" applyFont="1" applyBorder="1" applyAlignment="1">
      <alignment vertical="center"/>
    </xf>
    <xf numFmtId="0" fontId="5" fillId="0" borderId="90" xfId="0" applyFont="1" applyBorder="1" applyAlignment="1">
      <alignment vertical="center"/>
    </xf>
    <xf numFmtId="0" fontId="2" fillId="33" borderId="32" xfId="0" applyFont="1" applyFill="1" applyBorder="1" applyAlignment="1">
      <alignment horizontal="center" vertical="center"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2" fillId="33" borderId="36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vertical="center"/>
    </xf>
    <xf numFmtId="3" fontId="2" fillId="33" borderId="91" xfId="0" applyNumberFormat="1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wrapText="1"/>
    </xf>
    <xf numFmtId="0" fontId="3" fillId="0" borderId="43" xfId="0" applyFont="1" applyBorder="1" applyAlignment="1">
      <alignment/>
    </xf>
    <xf numFmtId="3" fontId="2" fillId="33" borderId="78" xfId="0" applyNumberFormat="1" applyFont="1" applyFill="1" applyBorder="1" applyAlignment="1">
      <alignment horizontal="center" vertical="center"/>
    </xf>
    <xf numFmtId="0" fontId="4" fillId="33" borderId="82" xfId="0" applyFont="1" applyFill="1" applyBorder="1" applyAlignment="1">
      <alignment horizontal="center"/>
    </xf>
    <xf numFmtId="0" fontId="4" fillId="33" borderId="83" xfId="0" applyFont="1" applyFill="1" applyBorder="1" applyAlignment="1">
      <alignment horizontal="center"/>
    </xf>
    <xf numFmtId="0" fontId="4" fillId="33" borderId="71" xfId="0" applyFont="1" applyFill="1" applyBorder="1" applyAlignment="1">
      <alignment horizontal="center"/>
    </xf>
    <xf numFmtId="0" fontId="4" fillId="33" borderId="72" xfId="0" applyFont="1" applyFill="1" applyBorder="1" applyAlignment="1">
      <alignment horizontal="center"/>
    </xf>
    <xf numFmtId="0" fontId="4" fillId="33" borderId="74" xfId="0" applyFont="1" applyFill="1" applyBorder="1" applyAlignment="1">
      <alignment horizontal="center"/>
    </xf>
    <xf numFmtId="0" fontId="0" fillId="0" borderId="57" xfId="0" applyBorder="1" applyAlignment="1">
      <alignment/>
    </xf>
    <xf numFmtId="0" fontId="0" fillId="0" borderId="54" xfId="0" applyBorder="1" applyAlignment="1">
      <alignment/>
    </xf>
    <xf numFmtId="3" fontId="2" fillId="33" borderId="82" xfId="0" applyNumberFormat="1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84" xfId="0" applyBorder="1" applyAlignment="1">
      <alignment horizontal="center"/>
    </xf>
    <xf numFmtId="0" fontId="0" fillId="0" borderId="73" xfId="0" applyBorder="1" applyAlignment="1">
      <alignment horizontal="center"/>
    </xf>
    <xf numFmtId="3" fontId="21" fillId="0" borderId="25" xfId="0" applyNumberFormat="1" applyFont="1" applyFill="1" applyBorder="1" applyAlignment="1">
      <alignment horizontal="left" shrinkToFit="1"/>
    </xf>
    <xf numFmtId="0" fontId="22" fillId="0" borderId="57" xfId="0" applyFont="1" applyBorder="1" applyAlignment="1">
      <alignment shrinkToFit="1"/>
    </xf>
    <xf numFmtId="0" fontId="22" fillId="0" borderId="54" xfId="0" applyFont="1" applyBorder="1" applyAlignment="1">
      <alignment shrinkToFit="1"/>
    </xf>
    <xf numFmtId="3" fontId="59" fillId="0" borderId="25" xfId="0" applyNumberFormat="1" applyFont="1" applyFill="1" applyBorder="1" applyAlignment="1">
      <alignment horizontal="center"/>
    </xf>
    <xf numFmtId="3" fontId="59" fillId="0" borderId="57" xfId="0" applyNumberFormat="1" applyFont="1" applyFill="1" applyBorder="1" applyAlignment="1">
      <alignment horizontal="center"/>
    </xf>
    <xf numFmtId="3" fontId="59" fillId="0" borderId="54" xfId="0" applyNumberFormat="1" applyFont="1" applyFill="1" applyBorder="1" applyAlignment="1">
      <alignment horizontal="center"/>
    </xf>
    <xf numFmtId="0" fontId="13" fillId="0" borderId="80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13" fillId="33" borderId="80" xfId="0" applyFont="1" applyFill="1" applyBorder="1" applyAlignment="1">
      <alignment horizontal="center" vertical="center"/>
    </xf>
    <xf numFmtId="0" fontId="13" fillId="33" borderId="69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 wrapText="1"/>
    </xf>
    <xf numFmtId="0" fontId="6" fillId="33" borderId="84" xfId="0" applyFont="1" applyFill="1" applyBorder="1" applyAlignment="1">
      <alignment horizontal="center" vertical="center" wrapText="1"/>
    </xf>
    <xf numFmtId="0" fontId="6" fillId="33" borderId="7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2" fillId="33" borderId="92" xfId="46" applyFont="1" applyFill="1" applyBorder="1" applyAlignment="1">
      <alignment horizontal="center" vertical="center" wrapText="1"/>
      <protection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1" fillId="33" borderId="78" xfId="0" applyFont="1" applyFill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33" borderId="71" xfId="0" applyFont="1" applyFill="1" applyBorder="1" applyAlignment="1">
      <alignment vertical="center"/>
    </xf>
    <xf numFmtId="0" fontId="0" fillId="33" borderId="72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9" fillId="33" borderId="80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1" fillId="33" borderId="88" xfId="46" applyFont="1" applyFill="1" applyBorder="1" applyAlignment="1">
      <alignment horizontal="center" vertical="center"/>
      <protection/>
    </xf>
    <xf numFmtId="0" fontId="11" fillId="33" borderId="84" xfId="46" applyFont="1" applyFill="1" applyBorder="1" applyAlignment="1">
      <alignment horizontal="center" vertical="center"/>
      <protection/>
    </xf>
    <xf numFmtId="0" fontId="11" fillId="33" borderId="73" xfId="46" applyFont="1" applyFill="1" applyBorder="1" applyAlignment="1">
      <alignment horizontal="center" vertical="center"/>
      <protection/>
    </xf>
    <xf numFmtId="0" fontId="2" fillId="33" borderId="80" xfId="0" applyFont="1" applyFill="1" applyBorder="1" applyAlignment="1">
      <alignment horizontal="center" vertical="center" wrapText="1"/>
    </xf>
    <xf numFmtId="0" fontId="2" fillId="33" borderId="29" xfId="46" applyFont="1" applyFill="1" applyBorder="1" applyAlignment="1">
      <alignment horizontal="center" vertical="center"/>
      <protection/>
    </xf>
    <xf numFmtId="0" fontId="2" fillId="33" borderId="57" xfId="46" applyFont="1" applyFill="1" applyBorder="1" applyAlignment="1">
      <alignment horizontal="center" vertical="center"/>
      <protection/>
    </xf>
    <xf numFmtId="0" fontId="2" fillId="33" borderId="70" xfId="46" applyFont="1" applyFill="1" applyBorder="1" applyAlignment="1">
      <alignment horizontal="center" vertical="center"/>
      <protection/>
    </xf>
    <xf numFmtId="0" fontId="2" fillId="33" borderId="75" xfId="46" applyFont="1" applyFill="1" applyBorder="1" applyAlignment="1">
      <alignment horizontal="center" vertical="center"/>
      <protection/>
    </xf>
    <xf numFmtId="0" fontId="3" fillId="0" borderId="72" xfId="0" applyFont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11" fillId="0" borderId="4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3" fontId="21" fillId="0" borderId="20" xfId="0" applyNumberFormat="1" applyFont="1" applyFill="1" applyBorder="1" applyAlignment="1">
      <alignment horizontal="left"/>
    </xf>
    <xf numFmtId="3" fontId="21" fillId="0" borderId="77" xfId="0" applyNumberFormat="1" applyFont="1" applyFill="1" applyBorder="1" applyAlignment="1">
      <alignment horizontal="left"/>
    </xf>
    <xf numFmtId="3" fontId="21" fillId="0" borderId="89" xfId="0" applyNumberFormat="1" applyFont="1" applyFill="1" applyBorder="1" applyAlignment="1">
      <alignment horizontal="left"/>
    </xf>
    <xf numFmtId="0" fontId="0" fillId="0" borderId="25" xfId="0" applyFont="1" applyBorder="1" applyAlignment="1">
      <alignment/>
    </xf>
    <xf numFmtId="3" fontId="21" fillId="0" borderId="25" xfId="0" applyNumberFormat="1" applyFont="1" applyFill="1" applyBorder="1" applyAlignment="1">
      <alignment/>
    </xf>
    <xf numFmtId="3" fontId="21" fillId="0" borderId="57" xfId="0" applyNumberFormat="1" applyFont="1" applyFill="1" applyBorder="1" applyAlignment="1">
      <alignment/>
    </xf>
    <xf numFmtId="3" fontId="21" fillId="0" borderId="54" xfId="0" applyNumberFormat="1" applyFont="1" applyFill="1" applyBorder="1" applyAlignment="1">
      <alignment/>
    </xf>
    <xf numFmtId="0" fontId="20" fillId="0" borderId="72" xfId="0" applyFont="1" applyBorder="1" applyAlignment="1">
      <alignment horizontal="right" vertical="top" wrapText="1"/>
    </xf>
    <xf numFmtId="0" fontId="4" fillId="33" borderId="82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3" fontId="21" fillId="0" borderId="78" xfId="0" applyNumberFormat="1" applyFont="1" applyFill="1" applyBorder="1" applyAlignment="1">
      <alignment horizontal="left"/>
    </xf>
    <xf numFmtId="3" fontId="21" fillId="0" borderId="82" xfId="0" applyNumberFormat="1" applyFont="1" applyFill="1" applyBorder="1" applyAlignment="1">
      <alignment horizontal="left"/>
    </xf>
    <xf numFmtId="3" fontId="21" fillId="0" borderId="86" xfId="0" applyNumberFormat="1" applyFont="1" applyFill="1" applyBorder="1" applyAlignment="1">
      <alignment horizontal="left"/>
    </xf>
    <xf numFmtId="3" fontId="21" fillId="0" borderId="29" xfId="0" applyNumberFormat="1" applyFont="1" applyFill="1" applyBorder="1" applyAlignment="1">
      <alignment horizontal="left"/>
    </xf>
    <xf numFmtId="3" fontId="21" fillId="0" borderId="31" xfId="0" applyNumberFormat="1" applyFont="1" applyFill="1" applyBorder="1" applyAlignment="1">
      <alignment/>
    </xf>
    <xf numFmtId="0" fontId="22" fillId="0" borderId="75" xfId="0" applyFont="1" applyFill="1" applyBorder="1" applyAlignment="1">
      <alignment/>
    </xf>
    <xf numFmtId="0" fontId="22" fillId="0" borderId="59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K Odpisový plán na rok 200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"/>
  <sheetViews>
    <sheetView tabSelected="1" workbookViewId="0" topLeftCell="B1">
      <selection activeCell="J8" sqref="J8"/>
    </sheetView>
  </sheetViews>
  <sheetFormatPr defaultColWidth="9.140625" defaultRowHeight="12.75"/>
  <cols>
    <col min="1" max="1" width="26.00390625" style="3" customWidth="1"/>
    <col min="2" max="2" width="8.8515625" style="67" customWidth="1"/>
    <col min="3" max="3" width="8.00390625" style="67" customWidth="1"/>
    <col min="4" max="4" width="9.00390625" style="67" customWidth="1"/>
    <col min="5" max="5" width="8.8515625" style="67" customWidth="1"/>
    <col min="6" max="6" width="8.00390625" style="67" customWidth="1"/>
    <col min="7" max="7" width="9.00390625" style="67" customWidth="1"/>
    <col min="8" max="8" width="8.00390625" style="67" customWidth="1"/>
    <col min="9" max="9" width="8.00390625" style="3" customWidth="1"/>
    <col min="10" max="10" width="9.00390625" style="3" customWidth="1"/>
    <col min="11" max="11" width="8.00390625" style="3" customWidth="1"/>
    <col min="12" max="12" width="9.140625" style="3" customWidth="1"/>
    <col min="13" max="13" width="8.421875" style="3" customWidth="1"/>
    <col min="14" max="14" width="9.57421875" style="3" customWidth="1"/>
    <col min="15" max="15" width="10.421875" style="3" customWidth="1"/>
    <col min="16" max="16" width="16.140625" style="3" customWidth="1"/>
    <col min="17" max="17" width="4.8515625" style="0" bestFit="1" customWidth="1"/>
    <col min="18" max="18" width="9.140625" style="4" customWidth="1"/>
  </cols>
  <sheetData>
    <row r="1" spans="1:14" ht="25.5" customHeight="1" thickBot="1">
      <c r="A1" s="1"/>
      <c r="B1" s="2"/>
      <c r="C1" s="2"/>
      <c r="D1" s="2"/>
      <c r="E1" s="2"/>
      <c r="F1" s="2"/>
      <c r="G1" s="2"/>
      <c r="H1" s="2"/>
      <c r="L1" s="517" t="s">
        <v>199</v>
      </c>
      <c r="M1" s="517"/>
      <c r="N1" s="517"/>
    </row>
    <row r="2" spans="1:14" ht="19.5" customHeight="1" thickBot="1">
      <c r="A2" s="439" t="s">
        <v>0</v>
      </c>
      <c r="B2" s="442" t="s">
        <v>76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4"/>
    </row>
    <row r="3" spans="1:14" ht="12.75">
      <c r="A3" s="440"/>
      <c r="B3" s="5" t="s">
        <v>124</v>
      </c>
      <c r="C3" s="6"/>
      <c r="D3" s="153"/>
      <c r="E3" s="5" t="s">
        <v>131</v>
      </c>
      <c r="F3" s="6"/>
      <c r="G3" s="153"/>
      <c r="H3" s="445" t="s">
        <v>125</v>
      </c>
      <c r="I3" s="446"/>
      <c r="J3" s="5" t="s">
        <v>132</v>
      </c>
      <c r="K3" s="328"/>
      <c r="L3" s="329"/>
      <c r="M3" s="445" t="s">
        <v>133</v>
      </c>
      <c r="N3" s="447"/>
    </row>
    <row r="4" spans="1:14" ht="12.75">
      <c r="A4" s="440"/>
      <c r="B4" s="9" t="s">
        <v>1</v>
      </c>
      <c r="C4" s="7" t="s">
        <v>2</v>
      </c>
      <c r="D4" s="8" t="s">
        <v>3</v>
      </c>
      <c r="E4" s="9" t="s">
        <v>1</v>
      </c>
      <c r="F4" s="7" t="s">
        <v>2</v>
      </c>
      <c r="G4" s="8" t="s">
        <v>3</v>
      </c>
      <c r="H4" s="10" t="s">
        <v>3</v>
      </c>
      <c r="I4" s="10" t="s">
        <v>4</v>
      </c>
      <c r="J4" s="9" t="s">
        <v>1</v>
      </c>
      <c r="K4" s="7" t="s">
        <v>2</v>
      </c>
      <c r="L4" s="8" t="s">
        <v>3</v>
      </c>
      <c r="M4" s="10" t="s">
        <v>3</v>
      </c>
      <c r="N4" s="8" t="s">
        <v>4</v>
      </c>
    </row>
    <row r="5" spans="1:14" ht="13.5" thickBot="1">
      <c r="A5" s="441"/>
      <c r="B5" s="13" t="s">
        <v>5</v>
      </c>
      <c r="C5" s="11" t="s">
        <v>5</v>
      </c>
      <c r="D5" s="12"/>
      <c r="E5" s="13" t="s">
        <v>5</v>
      </c>
      <c r="F5" s="11" t="s">
        <v>5</v>
      </c>
      <c r="G5" s="12"/>
      <c r="H5" s="14" t="s">
        <v>6</v>
      </c>
      <c r="I5" s="15" t="s">
        <v>7</v>
      </c>
      <c r="J5" s="13" t="s">
        <v>5</v>
      </c>
      <c r="K5" s="11" t="s">
        <v>5</v>
      </c>
      <c r="L5" s="12"/>
      <c r="M5" s="14" t="s">
        <v>6</v>
      </c>
      <c r="N5" s="12" t="s">
        <v>7</v>
      </c>
    </row>
    <row r="6" spans="1:14" ht="13.5" customHeight="1" thickTop="1">
      <c r="A6" s="16" t="s">
        <v>94</v>
      </c>
      <c r="B6" s="17"/>
      <c r="C6" s="18"/>
      <c r="D6" s="19"/>
      <c r="E6" s="17"/>
      <c r="F6" s="18"/>
      <c r="G6" s="19"/>
      <c r="H6" s="27"/>
      <c r="I6" s="21"/>
      <c r="J6" s="17"/>
      <c r="K6" s="18"/>
      <c r="L6" s="19"/>
      <c r="M6" s="20"/>
      <c r="N6" s="22"/>
    </row>
    <row r="7" spans="1:14" ht="13.5" customHeight="1">
      <c r="A7" s="23" t="s">
        <v>95</v>
      </c>
      <c r="B7" s="24"/>
      <c r="C7" s="25">
        <v>113304</v>
      </c>
      <c r="D7" s="26">
        <f aca="true" t="shared" si="0" ref="D7:D16">SUM(B7:C7)</f>
        <v>113304</v>
      </c>
      <c r="E7" s="24"/>
      <c r="F7" s="25">
        <v>109682</v>
      </c>
      <c r="G7" s="26">
        <f aca="true" t="shared" si="1" ref="G7:G16">SUM(E7:F7)</f>
        <v>109682</v>
      </c>
      <c r="H7" s="27">
        <f>+G7-D7</f>
        <v>-3622</v>
      </c>
      <c r="I7" s="28">
        <f>+G7/D7</f>
        <v>0.9680329026336228</v>
      </c>
      <c r="J7" s="24"/>
      <c r="K7" s="57">
        <v>110000</v>
      </c>
      <c r="L7" s="26">
        <f>SUM(J7:K7)</f>
        <v>110000</v>
      </c>
      <c r="M7" s="29">
        <f>+L7-G7</f>
        <v>318</v>
      </c>
      <c r="N7" s="30">
        <f>+L7/G7</f>
        <v>1.0028992906766836</v>
      </c>
    </row>
    <row r="8" spans="1:14" ht="13.5" customHeight="1">
      <c r="A8" s="23" t="s">
        <v>96</v>
      </c>
      <c r="B8" s="24">
        <v>2218</v>
      </c>
      <c r="C8" s="25"/>
      <c r="D8" s="26">
        <f t="shared" si="0"/>
        <v>2218</v>
      </c>
      <c r="E8" s="24">
        <v>2390</v>
      </c>
      <c r="F8" s="25"/>
      <c r="G8" s="26">
        <f t="shared" si="1"/>
        <v>2390</v>
      </c>
      <c r="H8" s="27">
        <f aca="true" t="shared" si="2" ref="H8:H40">+G8-D8</f>
        <v>172</v>
      </c>
      <c r="I8" s="28">
        <f>+G8/D8</f>
        <v>1.0775473399458972</v>
      </c>
      <c r="J8" s="24">
        <v>2400</v>
      </c>
      <c r="K8" s="57"/>
      <c r="L8" s="26">
        <f aca="true" t="shared" si="3" ref="L8:L15">SUM(J8:K8)</f>
        <v>2400</v>
      </c>
      <c r="M8" s="29">
        <f>+L8-G8</f>
        <v>10</v>
      </c>
      <c r="N8" s="30">
        <f>+L8/G8</f>
        <v>1.00418410041841</v>
      </c>
    </row>
    <row r="9" spans="1:14" ht="13.5" customHeight="1">
      <c r="A9" s="23" t="s">
        <v>8</v>
      </c>
      <c r="B9" s="24"/>
      <c r="C9" s="25"/>
      <c r="D9" s="26">
        <f t="shared" si="0"/>
        <v>0</v>
      </c>
      <c r="E9" s="24"/>
      <c r="F9" s="25"/>
      <c r="G9" s="26">
        <f t="shared" si="1"/>
        <v>0</v>
      </c>
      <c r="H9" s="27">
        <f t="shared" si="2"/>
        <v>0</v>
      </c>
      <c r="I9" s="28"/>
      <c r="J9" s="24"/>
      <c r="K9" s="25"/>
      <c r="L9" s="26">
        <f t="shared" si="3"/>
        <v>0</v>
      </c>
      <c r="M9" s="29">
        <f aca="true" t="shared" si="4" ref="M9:M39">+L9-G9</f>
        <v>0</v>
      </c>
      <c r="N9" s="30"/>
    </row>
    <row r="10" spans="1:14" ht="13.5" customHeight="1">
      <c r="A10" s="23" t="s">
        <v>9</v>
      </c>
      <c r="B10" s="24"/>
      <c r="C10" s="25"/>
      <c r="D10" s="26">
        <f t="shared" si="0"/>
        <v>0</v>
      </c>
      <c r="E10" s="24"/>
      <c r="F10" s="25"/>
      <c r="G10" s="26">
        <f t="shared" si="1"/>
        <v>0</v>
      </c>
      <c r="H10" s="27">
        <f t="shared" si="2"/>
        <v>0</v>
      </c>
      <c r="I10" s="28"/>
      <c r="J10" s="24"/>
      <c r="K10" s="25"/>
      <c r="L10" s="26">
        <f t="shared" si="3"/>
        <v>0</v>
      </c>
      <c r="M10" s="29">
        <f t="shared" si="4"/>
        <v>0</v>
      </c>
      <c r="N10" s="30"/>
    </row>
    <row r="11" spans="1:14" ht="13.5" customHeight="1">
      <c r="A11" s="23" t="s">
        <v>10</v>
      </c>
      <c r="B11" s="24">
        <v>7547</v>
      </c>
      <c r="C11" s="25">
        <v>1461</v>
      </c>
      <c r="D11" s="26">
        <f t="shared" si="0"/>
        <v>9008</v>
      </c>
      <c r="E11" s="24">
        <v>6474</v>
      </c>
      <c r="F11" s="25">
        <v>1754</v>
      </c>
      <c r="G11" s="26">
        <f t="shared" si="1"/>
        <v>8228</v>
      </c>
      <c r="H11" s="27">
        <f t="shared" si="2"/>
        <v>-780</v>
      </c>
      <c r="I11" s="28">
        <f aca="true" t="shared" si="5" ref="I11:I40">+G11/D11</f>
        <v>0.9134103019538188</v>
      </c>
      <c r="J11" s="24">
        <v>6500</v>
      </c>
      <c r="K11" s="25">
        <v>1800</v>
      </c>
      <c r="L11" s="26">
        <f t="shared" si="3"/>
        <v>8300</v>
      </c>
      <c r="M11" s="29">
        <f t="shared" si="4"/>
        <v>72</v>
      </c>
      <c r="N11" s="30">
        <f aca="true" t="shared" si="6" ref="N11:N39">+L11/G11</f>
        <v>1.008750607681089</v>
      </c>
    </row>
    <row r="12" spans="1:14" ht="13.5" customHeight="1">
      <c r="A12" s="31" t="s">
        <v>11</v>
      </c>
      <c r="B12" s="24">
        <v>4400</v>
      </c>
      <c r="C12" s="25"/>
      <c r="D12" s="26">
        <f t="shared" si="0"/>
        <v>4400</v>
      </c>
      <c r="E12" s="24">
        <v>4500</v>
      </c>
      <c r="F12" s="25"/>
      <c r="G12" s="26">
        <f t="shared" si="1"/>
        <v>4500</v>
      </c>
      <c r="H12" s="27">
        <f t="shared" si="2"/>
        <v>100</v>
      </c>
      <c r="I12" s="28">
        <f t="shared" si="5"/>
        <v>1.0227272727272727</v>
      </c>
      <c r="J12" s="24">
        <v>3500</v>
      </c>
      <c r="K12" s="25"/>
      <c r="L12" s="26">
        <f t="shared" si="3"/>
        <v>3500</v>
      </c>
      <c r="M12" s="29">
        <f t="shared" si="4"/>
        <v>-1000</v>
      </c>
      <c r="N12" s="30">
        <f t="shared" si="6"/>
        <v>0.7777777777777778</v>
      </c>
    </row>
    <row r="13" spans="1:14" ht="13.5" customHeight="1">
      <c r="A13" s="31" t="s">
        <v>91</v>
      </c>
      <c r="B13" s="24">
        <v>0</v>
      </c>
      <c r="C13" s="25">
        <v>1424</v>
      </c>
      <c r="D13" s="26">
        <f t="shared" si="0"/>
        <v>1424</v>
      </c>
      <c r="E13" s="24">
        <v>0</v>
      </c>
      <c r="F13" s="25">
        <v>1741</v>
      </c>
      <c r="G13" s="26">
        <f t="shared" si="1"/>
        <v>1741</v>
      </c>
      <c r="H13" s="27">
        <f t="shared" si="2"/>
        <v>317</v>
      </c>
      <c r="I13" s="28">
        <f t="shared" si="5"/>
        <v>1.2226123595505618</v>
      </c>
      <c r="J13" s="24">
        <v>0</v>
      </c>
      <c r="K13" s="25">
        <v>1750</v>
      </c>
      <c r="L13" s="26">
        <f t="shared" si="3"/>
        <v>1750</v>
      </c>
      <c r="M13" s="29">
        <f t="shared" si="4"/>
        <v>9</v>
      </c>
      <c r="N13" s="30">
        <f t="shared" si="6"/>
        <v>1.0051694428489375</v>
      </c>
    </row>
    <row r="14" spans="1:14" ht="13.5" customHeight="1">
      <c r="A14" s="31" t="s">
        <v>92</v>
      </c>
      <c r="B14" s="24"/>
      <c r="C14" s="25"/>
      <c r="D14" s="26">
        <f t="shared" si="0"/>
        <v>0</v>
      </c>
      <c r="E14" s="24"/>
      <c r="F14" s="25"/>
      <c r="G14" s="26">
        <f t="shared" si="1"/>
        <v>0</v>
      </c>
      <c r="H14" s="27">
        <f t="shared" si="2"/>
        <v>0</v>
      </c>
      <c r="I14" s="28"/>
      <c r="J14" s="24"/>
      <c r="K14" s="25"/>
      <c r="L14" s="26">
        <f t="shared" si="3"/>
        <v>0</v>
      </c>
      <c r="M14" s="29">
        <f t="shared" si="4"/>
        <v>0</v>
      </c>
      <c r="N14" s="30"/>
    </row>
    <row r="15" spans="1:14" ht="13.5" customHeight="1">
      <c r="A15" s="177" t="s">
        <v>93</v>
      </c>
      <c r="B15" s="175">
        <v>1672</v>
      </c>
      <c r="C15" s="176"/>
      <c r="D15" s="26">
        <f t="shared" si="0"/>
        <v>1672</v>
      </c>
      <c r="E15" s="175">
        <v>2106</v>
      </c>
      <c r="F15" s="176"/>
      <c r="G15" s="26">
        <f t="shared" si="1"/>
        <v>2106</v>
      </c>
      <c r="H15" s="27">
        <f t="shared" si="2"/>
        <v>434</v>
      </c>
      <c r="I15" s="28">
        <f>+G15/D15</f>
        <v>1.2595693779904307</v>
      </c>
      <c r="J15" s="175">
        <v>2000</v>
      </c>
      <c r="K15" s="176"/>
      <c r="L15" s="26">
        <f t="shared" si="3"/>
        <v>2000</v>
      </c>
      <c r="M15" s="29">
        <f>+L15-G15</f>
        <v>-106</v>
      </c>
      <c r="N15" s="30">
        <f>+L15/G15</f>
        <v>0.949667616334283</v>
      </c>
    </row>
    <row r="16" spans="1:14" ht="13.5" customHeight="1" thickBot="1">
      <c r="A16" s="32" t="s">
        <v>12</v>
      </c>
      <c r="B16" s="33">
        <v>775093</v>
      </c>
      <c r="C16" s="34"/>
      <c r="D16" s="26">
        <f t="shared" si="0"/>
        <v>775093</v>
      </c>
      <c r="E16" s="33">
        <v>803024</v>
      </c>
      <c r="F16" s="34"/>
      <c r="G16" s="26">
        <f t="shared" si="1"/>
        <v>803024</v>
      </c>
      <c r="H16" s="35">
        <f t="shared" si="2"/>
        <v>27931</v>
      </c>
      <c r="I16" s="36">
        <f t="shared" si="5"/>
        <v>1.0360356757189138</v>
      </c>
      <c r="J16" s="33">
        <v>822061</v>
      </c>
      <c r="K16" s="34"/>
      <c r="L16" s="26">
        <f>SUM(J16:K16)</f>
        <v>822061</v>
      </c>
      <c r="M16" s="37">
        <f t="shared" si="4"/>
        <v>19037</v>
      </c>
      <c r="N16" s="38">
        <f t="shared" si="6"/>
        <v>1.0237066389049394</v>
      </c>
    </row>
    <row r="17" spans="1:14" ht="13.5" customHeight="1" thickBot="1">
      <c r="A17" s="39" t="s">
        <v>13</v>
      </c>
      <c r="B17" s="43">
        <f aca="true" t="shared" si="7" ref="B17:G17">SUM(B6+B7+B8+B9+B10+B11+B15+B16)</f>
        <v>786530</v>
      </c>
      <c r="C17" s="43">
        <f t="shared" si="7"/>
        <v>114765</v>
      </c>
      <c r="D17" s="42">
        <f t="shared" si="7"/>
        <v>901295</v>
      </c>
      <c r="E17" s="43">
        <f t="shared" si="7"/>
        <v>813994</v>
      </c>
      <c r="F17" s="43">
        <f t="shared" si="7"/>
        <v>111436</v>
      </c>
      <c r="G17" s="42">
        <f t="shared" si="7"/>
        <v>925430</v>
      </c>
      <c r="H17" s="44">
        <f t="shared" si="2"/>
        <v>24135</v>
      </c>
      <c r="I17" s="45">
        <f t="shared" si="5"/>
        <v>1.0267781359044486</v>
      </c>
      <c r="J17" s="43">
        <f>SUM(J6+J7+J8+J9+J10+J11+J15+J16)</f>
        <v>832961</v>
      </c>
      <c r="K17" s="41">
        <f>SUM(K6+K7+K8+K9+K10+K11+K15+K16)</f>
        <v>111800</v>
      </c>
      <c r="L17" s="42">
        <f>SUM(L6+L7+L8+L9+L10+L11+L15+L16)</f>
        <v>944761</v>
      </c>
      <c r="M17" s="46">
        <f t="shared" si="4"/>
        <v>19331</v>
      </c>
      <c r="N17" s="47">
        <f t="shared" si="6"/>
        <v>1.020888667970565</v>
      </c>
    </row>
    <row r="18" spans="1:14" ht="13.5" customHeight="1">
      <c r="A18" s="48" t="s">
        <v>14</v>
      </c>
      <c r="B18" s="51">
        <v>217882</v>
      </c>
      <c r="C18" s="52">
        <v>38602</v>
      </c>
      <c r="D18" s="49">
        <f aca="true" t="shared" si="8" ref="D18:D37">SUM(B18:C18)</f>
        <v>256484</v>
      </c>
      <c r="E18" s="51">
        <v>250859</v>
      </c>
      <c r="F18" s="52">
        <v>33469</v>
      </c>
      <c r="G18" s="49">
        <f aca="true" t="shared" si="9" ref="G18:G37">SUM(E18:F18)</f>
        <v>284328</v>
      </c>
      <c r="H18" s="20">
        <f t="shared" si="2"/>
        <v>27844</v>
      </c>
      <c r="I18" s="50">
        <f t="shared" si="5"/>
        <v>1.108560378035277</v>
      </c>
      <c r="J18" s="51">
        <v>208911</v>
      </c>
      <c r="K18" s="52">
        <v>40485</v>
      </c>
      <c r="L18" s="49">
        <f>SUM(J18:K18)</f>
        <v>249396</v>
      </c>
      <c r="M18" s="53">
        <f t="shared" si="4"/>
        <v>-34932</v>
      </c>
      <c r="N18" s="54">
        <f t="shared" si="6"/>
        <v>0.8771418924622267</v>
      </c>
    </row>
    <row r="19" spans="1:14" ht="14.25" customHeight="1">
      <c r="A19" s="31" t="s">
        <v>15</v>
      </c>
      <c r="B19" s="51">
        <v>177</v>
      </c>
      <c r="C19" s="52">
        <v>1</v>
      </c>
      <c r="D19" s="49">
        <f t="shared" si="8"/>
        <v>178</v>
      </c>
      <c r="E19" s="51">
        <v>308</v>
      </c>
      <c r="F19" s="52">
        <v>27</v>
      </c>
      <c r="G19" s="49">
        <f t="shared" si="9"/>
        <v>335</v>
      </c>
      <c r="H19" s="27">
        <f t="shared" si="2"/>
        <v>157</v>
      </c>
      <c r="I19" s="28">
        <f t="shared" si="5"/>
        <v>1.8820224719101124</v>
      </c>
      <c r="J19" s="51">
        <v>300</v>
      </c>
      <c r="K19" s="52">
        <v>20</v>
      </c>
      <c r="L19" s="49">
        <f aca="true" t="shared" si="10" ref="L19:L38">SUM(J19:K19)</f>
        <v>320</v>
      </c>
      <c r="M19" s="29">
        <f t="shared" si="4"/>
        <v>-15</v>
      </c>
      <c r="N19" s="30">
        <f t="shared" si="6"/>
        <v>0.9552238805970149</v>
      </c>
    </row>
    <row r="20" spans="1:14" ht="13.5" customHeight="1">
      <c r="A20" s="23" t="s">
        <v>16</v>
      </c>
      <c r="B20" s="56">
        <v>10975</v>
      </c>
      <c r="C20" s="57">
        <v>377</v>
      </c>
      <c r="D20" s="49">
        <f t="shared" si="8"/>
        <v>11352</v>
      </c>
      <c r="E20" s="56">
        <v>11480</v>
      </c>
      <c r="F20" s="57">
        <v>340</v>
      </c>
      <c r="G20" s="49">
        <f t="shared" si="9"/>
        <v>11820</v>
      </c>
      <c r="H20" s="27">
        <f t="shared" si="2"/>
        <v>468</v>
      </c>
      <c r="I20" s="28">
        <f t="shared" si="5"/>
        <v>1.0412262156448202</v>
      </c>
      <c r="J20" s="56">
        <v>11350</v>
      </c>
      <c r="K20" s="57">
        <v>420</v>
      </c>
      <c r="L20" s="49">
        <f t="shared" si="10"/>
        <v>11770</v>
      </c>
      <c r="M20" s="29">
        <f t="shared" si="4"/>
        <v>-50</v>
      </c>
      <c r="N20" s="30">
        <f t="shared" si="6"/>
        <v>0.9957698815566836</v>
      </c>
    </row>
    <row r="21" spans="1:14" ht="14.25" customHeight="1">
      <c r="A21" s="31" t="s">
        <v>17</v>
      </c>
      <c r="B21" s="56"/>
      <c r="C21" s="57"/>
      <c r="D21" s="49">
        <f t="shared" si="8"/>
        <v>0</v>
      </c>
      <c r="E21" s="56"/>
      <c r="F21" s="57"/>
      <c r="G21" s="49">
        <f t="shared" si="9"/>
        <v>0</v>
      </c>
      <c r="H21" s="27">
        <f t="shared" si="2"/>
        <v>0</v>
      </c>
      <c r="I21" s="28"/>
      <c r="J21" s="56"/>
      <c r="K21" s="57"/>
      <c r="L21" s="49">
        <f t="shared" si="10"/>
        <v>0</v>
      </c>
      <c r="M21" s="29">
        <f t="shared" si="4"/>
        <v>0</v>
      </c>
      <c r="N21" s="30"/>
    </row>
    <row r="22" spans="1:14" ht="13.5" customHeight="1">
      <c r="A22" s="23" t="s">
        <v>18</v>
      </c>
      <c r="B22" s="56"/>
      <c r="C22" s="57"/>
      <c r="D22" s="49">
        <f t="shared" si="8"/>
        <v>0</v>
      </c>
      <c r="E22" s="56"/>
      <c r="F22" s="57"/>
      <c r="G22" s="49">
        <f t="shared" si="9"/>
        <v>0</v>
      </c>
      <c r="H22" s="27">
        <f t="shared" si="2"/>
        <v>0</v>
      </c>
      <c r="I22" s="28"/>
      <c r="J22" s="56"/>
      <c r="K22" s="57"/>
      <c r="L22" s="49">
        <f t="shared" si="10"/>
        <v>0</v>
      </c>
      <c r="M22" s="29">
        <f t="shared" si="4"/>
        <v>0</v>
      </c>
      <c r="N22" s="30"/>
    </row>
    <row r="23" spans="1:14" ht="13.5" customHeight="1">
      <c r="A23" s="23" t="s">
        <v>120</v>
      </c>
      <c r="B23" s="56">
        <v>-14990</v>
      </c>
      <c r="C23" s="57"/>
      <c r="D23" s="49">
        <f t="shared" si="8"/>
        <v>-14990</v>
      </c>
      <c r="E23" s="56">
        <v>-26651</v>
      </c>
      <c r="F23" s="57"/>
      <c r="G23" s="49">
        <f t="shared" si="9"/>
        <v>-26651</v>
      </c>
      <c r="H23" s="27">
        <f t="shared" si="2"/>
        <v>-11661</v>
      </c>
      <c r="I23" s="28">
        <f>+G23/D23</f>
        <v>1.7779186124082722</v>
      </c>
      <c r="J23" s="56">
        <v>-25000</v>
      </c>
      <c r="K23" s="57"/>
      <c r="L23" s="49">
        <f t="shared" si="10"/>
        <v>-25000</v>
      </c>
      <c r="M23" s="29">
        <f t="shared" si="4"/>
        <v>1651</v>
      </c>
      <c r="N23" s="30">
        <f t="shared" si="6"/>
        <v>0.9380511050242017</v>
      </c>
    </row>
    <row r="24" spans="1:14" ht="13.5" customHeight="1">
      <c r="A24" s="23" t="s">
        <v>19</v>
      </c>
      <c r="B24" s="56">
        <v>118303</v>
      </c>
      <c r="C24" s="57">
        <v>4102</v>
      </c>
      <c r="D24" s="49">
        <f t="shared" si="8"/>
        <v>122405</v>
      </c>
      <c r="E24" s="56">
        <v>120862</v>
      </c>
      <c r="F24" s="57">
        <v>4363</v>
      </c>
      <c r="G24" s="49">
        <f t="shared" si="9"/>
        <v>125225</v>
      </c>
      <c r="H24" s="27">
        <f t="shared" si="2"/>
        <v>2820</v>
      </c>
      <c r="I24" s="28">
        <f t="shared" si="5"/>
        <v>1.0230382745802868</v>
      </c>
      <c r="J24" s="56">
        <v>180380</v>
      </c>
      <c r="K24" s="57">
        <v>4400</v>
      </c>
      <c r="L24" s="49">
        <f t="shared" si="10"/>
        <v>184780</v>
      </c>
      <c r="M24" s="29">
        <f t="shared" si="4"/>
        <v>59555</v>
      </c>
      <c r="N24" s="30">
        <f t="shared" si="6"/>
        <v>1.4755839488919944</v>
      </c>
    </row>
    <row r="25" spans="1:14" ht="13.5" customHeight="1">
      <c r="A25" s="31" t="s">
        <v>20</v>
      </c>
      <c r="B25" s="56">
        <v>79852</v>
      </c>
      <c r="C25" s="57">
        <v>2386</v>
      </c>
      <c r="D25" s="49">
        <f t="shared" si="8"/>
        <v>82238</v>
      </c>
      <c r="E25" s="56">
        <v>88165</v>
      </c>
      <c r="F25" s="57">
        <v>1173</v>
      </c>
      <c r="G25" s="49">
        <f t="shared" si="9"/>
        <v>89338</v>
      </c>
      <c r="H25" s="27">
        <f t="shared" si="2"/>
        <v>7100</v>
      </c>
      <c r="I25" s="28">
        <f t="shared" si="5"/>
        <v>1.0863347844062357</v>
      </c>
      <c r="J25" s="56">
        <v>141609</v>
      </c>
      <c r="K25" s="57">
        <v>1200</v>
      </c>
      <c r="L25" s="49">
        <f t="shared" si="10"/>
        <v>142809</v>
      </c>
      <c r="M25" s="29">
        <f t="shared" si="4"/>
        <v>53471</v>
      </c>
      <c r="N25" s="30">
        <f t="shared" si="6"/>
        <v>1.5985247039333765</v>
      </c>
    </row>
    <row r="26" spans="1:14" ht="13.5" customHeight="1">
      <c r="A26" s="31" t="s">
        <v>97</v>
      </c>
      <c r="B26" s="56">
        <v>33486</v>
      </c>
      <c r="C26" s="57">
        <v>1127</v>
      </c>
      <c r="D26" s="49">
        <f t="shared" si="8"/>
        <v>34613</v>
      </c>
      <c r="E26" s="56">
        <v>27573</v>
      </c>
      <c r="F26" s="57">
        <v>2611</v>
      </c>
      <c r="G26" s="49">
        <f t="shared" si="9"/>
        <v>30184</v>
      </c>
      <c r="H26" s="27">
        <f t="shared" si="2"/>
        <v>-4429</v>
      </c>
      <c r="I26" s="28">
        <f t="shared" si="5"/>
        <v>0.8720422962470747</v>
      </c>
      <c r="J26" s="56">
        <v>30500</v>
      </c>
      <c r="K26" s="57">
        <v>2500</v>
      </c>
      <c r="L26" s="49">
        <f t="shared" si="10"/>
        <v>33000</v>
      </c>
      <c r="M26" s="29">
        <f t="shared" si="4"/>
        <v>2816</v>
      </c>
      <c r="N26" s="30">
        <f t="shared" si="6"/>
        <v>1.0932944606413995</v>
      </c>
    </row>
    <row r="27" spans="1:14" ht="13.5" customHeight="1">
      <c r="A27" s="58" t="s">
        <v>21</v>
      </c>
      <c r="B27" s="56">
        <f>B28+B32</f>
        <v>274807</v>
      </c>
      <c r="C27" s="178">
        <f>C28+C32</f>
        <v>30700</v>
      </c>
      <c r="D27" s="49">
        <f t="shared" si="8"/>
        <v>305507</v>
      </c>
      <c r="E27" s="56">
        <f>E28+E32</f>
        <v>275325</v>
      </c>
      <c r="F27" s="178">
        <f>F28+F32</f>
        <v>29902</v>
      </c>
      <c r="G27" s="49">
        <f t="shared" si="9"/>
        <v>305227</v>
      </c>
      <c r="H27" s="27">
        <f t="shared" si="2"/>
        <v>-280</v>
      </c>
      <c r="I27" s="28">
        <f t="shared" si="5"/>
        <v>0.9990834907219802</v>
      </c>
      <c r="J27" s="218">
        <f>J28+J32</f>
        <v>279300</v>
      </c>
      <c r="K27" s="57">
        <f>K28+K32</f>
        <v>28650</v>
      </c>
      <c r="L27" s="49">
        <f t="shared" si="10"/>
        <v>307950</v>
      </c>
      <c r="M27" s="29">
        <f t="shared" si="4"/>
        <v>2723</v>
      </c>
      <c r="N27" s="30">
        <f t="shared" si="6"/>
        <v>1.0089212291180008</v>
      </c>
    </row>
    <row r="28" spans="1:14" ht="13.5" customHeight="1">
      <c r="A28" s="31" t="s">
        <v>22</v>
      </c>
      <c r="B28" s="56">
        <f>SUM(B29:B31)</f>
        <v>202160</v>
      </c>
      <c r="C28" s="178">
        <f>SUM(C29:C31)</f>
        <v>22771</v>
      </c>
      <c r="D28" s="49">
        <f t="shared" si="8"/>
        <v>224931</v>
      </c>
      <c r="E28" s="56">
        <f>SUM(E29:E31)</f>
        <v>202432</v>
      </c>
      <c r="F28" s="178">
        <f>SUM(F29:F31)</f>
        <v>22220</v>
      </c>
      <c r="G28" s="49">
        <f t="shared" si="9"/>
        <v>224652</v>
      </c>
      <c r="H28" s="27">
        <f t="shared" si="2"/>
        <v>-279</v>
      </c>
      <c r="I28" s="28">
        <f t="shared" si="5"/>
        <v>0.9987596196166825</v>
      </c>
      <c r="J28" s="218">
        <f>SUM(J29:J31)</f>
        <v>205800</v>
      </c>
      <c r="K28" s="57">
        <f>SUM(K29:K31)</f>
        <v>21050</v>
      </c>
      <c r="L28" s="49">
        <f t="shared" si="10"/>
        <v>226850</v>
      </c>
      <c r="M28" s="29">
        <f t="shared" si="4"/>
        <v>2198</v>
      </c>
      <c r="N28" s="30">
        <f t="shared" si="6"/>
        <v>1.0097840215088225</v>
      </c>
    </row>
    <row r="29" spans="1:14" ht="13.5" customHeight="1">
      <c r="A29" s="58" t="s">
        <v>23</v>
      </c>
      <c r="B29" s="56">
        <v>195520</v>
      </c>
      <c r="C29" s="57">
        <v>21839</v>
      </c>
      <c r="D29" s="49">
        <f t="shared" si="8"/>
        <v>217359</v>
      </c>
      <c r="E29" s="56">
        <v>196017</v>
      </c>
      <c r="F29" s="57">
        <v>21005</v>
      </c>
      <c r="G29" s="49">
        <f t="shared" si="9"/>
        <v>217022</v>
      </c>
      <c r="H29" s="27">
        <f t="shared" si="2"/>
        <v>-337</v>
      </c>
      <c r="I29" s="28">
        <f t="shared" si="5"/>
        <v>0.9984495696060435</v>
      </c>
      <c r="J29" s="219">
        <v>199300</v>
      </c>
      <c r="K29" s="57">
        <v>19900</v>
      </c>
      <c r="L29" s="49">
        <f t="shared" si="10"/>
        <v>219200</v>
      </c>
      <c r="M29" s="29">
        <f t="shared" si="4"/>
        <v>2178</v>
      </c>
      <c r="N29" s="30">
        <f>+L29/G29</f>
        <v>1.0100358489001116</v>
      </c>
    </row>
    <row r="30" spans="1:14" ht="13.5" customHeight="1">
      <c r="A30" s="58" t="s">
        <v>130</v>
      </c>
      <c r="B30" s="56">
        <v>731</v>
      </c>
      <c r="C30" s="57">
        <v>51</v>
      </c>
      <c r="D30" s="49">
        <f t="shared" si="8"/>
        <v>782</v>
      </c>
      <c r="E30" s="56">
        <v>703</v>
      </c>
      <c r="F30" s="57">
        <v>50</v>
      </c>
      <c r="G30" s="49">
        <f t="shared" si="9"/>
        <v>753</v>
      </c>
      <c r="H30" s="27">
        <f t="shared" si="2"/>
        <v>-29</v>
      </c>
      <c r="I30" s="28">
        <f>+G30/D30</f>
        <v>0.9629156010230179</v>
      </c>
      <c r="J30" s="56">
        <v>700</v>
      </c>
      <c r="K30" s="57">
        <v>50</v>
      </c>
      <c r="L30" s="49">
        <f t="shared" si="10"/>
        <v>750</v>
      </c>
      <c r="M30" s="29">
        <f t="shared" si="4"/>
        <v>-3</v>
      </c>
      <c r="N30" s="30">
        <f>+L30/G30</f>
        <v>0.9960159362549801</v>
      </c>
    </row>
    <row r="31" spans="1:14" ht="13.5" customHeight="1">
      <c r="A31" s="31" t="s">
        <v>24</v>
      </c>
      <c r="B31" s="56">
        <v>5909</v>
      </c>
      <c r="C31" s="57">
        <v>881</v>
      </c>
      <c r="D31" s="49">
        <f t="shared" si="8"/>
        <v>6790</v>
      </c>
      <c r="E31" s="56">
        <v>5712</v>
      </c>
      <c r="F31" s="57">
        <v>1165</v>
      </c>
      <c r="G31" s="49">
        <f t="shared" si="9"/>
        <v>6877</v>
      </c>
      <c r="H31" s="27">
        <f t="shared" si="2"/>
        <v>87</v>
      </c>
      <c r="I31" s="28">
        <f t="shared" si="5"/>
        <v>1.0128129602356406</v>
      </c>
      <c r="J31" s="56">
        <v>5800</v>
      </c>
      <c r="K31" s="57">
        <v>1100</v>
      </c>
      <c r="L31" s="49">
        <f t="shared" si="10"/>
        <v>6900</v>
      </c>
      <c r="M31" s="29">
        <f t="shared" si="4"/>
        <v>23</v>
      </c>
      <c r="N31" s="30">
        <f t="shared" si="6"/>
        <v>1.0033444816053512</v>
      </c>
    </row>
    <row r="32" spans="1:14" ht="13.5" customHeight="1">
      <c r="A32" s="31" t="s">
        <v>25</v>
      </c>
      <c r="B32" s="56">
        <v>72647</v>
      </c>
      <c r="C32" s="57">
        <v>7929</v>
      </c>
      <c r="D32" s="49">
        <f t="shared" si="8"/>
        <v>80576</v>
      </c>
      <c r="E32" s="56">
        <v>72893</v>
      </c>
      <c r="F32" s="57">
        <v>7682</v>
      </c>
      <c r="G32" s="49">
        <f t="shared" si="9"/>
        <v>80575</v>
      </c>
      <c r="H32" s="27">
        <f t="shared" si="2"/>
        <v>-1</v>
      </c>
      <c r="I32" s="28">
        <f t="shared" si="5"/>
        <v>0.9999875893566322</v>
      </c>
      <c r="J32" s="56">
        <v>73500</v>
      </c>
      <c r="K32" s="57">
        <v>7600</v>
      </c>
      <c r="L32" s="49">
        <f t="shared" si="10"/>
        <v>81100</v>
      </c>
      <c r="M32" s="29">
        <f t="shared" si="4"/>
        <v>525</v>
      </c>
      <c r="N32" s="30">
        <f t="shared" si="6"/>
        <v>1.0065156686317096</v>
      </c>
    </row>
    <row r="33" spans="1:14" ht="13.5" customHeight="1">
      <c r="A33" s="58" t="s">
        <v>26</v>
      </c>
      <c r="B33" s="56">
        <v>95</v>
      </c>
      <c r="C33" s="57">
        <v>84</v>
      </c>
      <c r="D33" s="49">
        <f t="shared" si="8"/>
        <v>179</v>
      </c>
      <c r="E33" s="56">
        <v>370</v>
      </c>
      <c r="F33" s="57">
        <v>94</v>
      </c>
      <c r="G33" s="49">
        <f t="shared" si="9"/>
        <v>464</v>
      </c>
      <c r="H33" s="27">
        <f t="shared" si="2"/>
        <v>285</v>
      </c>
      <c r="I33" s="28">
        <f t="shared" si="5"/>
        <v>2.5921787709497206</v>
      </c>
      <c r="J33" s="56">
        <v>370</v>
      </c>
      <c r="K33" s="57">
        <v>95</v>
      </c>
      <c r="L33" s="49">
        <f t="shared" si="10"/>
        <v>465</v>
      </c>
      <c r="M33" s="29">
        <f t="shared" si="4"/>
        <v>1</v>
      </c>
      <c r="N33" s="30">
        <f t="shared" si="6"/>
        <v>1.0021551724137931</v>
      </c>
    </row>
    <row r="34" spans="1:14" ht="13.5" customHeight="1">
      <c r="A34" s="58" t="s">
        <v>27</v>
      </c>
      <c r="B34" s="56">
        <v>9641</v>
      </c>
      <c r="C34" s="57">
        <v>-13</v>
      </c>
      <c r="D34" s="49">
        <f t="shared" si="8"/>
        <v>9628</v>
      </c>
      <c r="E34" s="56">
        <v>7567</v>
      </c>
      <c r="F34" s="57">
        <v>348</v>
      </c>
      <c r="G34" s="49">
        <f t="shared" si="9"/>
        <v>7915</v>
      </c>
      <c r="H34" s="27">
        <f t="shared" si="2"/>
        <v>-1713</v>
      </c>
      <c r="I34" s="28">
        <f t="shared" si="5"/>
        <v>0.8220814291649357</v>
      </c>
      <c r="J34" s="56">
        <v>7500</v>
      </c>
      <c r="K34" s="57">
        <v>350</v>
      </c>
      <c r="L34" s="49">
        <f t="shared" si="10"/>
        <v>7850</v>
      </c>
      <c r="M34" s="29">
        <f t="shared" si="4"/>
        <v>-65</v>
      </c>
      <c r="N34" s="30">
        <f t="shared" si="6"/>
        <v>0.9917877447883765</v>
      </c>
    </row>
    <row r="35" spans="1:14" ht="13.5" customHeight="1">
      <c r="A35" s="31" t="s">
        <v>28</v>
      </c>
      <c r="B35" s="56">
        <v>166967</v>
      </c>
      <c r="C35" s="57">
        <v>6207</v>
      </c>
      <c r="D35" s="49">
        <f t="shared" si="8"/>
        <v>173174</v>
      </c>
      <c r="E35" s="56">
        <v>170766</v>
      </c>
      <c r="F35" s="57">
        <v>5885</v>
      </c>
      <c r="G35" s="49">
        <f t="shared" si="9"/>
        <v>176651</v>
      </c>
      <c r="H35" s="27">
        <f t="shared" si="2"/>
        <v>3477</v>
      </c>
      <c r="I35" s="28">
        <f t="shared" si="5"/>
        <v>1.0200780717659694</v>
      </c>
      <c r="J35" s="56">
        <v>170000</v>
      </c>
      <c r="K35" s="57">
        <v>7900</v>
      </c>
      <c r="L35" s="49">
        <f t="shared" si="10"/>
        <v>177900</v>
      </c>
      <c r="M35" s="29">
        <f t="shared" si="4"/>
        <v>1249</v>
      </c>
      <c r="N35" s="30">
        <f t="shared" si="6"/>
        <v>1.007070438321889</v>
      </c>
    </row>
    <row r="36" spans="1:14" ht="13.5" customHeight="1">
      <c r="A36" s="55" t="s">
        <v>29</v>
      </c>
      <c r="B36" s="56">
        <v>164311</v>
      </c>
      <c r="C36" s="57">
        <v>5959</v>
      </c>
      <c r="D36" s="49">
        <f t="shared" si="8"/>
        <v>170270</v>
      </c>
      <c r="E36" s="56">
        <v>170204</v>
      </c>
      <c r="F36" s="57">
        <v>5805</v>
      </c>
      <c r="G36" s="49">
        <f t="shared" si="9"/>
        <v>176009</v>
      </c>
      <c r="H36" s="27">
        <f t="shared" si="2"/>
        <v>5739</v>
      </c>
      <c r="I36" s="28">
        <f t="shared" si="5"/>
        <v>1.033705291595701</v>
      </c>
      <c r="J36" s="56">
        <v>168400</v>
      </c>
      <c r="K36" s="57">
        <v>6200</v>
      </c>
      <c r="L36" s="49">
        <f t="shared" si="10"/>
        <v>174600</v>
      </c>
      <c r="M36" s="29">
        <f t="shared" si="4"/>
        <v>-1409</v>
      </c>
      <c r="N36" s="30">
        <f t="shared" si="6"/>
        <v>0.9919947275423416</v>
      </c>
    </row>
    <row r="37" spans="1:14" ht="13.5" customHeight="1">
      <c r="A37" s="58" t="s">
        <v>98</v>
      </c>
      <c r="B37" s="33">
        <v>2672</v>
      </c>
      <c r="C37" s="60">
        <v>0</v>
      </c>
      <c r="D37" s="49">
        <f t="shared" si="8"/>
        <v>2672</v>
      </c>
      <c r="E37" s="33">
        <v>1198</v>
      </c>
      <c r="F37" s="60">
        <v>0</v>
      </c>
      <c r="G37" s="49">
        <f t="shared" si="9"/>
        <v>1198</v>
      </c>
      <c r="H37" s="35">
        <f t="shared" si="2"/>
        <v>-1474</v>
      </c>
      <c r="I37" s="28">
        <f>+G37/D37</f>
        <v>0.44835329341317365</v>
      </c>
      <c r="J37" s="33">
        <v>1150</v>
      </c>
      <c r="K37" s="60">
        <v>0</v>
      </c>
      <c r="L37" s="49">
        <f t="shared" si="10"/>
        <v>1150</v>
      </c>
      <c r="M37" s="29">
        <f>+L37-G37</f>
        <v>-48</v>
      </c>
      <c r="N37" s="30">
        <f>+L37/G37</f>
        <v>0.9599332220367279</v>
      </c>
    </row>
    <row r="38" spans="1:14" ht="13.5" customHeight="1" thickBot="1">
      <c r="A38" s="59" t="s">
        <v>30</v>
      </c>
      <c r="B38" s="33">
        <v>127</v>
      </c>
      <c r="C38" s="60">
        <v>6893</v>
      </c>
      <c r="D38" s="49">
        <f>SUM(B38:C38)</f>
        <v>7020</v>
      </c>
      <c r="E38" s="33">
        <v>1025</v>
      </c>
      <c r="F38" s="60">
        <v>7856</v>
      </c>
      <c r="G38" s="49">
        <f>SUM(E38:F38)</f>
        <v>8881</v>
      </c>
      <c r="H38" s="35">
        <f t="shared" si="2"/>
        <v>1861</v>
      </c>
      <c r="I38" s="36">
        <f t="shared" si="5"/>
        <v>1.2650997150997152</v>
      </c>
      <c r="J38" s="33">
        <v>1000</v>
      </c>
      <c r="K38" s="60">
        <v>7500</v>
      </c>
      <c r="L38" s="49">
        <f t="shared" si="10"/>
        <v>8500</v>
      </c>
      <c r="M38" s="37">
        <f t="shared" si="4"/>
        <v>-381</v>
      </c>
      <c r="N38" s="38">
        <f t="shared" si="6"/>
        <v>0.9570994257403446</v>
      </c>
    </row>
    <row r="39" spans="1:14" ht="13.5" customHeight="1" thickBot="1">
      <c r="A39" s="39" t="s">
        <v>31</v>
      </c>
      <c r="B39" s="43">
        <f aca="true" t="shared" si="11" ref="B39:G39">SUM(B18+B20+B21+B22+B23+B24+B27+B33+B34+B35+B37+B38)</f>
        <v>786479</v>
      </c>
      <c r="C39" s="41">
        <f t="shared" si="11"/>
        <v>86952</v>
      </c>
      <c r="D39" s="42">
        <f t="shared" si="11"/>
        <v>873431</v>
      </c>
      <c r="E39" s="43">
        <f t="shared" si="11"/>
        <v>812801</v>
      </c>
      <c r="F39" s="41">
        <f t="shared" si="11"/>
        <v>82257</v>
      </c>
      <c r="G39" s="42">
        <f t="shared" si="11"/>
        <v>895058</v>
      </c>
      <c r="H39" s="44">
        <f t="shared" si="2"/>
        <v>21627</v>
      </c>
      <c r="I39" s="45">
        <f t="shared" si="5"/>
        <v>1.024760971387551</v>
      </c>
      <c r="J39" s="43">
        <f>SUM(J18+J20+J21+J22+J23+J24+J27+J33+J34+J35+J37+J38)</f>
        <v>834961</v>
      </c>
      <c r="K39" s="41">
        <f>SUM(K18+K20+K21+K22+K23+K24+K27+K33+K34+K35+K37+K38)</f>
        <v>89800</v>
      </c>
      <c r="L39" s="42">
        <f>SUM(L18+L20+L21+L22+L23+L24+L27+L33+L34+L35+L37+L38)</f>
        <v>924761</v>
      </c>
      <c r="M39" s="46">
        <f t="shared" si="4"/>
        <v>29703</v>
      </c>
      <c r="N39" s="47">
        <f t="shared" si="6"/>
        <v>1.033185558924673</v>
      </c>
    </row>
    <row r="40" spans="1:14" ht="13.5" customHeight="1" thickBot="1">
      <c r="A40" s="39" t="s">
        <v>32</v>
      </c>
      <c r="B40" s="40">
        <f aca="true" t="shared" si="12" ref="B40:G40">B17-B39</f>
        <v>51</v>
      </c>
      <c r="C40" s="61">
        <f t="shared" si="12"/>
        <v>27813</v>
      </c>
      <c r="D40" s="62">
        <f t="shared" si="12"/>
        <v>27864</v>
      </c>
      <c r="E40" s="40">
        <f t="shared" si="12"/>
        <v>1193</v>
      </c>
      <c r="F40" s="61">
        <f t="shared" si="12"/>
        <v>29179</v>
      </c>
      <c r="G40" s="62">
        <f t="shared" si="12"/>
        <v>30372</v>
      </c>
      <c r="H40" s="44">
        <f t="shared" si="2"/>
        <v>2508</v>
      </c>
      <c r="I40" s="45">
        <f t="shared" si="5"/>
        <v>1.0900086132644273</v>
      </c>
      <c r="J40" s="40">
        <f>J17-J39</f>
        <v>-2000</v>
      </c>
      <c r="K40" s="220">
        <f>K17-K39</f>
        <v>22000</v>
      </c>
      <c r="L40" s="221">
        <f>L17-L39</f>
        <v>20000</v>
      </c>
      <c r="M40" s="44">
        <f>L40-G40</f>
        <v>-10372</v>
      </c>
      <c r="N40" s="47">
        <f>L40/G40</f>
        <v>0.6585012511523772</v>
      </c>
    </row>
    <row r="41" spans="1:16" ht="13.5" customHeight="1" thickBot="1">
      <c r="A41" s="63" t="s">
        <v>33</v>
      </c>
      <c r="B41" s="424">
        <f>B40+C40</f>
        <v>27864</v>
      </c>
      <c r="C41" s="425"/>
      <c r="D41" s="426"/>
      <c r="E41" s="424">
        <f>E40+F40</f>
        <v>30372</v>
      </c>
      <c r="F41" s="425"/>
      <c r="G41" s="426"/>
      <c r="H41" s="64"/>
      <c r="I41" s="65"/>
      <c r="J41" s="450"/>
      <c r="K41" s="451"/>
      <c r="L41" s="451"/>
      <c r="M41" s="64"/>
      <c r="N41" s="65"/>
      <c r="O41" s="77"/>
      <c r="P41"/>
    </row>
    <row r="42" spans="1:16" ht="13.5" customHeight="1" thickBot="1">
      <c r="A42" s="90" t="s">
        <v>34</v>
      </c>
      <c r="B42" s="424">
        <v>0</v>
      </c>
      <c r="C42" s="425"/>
      <c r="D42" s="426"/>
      <c r="E42" s="424">
        <v>0</v>
      </c>
      <c r="F42" s="425"/>
      <c r="G42" s="426"/>
      <c r="H42" s="66"/>
      <c r="I42" s="65"/>
      <c r="J42" s="450"/>
      <c r="K42" s="451"/>
      <c r="L42" s="451"/>
      <c r="M42" s="66"/>
      <c r="N42" s="65"/>
      <c r="O42" s="77"/>
      <c r="P42"/>
    </row>
    <row r="43" spans="1:15" ht="12.75" customHeight="1" thickBot="1">
      <c r="A43" s="76"/>
      <c r="B43" s="76"/>
      <c r="C43" s="76"/>
      <c r="D43" s="87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</row>
    <row r="44" spans="1:15" ht="13.5" thickBot="1">
      <c r="A44" s="452" t="s">
        <v>35</v>
      </c>
      <c r="B44" s="453"/>
      <c r="C44" s="453"/>
      <c r="D44" s="453"/>
      <c r="E44" s="453"/>
      <c r="F44" s="453"/>
      <c r="G44" s="453"/>
      <c r="H44" s="453"/>
      <c r="I44" s="453"/>
      <c r="J44" s="91"/>
      <c r="K44" s="91"/>
      <c r="L44" s="91"/>
      <c r="M44" s="91"/>
      <c r="N44" s="92"/>
      <c r="O44" s="76"/>
    </row>
    <row r="45" spans="1:16" s="4" customFormat="1" ht="9.75">
      <c r="A45" s="454" t="s">
        <v>36</v>
      </c>
      <c r="B45" s="455"/>
      <c r="C45" s="455"/>
      <c r="D45" s="455"/>
      <c r="E45" s="455"/>
      <c r="F45" s="456"/>
      <c r="G45" s="427" t="s">
        <v>48</v>
      </c>
      <c r="H45" s="462" t="s">
        <v>38</v>
      </c>
      <c r="I45" s="518"/>
      <c r="J45" s="518"/>
      <c r="K45" s="518"/>
      <c r="L45" s="518"/>
      <c r="M45" s="518"/>
      <c r="N45" s="448" t="s">
        <v>48</v>
      </c>
      <c r="O45" s="67"/>
      <c r="P45" s="67"/>
    </row>
    <row r="46" spans="1:16" s="4" customFormat="1" ht="10.5" thickBot="1">
      <c r="A46" s="457"/>
      <c r="B46" s="458"/>
      <c r="C46" s="458"/>
      <c r="D46" s="458"/>
      <c r="E46" s="458"/>
      <c r="F46" s="459"/>
      <c r="G46" s="428"/>
      <c r="H46" s="519"/>
      <c r="I46" s="519"/>
      <c r="J46" s="519"/>
      <c r="K46" s="519"/>
      <c r="L46" s="519"/>
      <c r="M46" s="519"/>
      <c r="N46" s="449"/>
      <c r="O46" s="67"/>
      <c r="P46" s="67"/>
    </row>
    <row r="47" spans="1:16" s="4" customFormat="1" ht="12.75" customHeight="1">
      <c r="A47" s="520" t="s">
        <v>137</v>
      </c>
      <c r="B47" s="521"/>
      <c r="C47" s="521"/>
      <c r="D47" s="521"/>
      <c r="E47" s="522"/>
      <c r="F47" s="225" t="s">
        <v>99</v>
      </c>
      <c r="G47" s="240">
        <v>4550</v>
      </c>
      <c r="H47" s="436" t="s">
        <v>164</v>
      </c>
      <c r="I47" s="437"/>
      <c r="J47" s="437"/>
      <c r="K47" s="437"/>
      <c r="L47" s="438"/>
      <c r="M47" s="285" t="s">
        <v>110</v>
      </c>
      <c r="N47" s="286">
        <v>1650</v>
      </c>
      <c r="O47" s="67"/>
      <c r="P47" s="67"/>
    </row>
    <row r="48" spans="1:16" s="4" customFormat="1" ht="12.75" customHeight="1">
      <c r="A48" s="523" t="s">
        <v>138</v>
      </c>
      <c r="B48" s="341"/>
      <c r="C48" s="341"/>
      <c r="D48" s="341"/>
      <c r="E48" s="342"/>
      <c r="F48" s="225" t="s">
        <v>101</v>
      </c>
      <c r="G48" s="239">
        <v>275</v>
      </c>
      <c r="H48" s="524" t="s">
        <v>165</v>
      </c>
      <c r="I48" s="525"/>
      <c r="J48" s="525"/>
      <c r="K48" s="525"/>
      <c r="L48" s="526"/>
      <c r="M48" s="234" t="s">
        <v>111</v>
      </c>
      <c r="N48" s="235">
        <v>2065</v>
      </c>
      <c r="O48" s="67"/>
      <c r="P48" s="67"/>
    </row>
    <row r="49" spans="1:16" s="4" customFormat="1" ht="12.75" customHeight="1">
      <c r="A49" s="340" t="s">
        <v>139</v>
      </c>
      <c r="B49" s="344"/>
      <c r="C49" s="344"/>
      <c r="D49" s="344"/>
      <c r="E49" s="345"/>
      <c r="F49" s="226" t="s">
        <v>102</v>
      </c>
      <c r="G49" s="239">
        <v>1250</v>
      </c>
      <c r="H49" s="420" t="s">
        <v>166</v>
      </c>
      <c r="I49" s="344"/>
      <c r="J49" s="344"/>
      <c r="K49" s="344"/>
      <c r="L49" s="345"/>
      <c r="M49" s="234" t="s">
        <v>111</v>
      </c>
      <c r="N49" s="235">
        <v>550</v>
      </c>
      <c r="O49" s="67"/>
      <c r="P49" s="67"/>
    </row>
    <row r="50" spans="1:16" s="109" customFormat="1" ht="12.75" customHeight="1">
      <c r="A50" s="340" t="s">
        <v>140</v>
      </c>
      <c r="B50" s="344"/>
      <c r="C50" s="344"/>
      <c r="D50" s="344"/>
      <c r="E50" s="345"/>
      <c r="F50" s="227" t="s">
        <v>101</v>
      </c>
      <c r="G50" s="239">
        <v>1275</v>
      </c>
      <c r="H50" s="340" t="s">
        <v>167</v>
      </c>
      <c r="I50" s="341"/>
      <c r="J50" s="341"/>
      <c r="K50" s="341"/>
      <c r="L50" s="342"/>
      <c r="M50" s="232" t="s">
        <v>111</v>
      </c>
      <c r="N50" s="233">
        <v>585</v>
      </c>
      <c r="O50" s="108"/>
      <c r="P50" s="108"/>
    </row>
    <row r="51" spans="1:16" s="109" customFormat="1" ht="12.75" customHeight="1">
      <c r="A51" s="340" t="s">
        <v>141</v>
      </c>
      <c r="B51" s="341"/>
      <c r="C51" s="341"/>
      <c r="D51" s="341"/>
      <c r="E51" s="342"/>
      <c r="F51" s="227" t="s">
        <v>104</v>
      </c>
      <c r="G51" s="239">
        <v>3500</v>
      </c>
      <c r="H51" s="420" t="s">
        <v>168</v>
      </c>
      <c r="I51" s="432"/>
      <c r="J51" s="432"/>
      <c r="K51" s="432"/>
      <c r="L51" s="433"/>
      <c r="M51" s="234" t="s">
        <v>110</v>
      </c>
      <c r="N51" s="235">
        <v>655</v>
      </c>
      <c r="O51" s="108"/>
      <c r="P51" s="108"/>
    </row>
    <row r="52" spans="1:21" s="4" customFormat="1" ht="12.75" customHeight="1">
      <c r="A52" s="340" t="s">
        <v>142</v>
      </c>
      <c r="B52" s="341"/>
      <c r="C52" s="341"/>
      <c r="D52" s="341"/>
      <c r="E52" s="342"/>
      <c r="F52" s="227" t="s">
        <v>100</v>
      </c>
      <c r="G52" s="241">
        <v>1750</v>
      </c>
      <c r="H52" s="340" t="s">
        <v>169</v>
      </c>
      <c r="I52" s="341"/>
      <c r="J52" s="341"/>
      <c r="K52" s="341"/>
      <c r="L52" s="342"/>
      <c r="M52" s="232" t="s">
        <v>111</v>
      </c>
      <c r="N52" s="233">
        <v>3255</v>
      </c>
      <c r="O52" s="429"/>
      <c r="P52" s="431"/>
      <c r="Q52" s="431"/>
      <c r="R52" s="430"/>
      <c r="S52" s="430"/>
      <c r="T52" s="79"/>
      <c r="U52" s="80"/>
    </row>
    <row r="53" spans="1:21" s="4" customFormat="1" ht="12.75" customHeight="1">
      <c r="A53" s="340" t="s">
        <v>143</v>
      </c>
      <c r="B53" s="341"/>
      <c r="C53" s="341"/>
      <c r="D53" s="341"/>
      <c r="E53" s="342"/>
      <c r="F53" s="227" t="s">
        <v>122</v>
      </c>
      <c r="G53" s="241">
        <v>2850</v>
      </c>
      <c r="H53" s="340" t="s">
        <v>170</v>
      </c>
      <c r="I53" s="341"/>
      <c r="J53" s="341"/>
      <c r="K53" s="341"/>
      <c r="L53" s="342"/>
      <c r="M53" s="232" t="s">
        <v>110</v>
      </c>
      <c r="N53" s="233">
        <v>110</v>
      </c>
      <c r="O53" s="429"/>
      <c r="P53" s="430"/>
      <c r="Q53" s="430"/>
      <c r="R53" s="430"/>
      <c r="S53" s="430"/>
      <c r="T53" s="79"/>
      <c r="U53" s="80"/>
    </row>
    <row r="54" spans="1:21" s="4" customFormat="1" ht="12.75" customHeight="1">
      <c r="A54" s="340" t="s">
        <v>144</v>
      </c>
      <c r="B54" s="341"/>
      <c r="C54" s="341"/>
      <c r="D54" s="341"/>
      <c r="E54" s="342"/>
      <c r="F54" s="330" t="s">
        <v>145</v>
      </c>
      <c r="G54" s="241">
        <v>2175</v>
      </c>
      <c r="H54" s="420" t="s">
        <v>171</v>
      </c>
      <c r="I54" s="432"/>
      <c r="J54" s="432"/>
      <c r="K54" s="432"/>
      <c r="L54" s="433"/>
      <c r="M54" s="232" t="s">
        <v>110</v>
      </c>
      <c r="N54" s="233">
        <v>4500</v>
      </c>
      <c r="O54" s="429"/>
      <c r="P54" s="430"/>
      <c r="Q54" s="430"/>
      <c r="R54" s="430"/>
      <c r="S54" s="430"/>
      <c r="T54" s="79"/>
      <c r="U54" s="80"/>
    </row>
    <row r="55" spans="1:21" s="4" customFormat="1" ht="12.75" customHeight="1">
      <c r="A55" s="340" t="s">
        <v>146</v>
      </c>
      <c r="B55" s="341"/>
      <c r="C55" s="341"/>
      <c r="D55" s="341"/>
      <c r="E55" s="342"/>
      <c r="F55" s="226" t="s">
        <v>104</v>
      </c>
      <c r="G55" s="241">
        <v>950</v>
      </c>
      <c r="H55" s="514" t="s">
        <v>172</v>
      </c>
      <c r="I55" s="515"/>
      <c r="J55" s="515"/>
      <c r="K55" s="515"/>
      <c r="L55" s="516"/>
      <c r="M55" s="236" t="s">
        <v>110</v>
      </c>
      <c r="N55" s="237">
        <v>2225</v>
      </c>
      <c r="O55" s="429"/>
      <c r="P55" s="430"/>
      <c r="Q55" s="430"/>
      <c r="R55" s="430"/>
      <c r="S55" s="430"/>
      <c r="T55" s="79"/>
      <c r="U55" s="80"/>
    </row>
    <row r="56" spans="1:19" s="4" customFormat="1" ht="12.75" customHeight="1">
      <c r="A56" s="340" t="s">
        <v>147</v>
      </c>
      <c r="B56" s="341"/>
      <c r="C56" s="341"/>
      <c r="D56" s="341"/>
      <c r="E56" s="342"/>
      <c r="F56" s="227" t="s">
        <v>106</v>
      </c>
      <c r="G56" s="239">
        <v>3500</v>
      </c>
      <c r="H56" s="514" t="s">
        <v>173</v>
      </c>
      <c r="I56" s="515"/>
      <c r="J56" s="515"/>
      <c r="K56" s="515"/>
      <c r="L56" s="516"/>
      <c r="M56" s="236" t="s">
        <v>174</v>
      </c>
      <c r="N56" s="335">
        <v>150000</v>
      </c>
      <c r="O56" s="67"/>
      <c r="P56" s="68"/>
      <c r="Q56" s="69"/>
      <c r="S56" s="70"/>
    </row>
    <row r="57" spans="1:19" s="4" customFormat="1" ht="12.75" customHeight="1">
      <c r="A57" s="340" t="s">
        <v>148</v>
      </c>
      <c r="B57" s="341"/>
      <c r="C57" s="341"/>
      <c r="D57" s="341"/>
      <c r="E57" s="342"/>
      <c r="F57" s="228" t="s">
        <v>105</v>
      </c>
      <c r="G57" s="242">
        <v>3250</v>
      </c>
      <c r="H57" s="420" t="s">
        <v>175</v>
      </c>
      <c r="I57" s="432"/>
      <c r="J57" s="432"/>
      <c r="K57" s="432"/>
      <c r="L57" s="433"/>
      <c r="M57" s="234" t="s">
        <v>110</v>
      </c>
      <c r="N57" s="336">
        <v>975</v>
      </c>
      <c r="O57" s="67"/>
      <c r="P57" s="68"/>
      <c r="Q57" s="69"/>
      <c r="S57" s="70"/>
    </row>
    <row r="58" spans="1:19" s="84" customFormat="1" ht="12.75" customHeight="1">
      <c r="A58" s="340" t="s">
        <v>149</v>
      </c>
      <c r="B58" s="341"/>
      <c r="C58" s="341"/>
      <c r="D58" s="341"/>
      <c r="E58" s="342"/>
      <c r="F58" s="229" t="s">
        <v>105</v>
      </c>
      <c r="G58" s="243">
        <v>850</v>
      </c>
      <c r="H58" s="420" t="s">
        <v>176</v>
      </c>
      <c r="I58" s="432"/>
      <c r="J58" s="432"/>
      <c r="K58" s="432"/>
      <c r="L58" s="433"/>
      <c r="M58" s="234" t="s">
        <v>110</v>
      </c>
      <c r="N58" s="336">
        <v>6050</v>
      </c>
      <c r="O58" s="81"/>
      <c r="P58" s="82"/>
      <c r="Q58" s="83"/>
      <c r="S58" s="85"/>
    </row>
    <row r="59" spans="1:19" s="4" customFormat="1" ht="12.75" customHeight="1">
      <c r="A59" s="340" t="s">
        <v>150</v>
      </c>
      <c r="B59" s="341"/>
      <c r="C59" s="341"/>
      <c r="D59" s="341"/>
      <c r="E59" s="342"/>
      <c r="F59" s="227" t="s">
        <v>122</v>
      </c>
      <c r="G59" s="239">
        <v>225</v>
      </c>
      <c r="H59" s="420" t="s">
        <v>177</v>
      </c>
      <c r="I59" s="432"/>
      <c r="J59" s="432"/>
      <c r="K59" s="432"/>
      <c r="L59" s="433"/>
      <c r="M59" s="232" t="s">
        <v>109</v>
      </c>
      <c r="N59" s="233">
        <v>700</v>
      </c>
      <c r="O59" s="67"/>
      <c r="P59" s="68"/>
      <c r="Q59" s="69"/>
      <c r="S59" s="70"/>
    </row>
    <row r="60" spans="1:19" s="4" customFormat="1" ht="12.75" customHeight="1">
      <c r="A60" s="340" t="s">
        <v>151</v>
      </c>
      <c r="B60" s="341"/>
      <c r="C60" s="341"/>
      <c r="D60" s="341"/>
      <c r="E60" s="342"/>
      <c r="F60" s="226" t="s">
        <v>102</v>
      </c>
      <c r="G60" s="241">
        <v>1160</v>
      </c>
      <c r="H60" s="420" t="s">
        <v>196</v>
      </c>
      <c r="I60" s="432"/>
      <c r="J60" s="432"/>
      <c r="K60" s="432"/>
      <c r="L60" s="433"/>
      <c r="M60" s="234" t="s">
        <v>178</v>
      </c>
      <c r="N60" s="235">
        <v>3000</v>
      </c>
      <c r="O60" s="67"/>
      <c r="P60" s="68"/>
      <c r="Q60" s="69"/>
      <c r="S60" s="70"/>
    </row>
    <row r="61" spans="1:19" s="4" customFormat="1" ht="12.75" customHeight="1">
      <c r="A61" s="340" t="s">
        <v>152</v>
      </c>
      <c r="B61" s="341"/>
      <c r="C61" s="341"/>
      <c r="D61" s="341"/>
      <c r="E61" s="342"/>
      <c r="F61" s="226" t="s">
        <v>100</v>
      </c>
      <c r="G61" s="241">
        <v>250</v>
      </c>
      <c r="H61" s="320" t="s">
        <v>179</v>
      </c>
      <c r="I61" s="323"/>
      <c r="J61" s="323"/>
      <c r="K61" s="323"/>
      <c r="L61" s="324"/>
      <c r="M61" s="234" t="s">
        <v>180</v>
      </c>
      <c r="N61" s="239">
        <v>400</v>
      </c>
      <c r="O61" s="67"/>
      <c r="P61" s="68"/>
      <c r="Q61" s="69"/>
      <c r="S61" s="70"/>
    </row>
    <row r="62" spans="1:19" s="4" customFormat="1" ht="12.75" customHeight="1">
      <c r="A62" s="340" t="s">
        <v>153</v>
      </c>
      <c r="B62" s="341"/>
      <c r="C62" s="341"/>
      <c r="D62" s="341"/>
      <c r="E62" s="342"/>
      <c r="F62" s="226" t="s">
        <v>107</v>
      </c>
      <c r="G62" s="241">
        <v>425</v>
      </c>
      <c r="H62" s="325" t="s">
        <v>181</v>
      </c>
      <c r="I62" s="326"/>
      <c r="J62" s="326"/>
      <c r="K62" s="326"/>
      <c r="L62" s="326"/>
      <c r="M62" s="334" t="s">
        <v>110</v>
      </c>
      <c r="N62" s="239">
        <v>625</v>
      </c>
      <c r="O62" s="67"/>
      <c r="P62" s="68"/>
      <c r="Q62" s="69"/>
      <c r="S62" s="70"/>
    </row>
    <row r="63" spans="1:19" s="4" customFormat="1" ht="12.75" customHeight="1">
      <c r="A63" s="337" t="s">
        <v>154</v>
      </c>
      <c r="B63" s="338"/>
      <c r="C63" s="338"/>
      <c r="D63" s="338"/>
      <c r="E63" s="339"/>
      <c r="F63" s="230" t="s">
        <v>103</v>
      </c>
      <c r="G63" s="237">
        <v>385</v>
      </c>
      <c r="H63" s="325" t="s">
        <v>182</v>
      </c>
      <c r="I63" s="326"/>
      <c r="J63" s="326"/>
      <c r="K63" s="326"/>
      <c r="L63" s="326"/>
      <c r="M63" s="334" t="s">
        <v>183</v>
      </c>
      <c r="N63" s="239">
        <v>650</v>
      </c>
      <c r="O63" s="67"/>
      <c r="P63" s="68"/>
      <c r="Q63" s="69"/>
      <c r="S63" s="70"/>
    </row>
    <row r="64" spans="1:19" s="4" customFormat="1" ht="12.75" customHeight="1">
      <c r="A64" s="337" t="s">
        <v>155</v>
      </c>
      <c r="B64" s="338"/>
      <c r="C64" s="338"/>
      <c r="D64" s="338"/>
      <c r="E64" s="339"/>
      <c r="F64" s="230" t="s">
        <v>121</v>
      </c>
      <c r="G64" s="237">
        <v>185</v>
      </c>
      <c r="H64" s="325" t="s">
        <v>184</v>
      </c>
      <c r="I64" s="326"/>
      <c r="J64" s="326"/>
      <c r="K64" s="326"/>
      <c r="L64" s="326"/>
      <c r="M64" s="334" t="s">
        <v>183</v>
      </c>
      <c r="N64" s="239">
        <v>650</v>
      </c>
      <c r="O64" s="67"/>
      <c r="P64" s="68"/>
      <c r="Q64" s="69"/>
      <c r="S64" s="70"/>
    </row>
    <row r="65" spans="1:19" s="4" customFormat="1" ht="12.75" customHeight="1">
      <c r="A65" s="343" t="s">
        <v>156</v>
      </c>
      <c r="B65" s="344"/>
      <c r="C65" s="344"/>
      <c r="D65" s="344"/>
      <c r="E65" s="345"/>
      <c r="F65" s="230" t="s">
        <v>105</v>
      </c>
      <c r="G65" s="237">
        <v>450</v>
      </c>
      <c r="H65" s="325" t="s">
        <v>185</v>
      </c>
      <c r="I65" s="326"/>
      <c r="J65" s="326"/>
      <c r="K65" s="326"/>
      <c r="L65" s="327"/>
      <c r="M65" s="232" t="s">
        <v>110</v>
      </c>
      <c r="N65" s="239">
        <v>455</v>
      </c>
      <c r="O65" s="67"/>
      <c r="P65" s="68"/>
      <c r="Q65" s="69"/>
      <c r="S65" s="70"/>
    </row>
    <row r="66" spans="1:19" s="113" customFormat="1" ht="12.75" customHeight="1">
      <c r="A66" s="340" t="s">
        <v>163</v>
      </c>
      <c r="B66" s="341"/>
      <c r="C66" s="341"/>
      <c r="D66" s="341"/>
      <c r="E66" s="341"/>
      <c r="F66" s="346"/>
      <c r="G66" s="241">
        <v>385</v>
      </c>
      <c r="H66" s="420" t="s">
        <v>186</v>
      </c>
      <c r="I66" s="432"/>
      <c r="J66" s="432"/>
      <c r="K66" s="432"/>
      <c r="L66" s="433"/>
      <c r="M66" s="238"/>
      <c r="N66" s="235">
        <v>50</v>
      </c>
      <c r="O66" s="110"/>
      <c r="P66" s="111"/>
      <c r="Q66" s="112"/>
      <c r="S66" s="114"/>
    </row>
    <row r="67" spans="1:19" s="113" customFormat="1" ht="12.75" customHeight="1">
      <c r="A67" s="337" t="s">
        <v>157</v>
      </c>
      <c r="B67" s="338"/>
      <c r="C67" s="338"/>
      <c r="D67" s="338"/>
      <c r="E67" s="339"/>
      <c r="F67" s="227" t="s">
        <v>107</v>
      </c>
      <c r="G67" s="244">
        <v>480</v>
      </c>
      <c r="H67" s="420"/>
      <c r="I67" s="432"/>
      <c r="J67" s="432"/>
      <c r="K67" s="432"/>
      <c r="L67" s="433"/>
      <c r="M67" s="238"/>
      <c r="N67" s="235"/>
      <c r="O67" s="110"/>
      <c r="P67" s="111"/>
      <c r="Q67" s="112"/>
      <c r="S67" s="114"/>
    </row>
    <row r="68" spans="1:19" s="113" customFormat="1" ht="12.75" customHeight="1">
      <c r="A68" s="337" t="s">
        <v>158</v>
      </c>
      <c r="B68" s="338"/>
      <c r="C68" s="338"/>
      <c r="D68" s="338"/>
      <c r="E68" s="339"/>
      <c r="F68" s="227" t="s">
        <v>108</v>
      </c>
      <c r="G68" s="244">
        <v>275</v>
      </c>
      <c r="H68" s="513"/>
      <c r="I68" s="460"/>
      <c r="J68" s="460"/>
      <c r="K68" s="460"/>
      <c r="L68" s="461"/>
      <c r="M68" s="287"/>
      <c r="N68" s="288"/>
      <c r="O68" s="110"/>
      <c r="P68" s="111"/>
      <c r="Q68" s="112"/>
      <c r="S68" s="114"/>
    </row>
    <row r="69" spans="1:19" s="113" customFormat="1" ht="12.75" customHeight="1">
      <c r="A69" s="337" t="s">
        <v>159</v>
      </c>
      <c r="B69" s="338"/>
      <c r="C69" s="338"/>
      <c r="D69" s="338"/>
      <c r="E69" s="339"/>
      <c r="F69" s="227" t="s">
        <v>100</v>
      </c>
      <c r="G69" s="244">
        <v>750</v>
      </c>
      <c r="H69" s="513"/>
      <c r="I69" s="460"/>
      <c r="J69" s="460"/>
      <c r="K69" s="460"/>
      <c r="L69" s="461"/>
      <c r="M69" s="287"/>
      <c r="N69" s="288"/>
      <c r="O69" s="110"/>
      <c r="P69" s="111"/>
      <c r="Q69" s="112"/>
      <c r="S69" s="114"/>
    </row>
    <row r="70" spans="1:19" s="113" customFormat="1" ht="12.75" customHeight="1">
      <c r="A70" s="337" t="s">
        <v>160</v>
      </c>
      <c r="B70" s="338"/>
      <c r="C70" s="338"/>
      <c r="D70" s="338"/>
      <c r="E70" s="339"/>
      <c r="F70" s="227" t="s">
        <v>106</v>
      </c>
      <c r="G70" s="244">
        <v>485</v>
      </c>
      <c r="H70" s="513"/>
      <c r="I70" s="460"/>
      <c r="J70" s="460"/>
      <c r="K70" s="460"/>
      <c r="L70" s="461"/>
      <c r="M70" s="287"/>
      <c r="N70" s="288"/>
      <c r="O70" s="110"/>
      <c r="P70" s="111"/>
      <c r="Q70" s="112"/>
      <c r="S70" s="114"/>
    </row>
    <row r="71" spans="1:19" s="113" customFormat="1" ht="12.75" customHeight="1">
      <c r="A71" s="337" t="s">
        <v>161</v>
      </c>
      <c r="B71" s="338"/>
      <c r="C71" s="338"/>
      <c r="D71" s="338"/>
      <c r="E71" s="339"/>
      <c r="F71" s="331" t="s">
        <v>106</v>
      </c>
      <c r="G71" s="332">
        <v>485</v>
      </c>
      <c r="H71" s="340"/>
      <c r="I71" s="460"/>
      <c r="J71" s="460"/>
      <c r="K71" s="460"/>
      <c r="L71" s="461"/>
      <c r="M71" s="238"/>
      <c r="N71" s="239"/>
      <c r="O71" s="110"/>
      <c r="P71" s="111"/>
      <c r="Q71" s="112"/>
      <c r="S71" s="114"/>
    </row>
    <row r="72" spans="1:19" s="113" customFormat="1" ht="12.75" customHeight="1">
      <c r="A72" s="340" t="s">
        <v>162</v>
      </c>
      <c r="B72" s="341"/>
      <c r="C72" s="341"/>
      <c r="D72" s="341"/>
      <c r="E72" s="342"/>
      <c r="F72" s="222"/>
      <c r="G72" s="333">
        <v>100</v>
      </c>
      <c r="H72" s="340"/>
      <c r="I72" s="460"/>
      <c r="J72" s="460"/>
      <c r="K72" s="460"/>
      <c r="L72" s="461"/>
      <c r="M72" s="238"/>
      <c r="N72" s="239"/>
      <c r="O72" s="110"/>
      <c r="P72" s="111"/>
      <c r="Q72" s="112"/>
      <c r="S72" s="114"/>
    </row>
    <row r="73" spans="1:19" s="113" customFormat="1" ht="12.75" customHeight="1">
      <c r="A73" s="318"/>
      <c r="B73" s="319"/>
      <c r="C73" s="319"/>
      <c r="D73" s="319"/>
      <c r="E73" s="319"/>
      <c r="F73" s="226"/>
      <c r="G73" s="241"/>
      <c r="H73" s="420"/>
      <c r="I73" s="344"/>
      <c r="J73" s="344"/>
      <c r="K73" s="344"/>
      <c r="L73" s="345"/>
      <c r="M73" s="232"/>
      <c r="N73" s="233"/>
      <c r="O73" s="110"/>
      <c r="P73" s="111"/>
      <c r="Q73" s="112"/>
      <c r="S73" s="114"/>
    </row>
    <row r="74" spans="1:19" s="113" customFormat="1" ht="12.75" customHeight="1">
      <c r="A74" s="320" t="s">
        <v>188</v>
      </c>
      <c r="B74" s="321"/>
      <c r="C74" s="321"/>
      <c r="D74" s="321"/>
      <c r="E74" s="322"/>
      <c r="F74" s="227"/>
      <c r="G74" s="244">
        <v>1856</v>
      </c>
      <c r="H74" s="420"/>
      <c r="I74" s="344"/>
      <c r="J74" s="344"/>
      <c r="K74" s="344"/>
      <c r="L74" s="345"/>
      <c r="M74" s="238"/>
      <c r="N74" s="235"/>
      <c r="O74" s="110"/>
      <c r="P74" s="111"/>
      <c r="Q74" s="112"/>
      <c r="S74" s="114"/>
    </row>
    <row r="75" spans="1:19" s="113" customFormat="1" ht="12.75" customHeight="1">
      <c r="A75" s="420" t="s">
        <v>189</v>
      </c>
      <c r="B75" s="344"/>
      <c r="C75" s="344"/>
      <c r="D75" s="344"/>
      <c r="E75" s="345"/>
      <c r="F75" s="231"/>
      <c r="G75" s="239">
        <v>4084</v>
      </c>
      <c r="H75" s="466"/>
      <c r="I75" s="467"/>
      <c r="J75" s="467"/>
      <c r="K75" s="467"/>
      <c r="L75" s="468"/>
      <c r="M75" s="238"/>
      <c r="N75" s="239"/>
      <c r="O75" s="110"/>
      <c r="P75" s="111"/>
      <c r="Q75" s="112"/>
      <c r="S75" s="114"/>
    </row>
    <row r="76" spans="1:19" s="113" customFormat="1" ht="12.75" customHeight="1">
      <c r="A76" s="420"/>
      <c r="B76" s="344"/>
      <c r="C76" s="344"/>
      <c r="D76" s="344"/>
      <c r="E76" s="345"/>
      <c r="F76" s="231"/>
      <c r="G76" s="239"/>
      <c r="H76" s="469"/>
      <c r="I76" s="470"/>
      <c r="J76" s="470"/>
      <c r="K76" s="470"/>
      <c r="L76" s="471"/>
      <c r="M76" s="206"/>
      <c r="N76" s="205"/>
      <c r="O76" s="110"/>
      <c r="P76" s="111"/>
      <c r="Q76" s="112"/>
      <c r="S76" s="114"/>
    </row>
    <row r="77" spans="1:19" s="113" customFormat="1" ht="12.75" customHeight="1">
      <c r="A77" s="421"/>
      <c r="B77" s="422"/>
      <c r="C77" s="422"/>
      <c r="D77" s="422"/>
      <c r="E77" s="423"/>
      <c r="F77" s="300"/>
      <c r="G77" s="86"/>
      <c r="H77" s="401"/>
      <c r="I77" s="401"/>
      <c r="J77" s="401"/>
      <c r="K77" s="401"/>
      <c r="L77" s="402"/>
      <c r="M77" s="249"/>
      <c r="N77" s="301"/>
      <c r="O77" s="110"/>
      <c r="P77" s="111"/>
      <c r="Q77" s="112"/>
      <c r="S77" s="114"/>
    </row>
    <row r="78" spans="1:19" s="113" customFormat="1" ht="12.75" customHeight="1">
      <c r="A78" s="245"/>
      <c r="B78" s="246"/>
      <c r="C78" s="246"/>
      <c r="D78" s="246"/>
      <c r="E78" s="247"/>
      <c r="F78" s="224"/>
      <c r="G78" s="248"/>
      <c r="H78" s="245"/>
      <c r="I78" s="195"/>
      <c r="J78" s="195"/>
      <c r="K78" s="195"/>
      <c r="L78" s="196"/>
      <c r="M78" s="249"/>
      <c r="N78" s="86"/>
      <c r="O78" s="110"/>
      <c r="P78" s="111"/>
      <c r="Q78" s="112"/>
      <c r="S78" s="114"/>
    </row>
    <row r="79" spans="1:19" s="113" customFormat="1" ht="12.75" customHeight="1">
      <c r="A79" s="314"/>
      <c r="B79" s="246"/>
      <c r="C79" s="246"/>
      <c r="D79" s="246"/>
      <c r="E79" s="247"/>
      <c r="F79" s="224"/>
      <c r="G79" s="315"/>
      <c r="H79" s="245"/>
      <c r="I79" s="195"/>
      <c r="J79" s="195"/>
      <c r="K79" s="195"/>
      <c r="L79" s="196"/>
      <c r="M79" s="261"/>
      <c r="N79" s="248"/>
      <c r="O79" s="110"/>
      <c r="P79" s="111"/>
      <c r="Q79" s="112"/>
      <c r="S79" s="114"/>
    </row>
    <row r="80" spans="1:19" s="4" customFormat="1" ht="12.75" customHeight="1">
      <c r="A80" s="406"/>
      <c r="B80" s="407"/>
      <c r="C80" s="407"/>
      <c r="D80" s="407"/>
      <c r="E80" s="408"/>
      <c r="F80" s="298"/>
      <c r="G80" s="299"/>
      <c r="H80" s="510"/>
      <c r="I80" s="511"/>
      <c r="J80" s="511"/>
      <c r="K80" s="511"/>
      <c r="L80" s="512"/>
      <c r="M80" s="249"/>
      <c r="N80" s="237"/>
      <c r="O80" s="67"/>
      <c r="P80" s="68"/>
      <c r="Q80" s="69"/>
      <c r="S80" s="70"/>
    </row>
    <row r="81" spans="1:19" s="4" customFormat="1" ht="12.75" customHeight="1">
      <c r="A81" s="398"/>
      <c r="B81" s="412"/>
      <c r="C81" s="412"/>
      <c r="D81" s="412"/>
      <c r="E81" s="413"/>
      <c r="F81" s="222"/>
      <c r="G81" s="223"/>
      <c r="H81" s="409"/>
      <c r="I81" s="410"/>
      <c r="J81" s="410"/>
      <c r="K81" s="410"/>
      <c r="L81" s="411"/>
      <c r="M81" s="261"/>
      <c r="N81" s="248"/>
      <c r="O81" s="67"/>
      <c r="P81" s="68"/>
      <c r="Q81" s="69"/>
      <c r="S81" s="70"/>
    </row>
    <row r="82" spans="1:19" s="4" customFormat="1" ht="12.75" customHeight="1" thickBot="1">
      <c r="A82" s="289"/>
      <c r="B82" s="290"/>
      <c r="C82" s="290"/>
      <c r="D82" s="290"/>
      <c r="E82" s="291"/>
      <c r="F82" s="292"/>
      <c r="G82" s="293"/>
      <c r="H82" s="294"/>
      <c r="I82" s="294"/>
      <c r="J82" s="294"/>
      <c r="K82" s="294"/>
      <c r="L82" s="295"/>
      <c r="M82" s="296"/>
      <c r="N82" s="297"/>
      <c r="O82" s="67"/>
      <c r="P82" s="68"/>
      <c r="Q82" s="69"/>
      <c r="S82" s="70"/>
    </row>
    <row r="83" spans="1:19" s="4" customFormat="1" ht="12.75" customHeight="1">
      <c r="A83" s="369" t="s">
        <v>87</v>
      </c>
      <c r="B83" s="370"/>
      <c r="C83" s="370"/>
      <c r="D83" s="370"/>
      <c r="E83" s="371"/>
      <c r="F83" s="250"/>
      <c r="G83" s="251">
        <f>SUM(G47:G82)</f>
        <v>38155</v>
      </c>
      <c r="H83" s="372" t="s">
        <v>86</v>
      </c>
      <c r="I83" s="372"/>
      <c r="J83" s="372"/>
      <c r="K83" s="372"/>
      <c r="L83" s="373"/>
      <c r="M83" s="252"/>
      <c r="N83" s="253">
        <f>SUM(N47:N82)</f>
        <v>179150</v>
      </c>
      <c r="O83" s="67"/>
      <c r="P83" s="68"/>
      <c r="Q83" s="69"/>
      <c r="S83" s="70"/>
    </row>
    <row r="84" spans="1:19" s="4" customFormat="1" ht="12.75" customHeight="1">
      <c r="A84" s="245" t="s">
        <v>112</v>
      </c>
      <c r="B84" s="246"/>
      <c r="C84" s="246"/>
      <c r="D84" s="246"/>
      <c r="E84" s="247"/>
      <c r="F84" s="224"/>
      <c r="G84" s="248">
        <f>SUM(G83-G85)</f>
        <v>38155</v>
      </c>
      <c r="H84" s="245" t="s">
        <v>112</v>
      </c>
      <c r="I84" s="195"/>
      <c r="J84" s="195"/>
      <c r="K84" s="195"/>
      <c r="L84" s="196"/>
      <c r="M84" s="249"/>
      <c r="N84" s="86">
        <f>SUM(N83-N85)</f>
        <v>129150</v>
      </c>
      <c r="O84" s="67"/>
      <c r="P84" s="68"/>
      <c r="Q84" s="69"/>
      <c r="S84" s="70"/>
    </row>
    <row r="85" spans="1:19" s="4" customFormat="1" ht="12.75" customHeight="1" thickBot="1">
      <c r="A85" s="254" t="s">
        <v>113</v>
      </c>
      <c r="B85" s="255"/>
      <c r="C85" s="255"/>
      <c r="D85" s="255"/>
      <c r="E85" s="256"/>
      <c r="F85" s="257"/>
      <c r="G85" s="194">
        <v>0</v>
      </c>
      <c r="H85" s="254" t="s">
        <v>129</v>
      </c>
      <c r="I85" s="197"/>
      <c r="J85" s="197"/>
      <c r="K85" s="197"/>
      <c r="L85" s="198"/>
      <c r="M85" s="258"/>
      <c r="N85" s="259">
        <v>50000</v>
      </c>
      <c r="O85" s="67"/>
      <c r="P85" s="68"/>
      <c r="Q85" s="69"/>
      <c r="S85" s="70"/>
    </row>
    <row r="86" spans="1:19" s="4" customFormat="1" ht="12.75" customHeight="1">
      <c r="A86" s="398" t="s">
        <v>187</v>
      </c>
      <c r="B86" s="399"/>
      <c r="C86" s="399"/>
      <c r="D86" s="399"/>
      <c r="E86" s="400"/>
      <c r="F86" s="262"/>
      <c r="G86" s="223">
        <v>25000</v>
      </c>
      <c r="H86" s="403" t="s">
        <v>123</v>
      </c>
      <c r="I86" s="404"/>
      <c r="J86" s="404"/>
      <c r="K86" s="404"/>
      <c r="L86" s="405"/>
      <c r="M86" s="260"/>
      <c r="N86" s="263">
        <v>94350</v>
      </c>
      <c r="O86" s="67"/>
      <c r="P86" s="68"/>
      <c r="Q86" s="69"/>
      <c r="S86" s="70"/>
    </row>
    <row r="87" spans="1:19" s="4" customFormat="1" ht="12.75" customHeight="1" thickBot="1">
      <c r="A87" s="305"/>
      <c r="B87" s="306"/>
      <c r="C87" s="306"/>
      <c r="D87" s="306"/>
      <c r="E87" s="307"/>
      <c r="F87" s="308"/>
      <c r="G87" s="309"/>
      <c r="H87" s="310"/>
      <c r="I87" s="311"/>
      <c r="J87" s="311"/>
      <c r="K87" s="311"/>
      <c r="L87" s="312"/>
      <c r="M87" s="258"/>
      <c r="N87" s="313"/>
      <c r="O87" s="67"/>
      <c r="P87" s="68"/>
      <c r="Q87" s="69"/>
      <c r="S87" s="70"/>
    </row>
    <row r="88" spans="1:19" s="4" customFormat="1" ht="12.75" customHeight="1">
      <c r="A88" s="357"/>
      <c r="B88" s="358"/>
      <c r="C88" s="358"/>
      <c r="D88" s="358"/>
      <c r="E88" s="358"/>
      <c r="F88" s="302"/>
      <c r="G88" s="303"/>
      <c r="H88" s="359"/>
      <c r="I88" s="359"/>
      <c r="J88" s="359"/>
      <c r="K88" s="359"/>
      <c r="L88" s="359"/>
      <c r="M88" s="304"/>
      <c r="N88" s="174"/>
      <c r="O88" s="67"/>
      <c r="P88" s="68"/>
      <c r="Q88" s="69"/>
      <c r="S88" s="70"/>
    </row>
    <row r="89" spans="1:19" s="4" customFormat="1" ht="15.75" customHeight="1" thickBot="1">
      <c r="A89" s="72" t="s">
        <v>80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67"/>
      <c r="P89" s="68"/>
      <c r="Q89" s="69"/>
      <c r="S89" s="70"/>
    </row>
    <row r="90" spans="1:19" s="4" customFormat="1" ht="15.75" customHeight="1">
      <c r="A90" s="414" t="s">
        <v>39</v>
      </c>
      <c r="B90" s="415"/>
      <c r="C90" s="415"/>
      <c r="D90" s="416"/>
      <c r="E90" s="393" t="s">
        <v>37</v>
      </c>
      <c r="F90" s="394"/>
      <c r="G90" s="395"/>
      <c r="H90" s="414" t="s">
        <v>40</v>
      </c>
      <c r="I90" s="415"/>
      <c r="J90" s="415"/>
      <c r="K90" s="416"/>
      <c r="L90" s="504" t="s">
        <v>37</v>
      </c>
      <c r="M90" s="505"/>
      <c r="N90" s="506"/>
      <c r="O90" s="67"/>
      <c r="P90" s="68"/>
      <c r="Q90" s="69"/>
      <c r="S90" s="70"/>
    </row>
    <row r="91" spans="1:19" s="4" customFormat="1" ht="15.75" customHeight="1" thickBot="1">
      <c r="A91" s="417"/>
      <c r="B91" s="418"/>
      <c r="C91" s="418"/>
      <c r="D91" s="419"/>
      <c r="E91" s="145" t="s">
        <v>82</v>
      </c>
      <c r="F91" s="396" t="s">
        <v>83</v>
      </c>
      <c r="G91" s="397"/>
      <c r="H91" s="417"/>
      <c r="I91" s="418"/>
      <c r="J91" s="418"/>
      <c r="K91" s="419"/>
      <c r="L91" s="507"/>
      <c r="M91" s="508"/>
      <c r="N91" s="509"/>
      <c r="O91" s="67"/>
      <c r="P91" s="68"/>
      <c r="Q91" s="69"/>
      <c r="S91" s="70"/>
    </row>
    <row r="92" spans="1:19" s="4" customFormat="1" ht="15.75" customHeight="1">
      <c r="A92" s="391" t="s">
        <v>41</v>
      </c>
      <c r="B92" s="392"/>
      <c r="C92" s="392"/>
      <c r="D92" s="392"/>
      <c r="E92" s="214">
        <v>90402</v>
      </c>
      <c r="F92" s="350">
        <v>110174</v>
      </c>
      <c r="G92" s="351"/>
      <c r="H92" s="386" t="s">
        <v>42</v>
      </c>
      <c r="I92" s="387"/>
      <c r="J92" s="387"/>
      <c r="K92" s="388"/>
      <c r="L92" s="360">
        <v>12000</v>
      </c>
      <c r="M92" s="361"/>
      <c r="N92" s="362"/>
      <c r="O92" s="67"/>
      <c r="P92" s="68"/>
      <c r="Q92" s="69"/>
      <c r="S92" s="70"/>
    </row>
    <row r="93" spans="1:19" s="4" customFormat="1" ht="15.75" customHeight="1">
      <c r="A93" s="374" t="s">
        <v>84</v>
      </c>
      <c r="B93" s="375"/>
      <c r="C93" s="375"/>
      <c r="D93" s="375"/>
      <c r="E93" s="215">
        <v>2000</v>
      </c>
      <c r="F93" s="350">
        <v>5135</v>
      </c>
      <c r="G93" s="351"/>
      <c r="H93" s="374"/>
      <c r="I93" s="375"/>
      <c r="J93" s="375"/>
      <c r="K93" s="375"/>
      <c r="L93" s="363"/>
      <c r="M93" s="364"/>
      <c r="N93" s="365"/>
      <c r="O93" s="67"/>
      <c r="P93" s="68"/>
      <c r="Q93" s="69"/>
      <c r="S93" s="70"/>
    </row>
    <row r="94" spans="1:18" ht="15.75" customHeight="1">
      <c r="A94" s="374" t="s">
        <v>43</v>
      </c>
      <c r="B94" s="375"/>
      <c r="C94" s="375"/>
      <c r="D94" s="375"/>
      <c r="E94" s="215"/>
      <c r="F94" s="350">
        <v>3000</v>
      </c>
      <c r="G94" s="351"/>
      <c r="H94" s="374"/>
      <c r="I94" s="375"/>
      <c r="J94" s="375"/>
      <c r="K94" s="375"/>
      <c r="L94" s="363"/>
      <c r="M94" s="364"/>
      <c r="N94" s="365"/>
      <c r="R94"/>
    </row>
    <row r="95" spans="1:18" ht="15.75" customHeight="1">
      <c r="A95" s="383" t="s">
        <v>44</v>
      </c>
      <c r="B95" s="384"/>
      <c r="C95" s="384"/>
      <c r="D95" s="385"/>
      <c r="E95" s="216"/>
      <c r="F95" s="352">
        <v>7500</v>
      </c>
      <c r="G95" s="353"/>
      <c r="H95" s="374"/>
      <c r="I95" s="375"/>
      <c r="J95" s="375"/>
      <c r="K95" s="375"/>
      <c r="L95" s="363"/>
      <c r="M95" s="364"/>
      <c r="N95" s="365"/>
      <c r="O95"/>
      <c r="P95"/>
      <c r="R95"/>
    </row>
    <row r="96" spans="1:18" ht="15.75" customHeight="1" thickBot="1">
      <c r="A96" s="376" t="s">
        <v>85</v>
      </c>
      <c r="B96" s="377"/>
      <c r="C96" s="377"/>
      <c r="D96" s="378"/>
      <c r="E96" s="217"/>
      <c r="F96" s="381">
        <v>5000</v>
      </c>
      <c r="G96" s="382"/>
      <c r="H96" s="389"/>
      <c r="I96" s="390"/>
      <c r="J96" s="390"/>
      <c r="K96" s="390"/>
      <c r="L96" s="366"/>
      <c r="M96" s="367"/>
      <c r="N96" s="368"/>
      <c r="O96"/>
      <c r="P96"/>
      <c r="R96"/>
    </row>
    <row r="97" spans="1:18" ht="15.75" customHeight="1" thickBot="1">
      <c r="A97" s="490" t="s">
        <v>45</v>
      </c>
      <c r="B97" s="491"/>
      <c r="C97" s="491"/>
      <c r="D97" s="492"/>
      <c r="E97" s="146">
        <f>SUM(E92:E96)</f>
        <v>92402</v>
      </c>
      <c r="F97" s="379">
        <f>SUM(F92:G96,L92:N96)</f>
        <v>142809</v>
      </c>
      <c r="G97" s="380"/>
      <c r="H97" s="73"/>
      <c r="I97" s="73"/>
      <c r="J97" s="73"/>
      <c r="K97" s="73"/>
      <c r="L97" s="73"/>
      <c r="M97" s="73"/>
      <c r="N97" s="73"/>
      <c r="O97"/>
      <c r="P97"/>
      <c r="R97"/>
    </row>
    <row r="98" spans="1:18" ht="12.75">
      <c r="A98" s="118"/>
      <c r="B98" s="119"/>
      <c r="C98" s="119"/>
      <c r="D98" s="119"/>
      <c r="E98" s="120"/>
      <c r="F98" s="120"/>
      <c r="G98" s="120"/>
      <c r="H98" s="73"/>
      <c r="I98" s="73"/>
      <c r="J98" s="73"/>
      <c r="K98" s="73"/>
      <c r="L98" s="73"/>
      <c r="M98" s="73"/>
      <c r="N98" s="73"/>
      <c r="O98"/>
      <c r="P98"/>
      <c r="R98"/>
    </row>
    <row r="99" spans="8:18" ht="13.5" thickBot="1">
      <c r="H99" s="3"/>
      <c r="J99" s="67" t="s">
        <v>48</v>
      </c>
      <c r="O99"/>
      <c r="P99"/>
      <c r="R99"/>
    </row>
    <row r="100" spans="1:18" ht="12.75">
      <c r="A100" s="347" t="s">
        <v>46</v>
      </c>
      <c r="B100" s="485" t="s">
        <v>135</v>
      </c>
      <c r="C100" s="495" t="s">
        <v>134</v>
      </c>
      <c r="D100" s="496"/>
      <c r="E100" s="496"/>
      <c r="F100" s="496"/>
      <c r="G100" s="496"/>
      <c r="H100" s="496"/>
      <c r="I100" s="497"/>
      <c r="J100" s="354" t="s">
        <v>136</v>
      </c>
      <c r="N100"/>
      <c r="O100"/>
      <c r="P100"/>
      <c r="R100"/>
    </row>
    <row r="101" spans="1:18" ht="12.75">
      <c r="A101" s="348"/>
      <c r="B101" s="486"/>
      <c r="C101" s="502" t="s">
        <v>47</v>
      </c>
      <c r="D101" s="499" t="s">
        <v>78</v>
      </c>
      <c r="E101" s="500"/>
      <c r="F101" s="500"/>
      <c r="G101" s="500"/>
      <c r="H101" s="500"/>
      <c r="I101" s="501"/>
      <c r="J101" s="355"/>
      <c r="M101" s="71"/>
      <c r="N101"/>
      <c r="O101"/>
      <c r="P101"/>
      <c r="R101"/>
    </row>
    <row r="102" spans="1:14" s="74" customFormat="1" ht="16.5" customHeight="1" thickBot="1">
      <c r="A102" s="349"/>
      <c r="B102" s="487"/>
      <c r="C102" s="503"/>
      <c r="D102" s="88">
        <v>1</v>
      </c>
      <c r="E102" s="88">
        <v>2</v>
      </c>
      <c r="F102" s="88">
        <v>3</v>
      </c>
      <c r="G102" s="88">
        <v>4</v>
      </c>
      <c r="H102" s="88">
        <v>5</v>
      </c>
      <c r="I102" s="89">
        <v>6</v>
      </c>
      <c r="J102" s="356"/>
      <c r="K102" s="73"/>
      <c r="L102" s="73"/>
      <c r="M102" s="73"/>
      <c r="N102"/>
    </row>
    <row r="103" spans="1:14" s="74" customFormat="1" ht="17.25" customHeight="1" thickBot="1">
      <c r="A103" s="209">
        <v>12952847</v>
      </c>
      <c r="B103" s="210">
        <v>1921173</v>
      </c>
      <c r="C103" s="211">
        <f>SUM(D103:I103)</f>
        <v>174600</v>
      </c>
      <c r="D103" s="210">
        <v>6050</v>
      </c>
      <c r="E103" s="210">
        <v>66170</v>
      </c>
      <c r="F103" s="210">
        <v>290</v>
      </c>
      <c r="G103" s="210">
        <v>970</v>
      </c>
      <c r="H103" s="210">
        <v>6770</v>
      </c>
      <c r="I103" s="212">
        <v>94350</v>
      </c>
      <c r="J103" s="213">
        <f>A103-B103-C103</f>
        <v>10857074</v>
      </c>
      <c r="K103" s="3"/>
      <c r="L103" s="3"/>
      <c r="M103" s="3"/>
      <c r="N103"/>
    </row>
    <row r="104" spans="12:18" ht="10.5" customHeight="1" thickBot="1">
      <c r="L104" s="67" t="s">
        <v>48</v>
      </c>
      <c r="N104"/>
      <c r="O104"/>
      <c r="P104"/>
      <c r="R104"/>
    </row>
    <row r="105" spans="1:14" s="75" customFormat="1" ht="13.5" customHeight="1">
      <c r="A105" s="488" t="s">
        <v>49</v>
      </c>
      <c r="B105" s="493" t="s">
        <v>191</v>
      </c>
      <c r="C105" s="446" t="s">
        <v>131</v>
      </c>
      <c r="D105" s="464"/>
      <c r="E105" s="464"/>
      <c r="F105" s="464"/>
      <c r="G105" s="493" t="s">
        <v>192</v>
      </c>
      <c r="H105" s="498" t="s">
        <v>50</v>
      </c>
      <c r="I105" s="446" t="s">
        <v>194</v>
      </c>
      <c r="J105" s="464"/>
      <c r="K105" s="464"/>
      <c r="L105" s="465"/>
      <c r="M105" s="3"/>
      <c r="N105" s="76"/>
    </row>
    <row r="106" spans="1:14" s="75" customFormat="1" ht="18.75" customHeight="1" thickBot="1">
      <c r="A106" s="489"/>
      <c r="B106" s="494"/>
      <c r="C106" s="93" t="s">
        <v>126</v>
      </c>
      <c r="D106" s="93" t="s">
        <v>51</v>
      </c>
      <c r="E106" s="93" t="s">
        <v>52</v>
      </c>
      <c r="F106" s="155" t="s">
        <v>127</v>
      </c>
      <c r="G106" s="494"/>
      <c r="H106" s="494"/>
      <c r="I106" s="94" t="s">
        <v>193</v>
      </c>
      <c r="J106" s="94" t="s">
        <v>51</v>
      </c>
      <c r="K106" s="94" t="s">
        <v>52</v>
      </c>
      <c r="L106" s="95" t="s">
        <v>195</v>
      </c>
      <c r="M106" s="3"/>
      <c r="N106" s="76"/>
    </row>
    <row r="107" spans="1:14" s="75" customFormat="1" ht="13.5" customHeight="1">
      <c r="A107" s="124" t="s">
        <v>53</v>
      </c>
      <c r="B107" s="125">
        <f>SUM(B108:B111)</f>
        <v>176266</v>
      </c>
      <c r="C107" s="190" t="s">
        <v>119</v>
      </c>
      <c r="D107" s="193" t="s">
        <v>119</v>
      </c>
      <c r="E107" s="193" t="s">
        <v>119</v>
      </c>
      <c r="F107" s="192" t="s">
        <v>119</v>
      </c>
      <c r="G107" s="125">
        <f>SUM(G108:G111)</f>
        <v>208145</v>
      </c>
      <c r="H107" s="188" t="s">
        <v>119</v>
      </c>
      <c r="I107" s="190" t="s">
        <v>119</v>
      </c>
      <c r="J107" s="193" t="s">
        <v>119</v>
      </c>
      <c r="K107" s="193" t="s">
        <v>119</v>
      </c>
      <c r="L107" s="189" t="s">
        <v>119</v>
      </c>
      <c r="M107" s="3"/>
      <c r="N107" s="76"/>
    </row>
    <row r="108" spans="1:14" s="75" customFormat="1" ht="15" customHeight="1">
      <c r="A108" s="126" t="s">
        <v>54</v>
      </c>
      <c r="B108" s="127">
        <v>23501</v>
      </c>
      <c r="C108" s="128">
        <v>19085</v>
      </c>
      <c r="D108" s="129">
        <v>2786</v>
      </c>
      <c r="E108" s="129">
        <v>4500</v>
      </c>
      <c r="F108" s="141">
        <f>C108+D108-E108</f>
        <v>17371</v>
      </c>
      <c r="G108" s="127">
        <v>21922</v>
      </c>
      <c r="H108" s="127">
        <f>G108-F108</f>
        <v>4551</v>
      </c>
      <c r="I108" s="264">
        <f>F108</f>
        <v>17371</v>
      </c>
      <c r="J108" s="265">
        <v>3037</v>
      </c>
      <c r="K108" s="265">
        <v>3500</v>
      </c>
      <c r="L108" s="266">
        <f>I108+J108-K108</f>
        <v>16908</v>
      </c>
      <c r="M108" s="3"/>
      <c r="N108" s="76"/>
    </row>
    <row r="109" spans="1:18" ht="12.75" customHeight="1">
      <c r="A109" s="126" t="s">
        <v>55</v>
      </c>
      <c r="B109" s="127">
        <v>1506</v>
      </c>
      <c r="C109" s="128">
        <v>1506</v>
      </c>
      <c r="D109" s="129">
        <v>25076</v>
      </c>
      <c r="E109" s="129">
        <v>25076</v>
      </c>
      <c r="F109" s="141">
        <f>C109+D109-E109</f>
        <v>1506</v>
      </c>
      <c r="G109" s="127">
        <v>1506</v>
      </c>
      <c r="H109" s="127">
        <f>G109-F109</f>
        <v>0</v>
      </c>
      <c r="I109" s="264">
        <f>F109</f>
        <v>1506</v>
      </c>
      <c r="J109" s="265">
        <v>27335</v>
      </c>
      <c r="K109" s="265">
        <v>27335</v>
      </c>
      <c r="L109" s="266">
        <f>I109+J109-K109</f>
        <v>1506</v>
      </c>
      <c r="N109" s="76"/>
      <c r="R109"/>
    </row>
    <row r="110" spans="1:18" s="77" customFormat="1" ht="12.75">
      <c r="A110" s="126" t="s">
        <v>56</v>
      </c>
      <c r="B110" s="127">
        <v>109041</v>
      </c>
      <c r="C110" s="190" t="s">
        <v>119</v>
      </c>
      <c r="D110" s="193" t="s">
        <v>119</v>
      </c>
      <c r="E110" s="193" t="s">
        <v>119</v>
      </c>
      <c r="F110" s="192" t="s">
        <v>119</v>
      </c>
      <c r="G110" s="127">
        <v>120765</v>
      </c>
      <c r="H110" s="188" t="s">
        <v>119</v>
      </c>
      <c r="I110" s="190" t="s">
        <v>119</v>
      </c>
      <c r="J110" s="193" t="s">
        <v>119</v>
      </c>
      <c r="K110" s="193" t="s">
        <v>119</v>
      </c>
      <c r="L110" s="267" t="s">
        <v>119</v>
      </c>
      <c r="M110" s="3"/>
      <c r="N110" s="76"/>
      <c r="O110" s="76"/>
      <c r="P110" s="76"/>
      <c r="R110" s="78"/>
    </row>
    <row r="111" spans="1:18" s="77" customFormat="1" ht="12.75">
      <c r="A111" s="126" t="s">
        <v>128</v>
      </c>
      <c r="B111" s="127">
        <v>42218</v>
      </c>
      <c r="C111" s="128">
        <v>27566</v>
      </c>
      <c r="D111" s="144">
        <f>SUM(D112:D114)</f>
        <v>216937</v>
      </c>
      <c r="E111" s="144">
        <f>SUM(E115:E118)</f>
        <v>170553</v>
      </c>
      <c r="F111" s="141">
        <f>C111+D111-E111</f>
        <v>73950</v>
      </c>
      <c r="G111" s="127">
        <v>63952</v>
      </c>
      <c r="H111" s="127">
        <f>G111-F111</f>
        <v>-9998</v>
      </c>
      <c r="I111" s="264">
        <f>F111</f>
        <v>73950</v>
      </c>
      <c r="J111" s="268">
        <f>SUM(J112:J114)</f>
        <v>212875</v>
      </c>
      <c r="K111" s="268">
        <f>SUM(K115:K118)</f>
        <v>286655</v>
      </c>
      <c r="L111" s="266">
        <f>I111+J111-K111</f>
        <v>170</v>
      </c>
      <c r="M111" s="3"/>
      <c r="N111" s="76"/>
      <c r="O111" s="76"/>
      <c r="P111" s="76"/>
      <c r="R111" s="78"/>
    </row>
    <row r="112" spans="1:18" s="77" customFormat="1" ht="12.75">
      <c r="A112" s="149" t="s">
        <v>89</v>
      </c>
      <c r="B112" s="158" t="s">
        <v>119</v>
      </c>
      <c r="C112" s="190" t="s">
        <v>119</v>
      </c>
      <c r="D112" s="150">
        <v>15852</v>
      </c>
      <c r="E112" s="193" t="s">
        <v>119</v>
      </c>
      <c r="F112" s="191" t="s">
        <v>119</v>
      </c>
      <c r="G112" s="158" t="s">
        <v>119</v>
      </c>
      <c r="H112" s="158" t="s">
        <v>119</v>
      </c>
      <c r="I112" s="269">
        <v>0</v>
      </c>
      <c r="J112" s="270">
        <f>5000+1856+4084</f>
        <v>10940</v>
      </c>
      <c r="K112" s="193" t="s">
        <v>119</v>
      </c>
      <c r="L112" s="267" t="s">
        <v>119</v>
      </c>
      <c r="M112" s="3"/>
      <c r="N112" s="76"/>
      <c r="O112" s="76"/>
      <c r="P112" s="76"/>
      <c r="R112" s="78"/>
    </row>
    <row r="113" spans="1:18" s="77" customFormat="1" ht="12.75">
      <c r="A113" s="149" t="s">
        <v>114</v>
      </c>
      <c r="B113" s="158" t="s">
        <v>119</v>
      </c>
      <c r="C113" s="190" t="s">
        <v>119</v>
      </c>
      <c r="D113" s="150">
        <v>176009</v>
      </c>
      <c r="E113" s="193" t="s">
        <v>119</v>
      </c>
      <c r="F113" s="192" t="s">
        <v>119</v>
      </c>
      <c r="G113" s="158" t="s">
        <v>119</v>
      </c>
      <c r="H113" s="158" t="s">
        <v>119</v>
      </c>
      <c r="I113" s="190" t="s">
        <v>119</v>
      </c>
      <c r="J113" s="270">
        <f>C103</f>
        <v>174600</v>
      </c>
      <c r="K113" s="193" t="s">
        <v>119</v>
      </c>
      <c r="L113" s="267" t="s">
        <v>119</v>
      </c>
      <c r="M113" s="3"/>
      <c r="N113" s="76"/>
      <c r="O113" s="76"/>
      <c r="P113" s="76"/>
      <c r="R113" s="78"/>
    </row>
    <row r="114" spans="1:18" s="77" customFormat="1" ht="12.75">
      <c r="A114" s="154" t="s">
        <v>115</v>
      </c>
      <c r="B114" s="158" t="s">
        <v>119</v>
      </c>
      <c r="C114" s="190" t="s">
        <v>119</v>
      </c>
      <c r="D114" s="150">
        <v>25076</v>
      </c>
      <c r="E114" s="193" t="s">
        <v>119</v>
      </c>
      <c r="F114" s="189" t="s">
        <v>119</v>
      </c>
      <c r="G114" s="158" t="s">
        <v>119</v>
      </c>
      <c r="H114" s="188" t="s">
        <v>119</v>
      </c>
      <c r="I114" s="190" t="s">
        <v>119</v>
      </c>
      <c r="J114" s="270">
        <v>27335</v>
      </c>
      <c r="K114" s="193" t="s">
        <v>119</v>
      </c>
      <c r="L114" s="189" t="s">
        <v>119</v>
      </c>
      <c r="M114" s="3"/>
      <c r="N114" s="76"/>
      <c r="O114" s="76"/>
      <c r="P114" s="76"/>
      <c r="R114" s="78"/>
    </row>
    <row r="115" spans="1:18" s="77" customFormat="1" ht="12.75">
      <c r="A115" s="149" t="s">
        <v>116</v>
      </c>
      <c r="B115" s="158" t="s">
        <v>119</v>
      </c>
      <c r="C115" s="190" t="s">
        <v>119</v>
      </c>
      <c r="D115" s="193" t="s">
        <v>119</v>
      </c>
      <c r="E115" s="150">
        <v>36655</v>
      </c>
      <c r="F115" s="189" t="s">
        <v>119</v>
      </c>
      <c r="G115" s="158" t="s">
        <v>119</v>
      </c>
      <c r="H115" s="188" t="s">
        <v>119</v>
      </c>
      <c r="I115" s="190" t="s">
        <v>119</v>
      </c>
      <c r="J115" s="193" t="s">
        <v>119</v>
      </c>
      <c r="K115" s="270">
        <f>G84</f>
        <v>38155</v>
      </c>
      <c r="L115" s="189" t="s">
        <v>119</v>
      </c>
      <c r="M115" s="3"/>
      <c r="N115" s="76"/>
      <c r="O115" s="76"/>
      <c r="P115" s="76"/>
      <c r="R115" s="78"/>
    </row>
    <row r="116" spans="1:18" s="77" customFormat="1" ht="12.75">
      <c r="A116" s="149" t="s">
        <v>117</v>
      </c>
      <c r="B116" s="158" t="s">
        <v>119</v>
      </c>
      <c r="C116" s="190" t="s">
        <v>119</v>
      </c>
      <c r="D116" s="193" t="s">
        <v>119</v>
      </c>
      <c r="E116" s="150">
        <v>23198</v>
      </c>
      <c r="F116" s="183" t="s">
        <v>119</v>
      </c>
      <c r="G116" s="158" t="s">
        <v>119</v>
      </c>
      <c r="H116" s="184" t="s">
        <v>119</v>
      </c>
      <c r="I116" s="190" t="s">
        <v>119</v>
      </c>
      <c r="J116" s="193" t="s">
        <v>119</v>
      </c>
      <c r="K116" s="270">
        <f>N84</f>
        <v>129150</v>
      </c>
      <c r="L116" s="271" t="s">
        <v>119</v>
      </c>
      <c r="M116" s="3"/>
      <c r="N116" s="76"/>
      <c r="O116" s="76"/>
      <c r="P116" s="76"/>
      <c r="R116" s="78"/>
    </row>
    <row r="117" spans="1:18" s="77" customFormat="1" ht="12.75">
      <c r="A117" s="149" t="s">
        <v>118</v>
      </c>
      <c r="B117" s="187" t="s">
        <v>119</v>
      </c>
      <c r="C117" s="190" t="s">
        <v>119</v>
      </c>
      <c r="D117" s="193" t="s">
        <v>119</v>
      </c>
      <c r="E117" s="150">
        <v>25000</v>
      </c>
      <c r="F117" s="186" t="s">
        <v>119</v>
      </c>
      <c r="G117" s="187" t="s">
        <v>119</v>
      </c>
      <c r="H117" s="188" t="s">
        <v>119</v>
      </c>
      <c r="I117" s="269" t="s">
        <v>119</v>
      </c>
      <c r="J117" s="272" t="s">
        <v>119</v>
      </c>
      <c r="K117" s="273">
        <f>G86</f>
        <v>25000</v>
      </c>
      <c r="L117" s="189" t="s">
        <v>119</v>
      </c>
      <c r="M117" s="3"/>
      <c r="N117" s="76"/>
      <c r="O117" s="76"/>
      <c r="P117" s="76"/>
      <c r="R117" s="78"/>
    </row>
    <row r="118" spans="1:18" s="77" customFormat="1" ht="12.75">
      <c r="A118" s="149" t="s">
        <v>90</v>
      </c>
      <c r="B118" s="185" t="s">
        <v>119</v>
      </c>
      <c r="C118" s="190" t="s">
        <v>119</v>
      </c>
      <c r="D118" s="193" t="s">
        <v>119</v>
      </c>
      <c r="E118" s="150">
        <v>85700</v>
      </c>
      <c r="F118" s="183" t="s">
        <v>119</v>
      </c>
      <c r="G118" s="185" t="s">
        <v>119</v>
      </c>
      <c r="H118" s="184" t="s">
        <v>119</v>
      </c>
      <c r="I118" s="274" t="s">
        <v>119</v>
      </c>
      <c r="J118" s="275" t="s">
        <v>119</v>
      </c>
      <c r="K118" s="276">
        <f>N86</f>
        <v>94350</v>
      </c>
      <c r="L118" s="271" t="s">
        <v>119</v>
      </c>
      <c r="M118" s="3"/>
      <c r="N118" s="76"/>
      <c r="O118" s="76"/>
      <c r="P118" s="76"/>
      <c r="R118" s="78"/>
    </row>
    <row r="119" spans="1:18" s="77" customFormat="1" ht="12.75">
      <c r="A119" s="149" t="s">
        <v>88</v>
      </c>
      <c r="B119" s="157" t="s">
        <v>119</v>
      </c>
      <c r="C119" s="151">
        <v>56250</v>
      </c>
      <c r="D119" s="152">
        <v>0</v>
      </c>
      <c r="E119" s="152">
        <v>25000</v>
      </c>
      <c r="F119" s="156">
        <f>C119+D119-E119</f>
        <v>31250</v>
      </c>
      <c r="G119" s="157" t="s">
        <v>119</v>
      </c>
      <c r="H119" s="157" t="s">
        <v>119</v>
      </c>
      <c r="I119" s="277">
        <f>F119</f>
        <v>31250</v>
      </c>
      <c r="J119" s="278">
        <f>N85+G85</f>
        <v>50000</v>
      </c>
      <c r="K119" s="278">
        <f>G86</f>
        <v>25000</v>
      </c>
      <c r="L119" s="279">
        <f>I119+J119-K119</f>
        <v>56250</v>
      </c>
      <c r="M119" s="3"/>
      <c r="N119" s="76"/>
      <c r="O119" s="76"/>
      <c r="P119" s="76"/>
      <c r="R119" s="78"/>
    </row>
    <row r="120" spans="1:18" s="77" customFormat="1" ht="13.5" thickBot="1">
      <c r="A120" s="131" t="s">
        <v>57</v>
      </c>
      <c r="B120" s="132">
        <v>2392</v>
      </c>
      <c r="C120" s="133">
        <v>2519</v>
      </c>
      <c r="D120" s="136">
        <v>2178</v>
      </c>
      <c r="E120" s="136">
        <v>2660</v>
      </c>
      <c r="F120" s="143">
        <f>C120+D120-E120</f>
        <v>2037</v>
      </c>
      <c r="G120" s="132">
        <v>1937</v>
      </c>
      <c r="H120" s="132">
        <f>G120-F120</f>
        <v>-100</v>
      </c>
      <c r="I120" s="280">
        <f>F120</f>
        <v>2037</v>
      </c>
      <c r="J120" s="281">
        <v>2175</v>
      </c>
      <c r="K120" s="281">
        <v>2575</v>
      </c>
      <c r="L120" s="282">
        <f>I120-K120+J120</f>
        <v>1637</v>
      </c>
      <c r="M120" s="3"/>
      <c r="N120" s="76"/>
      <c r="O120" s="76"/>
      <c r="P120" s="76"/>
      <c r="R120" s="78"/>
    </row>
    <row r="121" spans="1:18" s="77" customFormat="1" ht="13.5" thickBot="1">
      <c r="A121" s="121"/>
      <c r="B121" s="122"/>
      <c r="C121" s="122"/>
      <c r="D121" s="122"/>
      <c r="E121" s="122"/>
      <c r="F121" s="122"/>
      <c r="G121" s="122"/>
      <c r="H121" s="122"/>
      <c r="I121" s="122"/>
      <c r="J121" s="123"/>
      <c r="K121" s="123"/>
      <c r="L121" s="123"/>
      <c r="M121" s="3"/>
      <c r="N121" s="76"/>
      <c r="O121" s="76"/>
      <c r="P121" s="76"/>
      <c r="R121" s="78"/>
    </row>
    <row r="122" spans="1:18" s="77" customFormat="1" ht="12.75">
      <c r="A122" s="434" t="s">
        <v>190</v>
      </c>
      <c r="B122" s="462" t="s">
        <v>3</v>
      </c>
      <c r="C122" s="393" t="s">
        <v>79</v>
      </c>
      <c r="D122" s="394"/>
      <c r="E122" s="394"/>
      <c r="F122" s="394"/>
      <c r="G122" s="394"/>
      <c r="H122" s="395"/>
      <c r="I122" s="96"/>
      <c r="J122" s="3"/>
      <c r="K122" s="3"/>
      <c r="L122" s="3"/>
      <c r="M122" s="3"/>
      <c r="N122" s="76"/>
      <c r="O122" s="76"/>
      <c r="P122" s="76"/>
      <c r="R122" s="78"/>
    </row>
    <row r="123" spans="1:18" s="77" customFormat="1" ht="12.75">
      <c r="A123" s="435"/>
      <c r="B123" s="463"/>
      <c r="C123" s="97" t="s">
        <v>58</v>
      </c>
      <c r="D123" s="98" t="s">
        <v>59</v>
      </c>
      <c r="E123" s="98" t="s">
        <v>60</v>
      </c>
      <c r="F123" s="98" t="s">
        <v>61</v>
      </c>
      <c r="G123" s="99" t="s">
        <v>62</v>
      </c>
      <c r="H123" s="100" t="s">
        <v>47</v>
      </c>
      <c r="I123" s="96"/>
      <c r="J123" s="3"/>
      <c r="K123" s="3"/>
      <c r="L123" s="3"/>
      <c r="M123" s="3"/>
      <c r="N123" s="3"/>
      <c r="O123" s="76"/>
      <c r="P123" s="76"/>
      <c r="R123" s="78"/>
    </row>
    <row r="124" spans="1:18" s="77" customFormat="1" ht="12.75">
      <c r="A124" s="138" t="s">
        <v>63</v>
      </c>
      <c r="B124" s="140">
        <v>12797</v>
      </c>
      <c r="C124" s="129">
        <v>697</v>
      </c>
      <c r="D124" s="129">
        <v>29</v>
      </c>
      <c r="E124" s="129">
        <v>0</v>
      </c>
      <c r="F124" s="129">
        <v>14</v>
      </c>
      <c r="G124" s="141">
        <v>137</v>
      </c>
      <c r="H124" s="130">
        <f>SUM(C124:G124)</f>
        <v>877</v>
      </c>
      <c r="I124" s="96"/>
      <c r="J124" s="3"/>
      <c r="K124" s="3"/>
      <c r="L124" s="3"/>
      <c r="M124" s="3"/>
      <c r="N124" s="3"/>
      <c r="O124" s="76"/>
      <c r="P124" s="76"/>
      <c r="R124" s="78"/>
    </row>
    <row r="125" spans="1:18" s="77" customFormat="1" ht="13.5" thickBot="1">
      <c r="A125" s="139" t="s">
        <v>64</v>
      </c>
      <c r="B125" s="142">
        <v>29239</v>
      </c>
      <c r="C125" s="134">
        <v>899</v>
      </c>
      <c r="D125" s="134">
        <v>0</v>
      </c>
      <c r="E125" s="134">
        <v>5</v>
      </c>
      <c r="F125" s="134">
        <v>0</v>
      </c>
      <c r="G125" s="143">
        <v>0</v>
      </c>
      <c r="H125" s="135">
        <f>SUM(C125:G125)</f>
        <v>904</v>
      </c>
      <c r="I125" s="96"/>
      <c r="J125" s="3"/>
      <c r="K125" s="3"/>
      <c r="L125" s="3"/>
      <c r="M125" s="3"/>
      <c r="N125" s="3"/>
      <c r="O125" s="76"/>
      <c r="P125" s="76"/>
      <c r="R125" s="78"/>
    </row>
    <row r="126" spans="1:18" s="77" customFormat="1" ht="12.75">
      <c r="A126" s="207"/>
      <c r="B126" s="208"/>
      <c r="C126" s="208"/>
      <c r="D126" s="208"/>
      <c r="E126" s="208"/>
      <c r="F126" s="208"/>
      <c r="G126" s="208"/>
      <c r="H126" s="208"/>
      <c r="I126" s="96"/>
      <c r="J126" s="3"/>
      <c r="K126" s="3"/>
      <c r="L126" s="3"/>
      <c r="M126" s="3"/>
      <c r="N126" s="3"/>
      <c r="O126" s="76"/>
      <c r="P126" s="76"/>
      <c r="R126" s="78"/>
    </row>
    <row r="127" spans="1:18" s="77" customFormat="1" ht="13.5" thickBot="1">
      <c r="A127" s="3"/>
      <c r="B127" s="67"/>
      <c r="C127" s="67"/>
      <c r="D127" s="67"/>
      <c r="E127" s="67"/>
      <c r="F127" s="67"/>
      <c r="G127" s="67"/>
      <c r="H127" s="67"/>
      <c r="I127" s="3"/>
      <c r="J127" s="3"/>
      <c r="K127" s="3"/>
      <c r="L127" s="3"/>
      <c r="M127" s="3"/>
      <c r="N127" s="3"/>
      <c r="O127" s="76"/>
      <c r="P127" s="76"/>
      <c r="R127" s="78"/>
    </row>
    <row r="128" spans="1:13" ht="23.25" customHeight="1">
      <c r="A128" s="479" t="s">
        <v>65</v>
      </c>
      <c r="B128" s="481" t="s">
        <v>66</v>
      </c>
      <c r="C128" s="482"/>
      <c r="D128" s="482"/>
      <c r="E128" s="483"/>
      <c r="F128" s="481" t="s">
        <v>67</v>
      </c>
      <c r="G128" s="482"/>
      <c r="H128" s="482"/>
      <c r="I128" s="483"/>
      <c r="J128" s="482" t="s">
        <v>77</v>
      </c>
      <c r="K128" s="482"/>
      <c r="L128" s="482"/>
      <c r="M128" s="483"/>
    </row>
    <row r="129" spans="1:13" ht="19.5" customHeight="1" thickBot="1">
      <c r="A129" s="480"/>
      <c r="B129" s="115">
        <v>2012</v>
      </c>
      <c r="C129" s="115">
        <v>2013</v>
      </c>
      <c r="D129" s="115">
        <v>2014</v>
      </c>
      <c r="E129" s="116" t="s">
        <v>197</v>
      </c>
      <c r="F129" s="115">
        <v>2012</v>
      </c>
      <c r="G129" s="115">
        <v>2013</v>
      </c>
      <c r="H129" s="115">
        <v>2014</v>
      </c>
      <c r="I129" s="117" t="s">
        <v>197</v>
      </c>
      <c r="J129" s="115">
        <v>2012</v>
      </c>
      <c r="K129" s="115">
        <v>2013</v>
      </c>
      <c r="L129" s="115">
        <v>2014</v>
      </c>
      <c r="M129" s="117" t="s">
        <v>197</v>
      </c>
    </row>
    <row r="130" spans="1:13" ht="12.75">
      <c r="A130" s="203"/>
      <c r="B130" s="101"/>
      <c r="C130" s="101"/>
      <c r="D130" s="101"/>
      <c r="E130" s="102"/>
      <c r="F130" s="101"/>
      <c r="G130" s="101"/>
      <c r="H130" s="101"/>
      <c r="I130" s="103"/>
      <c r="J130" s="284"/>
      <c r="K130" s="284"/>
      <c r="L130" s="284"/>
      <c r="M130" s="103"/>
    </row>
    <row r="131" spans="1:13" ht="12.75">
      <c r="A131" s="200" t="s">
        <v>68</v>
      </c>
      <c r="B131" s="159">
        <v>175</v>
      </c>
      <c r="C131" s="159">
        <v>174</v>
      </c>
      <c r="D131" s="159">
        <v>174</v>
      </c>
      <c r="E131" s="160">
        <f>D131-C131</f>
        <v>0</v>
      </c>
      <c r="F131" s="159">
        <v>180</v>
      </c>
      <c r="G131" s="159">
        <v>175</v>
      </c>
      <c r="H131" s="159">
        <v>174</v>
      </c>
      <c r="I131" s="160">
        <f>H131-G131</f>
        <v>-1</v>
      </c>
      <c r="J131" s="161">
        <v>32319</v>
      </c>
      <c r="K131" s="161">
        <v>31995</v>
      </c>
      <c r="L131" s="161">
        <v>32342</v>
      </c>
      <c r="M131" s="160">
        <f>L131-K131</f>
        <v>347</v>
      </c>
    </row>
    <row r="132" spans="1:13" ht="12.75">
      <c r="A132" s="200" t="s">
        <v>69</v>
      </c>
      <c r="B132" s="159">
        <v>505</v>
      </c>
      <c r="C132" s="159">
        <v>502</v>
      </c>
      <c r="D132" s="159">
        <v>502</v>
      </c>
      <c r="E132" s="160">
        <f>D132-C132</f>
        <v>0</v>
      </c>
      <c r="F132" s="159">
        <v>506</v>
      </c>
      <c r="G132" s="159">
        <v>528</v>
      </c>
      <c r="H132" s="159">
        <v>525</v>
      </c>
      <c r="I132" s="160">
        <f>H132-G132</f>
        <v>-3</v>
      </c>
      <c r="J132" s="161">
        <v>24216</v>
      </c>
      <c r="K132" s="161">
        <v>24481</v>
      </c>
      <c r="L132" s="161">
        <v>24727</v>
      </c>
      <c r="M132" s="160">
        <f>L132-K132</f>
        <v>246</v>
      </c>
    </row>
    <row r="133" spans="1:13" ht="12.75" customHeight="1" thickBot="1">
      <c r="A133" s="201" t="s">
        <v>70</v>
      </c>
      <c r="B133" s="162">
        <v>13</v>
      </c>
      <c r="C133" s="162">
        <v>13</v>
      </c>
      <c r="D133" s="162">
        <v>13</v>
      </c>
      <c r="E133" s="163">
        <f>D133-C133</f>
        <v>0</v>
      </c>
      <c r="F133" s="162">
        <v>16</v>
      </c>
      <c r="G133" s="162">
        <v>16</v>
      </c>
      <c r="H133" s="162">
        <v>14</v>
      </c>
      <c r="I133" s="163">
        <f>H133-G133</f>
        <v>-2</v>
      </c>
      <c r="J133" s="164">
        <v>18010</v>
      </c>
      <c r="K133" s="164">
        <v>17383</v>
      </c>
      <c r="L133" s="164">
        <v>17404</v>
      </c>
      <c r="M133" s="163">
        <f>L133-K133</f>
        <v>21</v>
      </c>
    </row>
    <row r="134" spans="1:13" ht="14.25" thickBot="1" thickTop="1">
      <c r="A134" s="204" t="s">
        <v>3</v>
      </c>
      <c r="B134" s="180">
        <f>SUM(B131:B133)</f>
        <v>693</v>
      </c>
      <c r="C134" s="180">
        <f>SUM(C131:C133)</f>
        <v>689</v>
      </c>
      <c r="D134" s="180">
        <f aca="true" t="shared" si="13" ref="D134:I134">SUM(D131:D133)</f>
        <v>689</v>
      </c>
      <c r="E134" s="182">
        <f t="shared" si="13"/>
        <v>0</v>
      </c>
      <c r="F134" s="180">
        <f>SUM(F131:F133)</f>
        <v>702</v>
      </c>
      <c r="G134" s="180">
        <f>SUM(G131:G133)</f>
        <v>719</v>
      </c>
      <c r="H134" s="180">
        <f t="shared" si="13"/>
        <v>713</v>
      </c>
      <c r="I134" s="182">
        <f t="shared" si="13"/>
        <v>-6</v>
      </c>
      <c r="J134" s="181">
        <v>26146</v>
      </c>
      <c r="K134" s="181">
        <v>26249</v>
      </c>
      <c r="L134" s="181">
        <v>26365</v>
      </c>
      <c r="M134" s="182">
        <f>L134-K134</f>
        <v>116</v>
      </c>
    </row>
    <row r="135" spans="1:13" ht="23.25" customHeight="1" thickBot="1">
      <c r="A135" s="165"/>
      <c r="B135" s="108"/>
      <c r="C135" s="108"/>
      <c r="D135" s="108"/>
      <c r="E135" s="108"/>
      <c r="F135" s="108"/>
      <c r="G135" s="108"/>
      <c r="H135" s="108"/>
      <c r="I135" s="165"/>
      <c r="J135" s="165"/>
      <c r="K135" s="165"/>
      <c r="L135" s="165"/>
      <c r="M135" s="108" t="s">
        <v>48</v>
      </c>
    </row>
    <row r="136" spans="1:18" ht="12.75">
      <c r="A136" s="472" t="s">
        <v>65</v>
      </c>
      <c r="B136" s="474" t="s">
        <v>71</v>
      </c>
      <c r="C136" s="475"/>
      <c r="D136" s="475"/>
      <c r="E136" s="476"/>
      <c r="F136" s="484" t="s">
        <v>72</v>
      </c>
      <c r="G136" s="477"/>
      <c r="H136" s="477"/>
      <c r="I136" s="478"/>
      <c r="J136" s="477" t="s">
        <v>73</v>
      </c>
      <c r="K136" s="477"/>
      <c r="L136" s="477"/>
      <c r="M136" s="478"/>
      <c r="O136" s="106"/>
      <c r="P136" s="106"/>
      <c r="R136" s="69"/>
    </row>
    <row r="137" spans="1:18" ht="13.5" thickBot="1">
      <c r="A137" s="473"/>
      <c r="B137" s="166">
        <v>2012</v>
      </c>
      <c r="C137" s="166">
        <v>2013</v>
      </c>
      <c r="D137" s="166">
        <v>2014</v>
      </c>
      <c r="E137" s="167" t="s">
        <v>198</v>
      </c>
      <c r="F137" s="166">
        <v>2012</v>
      </c>
      <c r="G137" s="166">
        <v>2013</v>
      </c>
      <c r="H137" s="166">
        <v>2014</v>
      </c>
      <c r="I137" s="167" t="s">
        <v>198</v>
      </c>
      <c r="J137" s="166">
        <v>2012</v>
      </c>
      <c r="K137" s="166">
        <v>2013</v>
      </c>
      <c r="L137" s="166">
        <v>2014</v>
      </c>
      <c r="M137" s="167" t="s">
        <v>198</v>
      </c>
      <c r="O137" s="106"/>
      <c r="P137" s="106"/>
      <c r="R137" s="69"/>
    </row>
    <row r="138" spans="1:18" ht="12.75">
      <c r="A138" s="199"/>
      <c r="B138" s="168"/>
      <c r="C138" s="168"/>
      <c r="D138" s="168"/>
      <c r="E138" s="169"/>
      <c r="F138" s="168"/>
      <c r="G138" s="168"/>
      <c r="H138" s="168"/>
      <c r="I138" s="170"/>
      <c r="J138" s="171"/>
      <c r="K138" s="171"/>
      <c r="L138" s="171"/>
      <c r="M138" s="170"/>
      <c r="O138" s="106"/>
      <c r="P138" s="106"/>
      <c r="R138" s="69"/>
    </row>
    <row r="139" spans="1:18" ht="12.75">
      <c r="A139" s="200" t="s">
        <v>68</v>
      </c>
      <c r="B139" s="161">
        <v>32799</v>
      </c>
      <c r="C139" s="161">
        <v>32658</v>
      </c>
      <c r="D139" s="161">
        <v>32960</v>
      </c>
      <c r="E139" s="172">
        <f>D139/C139*100</f>
        <v>100.92473513381101</v>
      </c>
      <c r="F139" s="161">
        <v>12377</v>
      </c>
      <c r="G139" s="161">
        <v>12382</v>
      </c>
      <c r="H139" s="161">
        <v>12500</v>
      </c>
      <c r="I139" s="172">
        <f>H139/G139*100</f>
        <v>100.95299628492972</v>
      </c>
      <c r="J139" s="161">
        <v>22693</v>
      </c>
      <c r="K139" s="161">
        <v>21860</v>
      </c>
      <c r="L139" s="161">
        <v>22070</v>
      </c>
      <c r="M139" s="172">
        <f>L139/K139*100</f>
        <v>100.96065873741995</v>
      </c>
      <c r="O139" s="106"/>
      <c r="P139" s="137"/>
      <c r="R139" s="69"/>
    </row>
    <row r="140" spans="1:13" ht="12.75">
      <c r="A140" s="200" t="s">
        <v>69</v>
      </c>
      <c r="B140" s="161">
        <v>74414</v>
      </c>
      <c r="C140" s="161">
        <v>73353</v>
      </c>
      <c r="D140" s="161">
        <v>74145</v>
      </c>
      <c r="E140" s="172">
        <f>D140/C140*100</f>
        <v>101.07971044129074</v>
      </c>
      <c r="F140" s="161">
        <v>36536</v>
      </c>
      <c r="G140" s="161">
        <v>37420</v>
      </c>
      <c r="H140" s="161">
        <v>37795</v>
      </c>
      <c r="I140" s="172">
        <f>H140/G140*100</f>
        <v>101.00213789417425</v>
      </c>
      <c r="J140" s="161">
        <v>35801</v>
      </c>
      <c r="K140" s="161">
        <v>36670</v>
      </c>
      <c r="L140" s="161">
        <v>37015</v>
      </c>
      <c r="M140" s="172">
        <f>L140/K140*100</f>
        <v>100.94082356149441</v>
      </c>
    </row>
    <row r="141" spans="1:13" ht="12.75" customHeight="1" thickBot="1">
      <c r="A141" s="201" t="s">
        <v>70</v>
      </c>
      <c r="B141" s="164">
        <v>1597</v>
      </c>
      <c r="C141" s="164">
        <v>1437</v>
      </c>
      <c r="D141" s="164">
        <v>1455</v>
      </c>
      <c r="E141" s="173">
        <f>D141/C141*100</f>
        <v>101.25260960334029</v>
      </c>
      <c r="F141" s="164">
        <v>667</v>
      </c>
      <c r="G141" s="164">
        <v>700</v>
      </c>
      <c r="H141" s="164">
        <v>710</v>
      </c>
      <c r="I141" s="173">
        <f>H141/G141*100</f>
        <v>101.42857142857142</v>
      </c>
      <c r="J141" s="164">
        <v>546</v>
      </c>
      <c r="K141" s="164">
        <v>542</v>
      </c>
      <c r="L141" s="164">
        <v>550</v>
      </c>
      <c r="M141" s="173">
        <f>L141/K141*100</f>
        <v>101.4760147601476</v>
      </c>
    </row>
    <row r="142" spans="1:13" ht="14.25" thickBot="1" thickTop="1">
      <c r="A142" s="202" t="s">
        <v>3</v>
      </c>
      <c r="B142" s="104">
        <f>SUM(B139:B141)</f>
        <v>108810</v>
      </c>
      <c r="C142" s="104">
        <f>SUM(C139:C141)</f>
        <v>107448</v>
      </c>
      <c r="D142" s="104">
        <f>SUM(D139:D141)</f>
        <v>108560</v>
      </c>
      <c r="E142" s="105">
        <f>D142/C142*100</f>
        <v>101.03491921673739</v>
      </c>
      <c r="F142" s="104">
        <f>SUM(F139:F141)</f>
        <v>49580</v>
      </c>
      <c r="G142" s="104">
        <f>SUM(G139:G141)</f>
        <v>50502</v>
      </c>
      <c r="H142" s="104">
        <f>SUM(H139:H141)</f>
        <v>51005</v>
      </c>
      <c r="I142" s="105">
        <f>H142/G142*100</f>
        <v>100.99600015840957</v>
      </c>
      <c r="J142" s="104">
        <f>SUM(J139:J141)</f>
        <v>59040</v>
      </c>
      <c r="K142" s="104">
        <f>SUM(K139:K141)</f>
        <v>59072</v>
      </c>
      <c r="L142" s="104">
        <f>SUM(L139:L141)</f>
        <v>59635</v>
      </c>
      <c r="M142" s="105">
        <f>L142/K142*100</f>
        <v>100.95307421451787</v>
      </c>
    </row>
    <row r="143" spans="11:13" ht="12.75">
      <c r="K143" s="106"/>
      <c r="L143" s="106"/>
      <c r="M143" s="68"/>
    </row>
    <row r="144" spans="1:16" ht="12.75">
      <c r="A144" s="107" t="s">
        <v>74</v>
      </c>
      <c r="F144" s="179"/>
      <c r="G144" s="179"/>
      <c r="H144" s="179"/>
      <c r="K144" s="106"/>
      <c r="L144" s="106"/>
      <c r="M144" s="68"/>
      <c r="O144" s="106"/>
      <c r="P144" s="106"/>
    </row>
    <row r="145" spans="1:16" ht="12.75">
      <c r="A145" s="107" t="s">
        <v>81</v>
      </c>
      <c r="K145" s="106"/>
      <c r="L145" s="106"/>
      <c r="M145" s="106"/>
      <c r="O145" s="106"/>
      <c r="P145" s="106"/>
    </row>
    <row r="146" spans="1:16" ht="12.75">
      <c r="A146" s="107" t="s">
        <v>75</v>
      </c>
      <c r="K146" s="106"/>
      <c r="L146" s="106"/>
      <c r="M146" s="106"/>
      <c r="O146" s="106"/>
      <c r="P146" s="106"/>
    </row>
    <row r="147" spans="11:16" ht="12.75">
      <c r="K147" s="106"/>
      <c r="L147" s="106"/>
      <c r="M147" s="106"/>
      <c r="O147" s="106"/>
      <c r="P147" s="137"/>
    </row>
    <row r="148" spans="10:16" ht="12.75">
      <c r="J148" s="106"/>
      <c r="K148" s="316"/>
      <c r="L148" s="316"/>
      <c r="M148" s="106"/>
      <c r="O148" s="137"/>
      <c r="P148" s="283"/>
    </row>
    <row r="149" spans="10:16" ht="12.75">
      <c r="J149" s="106"/>
      <c r="K149" s="316"/>
      <c r="L149" s="316"/>
      <c r="P149" s="106"/>
    </row>
    <row r="150" spans="10:13" ht="12.75">
      <c r="J150" s="148"/>
      <c r="K150" s="316"/>
      <c r="L150" s="316"/>
      <c r="M150" s="106"/>
    </row>
    <row r="151" spans="10:13" ht="12.75">
      <c r="J151" s="106"/>
      <c r="K151" s="137"/>
      <c r="L151" s="137"/>
      <c r="M151" s="147"/>
    </row>
    <row r="153" ht="12.75">
      <c r="J153" s="106"/>
    </row>
    <row r="156" spans="11:12" ht="12.75">
      <c r="K156" s="317"/>
      <c r="L156" s="317"/>
    </row>
  </sheetData>
  <sheetProtection/>
  <mergeCells count="135">
    <mergeCell ref="L1:N1"/>
    <mergeCell ref="H45:M46"/>
    <mergeCell ref="A54:E54"/>
    <mergeCell ref="A47:E47"/>
    <mergeCell ref="A48:E48"/>
    <mergeCell ref="A49:E49"/>
    <mergeCell ref="A50:E50"/>
    <mergeCell ref="J42:L42"/>
    <mergeCell ref="H48:L48"/>
    <mergeCell ref="H49:L49"/>
    <mergeCell ref="H55:L55"/>
    <mergeCell ref="H56:L56"/>
    <mergeCell ref="H57:L57"/>
    <mergeCell ref="H67:L67"/>
    <mergeCell ref="A67:E67"/>
    <mergeCell ref="A56:E56"/>
    <mergeCell ref="A57:E57"/>
    <mergeCell ref="A58:E58"/>
    <mergeCell ref="L90:N91"/>
    <mergeCell ref="H58:L58"/>
    <mergeCell ref="H59:L59"/>
    <mergeCell ref="H60:L60"/>
    <mergeCell ref="H66:L66"/>
    <mergeCell ref="H80:L80"/>
    <mergeCell ref="H68:L68"/>
    <mergeCell ref="H69:L69"/>
    <mergeCell ref="H70:L70"/>
    <mergeCell ref="H71:L71"/>
    <mergeCell ref="B100:B102"/>
    <mergeCell ref="A105:A106"/>
    <mergeCell ref="A97:D97"/>
    <mergeCell ref="C105:F105"/>
    <mergeCell ref="G105:G106"/>
    <mergeCell ref="C100:I100"/>
    <mergeCell ref="H105:H106"/>
    <mergeCell ref="D101:I101"/>
    <mergeCell ref="C101:C102"/>
    <mergeCell ref="B105:B106"/>
    <mergeCell ref="A136:A137"/>
    <mergeCell ref="B136:E136"/>
    <mergeCell ref="J136:M136"/>
    <mergeCell ref="A128:A129"/>
    <mergeCell ref="B128:E128"/>
    <mergeCell ref="J128:M128"/>
    <mergeCell ref="F128:I128"/>
    <mergeCell ref="F136:I136"/>
    <mergeCell ref="H72:L72"/>
    <mergeCell ref="O55:S55"/>
    <mergeCell ref="B122:B123"/>
    <mergeCell ref="C122:H122"/>
    <mergeCell ref="I105:L105"/>
    <mergeCell ref="H73:L73"/>
    <mergeCell ref="H74:L74"/>
    <mergeCell ref="H75:L75"/>
    <mergeCell ref="H76:L76"/>
    <mergeCell ref="A90:D91"/>
    <mergeCell ref="A122:A123"/>
    <mergeCell ref="H47:L47"/>
    <mergeCell ref="A2:A5"/>
    <mergeCell ref="B2:N2"/>
    <mergeCell ref="H3:I3"/>
    <mergeCell ref="M3:N3"/>
    <mergeCell ref="N45:N46"/>
    <mergeCell ref="J41:L41"/>
    <mergeCell ref="A44:I44"/>
    <mergeCell ref="A45:F46"/>
    <mergeCell ref="B41:D41"/>
    <mergeCell ref="H50:L50"/>
    <mergeCell ref="H53:L53"/>
    <mergeCell ref="O54:S54"/>
    <mergeCell ref="H52:L52"/>
    <mergeCell ref="O52:S52"/>
    <mergeCell ref="O53:S53"/>
    <mergeCell ref="H51:L51"/>
    <mergeCell ref="A53:E53"/>
    <mergeCell ref="H54:L54"/>
    <mergeCell ref="A75:E75"/>
    <mergeCell ref="A76:E76"/>
    <mergeCell ref="A77:E77"/>
    <mergeCell ref="E41:G41"/>
    <mergeCell ref="B42:D42"/>
    <mergeCell ref="E42:G42"/>
    <mergeCell ref="G45:G46"/>
    <mergeCell ref="A55:E55"/>
    <mergeCell ref="A51:E51"/>
    <mergeCell ref="A52:E52"/>
    <mergeCell ref="A92:D92"/>
    <mergeCell ref="E90:G90"/>
    <mergeCell ref="F91:G91"/>
    <mergeCell ref="A86:E86"/>
    <mergeCell ref="H77:L77"/>
    <mergeCell ref="H86:L86"/>
    <mergeCell ref="A80:E80"/>
    <mergeCell ref="H81:L81"/>
    <mergeCell ref="A81:E81"/>
    <mergeCell ref="H90:K91"/>
    <mergeCell ref="L94:N94"/>
    <mergeCell ref="H92:K92"/>
    <mergeCell ref="H93:K93"/>
    <mergeCell ref="H94:K94"/>
    <mergeCell ref="H96:K96"/>
    <mergeCell ref="F92:G92"/>
    <mergeCell ref="A83:E83"/>
    <mergeCell ref="H83:L83"/>
    <mergeCell ref="L95:N95"/>
    <mergeCell ref="A93:D93"/>
    <mergeCell ref="A96:D96"/>
    <mergeCell ref="F97:G97"/>
    <mergeCell ref="F96:G96"/>
    <mergeCell ref="H95:K95"/>
    <mergeCell ref="A95:D95"/>
    <mergeCell ref="A94:D94"/>
    <mergeCell ref="A100:A102"/>
    <mergeCell ref="F94:G94"/>
    <mergeCell ref="F95:G95"/>
    <mergeCell ref="J100:J102"/>
    <mergeCell ref="A88:E88"/>
    <mergeCell ref="H88:L88"/>
    <mergeCell ref="F93:G93"/>
    <mergeCell ref="L92:N92"/>
    <mergeCell ref="L93:N93"/>
    <mergeCell ref="L96:N96"/>
    <mergeCell ref="A59:E59"/>
    <mergeCell ref="A60:E60"/>
    <mergeCell ref="A61:E61"/>
    <mergeCell ref="A68:E68"/>
    <mergeCell ref="A69:E69"/>
    <mergeCell ref="A70:E70"/>
    <mergeCell ref="A71:E71"/>
    <mergeCell ref="A72:E72"/>
    <mergeCell ref="A62:E62"/>
    <mergeCell ref="A63:E63"/>
    <mergeCell ref="A64:E64"/>
    <mergeCell ref="A65:E65"/>
    <mergeCell ref="A66:F66"/>
  </mergeCells>
  <printOptions/>
  <pageMargins left="0.5118110236220472" right="0.5118110236220472" top="0.6692913385826772" bottom="0.2755905511811024" header="0.15748031496062992" footer="0.1968503937007874"/>
  <pageSetup horizontalDpi="600" verticalDpi="600" orientation="landscape" paperSize="9" scale="93" r:id="rId2"/>
  <headerFooter alignWithMargins="0">
    <oddHeader>&amp;L&amp;G
&amp;8Kosovská 16, 586 01 JIHLAVA&amp;R&amp;"Arial,Tučné"&amp;11&amp;K00B050
</oddHeader>
  </headerFooter>
  <rowBreaks count="2" manualBreakCount="2">
    <brk id="42" max="13" man="1"/>
    <brk id="126" max="1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Název společnosti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Vaše jméno</dc:creator>
  <cp:keywords/>
  <dc:description/>
  <cp:lastModifiedBy>Jakoubková Marie</cp:lastModifiedBy>
  <cp:lastPrinted>2014-03-20T11:57:13Z</cp:lastPrinted>
  <dcterms:created xsi:type="dcterms:W3CDTF">2007-02-02T12:16:02Z</dcterms:created>
  <dcterms:modified xsi:type="dcterms:W3CDTF">2014-03-20T11:57:23Z</dcterms:modified>
  <cp:category/>
  <cp:version/>
  <cp:contentType/>
  <cp:contentStatus/>
</cp:coreProperties>
</file>