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8.Soupiska výdajů" sheetId="1" r:id="rId1"/>
  </sheets>
  <externalReferences>
    <externalReference r:id="rId4"/>
  </externalReferences>
  <definedNames>
    <definedName name="_xlnm.Print_Titles" localSheetId="0">'8.Soupiska výdajů'!$1:$14</definedName>
    <definedName name="_xlnm.Print_Area" localSheetId="0">'8.Soupiska výdajů'!$A$1:$W$75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<sst xmlns="http://schemas.openxmlformats.org/spreadsheetml/2006/main" count="240" uniqueCount="164">
  <si>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</si>
  <si>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</si>
  <si>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</si>
  <si>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</si>
  <si>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</si>
  <si>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</si>
  <si>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</si>
  <si>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</si>
  <si>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</si>
  <si>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</si>
  <si>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Erreichbarkeit verbindet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</si>
  <si>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</si>
  <si>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</si>
  <si>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</si>
  <si>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</si>
  <si>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</si>
  <si>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</si>
  <si>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</si>
  <si>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</si>
  <si>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</si>
  <si>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</si>
  <si>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</si>
  <si>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</si>
  <si>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</si>
  <si>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</si>
  <si>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</si>
  <si>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</si>
  <si>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</si>
  <si>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</si>
  <si>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</si>
  <si>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</si>
  <si>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</si>
  <si>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</si>
  <si>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</si>
  <si>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</si>
  <si>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</si>
  <si>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</si>
  <si>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</si>
  <si>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</si>
  <si>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</si>
  <si>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</si>
  <si>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</si>
  <si>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</si>
  <si>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</si>
  <si>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</si>
  <si>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</si>
  <si>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</si>
  <si>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</si>
  <si>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</si>
  <si>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</si>
  <si>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</si>
  <si>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</si>
  <si>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</si>
  <si>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</si>
  <si>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</si>
  <si>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</si>
  <si>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</si>
  <si>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</si>
  <si>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</si>
  <si>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</si>
  <si>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</si>
  <si>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</si>
  <si>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</si>
  <si>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</si>
  <si>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1.2.1.1</t>
  </si>
  <si>
    <t>Cestovné v rámci projektu</t>
  </si>
  <si>
    <t>Cestovní náhrady za tuzemské a zahraniční pracovní cesty vyúčtované v CZK</t>
  </si>
  <si>
    <t>NIV</t>
  </si>
  <si>
    <t>Viz přehled pracovních cest</t>
  </si>
  <si>
    <t>Mezisoučet kapitoly 1: Personální výdaje</t>
  </si>
  <si>
    <r>
      <t>Kap. 2</t>
    </r>
    <r>
      <rPr>
        <sz val="10"/>
        <rFont val="Arial"/>
        <family val="2"/>
      </rPr>
      <t xml:space="preserve">  
Věcné a externí výdaje</t>
    </r>
  </si>
  <si>
    <t>2.2.2.1</t>
  </si>
  <si>
    <t xml:space="preserve">Tlumočení </t>
  </si>
  <si>
    <t>Tlumočení v Němčině na setkání k projektu dne 3.7.2013</t>
  </si>
  <si>
    <t>130100089</t>
  </si>
  <si>
    <t>7/773004</t>
  </si>
  <si>
    <t>PhDr. Jitka Píbilová</t>
  </si>
  <si>
    <t>10583742</t>
  </si>
  <si>
    <t>2.2.2.2</t>
  </si>
  <si>
    <t xml:space="preserve">Překlad </t>
  </si>
  <si>
    <t>Překlad zápisu z jednání k projektu 3.7.2013</t>
  </si>
  <si>
    <t>201-2013</t>
  </si>
  <si>
    <t>8/773002</t>
  </si>
  <si>
    <t>Lucie Butcher</t>
  </si>
  <si>
    <t>72244933</t>
  </si>
  <si>
    <t>2.2.2.3</t>
  </si>
  <si>
    <t>Konsekutivní a simultání tlumočení na jednání dne 9.12.2013</t>
  </si>
  <si>
    <t>2013087</t>
  </si>
  <si>
    <t>12/773003</t>
  </si>
  <si>
    <t>Mgr. Petra Pejchalová</t>
  </si>
  <si>
    <t>74569660</t>
  </si>
  <si>
    <t>2.2.3.1</t>
  </si>
  <si>
    <t>Studie</t>
  </si>
  <si>
    <t>Dosažitelnost spojuje - doprovodná oblastní studie</t>
  </si>
  <si>
    <t>313040</t>
  </si>
  <si>
    <t>12/773005</t>
  </si>
  <si>
    <t>UDIMO, spol. s  r.o.</t>
  </si>
  <si>
    <t>44740069</t>
  </si>
  <si>
    <t>2.2.5.1</t>
  </si>
  <si>
    <t xml:space="preserve">Občerstvení </t>
  </si>
  <si>
    <t>Občerstvení na workshop dne 14.10.2013</t>
  </si>
  <si>
    <t>190375</t>
  </si>
  <si>
    <t>11/773002</t>
  </si>
  <si>
    <t>Střední škola obchodu a služeb Jihlava</t>
  </si>
  <si>
    <t>00836591</t>
  </si>
  <si>
    <t>2.2.5.2</t>
  </si>
  <si>
    <t>Občerstvení na workshopdne 9.12.2013</t>
  </si>
  <si>
    <t>190506</t>
  </si>
  <si>
    <t>12/773008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</si>
  <si>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</si>
  <si>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</si>
  <si>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IV</t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</si>
  <si>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</si>
  <si>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</si>
  <si>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</si>
  <si>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</si>
  <si>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</si>
  <si>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</si>
  <si>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</si>
  <si>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</si>
  <si>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</si>
  <si>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</si>
  <si>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</si>
  <si>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</si>
  <si>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</si>
  <si>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</si>
  <si>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</si>
  <si>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</si>
  <si>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</si>
  <si>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</si>
  <si>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</si>
  <si>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</si>
  <si>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</si>
  <si>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</si>
  <si>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</si>
  <si>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</si>
  <si>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</si>
  <si>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</si>
  <si>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</si>
  <si>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</si>
  <si>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</si>
  <si>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</si>
  <si>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</si>
  <si>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</si>
  <si>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</si>
  <si>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</si>
  <si>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</si>
  <si>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</si>
  <si>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</si>
  <si>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</si>
  <si>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</si>
  <si>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</si>
  <si>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</si>
  <si>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</si>
  <si>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</si>
  <si>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</si>
  <si>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</si>
  <si>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</si>
  <si>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</si>
  <si>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</si>
  <si>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(titul, jméno, příjmení statutárního zástupce)</t>
  </si>
  <si>
    <t>(titul, jméno, příjmení, funkce)</t>
  </si>
  <si>
    <t>(datum, podpis, razítko)</t>
  </si>
  <si>
    <t>RK-10-2014-02, př. 2
Počet stran: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</si>
</sst>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/>
      <protection locked="0"/>
    </xf>
    <xf numFmtId="49" fontId="6" fillId="0" borderId="23" xfId="0" applyNumberFormat="1" applyFont="1" applyFill="1" applyBorder="1" applyAlignment="1" applyProtection="1">
      <alignment vertical="center" wrapText="1"/>
      <protection hidden="1" locked="0"/>
    </xf>
    <xf numFmtId="49" fontId="4" fillId="0" borderId="23" xfId="0" applyNumberFormat="1" applyFont="1" applyBorder="1" applyAlignment="1" applyProtection="1">
      <alignment horizontal="center" vertical="center" wrapText="1" shrinkToFit="1"/>
      <protection hidden="1" locked="0"/>
    </xf>
    <xf numFmtId="49" fontId="4" fillId="0" borderId="23" xfId="0" applyNumberFormat="1" applyFont="1" applyBorder="1" applyAlignment="1" applyProtection="1">
      <alignment horizontal="left" vertical="center" wrapText="1" shrinkToFi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7" fillId="0" borderId="24" xfId="0" applyNumberFormat="1" applyFont="1" applyFill="1" applyBorder="1" applyAlignment="1" applyProtection="1">
      <alignment wrapText="1"/>
      <protection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3" xfId="0" applyNumberFormat="1" applyFont="1" applyFill="1" applyBorder="1" applyAlignment="1" applyProtection="1">
      <alignment horizontal="left" vertical="center"/>
      <protection hidden="1" locked="0"/>
    </xf>
    <xf numFmtId="49" fontId="6" fillId="0" borderId="25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6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7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23" xfId="0" applyNumberFormat="1" applyFont="1" applyFill="1" applyBorder="1" applyAlignment="1" applyProtection="1">
      <alignment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0" fontId="4" fillId="36" borderId="28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29" xfId="0" applyNumberFormat="1" applyFont="1" applyBorder="1" applyAlignment="1" applyProtection="1">
      <alignment/>
      <protection locked="0"/>
    </xf>
    <xf numFmtId="165" fontId="14" fillId="0" borderId="29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3" fontId="15" fillId="0" borderId="31" xfId="0" applyNumberFormat="1" applyFont="1" applyBorder="1" applyAlignment="1" applyProtection="1">
      <alignment horizontal="center" vertical="center"/>
      <protection hidden="1" locked="0"/>
    </xf>
    <xf numFmtId="49" fontId="0" fillId="0" borderId="29" xfId="0" applyNumberFormat="1" applyFont="1" applyFill="1" applyBorder="1" applyAlignment="1" applyProtection="1">
      <alignment/>
      <protection locked="0"/>
    </xf>
    <xf numFmtId="165" fontId="14" fillId="0" borderId="29" xfId="0" applyNumberFormat="1" applyFont="1" applyFill="1" applyBorder="1" applyAlignment="1" applyProtection="1">
      <alignment/>
      <protection locked="0"/>
    </xf>
    <xf numFmtId="165" fontId="14" fillId="0" borderId="31" xfId="0" applyNumberFormat="1" applyFont="1" applyFill="1" applyBorder="1" applyAlignment="1" applyProtection="1">
      <alignment/>
      <protection locked="0"/>
    </xf>
    <xf numFmtId="49" fontId="4" fillId="0" borderId="14" xfId="0" applyNumberFormat="1" applyFont="1" applyFill="1" applyBorder="1" applyAlignment="1" applyProtection="1">
      <alignment vertical="center"/>
      <protection hidden="1" locked="0"/>
    </xf>
    <xf numFmtId="49" fontId="4" fillId="0" borderId="29" xfId="0" applyNumberFormat="1" applyFont="1" applyFill="1" applyBorder="1" applyAlignment="1" applyProtection="1">
      <alignment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4" fontId="4" fillId="0" borderId="14" xfId="0" applyNumberFormat="1" applyFont="1" applyBorder="1" applyAlignment="1" applyProtection="1">
      <alignment horizontal="right" vertical="center"/>
      <protection hidden="1"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49" fontId="4" fillId="0" borderId="29" xfId="0" applyNumberFormat="1" applyFont="1" applyBorder="1" applyAlignment="1" applyProtection="1">
      <alignment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165" fontId="14" fillId="0" borderId="14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14" xfId="0" applyNumberFormat="1" applyFont="1" applyBorder="1" applyAlignment="1" applyProtection="1">
      <alignment horizontal="right" vertical="center"/>
      <protection hidden="1" locked="0"/>
    </xf>
    <xf numFmtId="4" fontId="4" fillId="0" borderId="14" xfId="0" applyNumberFormat="1" applyFont="1" applyFill="1" applyBorder="1" applyAlignment="1" applyProtection="1">
      <alignment horizontal="right" vertical="center"/>
      <protection hidden="1" locked="0"/>
    </xf>
    <xf numFmtId="49" fontId="4" fillId="0" borderId="32" xfId="0" applyNumberFormat="1" applyFont="1" applyBorder="1" applyAlignment="1" applyProtection="1">
      <alignment horizontal="center" vertical="center"/>
      <protection hidden="1" locked="0"/>
    </xf>
    <xf numFmtId="49" fontId="4" fillId="0" borderId="33" xfId="0" applyNumberFormat="1" applyFont="1" applyBorder="1" applyAlignment="1" applyProtection="1">
      <alignment vertical="center"/>
      <protection hidden="1" locked="0"/>
    </xf>
    <xf numFmtId="49" fontId="4" fillId="0" borderId="32" xfId="0" applyNumberFormat="1" applyFont="1" applyBorder="1" applyAlignment="1" applyProtection="1">
      <alignment vertical="center"/>
      <protection hidden="1" locked="0"/>
    </xf>
    <xf numFmtId="165" fontId="14" fillId="0" borderId="3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32" xfId="0" applyNumberFormat="1" applyFont="1" applyBorder="1" applyAlignment="1" applyProtection="1">
      <alignment horizontal="right" vertical="center"/>
      <protection hidden="1" locked="0"/>
    </xf>
    <xf numFmtId="4" fontId="4" fillId="0" borderId="32" xfId="0" applyNumberFormat="1" applyFont="1" applyFill="1" applyBorder="1" applyAlignment="1" applyProtection="1">
      <alignment horizontal="right" vertical="center"/>
      <protection hidden="1" locked="0"/>
    </xf>
    <xf numFmtId="3" fontId="15" fillId="0" borderId="34" xfId="0" applyNumberFormat="1" applyFont="1" applyBorder="1" applyAlignment="1" applyProtection="1">
      <alignment horizontal="center" vertical="center"/>
      <protection hidden="1" locked="0"/>
    </xf>
    <xf numFmtId="0" fontId="4" fillId="36" borderId="35" xfId="0" applyNumberFormat="1" applyFont="1" applyFill="1" applyBorder="1" applyAlignment="1" applyProtection="1">
      <alignment horizontal="center" vertical="top" wrapText="1"/>
      <protection hidden="1" locked="0"/>
    </xf>
    <xf numFmtId="4" fontId="16" fillId="35" borderId="36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7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6" xfId="0" applyNumberFormat="1" applyFont="1" applyFill="1" applyBorder="1" applyAlignment="1" applyProtection="1">
      <alignment horizontal="center"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 wrapText="1"/>
      <protection hidden="1"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" fontId="4" fillId="0" borderId="30" xfId="0" applyNumberFormat="1" applyFont="1" applyBorder="1" applyAlignment="1" applyProtection="1">
      <alignment horizontal="right" vertical="center"/>
      <protection hidden="1" locked="0"/>
    </xf>
    <xf numFmtId="4" fontId="4" fillId="0" borderId="39" xfId="0" applyNumberFormat="1" applyFont="1" applyBorder="1" applyAlignment="1" applyProtection="1">
      <alignment horizontal="right" vertical="center"/>
      <protection hidden="1"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41" xfId="0" applyFont="1" applyBorder="1" applyAlignment="1" applyProtection="1">
      <alignment/>
      <protection locked="0"/>
    </xf>
    <xf numFmtId="166" fontId="6" fillId="35" borderId="42" xfId="0" applyNumberFormat="1" applyFont="1" applyFill="1" applyBorder="1" applyAlignment="1" applyProtection="1">
      <alignment vertical="center"/>
      <protection hidden="1" locked="0"/>
    </xf>
    <xf numFmtId="3" fontId="15" fillId="35" borderId="43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42" xfId="0" applyNumberFormat="1" applyFont="1" applyFill="1" applyBorder="1" applyAlignment="1" applyProtection="1">
      <alignment vertical="center"/>
      <protection hidden="1" locked="0"/>
    </xf>
    <xf numFmtId="0" fontId="5" fillId="0" borderId="42" xfId="0" applyFont="1" applyBorder="1" applyAlignment="1" applyProtection="1">
      <alignment horizontal="left"/>
      <protection locked="0"/>
    </xf>
    <xf numFmtId="166" fontId="8" fillId="0" borderId="42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166" fontId="8" fillId="0" borderId="44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center" vertical="center"/>
      <protection hidden="1" locked="0"/>
    </xf>
    <xf numFmtId="49" fontId="9" fillId="0" borderId="45" xfId="0" applyNumberFormat="1" applyFont="1" applyBorder="1" applyAlignment="1" applyProtection="1">
      <alignment vertical="center"/>
      <protection hidden="1" locked="0"/>
    </xf>
    <xf numFmtId="49" fontId="4" fillId="0" borderId="46" xfId="0" applyNumberFormat="1" applyFont="1" applyBorder="1" applyAlignment="1" applyProtection="1">
      <alignment vertical="center"/>
      <protection hidden="1" locked="0"/>
    </xf>
    <xf numFmtId="49" fontId="6" fillId="0" borderId="45" xfId="0" applyNumberFormat="1" applyFont="1" applyFill="1" applyBorder="1" applyAlignment="1" applyProtection="1">
      <alignment horizontal="left" vertical="center"/>
      <protection hidden="1" locked="0"/>
    </xf>
    <xf numFmtId="49" fontId="4" fillId="0" borderId="45" xfId="0" applyNumberFormat="1" applyFont="1" applyBorder="1" applyAlignment="1" applyProtection="1">
      <alignment vertical="center"/>
      <protection hidden="1" locked="0"/>
    </xf>
    <xf numFmtId="165" fontId="14" fillId="0" borderId="45" xfId="0" applyNumberFormat="1" applyFont="1" applyFill="1" applyBorder="1" applyAlignment="1" applyProtection="1">
      <alignment vertical="center"/>
      <protection hidden="1" locked="0"/>
    </xf>
    <xf numFmtId="49" fontId="6" fillId="0" borderId="47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8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45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30" xfId="0" applyNumberFormat="1" applyFont="1" applyBorder="1" applyAlignment="1" applyProtection="1">
      <alignment/>
      <protection locked="0"/>
    </xf>
    <xf numFmtId="4" fontId="4" fillId="33" borderId="23" xfId="0" applyNumberFormat="1" applyFont="1" applyFill="1" applyBorder="1" applyAlignment="1" applyProtection="1">
      <alignment horizontal="right" vertical="center"/>
      <protection hidden="1" locked="0"/>
    </xf>
    <xf numFmtId="49" fontId="0" fillId="0" borderId="39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41" xfId="0" applyNumberFormat="1" applyFont="1" applyFill="1" applyBorder="1" applyAlignment="1" applyProtection="1">
      <alignment/>
      <protection hidden="1"/>
    </xf>
    <xf numFmtId="0" fontId="19" fillId="0" borderId="43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4" fillId="0" borderId="49" xfId="0" applyFont="1" applyFill="1" applyBorder="1" applyAlignment="1" applyProtection="1">
      <alignment horizontal="center" vertical="center"/>
      <protection hidden="1" locked="0"/>
    </xf>
    <xf numFmtId="0" fontId="4" fillId="0" borderId="49" xfId="0" applyFont="1" applyFill="1" applyBorder="1" applyAlignment="1" applyProtection="1">
      <alignment vertical="center"/>
      <protection hidden="1" locked="0"/>
    </xf>
    <xf numFmtId="3" fontId="4" fillId="0" borderId="49" xfId="0" applyNumberFormat="1" applyFont="1" applyFill="1" applyBorder="1" applyAlignment="1" applyProtection="1">
      <alignment vertical="center"/>
      <protection hidden="1"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5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>
      <alignment/>
    </xf>
    <xf numFmtId="168" fontId="5" fillId="37" borderId="30" xfId="0" applyNumberFormat="1" applyFont="1" applyFill="1" applyBorder="1" applyAlignment="1">
      <alignment horizontal="right"/>
    </xf>
    <xf numFmtId="0" fontId="5" fillId="38" borderId="28" xfId="0" applyFont="1" applyFill="1" applyBorder="1" applyAlignment="1">
      <alignment horizontal="right"/>
    </xf>
    <xf numFmtId="167" fontId="6" fillId="39" borderId="41" xfId="0" applyNumberFormat="1" applyFont="1" applyFill="1" applyBorder="1" applyAlignment="1" applyProtection="1">
      <alignment/>
      <protection hidden="1"/>
    </xf>
    <xf numFmtId="167" fontId="22" fillId="33" borderId="41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52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28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28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51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14" fontId="0" fillId="40" borderId="41" xfId="0" applyNumberFormat="1" applyFont="1" applyFill="1" applyBorder="1" applyAlignment="1" applyProtection="1">
      <alignment horizontal="center"/>
      <protection hidden="1" locked="0"/>
    </xf>
    <xf numFmtId="14" fontId="0" fillId="40" borderId="38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45" xfId="0" applyFont="1" applyFill="1" applyBorder="1" applyAlignment="1" applyProtection="1">
      <alignment horizontal="left"/>
      <protection hidden="1" locked="0"/>
    </xf>
    <xf numFmtId="0" fontId="5" fillId="40" borderId="47" xfId="0" applyFont="1" applyFill="1" applyBorder="1" applyAlignment="1" applyProtection="1">
      <alignment horizontal="left"/>
      <protection locked="0"/>
    </xf>
    <xf numFmtId="0" fontId="5" fillId="40" borderId="55" xfId="0" applyFont="1" applyFill="1" applyBorder="1" applyAlignment="1" applyProtection="1">
      <alignment horizontal="left"/>
      <protection locked="0"/>
    </xf>
    <xf numFmtId="0" fontId="8" fillId="33" borderId="56" xfId="0" applyFont="1" applyFill="1" applyBorder="1" applyAlignment="1" applyProtection="1">
      <alignment horizontal="center"/>
      <protection hidden="1" locked="0"/>
    </xf>
    <xf numFmtId="0" fontId="8" fillId="33" borderId="55" xfId="0" applyFont="1" applyFill="1" applyBorder="1" applyAlignment="1" applyProtection="1">
      <alignment horizontal="center"/>
      <protection hidden="1" locked="0"/>
    </xf>
    <xf numFmtId="0" fontId="0" fillId="40" borderId="56" xfId="0" applyFont="1" applyFill="1" applyBorder="1" applyAlignment="1">
      <alignment horizontal="left"/>
    </xf>
    <xf numFmtId="0" fontId="0" fillId="40" borderId="48" xfId="0" applyFont="1" applyFill="1" applyBorder="1" applyAlignment="1">
      <alignment horizontal="left"/>
    </xf>
    <xf numFmtId="0" fontId="0" fillId="40" borderId="55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0" borderId="57" xfId="0" applyFont="1" applyFill="1" applyBorder="1" applyAlignment="1" applyProtection="1">
      <alignment horizontal="left"/>
      <protection locked="0"/>
    </xf>
    <xf numFmtId="0" fontId="5" fillId="40" borderId="58" xfId="0" applyFont="1" applyFill="1" applyBorder="1" applyAlignment="1" applyProtection="1">
      <alignment horizontal="left"/>
      <protection locked="0"/>
    </xf>
    <xf numFmtId="0" fontId="8" fillId="33" borderId="59" xfId="0" applyFont="1" applyFill="1" applyBorder="1" applyAlignment="1" applyProtection="1">
      <alignment horizontal="center"/>
      <protection hidden="1" locked="0"/>
    </xf>
    <xf numFmtId="0" fontId="8" fillId="33" borderId="58" xfId="0" applyFont="1" applyFill="1" applyBorder="1" applyAlignment="1" applyProtection="1">
      <alignment horizontal="center"/>
      <protection hidden="1" locked="0"/>
    </xf>
    <xf numFmtId="0" fontId="0" fillId="40" borderId="59" xfId="0" applyFont="1" applyFill="1" applyBorder="1" applyAlignment="1">
      <alignment horizontal="left"/>
    </xf>
    <xf numFmtId="0" fontId="0" fillId="40" borderId="60" xfId="0" applyFont="1" applyFill="1" applyBorder="1" applyAlignment="1">
      <alignment horizontal="left"/>
    </xf>
    <xf numFmtId="0" fontId="0" fillId="40" borderId="58" xfId="0" applyFont="1" applyFill="1" applyBorder="1" applyAlignment="1">
      <alignment horizontal="left"/>
    </xf>
    <xf numFmtId="0" fontId="5" fillId="33" borderId="56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 wrapText="1"/>
    </xf>
    <xf numFmtId="0" fontId="0" fillId="33" borderId="33" xfId="0" applyFont="1" applyFill="1" applyBorder="1" applyAlignment="1">
      <alignment horizontal="left" wrapText="1"/>
    </xf>
    <xf numFmtId="0" fontId="0" fillId="33" borderId="51" xfId="0" applyFont="1" applyFill="1" applyBorder="1" applyAlignment="1">
      <alignment horizontal="left" wrapText="1"/>
    </xf>
    <xf numFmtId="0" fontId="0" fillId="33" borderId="62" xfId="0" applyFont="1" applyFill="1" applyBorder="1" applyAlignment="1">
      <alignment horizontal="left" wrapText="1"/>
    </xf>
    <xf numFmtId="0" fontId="0" fillId="33" borderId="53" xfId="0" applyFont="1" applyFill="1" applyBorder="1" applyAlignment="1">
      <alignment horizontal="left" wrapText="1"/>
    </xf>
    <xf numFmtId="0" fontId="0" fillId="33" borderId="63" xfId="0" applyFont="1" applyFill="1" applyBorder="1" applyAlignment="1">
      <alignment horizontal="left" wrapText="1"/>
    </xf>
    <xf numFmtId="0" fontId="0" fillId="0" borderId="64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4" fontId="0" fillId="0" borderId="57" xfId="0" applyNumberFormat="1" applyFont="1" applyFill="1" applyBorder="1" applyAlignment="1">
      <alignment horizontal="center"/>
    </xf>
    <xf numFmtId="14" fontId="0" fillId="0" borderId="60" xfId="0" applyNumberFormat="1" applyFont="1" applyFill="1" applyBorder="1" applyAlignment="1">
      <alignment horizontal="center"/>
    </xf>
    <xf numFmtId="14" fontId="0" fillId="0" borderId="58" xfId="0" applyNumberFormat="1" applyFont="1" applyFill="1" applyBorder="1" applyAlignment="1">
      <alignment horizontal="center"/>
    </xf>
    <xf numFmtId="0" fontId="8" fillId="0" borderId="41" xfId="0" applyFont="1" applyFill="1" applyBorder="1" applyAlignment="1" applyProtection="1">
      <alignment horizontal="center"/>
      <protection hidden="1" locked="0"/>
    </xf>
    <xf numFmtId="0" fontId="8" fillId="0" borderId="65" xfId="0" applyFont="1" applyFill="1" applyBorder="1" applyAlignment="1" applyProtection="1">
      <alignment horizontal="center"/>
      <protection hidden="1" locked="0"/>
    </xf>
    <xf numFmtId="0" fontId="8" fillId="0" borderId="38" xfId="0" applyFont="1" applyFill="1" applyBorder="1" applyAlignment="1" applyProtection="1">
      <alignment horizontal="center"/>
      <protection hidden="1" locked="0"/>
    </xf>
    <xf numFmtId="49" fontId="10" fillId="36" borderId="41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6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/>
      <protection hidden="1" locked="0"/>
    </xf>
    <xf numFmtId="0" fontId="4" fillId="33" borderId="48" xfId="0" applyFont="1" applyFill="1" applyBorder="1" applyAlignment="1" applyProtection="1">
      <alignment horizontal="center" vertical="center"/>
      <protection hidden="1" locked="0"/>
    </xf>
    <xf numFmtId="0" fontId="4" fillId="33" borderId="46" xfId="0" applyFont="1" applyFill="1" applyBorder="1" applyAlignment="1" applyProtection="1">
      <alignment horizontal="center" vertical="center"/>
      <protection hidden="1" locked="0"/>
    </xf>
    <xf numFmtId="0" fontId="0" fillId="33" borderId="68" xfId="0" applyFont="1" applyFill="1" applyBorder="1" applyAlignment="1" applyProtection="1">
      <alignment horizontal="center" vertical="center" wrapText="1"/>
      <protection locked="0"/>
    </xf>
    <xf numFmtId="0" fontId="0" fillId="33" borderId="69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69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70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4" fillId="33" borderId="43" xfId="0" applyFont="1" applyFill="1" applyBorder="1" applyAlignment="1" applyProtection="1">
      <alignment horizontal="center" vertical="center" wrapText="1"/>
      <protection hidden="1" locked="0"/>
    </xf>
    <xf numFmtId="0" fontId="4" fillId="33" borderId="49" xfId="0" applyFont="1" applyFill="1" applyBorder="1" applyAlignment="1" applyProtection="1">
      <alignment horizontal="center" vertical="center" wrapText="1"/>
      <protection hidden="1" locked="0"/>
    </xf>
    <xf numFmtId="0" fontId="4" fillId="33" borderId="50" xfId="0" applyFont="1" applyFill="1" applyBorder="1" applyAlignment="1" applyProtection="1">
      <alignment horizontal="center" vertical="center" wrapText="1"/>
      <protection hidden="1" locked="0"/>
    </xf>
    <xf numFmtId="0" fontId="4" fillId="33" borderId="71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 wrapText="1"/>
      <protection hidden="1" locked="0"/>
    </xf>
    <xf numFmtId="0" fontId="4" fillId="33" borderId="72" xfId="0" applyFont="1" applyFill="1" applyBorder="1" applyAlignment="1" applyProtection="1">
      <alignment horizontal="center" vertical="center" wrapText="1"/>
      <protection hidden="1" locked="0"/>
    </xf>
    <xf numFmtId="0" fontId="4" fillId="33" borderId="73" xfId="0" applyFont="1" applyFill="1" applyBorder="1" applyAlignment="1" applyProtection="1">
      <alignment horizontal="center" vertical="center" wrapText="1"/>
      <protection hidden="1" locked="0"/>
    </xf>
    <xf numFmtId="0" fontId="4" fillId="33" borderId="74" xfId="0" applyFont="1" applyFill="1" applyBorder="1" applyAlignment="1" applyProtection="1">
      <alignment horizontal="center" vertical="center" wrapText="1"/>
      <protection hidden="1" locked="0"/>
    </xf>
    <xf numFmtId="0" fontId="4" fillId="33" borderId="75" xfId="0" applyFont="1" applyFill="1" applyBorder="1" applyAlignment="1" applyProtection="1">
      <alignment horizontal="center" vertical="center" wrapText="1"/>
      <protection hidden="1" locked="0"/>
    </xf>
    <xf numFmtId="0" fontId="8" fillId="33" borderId="76" xfId="51" applyFont="1" applyFill="1" applyBorder="1" applyAlignment="1" applyProtection="1">
      <alignment horizontal="center" vertical="center" wrapText="1"/>
      <protection hidden="1" locked="0"/>
    </xf>
    <xf numFmtId="0" fontId="8" fillId="33" borderId="77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 locked="0"/>
    </xf>
    <xf numFmtId="0" fontId="12" fillId="33" borderId="32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41" borderId="73" xfId="0" applyFont="1" applyFill="1" applyBorder="1" applyAlignment="1" applyProtection="1">
      <alignment horizontal="center" vertical="center" textRotation="90" wrapText="1"/>
      <protection locked="0"/>
    </xf>
    <xf numFmtId="0" fontId="5" fillId="41" borderId="74" xfId="0" applyFont="1" applyFill="1" applyBorder="1" applyAlignment="1" applyProtection="1">
      <alignment horizontal="center" vertical="center" textRotation="90" wrapText="1"/>
      <protection locked="0"/>
    </xf>
    <xf numFmtId="0" fontId="5" fillId="41" borderId="75" xfId="0" applyFont="1" applyFill="1" applyBorder="1" applyAlignment="1" applyProtection="1">
      <alignment horizontal="center" vertical="center" textRotation="90" wrapText="1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65" xfId="0" applyFont="1" applyFill="1" applyBorder="1" applyAlignment="1" applyProtection="1">
      <alignment horizontal="center"/>
      <protection locked="0"/>
    </xf>
    <xf numFmtId="0" fontId="5" fillId="35" borderId="78" xfId="0" applyFont="1" applyFill="1" applyBorder="1" applyAlignment="1" applyProtection="1">
      <alignment horizontal="center"/>
      <protection locked="0"/>
    </xf>
    <xf numFmtId="0" fontId="5" fillId="0" borderId="73" xfId="0" applyFont="1" applyBorder="1" applyAlignment="1" applyProtection="1">
      <alignment horizontal="center" vertical="center" textRotation="90" wrapText="1"/>
      <protection locked="0"/>
    </xf>
    <xf numFmtId="0" fontId="5" fillId="0" borderId="74" xfId="0" applyFont="1" applyBorder="1" applyAlignment="1" applyProtection="1">
      <alignment horizontal="center" vertical="center" textRotation="90" wrapText="1"/>
      <protection locked="0"/>
    </xf>
    <xf numFmtId="0" fontId="5" fillId="0" borderId="53" xfId="0" applyFont="1" applyBorder="1" applyAlignment="1" applyProtection="1">
      <alignment horizontal="center" vertical="center" textRotation="90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18" fillId="35" borderId="41" xfId="0" applyNumberFormat="1" applyFont="1" applyFill="1" applyBorder="1" applyAlignment="1" applyProtection="1">
      <alignment horizontal="center" vertical="center"/>
      <protection locked="0"/>
    </xf>
    <xf numFmtId="0" fontId="18" fillId="35" borderId="65" xfId="0" applyNumberFormat="1" applyFont="1" applyFill="1" applyBorder="1" applyAlignment="1" applyProtection="1">
      <alignment horizontal="center" vertical="center"/>
      <protection locked="0"/>
    </xf>
    <xf numFmtId="0" fontId="18" fillId="35" borderId="38" xfId="0" applyNumberFormat="1" applyFont="1" applyFill="1" applyBorder="1" applyAlignment="1" applyProtection="1">
      <alignment horizontal="center" vertical="center"/>
      <protection locked="0"/>
    </xf>
    <xf numFmtId="166" fontId="2" fillId="35" borderId="41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65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4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5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8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9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3" xfId="0" applyFont="1" applyFill="1" applyBorder="1" applyAlignment="1" applyProtection="1">
      <alignment horizontal="center" vertical="center" textRotation="90" wrapText="1"/>
      <protection locked="0"/>
    </xf>
    <xf numFmtId="0" fontId="0" fillId="0" borderId="74" xfId="0" applyFont="1" applyFill="1" applyBorder="1" applyAlignment="1" applyProtection="1">
      <alignment horizontal="center" vertical="center" textRotation="90" wrapText="1"/>
      <protection locked="0"/>
    </xf>
    <xf numFmtId="0" fontId="0" fillId="0" borderId="53" xfId="0" applyFont="1" applyFill="1" applyBorder="1" applyAlignment="1" applyProtection="1">
      <alignment horizontal="center" vertical="center" textRotation="90" wrapText="1"/>
      <protection locked="0"/>
    </xf>
    <xf numFmtId="3" fontId="4" fillId="37" borderId="41" xfId="0" applyNumberFormat="1" applyFont="1" applyFill="1" applyBorder="1" applyAlignment="1" applyProtection="1">
      <alignment horizontal="left" vertical="center"/>
      <protection hidden="1" locked="0"/>
    </xf>
    <xf numFmtId="3" fontId="4" fillId="37" borderId="65" xfId="0" applyNumberFormat="1" applyFont="1" applyFill="1" applyBorder="1" applyAlignment="1" applyProtection="1">
      <alignment horizontal="left" vertical="center"/>
      <protection hidden="1" locked="0"/>
    </xf>
    <xf numFmtId="3" fontId="4" fillId="37" borderId="38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65" xfId="0" applyFont="1" applyFill="1" applyBorder="1" applyAlignment="1" applyProtection="1">
      <alignment horizontal="left" vertical="center"/>
      <protection hidden="1" locked="0"/>
    </xf>
    <xf numFmtId="0" fontId="4" fillId="37" borderId="38" xfId="0" applyFont="1" applyFill="1" applyBorder="1" applyAlignment="1" applyProtection="1">
      <alignment horizontal="left" vertical="center"/>
      <protection hidden="1" locked="0"/>
    </xf>
    <xf numFmtId="0" fontId="4" fillId="39" borderId="65" xfId="0" applyFont="1" applyFill="1" applyBorder="1" applyAlignment="1" applyProtection="1">
      <alignment horizontal="center" vertical="center"/>
      <protection hidden="1" locked="0"/>
    </xf>
    <xf numFmtId="0" fontId="4" fillId="39" borderId="38" xfId="0" applyFont="1" applyFill="1" applyBorder="1" applyAlignment="1" applyProtection="1">
      <alignment horizontal="center" vertical="center"/>
      <protection hidden="1" locked="0"/>
    </xf>
    <xf numFmtId="167" fontId="21" fillId="0" borderId="49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45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 horizontal="left" wrapText="1"/>
    </xf>
    <xf numFmtId="166" fontId="4" fillId="33" borderId="30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0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"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sa&#382;itelnost%20spojuje\Monitorovac&#237;%20zpr&#225;vy\3_MZ\3_M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</sheetNames>
    <sheetDataSet>
      <sheetData sheetId="2">
        <row r="8">
          <cell r="C8" t="str">
            <v>M0027</v>
          </cell>
        </row>
        <row r="10">
          <cell r="C10" t="str">
            <v>Kraj Vysočina</v>
          </cell>
        </row>
        <row r="22">
          <cell r="C22" t="str">
            <v>č. 1-3 od 01/09/2011 - 31/12/2013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view="pageBreakPreview" zoomScale="75" zoomScaleSheetLayoutView="75" zoomScalePageLayoutView="0" workbookViewId="0" topLeftCell="M1">
      <selection activeCell="W1" sqref="W1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3.7109375" style="8" customWidth="1"/>
    <col min="9" max="9" width="15.00390625" style="8" customWidth="1"/>
    <col min="10" max="10" width="11.14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4.28125" style="8" bestFit="1" customWidth="1"/>
    <col min="25" max="26" width="9.28125" style="8" bestFit="1" customWidth="1"/>
    <col min="27" max="16384" width="9.140625" style="8" customWidth="1"/>
  </cols>
  <sheetData>
    <row r="1" spans="1:43" ht="48.75" customHeight="1" thickBot="1">
      <c r="A1" s="1" t="s">
        <v>0</v>
      </c>
      <c r="B1" s="2"/>
      <c r="C1" s="2"/>
      <c r="D1" s="2"/>
      <c r="E1" s="3"/>
      <c r="F1" s="4"/>
      <c r="G1" s="4"/>
      <c r="H1" s="4"/>
      <c r="I1" s="188" t="str">
        <f>'[1]7. Finanční zpráva '!C22</f>
        <v>č. 1-3 od 01/09/2011 - 31/12/2013</v>
      </c>
      <c r="J1" s="189"/>
      <c r="K1" s="5"/>
      <c r="L1" s="6"/>
      <c r="M1" s="4"/>
      <c r="N1" s="4"/>
      <c r="O1" s="4"/>
      <c r="P1" s="4"/>
      <c r="Q1" s="4"/>
      <c r="R1" s="7"/>
      <c r="S1" s="7"/>
      <c r="U1" s="329" t="s">
        <v>163</v>
      </c>
      <c r="V1" s="329"/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AP2"/>
      <c r="AQ2" s="9" t="s">
        <v>3</v>
      </c>
    </row>
    <row r="3" spans="1:43" s="14" customFormat="1" ht="15">
      <c r="A3" s="15"/>
      <c r="B3" s="190" t="s">
        <v>4</v>
      </c>
      <c r="C3" s="191"/>
      <c r="D3" s="191"/>
      <c r="E3" s="191"/>
      <c r="F3" s="192">
        <v>1</v>
      </c>
      <c r="G3" s="193"/>
      <c r="H3" s="194" t="s">
        <v>5</v>
      </c>
      <c r="I3" s="195"/>
      <c r="J3" s="196" t="str">
        <f>'[1]7. Finanční zpráva '!C10</f>
        <v>Kraj Vysočina</v>
      </c>
      <c r="K3" s="197"/>
      <c r="L3" s="197"/>
      <c r="M3" s="197"/>
      <c r="N3" s="197"/>
      <c r="O3" s="197"/>
      <c r="P3" s="197"/>
      <c r="Q3" s="198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199" t="s">
        <v>8</v>
      </c>
      <c r="C4" s="200"/>
      <c r="D4" s="200"/>
      <c r="E4" s="200"/>
      <c r="F4" s="201" t="str">
        <f>'[1]7. Finanční zpráva '!C8</f>
        <v>M0027</v>
      </c>
      <c r="G4" s="202"/>
      <c r="H4" s="203" t="s">
        <v>9</v>
      </c>
      <c r="I4" s="204"/>
      <c r="J4" s="205" t="s">
        <v>10</v>
      </c>
      <c r="K4" s="206"/>
      <c r="L4" s="206"/>
      <c r="M4" s="206"/>
      <c r="N4" s="206"/>
      <c r="O4" s="206"/>
      <c r="P4" s="206"/>
      <c r="Q4" s="207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208" t="s">
        <v>15</v>
      </c>
      <c r="C6" s="209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10" t="s">
        <v>19</v>
      </c>
      <c r="C7" s="211"/>
      <c r="D7" s="216" t="s">
        <v>20</v>
      </c>
      <c r="E7" s="11"/>
      <c r="F7" s="11"/>
      <c r="G7" s="11"/>
      <c r="H7" s="18" t="s">
        <v>21</v>
      </c>
      <c r="I7" s="219">
        <v>27.339</v>
      </c>
      <c r="J7" s="220"/>
      <c r="K7" s="221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212"/>
      <c r="C8" s="213"/>
      <c r="D8" s="217"/>
      <c r="E8" s="11"/>
      <c r="F8" s="11"/>
      <c r="G8" s="11"/>
      <c r="H8" s="19" t="s">
        <v>24</v>
      </c>
      <c r="I8" s="222">
        <v>41708</v>
      </c>
      <c r="J8" s="223"/>
      <c r="K8" s="224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6.5" thickBot="1">
      <c r="A9" s="10"/>
      <c r="B9" s="214"/>
      <c r="C9" s="215"/>
      <c r="D9" s="218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.7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25" t="s">
        <v>31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7"/>
      <c r="T11" s="228" t="s">
        <v>32</v>
      </c>
      <c r="U11" s="229"/>
      <c r="V11" s="229"/>
      <c r="W11" s="230"/>
      <c r="AP11" t="s">
        <v>33</v>
      </c>
      <c r="AQ11" s="9" t="s">
        <v>34</v>
      </c>
    </row>
    <row r="12" spans="1:43" ht="12.75" customHeight="1">
      <c r="A12" s="231"/>
      <c r="B12" s="233" t="s">
        <v>35</v>
      </c>
      <c r="C12" s="236" t="s">
        <v>36</v>
      </c>
      <c r="D12" s="237"/>
      <c r="E12" s="237"/>
      <c r="F12" s="238"/>
      <c r="G12" s="239" t="s">
        <v>37</v>
      </c>
      <c r="H12" s="242" t="s">
        <v>38</v>
      </c>
      <c r="I12" s="236" t="s">
        <v>39</v>
      </c>
      <c r="J12" s="238"/>
      <c r="K12" s="242" t="s">
        <v>40</v>
      </c>
      <c r="L12" s="242" t="s">
        <v>41</v>
      </c>
      <c r="M12" s="245" t="s">
        <v>42</v>
      </c>
      <c r="N12" s="248" t="s">
        <v>43</v>
      </c>
      <c r="O12" s="249"/>
      <c r="P12" s="249"/>
      <c r="Q12" s="250"/>
      <c r="R12" s="254" t="s">
        <v>44</v>
      </c>
      <c r="S12" s="257" t="s">
        <v>45</v>
      </c>
      <c r="T12" s="260" t="s">
        <v>46</v>
      </c>
      <c r="U12" s="261"/>
      <c r="V12" s="260" t="s">
        <v>47</v>
      </c>
      <c r="W12" s="264" t="s">
        <v>48</v>
      </c>
      <c r="AQ12" s="9" t="s">
        <v>49</v>
      </c>
    </row>
    <row r="13" spans="1:23" ht="12.75" customHeight="1">
      <c r="A13" s="232"/>
      <c r="B13" s="234"/>
      <c r="C13" s="266" t="s">
        <v>50</v>
      </c>
      <c r="D13" s="267" t="s">
        <v>51</v>
      </c>
      <c r="E13" s="266" t="s">
        <v>52</v>
      </c>
      <c r="F13" s="266" t="s">
        <v>53</v>
      </c>
      <c r="G13" s="240"/>
      <c r="H13" s="243"/>
      <c r="I13" s="266" t="s">
        <v>54</v>
      </c>
      <c r="J13" s="266" t="s">
        <v>55</v>
      </c>
      <c r="K13" s="243"/>
      <c r="L13" s="243"/>
      <c r="M13" s="246"/>
      <c r="N13" s="251"/>
      <c r="O13" s="252"/>
      <c r="P13" s="252"/>
      <c r="Q13" s="253"/>
      <c r="R13" s="255"/>
      <c r="S13" s="258"/>
      <c r="T13" s="262"/>
      <c r="U13" s="262"/>
      <c r="V13" s="263"/>
      <c r="W13" s="265"/>
    </row>
    <row r="14" spans="1:23" ht="51.75" customHeight="1" thickBot="1">
      <c r="A14" s="232"/>
      <c r="B14" s="235"/>
      <c r="C14" s="244"/>
      <c r="D14" s="268"/>
      <c r="E14" s="244"/>
      <c r="F14" s="244"/>
      <c r="G14" s="241"/>
      <c r="H14" s="244"/>
      <c r="I14" s="244"/>
      <c r="J14" s="244"/>
      <c r="K14" s="244"/>
      <c r="L14" s="244"/>
      <c r="M14" s="247"/>
      <c r="N14" s="29" t="s">
        <v>56</v>
      </c>
      <c r="O14" s="30" t="s">
        <v>57</v>
      </c>
      <c r="P14" s="31" t="s">
        <v>58</v>
      </c>
      <c r="Q14" s="31" t="s">
        <v>59</v>
      </c>
      <c r="R14" s="256"/>
      <c r="S14" s="259"/>
      <c r="T14" s="28" t="s">
        <v>60</v>
      </c>
      <c r="U14" s="28" t="s">
        <v>61</v>
      </c>
      <c r="V14" s="263"/>
      <c r="W14" s="265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97.5" customHeight="1">
      <c r="A16" s="269" t="s">
        <v>63</v>
      </c>
      <c r="B16" s="38" t="s">
        <v>64</v>
      </c>
      <c r="C16" s="39" t="s">
        <v>65</v>
      </c>
      <c r="D16" s="40" t="s">
        <v>12</v>
      </c>
      <c r="E16" s="41" t="s">
        <v>66</v>
      </c>
      <c r="F16" s="42" t="s">
        <v>67</v>
      </c>
      <c r="G16" s="43" t="s">
        <v>68</v>
      </c>
      <c r="H16" s="42"/>
      <c r="I16" s="44"/>
      <c r="J16" s="45"/>
      <c r="K16" s="46"/>
      <c r="L16" s="46"/>
      <c r="M16" s="47" t="s">
        <v>60</v>
      </c>
      <c r="N16" s="48">
        <v>1976</v>
      </c>
      <c r="O16" s="49">
        <v>0</v>
      </c>
      <c r="P16" s="50">
        <f>IF($D$6="ANO",IF($D$7="NE",SUM(N16:O16),N16),SUM(N16:O16))</f>
        <v>1976</v>
      </c>
      <c r="Q16" s="49">
        <v>0</v>
      </c>
      <c r="R16" s="50">
        <f>ROUND(IF(M16="EUR",P16,(P16/$I$7)),2)</f>
        <v>72.28</v>
      </c>
      <c r="S16" s="51"/>
      <c r="T16" s="52"/>
      <c r="U16" s="52"/>
      <c r="V16" s="53">
        <f>ROUND(IF(M16="CZK",R16-(T16/$I$7),R16-U16),2)</f>
        <v>72.28</v>
      </c>
      <c r="W16" s="54"/>
      <c r="AQ16" s="8"/>
    </row>
    <row r="17" spans="1:43" ht="12.75" customHeight="1">
      <c r="A17" s="270"/>
      <c r="B17" s="38"/>
      <c r="C17" s="55"/>
      <c r="D17" s="56"/>
      <c r="E17" s="55"/>
      <c r="F17" s="42" t="s">
        <v>67</v>
      </c>
      <c r="G17" s="57"/>
      <c r="H17" s="42"/>
      <c r="I17" s="44"/>
      <c r="J17" s="45"/>
      <c r="K17" s="46"/>
      <c r="L17" s="46"/>
      <c r="M17" s="47" t="s">
        <v>60</v>
      </c>
      <c r="N17" s="48">
        <v>0</v>
      </c>
      <c r="O17" s="49"/>
      <c r="P17" s="50">
        <f aca="true" t="shared" si="0" ref="P17:P22">IF($D$6="ANO",IF($D$7="NE",SUM(N17:O17),N17),SUM(N17:O17))</f>
        <v>0</v>
      </c>
      <c r="Q17" s="49"/>
      <c r="R17" s="50">
        <f aca="true" t="shared" si="1" ref="R17:R22">ROUND(IF(M17="EUR",P17,(P17/$I$7)),2)</f>
        <v>0</v>
      </c>
      <c r="S17" s="51"/>
      <c r="T17" s="52"/>
      <c r="U17" s="52"/>
      <c r="V17" s="53">
        <f aca="true" t="shared" si="2" ref="V17:V22">ROUND(IF(M17="CZK",R17-(T17/$I$7),R17-U17),2)</f>
        <v>0</v>
      </c>
      <c r="W17" s="58"/>
      <c r="AQ17" s="14"/>
    </row>
    <row r="18" spans="1:23" ht="15">
      <c r="A18" s="270"/>
      <c r="B18" s="38"/>
      <c r="C18" s="59"/>
      <c r="D18" s="56"/>
      <c r="E18" s="59"/>
      <c r="F18" s="42" t="s">
        <v>67</v>
      </c>
      <c r="G18" s="59"/>
      <c r="H18" s="59"/>
      <c r="I18" s="59"/>
      <c r="J18" s="59"/>
      <c r="K18" s="60"/>
      <c r="L18" s="60"/>
      <c r="M18" s="47" t="s">
        <v>60</v>
      </c>
      <c r="N18" s="61"/>
      <c r="O18" s="62"/>
      <c r="P18" s="50">
        <f t="shared" si="0"/>
        <v>0</v>
      </c>
      <c r="Q18" s="62"/>
      <c r="R18" s="50">
        <f t="shared" si="1"/>
        <v>0</v>
      </c>
      <c r="S18" s="63"/>
      <c r="T18" s="52"/>
      <c r="U18" s="52"/>
      <c r="V18" s="53">
        <f t="shared" si="2"/>
        <v>0</v>
      </c>
      <c r="W18" s="58"/>
    </row>
    <row r="19" spans="1:23" ht="15">
      <c r="A19" s="270"/>
      <c r="B19" s="38"/>
      <c r="C19" s="64"/>
      <c r="D19" s="56"/>
      <c r="E19" s="64"/>
      <c r="F19" s="42" t="s">
        <v>67</v>
      </c>
      <c r="G19" s="64"/>
      <c r="H19" s="64"/>
      <c r="I19" s="64"/>
      <c r="J19" s="64"/>
      <c r="K19" s="65"/>
      <c r="L19" s="66"/>
      <c r="M19" s="47" t="s">
        <v>60</v>
      </c>
      <c r="N19" s="61"/>
      <c r="O19" s="62"/>
      <c r="P19" s="50">
        <f t="shared" si="0"/>
        <v>0</v>
      </c>
      <c r="Q19" s="62"/>
      <c r="R19" s="50">
        <f t="shared" si="1"/>
        <v>0</v>
      </c>
      <c r="S19" s="63"/>
      <c r="T19" s="52"/>
      <c r="U19" s="52"/>
      <c r="V19" s="53">
        <f t="shared" si="2"/>
        <v>0</v>
      </c>
      <c r="W19" s="58"/>
    </row>
    <row r="20" spans="1:23" ht="15">
      <c r="A20" s="270"/>
      <c r="B20" s="38"/>
      <c r="C20" s="67"/>
      <c r="D20" s="56"/>
      <c r="E20" s="67"/>
      <c r="F20" s="42" t="s">
        <v>67</v>
      </c>
      <c r="G20" s="68"/>
      <c r="H20" s="68"/>
      <c r="I20" s="68"/>
      <c r="J20" s="67"/>
      <c r="K20" s="69"/>
      <c r="L20" s="69"/>
      <c r="M20" s="47" t="s">
        <v>60</v>
      </c>
      <c r="N20" s="61"/>
      <c r="O20" s="70"/>
      <c r="P20" s="50">
        <f t="shared" si="0"/>
        <v>0</v>
      </c>
      <c r="Q20" s="70"/>
      <c r="R20" s="50">
        <f t="shared" si="1"/>
        <v>0</v>
      </c>
      <c r="S20" s="63"/>
      <c r="T20" s="52"/>
      <c r="U20" s="52"/>
      <c r="V20" s="53">
        <f t="shared" si="2"/>
        <v>0</v>
      </c>
      <c r="W20" s="58"/>
    </row>
    <row r="21" spans="1:23" ht="15">
      <c r="A21" s="270"/>
      <c r="B21" s="38"/>
      <c r="C21" s="71"/>
      <c r="D21" s="56"/>
      <c r="E21" s="72"/>
      <c r="F21" s="42" t="s">
        <v>67</v>
      </c>
      <c r="G21" s="73"/>
      <c r="H21" s="73"/>
      <c r="I21" s="71"/>
      <c r="J21" s="71"/>
      <c r="K21" s="74"/>
      <c r="L21" s="75"/>
      <c r="M21" s="47" t="s">
        <v>60</v>
      </c>
      <c r="N21" s="61"/>
      <c r="O21" s="76"/>
      <c r="P21" s="50">
        <f t="shared" si="0"/>
        <v>0</v>
      </c>
      <c r="Q21" s="76"/>
      <c r="R21" s="50">
        <f t="shared" si="1"/>
        <v>0</v>
      </c>
      <c r="S21" s="63"/>
      <c r="T21" s="52"/>
      <c r="U21" s="52"/>
      <c r="V21" s="53">
        <f t="shared" si="2"/>
        <v>0</v>
      </c>
      <c r="W21" s="58"/>
    </row>
    <row r="22" spans="1:23" ht="15.75" thickBot="1">
      <c r="A22" s="270"/>
      <c r="B22" s="38"/>
      <c r="C22" s="77"/>
      <c r="D22" s="56"/>
      <c r="E22" s="78"/>
      <c r="F22" s="42" t="s">
        <v>67</v>
      </c>
      <c r="G22" s="79"/>
      <c r="H22" s="79"/>
      <c r="I22" s="77"/>
      <c r="J22" s="77"/>
      <c r="K22" s="80"/>
      <c r="L22" s="81"/>
      <c r="M22" s="47" t="s">
        <v>60</v>
      </c>
      <c r="N22" s="61"/>
      <c r="O22" s="82"/>
      <c r="P22" s="50">
        <f t="shared" si="0"/>
        <v>0</v>
      </c>
      <c r="Q22" s="82"/>
      <c r="R22" s="50">
        <f t="shared" si="1"/>
        <v>0</v>
      </c>
      <c r="S22" s="83"/>
      <c r="T22" s="52"/>
      <c r="U22" s="52"/>
      <c r="V22" s="53">
        <f t="shared" si="2"/>
        <v>0</v>
      </c>
      <c r="W22" s="84"/>
    </row>
    <row r="23" spans="1:23" ht="13.5" thickBot="1">
      <c r="A23" s="271"/>
      <c r="B23" s="272" t="s">
        <v>69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85">
        <f aca="true" t="shared" si="3" ref="Q23:V23">SUM(Q16:Q22)</f>
        <v>0</v>
      </c>
      <c r="R23" s="86">
        <f t="shared" si="3"/>
        <v>72.28</v>
      </c>
      <c r="S23" s="87">
        <f t="shared" si="3"/>
        <v>0</v>
      </c>
      <c r="T23" s="86">
        <f t="shared" si="3"/>
        <v>0</v>
      </c>
      <c r="U23" s="86">
        <f t="shared" si="3"/>
        <v>0</v>
      </c>
      <c r="V23" s="86">
        <f t="shared" si="3"/>
        <v>72.28</v>
      </c>
      <c r="W23" s="88"/>
    </row>
    <row r="24" spans="1:23" ht="51">
      <c r="A24" s="275" t="s">
        <v>70</v>
      </c>
      <c r="B24" s="89" t="s">
        <v>71</v>
      </c>
      <c r="C24" s="40" t="s">
        <v>72</v>
      </c>
      <c r="D24" s="56" t="s">
        <v>14</v>
      </c>
      <c r="E24" s="40" t="s">
        <v>73</v>
      </c>
      <c r="F24" s="42" t="s">
        <v>67</v>
      </c>
      <c r="G24" s="90" t="s">
        <v>74</v>
      </c>
      <c r="H24" s="90" t="s">
        <v>75</v>
      </c>
      <c r="I24" s="91" t="s">
        <v>76</v>
      </c>
      <c r="J24" s="92" t="s">
        <v>77</v>
      </c>
      <c r="K24" s="69">
        <v>41459</v>
      </c>
      <c r="L24" s="69">
        <v>41472</v>
      </c>
      <c r="M24" s="47" t="s">
        <v>60</v>
      </c>
      <c r="N24" s="48">
        <v>2150.5</v>
      </c>
      <c r="O24" s="49">
        <v>451.5</v>
      </c>
      <c r="P24" s="50">
        <f>IF($D$6="ANO",IF($D$7="NE",SUM(N24:O24),N24),SUM(N24:O24))</f>
        <v>2602</v>
      </c>
      <c r="Q24" s="49">
        <v>0</v>
      </c>
      <c r="R24" s="50">
        <f>ROUND(IF(M24="EUR",P24,(P24/$I$7)),2)</f>
        <v>95.18</v>
      </c>
      <c r="S24" s="51"/>
      <c r="T24" s="52"/>
      <c r="U24" s="52"/>
      <c r="V24" s="53">
        <f>ROUND(IF(M24="CZK",R24-(T24/$I$7),R24-U24),2)</f>
        <v>95.18</v>
      </c>
      <c r="W24" s="54"/>
    </row>
    <row r="25" spans="1:23" ht="62.25" customHeight="1">
      <c r="A25" s="276"/>
      <c r="B25" s="89" t="s">
        <v>78</v>
      </c>
      <c r="C25" s="40" t="s">
        <v>79</v>
      </c>
      <c r="D25" s="56" t="s">
        <v>14</v>
      </c>
      <c r="E25" s="40" t="s">
        <v>80</v>
      </c>
      <c r="F25" s="42" t="s">
        <v>67</v>
      </c>
      <c r="G25" s="73" t="s">
        <v>81</v>
      </c>
      <c r="H25" s="73" t="s">
        <v>82</v>
      </c>
      <c r="I25" s="91" t="s">
        <v>83</v>
      </c>
      <c r="J25" s="71" t="s">
        <v>84</v>
      </c>
      <c r="K25" s="69">
        <v>41487</v>
      </c>
      <c r="L25" s="69">
        <v>41507</v>
      </c>
      <c r="M25" s="47" t="s">
        <v>60</v>
      </c>
      <c r="N25" s="48">
        <v>474.3</v>
      </c>
      <c r="O25" s="49">
        <v>99.7</v>
      </c>
      <c r="P25" s="50">
        <f aca="true" t="shared" si="4" ref="P25:P30">IF($D$6="ANO",IF($D$7="NE",SUM(N25:O25),N25),SUM(N25:O25))</f>
        <v>574</v>
      </c>
      <c r="Q25" s="49"/>
      <c r="R25" s="50">
        <f aca="true" t="shared" si="5" ref="R25:R30">ROUND(IF(M25="EUR",P25,(P25/$I$7)),2)</f>
        <v>21</v>
      </c>
      <c r="S25" s="63"/>
      <c r="T25" s="52"/>
      <c r="U25" s="52"/>
      <c r="V25" s="53">
        <f aca="true" t="shared" si="6" ref="V25:V30">ROUND(IF(M25="CZK",R25-(T25/$I$7),R25-U25),2)</f>
        <v>21</v>
      </c>
      <c r="W25" s="58"/>
    </row>
    <row r="26" spans="1:23" ht="63.75">
      <c r="A26" s="276"/>
      <c r="B26" s="89" t="s">
        <v>85</v>
      </c>
      <c r="C26" s="40" t="s">
        <v>72</v>
      </c>
      <c r="D26" s="56" t="s">
        <v>14</v>
      </c>
      <c r="E26" s="40" t="s">
        <v>86</v>
      </c>
      <c r="F26" s="42" t="s">
        <v>67</v>
      </c>
      <c r="G26" s="73" t="s">
        <v>87</v>
      </c>
      <c r="H26" s="73" t="s">
        <v>88</v>
      </c>
      <c r="I26" s="91" t="s">
        <v>89</v>
      </c>
      <c r="J26" s="71" t="s">
        <v>90</v>
      </c>
      <c r="K26" s="69">
        <v>41619</v>
      </c>
      <c r="L26" s="69">
        <v>41626</v>
      </c>
      <c r="M26" s="47" t="s">
        <v>60</v>
      </c>
      <c r="N26" s="61">
        <v>2500</v>
      </c>
      <c r="O26" s="62">
        <v>525</v>
      </c>
      <c r="P26" s="50">
        <f t="shared" si="4"/>
        <v>3025</v>
      </c>
      <c r="Q26" s="62"/>
      <c r="R26" s="50">
        <f t="shared" si="5"/>
        <v>110.65</v>
      </c>
      <c r="S26" s="63"/>
      <c r="T26" s="52"/>
      <c r="U26" s="52"/>
      <c r="V26" s="53">
        <f t="shared" si="6"/>
        <v>110.65</v>
      </c>
      <c r="W26" s="58"/>
    </row>
    <row r="27" spans="1:23" ht="63.75" customHeight="1">
      <c r="A27" s="276"/>
      <c r="B27" s="89" t="s">
        <v>91</v>
      </c>
      <c r="C27" s="40" t="s">
        <v>92</v>
      </c>
      <c r="D27" s="56" t="s">
        <v>14</v>
      </c>
      <c r="E27" s="40" t="s">
        <v>93</v>
      </c>
      <c r="F27" s="42" t="s">
        <v>67</v>
      </c>
      <c r="G27" s="73" t="s">
        <v>94</v>
      </c>
      <c r="H27" s="73" t="s">
        <v>95</v>
      </c>
      <c r="I27" s="91" t="s">
        <v>96</v>
      </c>
      <c r="J27" s="71" t="s">
        <v>97</v>
      </c>
      <c r="K27" s="69">
        <v>41626</v>
      </c>
      <c r="L27" s="69">
        <v>41631</v>
      </c>
      <c r="M27" s="47" t="s">
        <v>60</v>
      </c>
      <c r="N27" s="61">
        <v>430000</v>
      </c>
      <c r="O27" s="62">
        <v>90300</v>
      </c>
      <c r="P27" s="50">
        <f t="shared" si="4"/>
        <v>520300</v>
      </c>
      <c r="Q27" s="62"/>
      <c r="R27" s="50">
        <f t="shared" si="5"/>
        <v>19031.42</v>
      </c>
      <c r="S27" s="63"/>
      <c r="T27" s="52"/>
      <c r="U27" s="52"/>
      <c r="V27" s="53">
        <f t="shared" si="6"/>
        <v>19031.42</v>
      </c>
      <c r="W27" s="58"/>
    </row>
    <row r="28" spans="1:23" ht="38.25">
      <c r="A28" s="276"/>
      <c r="B28" s="89" t="s">
        <v>98</v>
      </c>
      <c r="C28" s="40" t="s">
        <v>99</v>
      </c>
      <c r="D28" s="56" t="s">
        <v>14</v>
      </c>
      <c r="E28" s="40" t="s">
        <v>100</v>
      </c>
      <c r="F28" s="42" t="s">
        <v>67</v>
      </c>
      <c r="G28" s="73" t="s">
        <v>101</v>
      </c>
      <c r="H28" s="73" t="s">
        <v>102</v>
      </c>
      <c r="I28" s="91" t="s">
        <v>103</v>
      </c>
      <c r="J28" s="71" t="s">
        <v>104</v>
      </c>
      <c r="K28" s="69">
        <v>41569</v>
      </c>
      <c r="L28" s="69">
        <v>41590</v>
      </c>
      <c r="M28" s="47" t="s">
        <v>60</v>
      </c>
      <c r="N28" s="93">
        <v>2073</v>
      </c>
      <c r="O28" s="70">
        <v>0</v>
      </c>
      <c r="P28" s="50">
        <f t="shared" si="4"/>
        <v>2073</v>
      </c>
      <c r="Q28" s="70"/>
      <c r="R28" s="50">
        <f t="shared" si="5"/>
        <v>75.83</v>
      </c>
      <c r="S28" s="63"/>
      <c r="T28" s="52"/>
      <c r="U28" s="52"/>
      <c r="V28" s="53">
        <f t="shared" si="6"/>
        <v>75.83</v>
      </c>
      <c r="W28" s="58"/>
    </row>
    <row r="29" spans="1:23" ht="38.25">
      <c r="A29" s="276"/>
      <c r="B29" s="89" t="s">
        <v>105</v>
      </c>
      <c r="C29" s="40" t="s">
        <v>99</v>
      </c>
      <c r="D29" s="56" t="s">
        <v>14</v>
      </c>
      <c r="E29" s="40" t="s">
        <v>106</v>
      </c>
      <c r="F29" s="42" t="s">
        <v>67</v>
      </c>
      <c r="G29" s="73" t="s">
        <v>107</v>
      </c>
      <c r="H29" s="73" t="s">
        <v>108</v>
      </c>
      <c r="I29" s="91" t="s">
        <v>103</v>
      </c>
      <c r="J29" s="71" t="s">
        <v>104</v>
      </c>
      <c r="K29" s="69">
        <v>41620</v>
      </c>
      <c r="L29" s="69">
        <v>41639</v>
      </c>
      <c r="M29" s="47" t="s">
        <v>60</v>
      </c>
      <c r="N29" s="93">
        <v>1498</v>
      </c>
      <c r="O29" s="76">
        <v>0</v>
      </c>
      <c r="P29" s="50">
        <f t="shared" si="4"/>
        <v>1498</v>
      </c>
      <c r="Q29" s="76"/>
      <c r="R29" s="50">
        <f t="shared" si="5"/>
        <v>54.79</v>
      </c>
      <c r="S29" s="63"/>
      <c r="T29" s="52"/>
      <c r="U29" s="52"/>
      <c r="V29" s="53">
        <f t="shared" si="6"/>
        <v>54.79</v>
      </c>
      <c r="W29" s="58"/>
    </row>
    <row r="30" spans="1:23" ht="15.75" thickBot="1">
      <c r="A30" s="276"/>
      <c r="B30" s="89"/>
      <c r="C30" s="77"/>
      <c r="D30" s="56"/>
      <c r="E30" s="78"/>
      <c r="F30" s="42" t="s">
        <v>67</v>
      </c>
      <c r="G30" s="79"/>
      <c r="H30" s="79"/>
      <c r="I30" s="77"/>
      <c r="J30" s="77"/>
      <c r="K30" s="69"/>
      <c r="L30" s="69"/>
      <c r="M30" s="47" t="s">
        <v>60</v>
      </c>
      <c r="N30" s="94"/>
      <c r="O30" s="82"/>
      <c r="P30" s="50">
        <f t="shared" si="4"/>
        <v>0</v>
      </c>
      <c r="Q30" s="82"/>
      <c r="R30" s="50">
        <f t="shared" si="5"/>
        <v>0</v>
      </c>
      <c r="S30" s="83"/>
      <c r="T30" s="52"/>
      <c r="U30" s="52"/>
      <c r="V30" s="53">
        <f t="shared" si="6"/>
        <v>0</v>
      </c>
      <c r="W30" s="84"/>
    </row>
    <row r="31" spans="1:23" ht="13.5" thickBot="1">
      <c r="A31" s="277"/>
      <c r="B31" s="272" t="s">
        <v>109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>
        <f aca="true" t="shared" si="7" ref="N31:V31">SUM(N24:N30)</f>
        <v>438695.8</v>
      </c>
      <c r="O31" s="273">
        <f t="shared" si="7"/>
        <v>91376.2</v>
      </c>
      <c r="P31" s="274">
        <f t="shared" si="7"/>
        <v>530072</v>
      </c>
      <c r="Q31" s="85">
        <f t="shared" si="7"/>
        <v>0</v>
      </c>
      <c r="R31" s="86">
        <f t="shared" si="7"/>
        <v>19388.870000000003</v>
      </c>
      <c r="S31" s="87">
        <f t="shared" si="7"/>
        <v>0</v>
      </c>
      <c r="T31" s="86">
        <f t="shared" si="7"/>
        <v>0</v>
      </c>
      <c r="U31" s="86">
        <f t="shared" si="7"/>
        <v>0</v>
      </c>
      <c r="V31" s="86">
        <f t="shared" si="7"/>
        <v>19388.870000000003</v>
      </c>
      <c r="W31" s="88"/>
    </row>
    <row r="32" spans="1:23" ht="15">
      <c r="A32" s="275" t="s">
        <v>110</v>
      </c>
      <c r="B32" s="89"/>
      <c r="C32" s="92"/>
      <c r="D32" s="56"/>
      <c r="E32" s="95"/>
      <c r="F32" s="42" t="s">
        <v>67</v>
      </c>
      <c r="G32" s="90"/>
      <c r="H32" s="90"/>
      <c r="I32" s="92"/>
      <c r="J32" s="92"/>
      <c r="K32" s="69"/>
      <c r="L32" s="69"/>
      <c r="M32" s="47" t="s">
        <v>60</v>
      </c>
      <c r="N32" s="48">
        <v>0</v>
      </c>
      <c r="O32" s="49"/>
      <c r="P32" s="50">
        <f>IF($D$6="ANO",IF($D$7="NE",SUM(N32:O32),N32),SUM(N32:O32))</f>
        <v>0</v>
      </c>
      <c r="Q32" s="49">
        <v>0</v>
      </c>
      <c r="R32" s="50">
        <f>ROUND(IF(M32="EUR",P32,(P32/$I$7)),2)</f>
        <v>0</v>
      </c>
      <c r="S32" s="51"/>
      <c r="T32" s="52"/>
      <c r="U32" s="52"/>
      <c r="V32" s="53">
        <f>ROUND(IF(M32="CZK",R32-(T32/$I$7),R32-U32),2)</f>
        <v>0</v>
      </c>
      <c r="W32" s="54"/>
    </row>
    <row r="33" spans="1:23" ht="12.75" customHeight="1">
      <c r="A33" s="276"/>
      <c r="B33" s="89"/>
      <c r="C33" s="71"/>
      <c r="D33" s="56"/>
      <c r="E33" s="72"/>
      <c r="F33" s="42" t="s">
        <v>67</v>
      </c>
      <c r="G33" s="73"/>
      <c r="H33" s="73"/>
      <c r="I33" s="71"/>
      <c r="J33" s="71"/>
      <c r="K33" s="69"/>
      <c r="L33" s="69"/>
      <c r="M33" s="47" t="s">
        <v>60</v>
      </c>
      <c r="N33" s="48"/>
      <c r="O33" s="49"/>
      <c r="P33" s="50">
        <f aca="true" t="shared" si="8" ref="P33:P39">IF($D$6="ANO",IF($D$7="NE",SUM(N33:O33),N33),SUM(N33:O33))</f>
        <v>0</v>
      </c>
      <c r="Q33" s="49"/>
      <c r="R33" s="50">
        <f aca="true" t="shared" si="9" ref="R33:R39">ROUND(IF(M33="EUR",P33,(P33/$I$7)),2)</f>
        <v>0</v>
      </c>
      <c r="S33" s="63"/>
      <c r="T33" s="52"/>
      <c r="U33" s="52"/>
      <c r="V33" s="53">
        <f aca="true" t="shared" si="10" ref="V33:V39">ROUND(IF(M33="CZK",R33-(T33/$I$7),R33-U33),2)</f>
        <v>0</v>
      </c>
      <c r="W33" s="58"/>
    </row>
    <row r="34" spans="1:23" ht="15">
      <c r="A34" s="276"/>
      <c r="B34" s="89"/>
      <c r="C34" s="71"/>
      <c r="D34" s="56"/>
      <c r="E34" s="72"/>
      <c r="F34" s="42" t="s">
        <v>67</v>
      </c>
      <c r="G34" s="73"/>
      <c r="H34" s="73"/>
      <c r="I34" s="71"/>
      <c r="J34" s="71"/>
      <c r="K34" s="69"/>
      <c r="L34" s="69"/>
      <c r="M34" s="47" t="s">
        <v>60</v>
      </c>
      <c r="N34" s="61"/>
      <c r="O34" s="62"/>
      <c r="P34" s="50">
        <f t="shared" si="8"/>
        <v>0</v>
      </c>
      <c r="Q34" s="62"/>
      <c r="R34" s="50">
        <f t="shared" si="9"/>
        <v>0</v>
      </c>
      <c r="S34" s="63"/>
      <c r="T34" s="52"/>
      <c r="U34" s="52"/>
      <c r="V34" s="53">
        <f>ROUND(IF(M34="CZK",R34-(T34/$I$7),R34-U34),2)</f>
        <v>0</v>
      </c>
      <c r="W34" s="58"/>
    </row>
    <row r="35" spans="1:23" ht="15">
      <c r="A35" s="276"/>
      <c r="B35" s="89"/>
      <c r="C35" s="71"/>
      <c r="D35" s="56"/>
      <c r="E35" s="72"/>
      <c r="F35" s="42" t="s">
        <v>111</v>
      </c>
      <c r="G35" s="73"/>
      <c r="H35" s="73"/>
      <c r="I35" s="71"/>
      <c r="J35" s="71"/>
      <c r="K35" s="69"/>
      <c r="L35" s="69"/>
      <c r="M35" s="47" t="s">
        <v>60</v>
      </c>
      <c r="N35" s="61"/>
      <c r="O35" s="62"/>
      <c r="P35" s="50">
        <f t="shared" si="8"/>
        <v>0</v>
      </c>
      <c r="Q35" s="62"/>
      <c r="R35" s="50">
        <f t="shared" si="9"/>
        <v>0</v>
      </c>
      <c r="S35" s="63"/>
      <c r="T35" s="52"/>
      <c r="U35" s="52"/>
      <c r="V35" s="53">
        <f>ROUND(IF(M35="CZK",R35-(T35/$I$7),R35-U35),2)</f>
        <v>0</v>
      </c>
      <c r="W35" s="58"/>
    </row>
    <row r="36" spans="1:23" ht="15">
      <c r="A36" s="276"/>
      <c r="B36" s="89"/>
      <c r="C36" s="71"/>
      <c r="D36" s="56"/>
      <c r="E36" s="72"/>
      <c r="F36" s="42" t="s">
        <v>67</v>
      </c>
      <c r="G36" s="73"/>
      <c r="H36" s="73"/>
      <c r="I36" s="71"/>
      <c r="J36" s="71"/>
      <c r="K36" s="69"/>
      <c r="L36" s="69"/>
      <c r="M36" s="47" t="s">
        <v>60</v>
      </c>
      <c r="N36" s="61"/>
      <c r="O36" s="62"/>
      <c r="P36" s="50">
        <f t="shared" si="8"/>
        <v>0</v>
      </c>
      <c r="Q36" s="62"/>
      <c r="R36" s="50">
        <f t="shared" si="9"/>
        <v>0</v>
      </c>
      <c r="S36" s="63"/>
      <c r="T36" s="52"/>
      <c r="U36" s="52"/>
      <c r="V36" s="53">
        <f t="shared" si="10"/>
        <v>0</v>
      </c>
      <c r="W36" s="58"/>
    </row>
    <row r="37" spans="1:23" ht="15">
      <c r="A37" s="276"/>
      <c r="B37" s="89"/>
      <c r="C37" s="71"/>
      <c r="D37" s="56"/>
      <c r="E37" s="72"/>
      <c r="F37" s="42" t="s">
        <v>67</v>
      </c>
      <c r="G37" s="73"/>
      <c r="H37" s="73"/>
      <c r="I37" s="71"/>
      <c r="J37" s="71"/>
      <c r="K37" s="69"/>
      <c r="L37" s="69"/>
      <c r="M37" s="47" t="s">
        <v>60</v>
      </c>
      <c r="N37" s="93"/>
      <c r="O37" s="70"/>
      <c r="P37" s="50">
        <f t="shared" si="8"/>
        <v>0</v>
      </c>
      <c r="Q37" s="70"/>
      <c r="R37" s="50">
        <f t="shared" si="9"/>
        <v>0</v>
      </c>
      <c r="S37" s="63"/>
      <c r="T37" s="52"/>
      <c r="U37" s="52"/>
      <c r="V37" s="53">
        <f t="shared" si="10"/>
        <v>0</v>
      </c>
      <c r="W37" s="58"/>
    </row>
    <row r="38" spans="1:23" ht="15">
      <c r="A38" s="276"/>
      <c r="B38" s="89"/>
      <c r="C38" s="71"/>
      <c r="D38" s="56"/>
      <c r="E38" s="72"/>
      <c r="F38" s="42" t="s">
        <v>67</v>
      </c>
      <c r="G38" s="73"/>
      <c r="H38" s="73"/>
      <c r="I38" s="71"/>
      <c r="J38" s="71"/>
      <c r="K38" s="69"/>
      <c r="L38" s="69"/>
      <c r="M38" s="47" t="s">
        <v>60</v>
      </c>
      <c r="N38" s="93">
        <v>0</v>
      </c>
      <c r="O38" s="76"/>
      <c r="P38" s="50">
        <f t="shared" si="8"/>
        <v>0</v>
      </c>
      <c r="Q38" s="76"/>
      <c r="R38" s="50">
        <f t="shared" si="9"/>
        <v>0</v>
      </c>
      <c r="S38" s="63"/>
      <c r="T38" s="52"/>
      <c r="U38" s="52"/>
      <c r="V38" s="53">
        <f t="shared" si="10"/>
        <v>0</v>
      </c>
      <c r="W38" s="58"/>
    </row>
    <row r="39" spans="1:23" ht="15.75" thickBot="1">
      <c r="A39" s="276"/>
      <c r="B39" s="89"/>
      <c r="C39" s="77"/>
      <c r="D39" s="56"/>
      <c r="E39" s="78"/>
      <c r="F39" s="42" t="s">
        <v>67</v>
      </c>
      <c r="G39" s="79"/>
      <c r="H39" s="79"/>
      <c r="I39" s="77"/>
      <c r="J39" s="77"/>
      <c r="K39" s="69"/>
      <c r="L39" s="69"/>
      <c r="M39" s="47" t="s">
        <v>60</v>
      </c>
      <c r="N39" s="94"/>
      <c r="O39" s="82"/>
      <c r="P39" s="50">
        <f t="shared" si="8"/>
        <v>0</v>
      </c>
      <c r="Q39" s="82"/>
      <c r="R39" s="50">
        <f t="shared" si="9"/>
        <v>0</v>
      </c>
      <c r="S39" s="83"/>
      <c r="T39" s="52"/>
      <c r="U39" s="52"/>
      <c r="V39" s="53">
        <f t="shared" si="10"/>
        <v>0</v>
      </c>
      <c r="W39" s="84"/>
    </row>
    <row r="40" spans="1:23" ht="13.5" thickBot="1">
      <c r="A40" s="277"/>
      <c r="B40" s="272" t="s">
        <v>112</v>
      </c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>
        <f aca="true" t="shared" si="11" ref="N40:V40">SUM(N32:N39)</f>
        <v>0</v>
      </c>
      <c r="O40" s="273">
        <f t="shared" si="11"/>
        <v>0</v>
      </c>
      <c r="P40" s="274">
        <f t="shared" si="11"/>
        <v>0</v>
      </c>
      <c r="Q40" s="85">
        <f t="shared" si="11"/>
        <v>0</v>
      </c>
      <c r="R40" s="86">
        <f t="shared" si="11"/>
        <v>0</v>
      </c>
      <c r="S40" s="87">
        <f t="shared" si="11"/>
        <v>0</v>
      </c>
      <c r="T40" s="86">
        <f t="shared" si="11"/>
        <v>0</v>
      </c>
      <c r="U40" s="86">
        <f t="shared" si="11"/>
        <v>0</v>
      </c>
      <c r="V40" s="86">
        <f t="shared" si="11"/>
        <v>0</v>
      </c>
      <c r="W40" s="88"/>
    </row>
    <row r="41" spans="1:43" s="99" customFormat="1" ht="23.25" customHeight="1" thickBot="1">
      <c r="A41" s="278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96"/>
      <c r="M41" s="96"/>
      <c r="N41" s="96"/>
      <c r="O41" s="96"/>
      <c r="P41" s="96"/>
      <c r="Q41" s="96"/>
      <c r="R41" s="280"/>
      <c r="S41" s="280"/>
      <c r="T41" s="280"/>
      <c r="U41" s="280"/>
      <c r="V41" s="97"/>
      <c r="W41" s="98"/>
      <c r="AQ41" s="8"/>
    </row>
    <row r="42" spans="1:43" ht="26.25" customHeight="1" thickBot="1">
      <c r="A42" s="100" t="s">
        <v>113</v>
      </c>
      <c r="B42" s="281" t="s">
        <v>114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3"/>
      <c r="O42" s="284" t="s">
        <v>61</v>
      </c>
      <c r="P42" s="285"/>
      <c r="Q42" s="286"/>
      <c r="R42" s="101">
        <f>R40+R31+R23</f>
        <v>19461.15</v>
      </c>
      <c r="S42" s="102">
        <f>S40+S31+S23</f>
        <v>0</v>
      </c>
      <c r="T42" s="103">
        <f>T40+T31+T23</f>
        <v>0</v>
      </c>
      <c r="U42" s="103">
        <f>U40+U31+U23</f>
        <v>0</v>
      </c>
      <c r="V42" s="101">
        <f>V40+V31+V23</f>
        <v>19461.15</v>
      </c>
      <c r="W42" s="98"/>
      <c r="AQ42" s="99"/>
    </row>
    <row r="43" spans="1:43" ht="26.25" customHeight="1" thickBot="1">
      <c r="A43" s="104" t="s">
        <v>115</v>
      </c>
      <c r="B43" s="281" t="s">
        <v>116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3"/>
      <c r="O43" s="101" t="s">
        <v>60</v>
      </c>
      <c r="P43" s="105">
        <v>0</v>
      </c>
      <c r="Q43" s="287"/>
      <c r="R43" s="288"/>
      <c r="S43" s="288"/>
      <c r="T43" s="289"/>
      <c r="U43" s="103" t="s">
        <v>61</v>
      </c>
      <c r="V43" s="103">
        <f>ROUND((P43/$I$7),2)</f>
        <v>0</v>
      </c>
      <c r="W43" s="98"/>
      <c r="AQ43" s="99"/>
    </row>
    <row r="44" spans="1:43" ht="26.25" customHeight="1" thickBot="1">
      <c r="A44" s="104" t="s">
        <v>117</v>
      </c>
      <c r="B44" s="281" t="s">
        <v>118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3"/>
      <c r="O44" s="287"/>
      <c r="P44" s="288"/>
      <c r="Q44" s="288"/>
      <c r="R44" s="288"/>
      <c r="S44" s="288"/>
      <c r="T44" s="289"/>
      <c r="U44" s="103" t="s">
        <v>61</v>
      </c>
      <c r="V44" s="103">
        <f>$V42-$V43</f>
        <v>19461.15</v>
      </c>
      <c r="W44" s="98"/>
      <c r="AQ44" s="99"/>
    </row>
    <row r="45" spans="1:43" s="14" customFormat="1" ht="12.75">
      <c r="A45" s="10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07"/>
      <c r="M45" s="107"/>
      <c r="N45" s="107"/>
      <c r="O45" s="107"/>
      <c r="P45" s="107"/>
      <c r="Q45" s="107"/>
      <c r="R45" s="290"/>
      <c r="S45" s="291"/>
      <c r="T45" s="108"/>
      <c r="U45" s="107"/>
      <c r="V45" s="107"/>
      <c r="W45" s="98"/>
      <c r="AQ45" s="8"/>
    </row>
    <row r="46" spans="1:23" s="14" customFormat="1" ht="22.5" customHeight="1" thickBot="1">
      <c r="A46" s="109" t="s">
        <v>119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07"/>
      <c r="M46" s="107"/>
      <c r="N46" s="107"/>
      <c r="O46" s="107"/>
      <c r="P46" s="107"/>
      <c r="Q46" s="107"/>
      <c r="R46" s="110"/>
      <c r="S46" s="110"/>
      <c r="T46" s="110"/>
      <c r="U46" s="110"/>
      <c r="V46" s="110"/>
      <c r="W46" s="110"/>
    </row>
    <row r="47" spans="1:23" s="14" customFormat="1" ht="15" customHeight="1">
      <c r="A47" s="292" t="s">
        <v>120</v>
      </c>
      <c r="B47" s="111"/>
      <c r="C47" s="112"/>
      <c r="D47" s="113"/>
      <c r="E47" s="114"/>
      <c r="F47" s="115" t="s">
        <v>67</v>
      </c>
      <c r="G47" s="116"/>
      <c r="H47" s="116"/>
      <c r="I47" s="112"/>
      <c r="J47" s="112"/>
      <c r="K47" s="117"/>
      <c r="L47" s="117"/>
      <c r="M47" s="118" t="s">
        <v>60</v>
      </c>
      <c r="N47" s="119">
        <v>0</v>
      </c>
      <c r="O47" s="120"/>
      <c r="P47" s="121">
        <f aca="true" t="shared" si="12" ref="P47:P53">IF($D$6="ANO",IF($D$7="NE",SUM(N47:O47),N47),SUM(N47:O47))</f>
        <v>0</v>
      </c>
      <c r="Q47" s="120">
        <v>0</v>
      </c>
      <c r="R47" s="121">
        <f aca="true" t="shared" si="13" ref="R47:R53">ROUND(IF(M47="EUR",P47,(P47/$I$7)),2)</f>
        <v>0</v>
      </c>
      <c r="S47" s="122">
        <v>0</v>
      </c>
      <c r="T47" s="123"/>
      <c r="U47" s="123"/>
      <c r="V47" s="124">
        <f>ROUND(IF(M47="CZK",R47-(T47/$I$7),R47-U47),2)</f>
        <v>0</v>
      </c>
      <c r="W47" s="125"/>
    </row>
    <row r="48" spans="1:23" s="14" customFormat="1" ht="15">
      <c r="A48" s="293"/>
      <c r="B48" s="126"/>
      <c r="C48" s="71"/>
      <c r="D48" s="56"/>
      <c r="E48" s="72"/>
      <c r="F48" s="42" t="s">
        <v>67</v>
      </c>
      <c r="G48" s="73"/>
      <c r="H48" s="73"/>
      <c r="I48" s="71"/>
      <c r="J48" s="71"/>
      <c r="K48" s="69"/>
      <c r="L48" s="69"/>
      <c r="M48" s="47" t="s">
        <v>60</v>
      </c>
      <c r="N48" s="48"/>
      <c r="O48" s="49"/>
      <c r="P48" s="50">
        <f t="shared" si="12"/>
        <v>0</v>
      </c>
      <c r="Q48" s="49"/>
      <c r="R48" s="50">
        <f t="shared" si="13"/>
        <v>0</v>
      </c>
      <c r="S48" s="63"/>
      <c r="T48" s="52"/>
      <c r="U48" s="52"/>
      <c r="V48" s="127">
        <f aca="true" t="shared" si="14" ref="V48:V53">ROUND(IF(M48="CZK",R48-(T48/$I$7),R48-U48),2)</f>
        <v>0</v>
      </c>
      <c r="W48" s="58"/>
    </row>
    <row r="49" spans="1:23" s="14" customFormat="1" ht="15">
      <c r="A49" s="293"/>
      <c r="B49" s="126"/>
      <c r="C49" s="71"/>
      <c r="D49" s="56"/>
      <c r="E49" s="72"/>
      <c r="F49" s="42" t="s">
        <v>67</v>
      </c>
      <c r="G49" s="73"/>
      <c r="H49" s="73"/>
      <c r="I49" s="71"/>
      <c r="J49" s="71"/>
      <c r="K49" s="69"/>
      <c r="L49" s="69"/>
      <c r="M49" s="47" t="s">
        <v>61</v>
      </c>
      <c r="N49" s="61"/>
      <c r="O49" s="62"/>
      <c r="P49" s="50">
        <f t="shared" si="12"/>
        <v>0</v>
      </c>
      <c r="Q49" s="62"/>
      <c r="R49" s="50">
        <f t="shared" si="13"/>
        <v>0</v>
      </c>
      <c r="S49" s="63"/>
      <c r="T49" s="52"/>
      <c r="U49" s="52"/>
      <c r="V49" s="127">
        <f t="shared" si="14"/>
        <v>0</v>
      </c>
      <c r="W49" s="58"/>
    </row>
    <row r="50" spans="1:23" s="14" customFormat="1" ht="15">
      <c r="A50" s="293"/>
      <c r="B50" s="126"/>
      <c r="C50" s="71"/>
      <c r="D50" s="56"/>
      <c r="E50" s="72"/>
      <c r="F50" s="42" t="s">
        <v>67</v>
      </c>
      <c r="G50" s="73"/>
      <c r="H50" s="73"/>
      <c r="I50" s="71"/>
      <c r="J50" s="71"/>
      <c r="K50" s="69"/>
      <c r="L50" s="69"/>
      <c r="M50" s="47" t="s">
        <v>60</v>
      </c>
      <c r="N50" s="61"/>
      <c r="O50" s="62"/>
      <c r="P50" s="50">
        <f t="shared" si="12"/>
        <v>0</v>
      </c>
      <c r="Q50" s="62"/>
      <c r="R50" s="50">
        <f t="shared" si="13"/>
        <v>0</v>
      </c>
      <c r="S50" s="63"/>
      <c r="T50" s="52"/>
      <c r="U50" s="52"/>
      <c r="V50" s="127">
        <f t="shared" si="14"/>
        <v>0</v>
      </c>
      <c r="W50" s="58"/>
    </row>
    <row r="51" spans="1:23" s="14" customFormat="1" ht="15">
      <c r="A51" s="293"/>
      <c r="B51" s="126"/>
      <c r="C51" s="71"/>
      <c r="D51" s="56"/>
      <c r="E51" s="72"/>
      <c r="F51" s="42" t="s">
        <v>67</v>
      </c>
      <c r="G51" s="73"/>
      <c r="H51" s="73"/>
      <c r="I51" s="71"/>
      <c r="J51" s="71"/>
      <c r="K51" s="69"/>
      <c r="L51" s="69"/>
      <c r="M51" s="47" t="s">
        <v>60</v>
      </c>
      <c r="N51" s="93">
        <v>0</v>
      </c>
      <c r="O51" s="70"/>
      <c r="P51" s="50">
        <f t="shared" si="12"/>
        <v>0</v>
      </c>
      <c r="Q51" s="70"/>
      <c r="R51" s="50">
        <f t="shared" si="13"/>
        <v>0</v>
      </c>
      <c r="S51" s="63"/>
      <c r="T51" s="52"/>
      <c r="U51" s="52"/>
      <c r="V51" s="127">
        <f t="shared" si="14"/>
        <v>0</v>
      </c>
      <c r="W51" s="58"/>
    </row>
    <row r="52" spans="1:23" s="14" customFormat="1" ht="15">
      <c r="A52" s="293"/>
      <c r="B52" s="126"/>
      <c r="C52" s="71"/>
      <c r="D52" s="56"/>
      <c r="E52" s="72"/>
      <c r="F52" s="42" t="s">
        <v>67</v>
      </c>
      <c r="G52" s="73"/>
      <c r="H52" s="73"/>
      <c r="I52" s="71"/>
      <c r="J52" s="71"/>
      <c r="K52" s="69"/>
      <c r="L52" s="69"/>
      <c r="M52" s="47" t="s">
        <v>60</v>
      </c>
      <c r="N52" s="93"/>
      <c r="O52" s="76"/>
      <c r="P52" s="50">
        <f t="shared" si="12"/>
        <v>0</v>
      </c>
      <c r="Q52" s="76"/>
      <c r="R52" s="50">
        <f t="shared" si="13"/>
        <v>0</v>
      </c>
      <c r="S52" s="63"/>
      <c r="T52" s="52"/>
      <c r="U52" s="52"/>
      <c r="V52" s="127">
        <f t="shared" si="14"/>
        <v>0</v>
      </c>
      <c r="W52" s="58"/>
    </row>
    <row r="53" spans="1:23" s="14" customFormat="1" ht="15.75" thickBot="1">
      <c r="A53" s="293"/>
      <c r="B53" s="128"/>
      <c r="C53" s="77"/>
      <c r="D53" s="56"/>
      <c r="E53" s="78"/>
      <c r="F53" s="42" t="s">
        <v>67</v>
      </c>
      <c r="G53" s="79"/>
      <c r="H53" s="79"/>
      <c r="I53" s="77"/>
      <c r="J53" s="77"/>
      <c r="K53" s="69"/>
      <c r="L53" s="69"/>
      <c r="M53" s="47" t="s">
        <v>60</v>
      </c>
      <c r="N53" s="94"/>
      <c r="O53" s="82"/>
      <c r="P53" s="50">
        <f t="shared" si="12"/>
        <v>0</v>
      </c>
      <c r="Q53" s="82"/>
      <c r="R53" s="50">
        <f t="shared" si="13"/>
        <v>0</v>
      </c>
      <c r="S53" s="83"/>
      <c r="T53" s="52"/>
      <c r="U53" s="52"/>
      <c r="V53" s="127">
        <f t="shared" si="14"/>
        <v>0</v>
      </c>
      <c r="W53" s="84"/>
    </row>
    <row r="54" spans="1:23" s="14" customFormat="1" ht="13.5" thickBot="1">
      <c r="A54" s="294"/>
      <c r="B54" s="272" t="s">
        <v>121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4"/>
      <c r="Q54" s="85">
        <f aca="true" t="shared" si="15" ref="Q54:V54">SUM(Q47:Q53)</f>
        <v>0</v>
      </c>
      <c r="R54" s="86">
        <f t="shared" si="15"/>
        <v>0</v>
      </c>
      <c r="S54" s="87">
        <f t="shared" si="15"/>
        <v>0</v>
      </c>
      <c r="T54" s="86">
        <f t="shared" si="15"/>
        <v>0</v>
      </c>
      <c r="U54" s="86">
        <f t="shared" si="15"/>
        <v>0</v>
      </c>
      <c r="V54" s="86">
        <f t="shared" si="15"/>
        <v>0</v>
      </c>
      <c r="W54" s="88"/>
    </row>
    <row r="55" spans="1:23" s="14" customFormat="1" ht="13.5" thickBot="1">
      <c r="A55" s="10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07"/>
      <c r="M55" s="107"/>
      <c r="N55" s="107"/>
      <c r="O55" s="107"/>
      <c r="P55" s="107"/>
      <c r="Q55" s="107"/>
      <c r="R55" s="110"/>
      <c r="S55" s="110"/>
      <c r="T55" s="110"/>
      <c r="U55" s="110"/>
      <c r="V55" s="110"/>
      <c r="W55" s="110"/>
    </row>
    <row r="56" spans="1:43" s="134" customFormat="1" ht="15.75" customHeight="1" thickBot="1">
      <c r="A56" s="129"/>
      <c r="B56" s="130"/>
      <c r="C56" s="131"/>
      <c r="D56" s="131"/>
      <c r="E56" s="132"/>
      <c r="F56" s="132"/>
      <c r="G56" s="132"/>
      <c r="H56" s="132"/>
      <c r="I56" s="131"/>
      <c r="J56" s="131"/>
      <c r="K56" s="133"/>
      <c r="T56" s="295" t="s">
        <v>122</v>
      </c>
      <c r="U56" s="296"/>
      <c r="V56" s="297"/>
      <c r="W56" s="135">
        <f>V44</f>
        <v>19461.15</v>
      </c>
      <c r="X56" s="133"/>
      <c r="Y56" s="134" t="s">
        <v>123</v>
      </c>
      <c r="AC56" s="133"/>
      <c r="AD56" s="133"/>
      <c r="AE56" s="133"/>
      <c r="AF56" s="133"/>
      <c r="AG56" s="133"/>
      <c r="AH56" s="133"/>
      <c r="AI56" s="133"/>
      <c r="AQ56" s="14"/>
    </row>
    <row r="57" spans="1:43" ht="16.5" customHeight="1" thickBot="1">
      <c r="A57" s="136" t="s">
        <v>124</v>
      </c>
      <c r="B57" s="137"/>
      <c r="C57" s="138"/>
      <c r="D57" s="138"/>
      <c r="E57" s="139"/>
      <c r="F57" s="138"/>
      <c r="G57" s="140"/>
      <c r="H57" s="141"/>
      <c r="I57" s="141"/>
      <c r="J57" s="142"/>
      <c r="K57" s="143"/>
      <c r="L57" s="134"/>
      <c r="R57" s="301" t="s">
        <v>125</v>
      </c>
      <c r="S57" s="302"/>
      <c r="T57" s="303" t="s">
        <v>126</v>
      </c>
      <c r="U57" s="303"/>
      <c r="V57" s="304"/>
      <c r="W57" s="135">
        <f>R42-V42</f>
        <v>0</v>
      </c>
      <c r="X57" s="144" t="s">
        <v>127</v>
      </c>
      <c r="Y57" s="145" t="s">
        <v>128</v>
      </c>
      <c r="Z57" s="146" t="s">
        <v>129</v>
      </c>
      <c r="AC57" s="147"/>
      <c r="AD57" s="147"/>
      <c r="AE57" s="147"/>
      <c r="AF57" s="147"/>
      <c r="AG57" s="147"/>
      <c r="AH57" s="147"/>
      <c r="AI57" s="147"/>
      <c r="AQ57" s="134"/>
    </row>
    <row r="58" spans="1:43" s="14" customFormat="1" ht="13.5" customHeight="1" thickBot="1">
      <c r="A58" s="148" t="s">
        <v>130</v>
      </c>
      <c r="B58" s="149" t="s">
        <v>131</v>
      </c>
      <c r="C58" s="150"/>
      <c r="D58" s="150"/>
      <c r="E58" s="150"/>
      <c r="F58" s="151"/>
      <c r="G58" s="147"/>
      <c r="H58" s="143"/>
      <c r="I58" s="143"/>
      <c r="J58" s="152"/>
      <c r="K58" s="143"/>
      <c r="L58" s="149"/>
      <c r="R58" s="153">
        <f>FLOOR(($V64*W58),1)</f>
        <v>0</v>
      </c>
      <c r="S58" s="154" t="s">
        <v>111</v>
      </c>
      <c r="T58" s="305" t="s">
        <v>132</v>
      </c>
      <c r="U58" s="305"/>
      <c r="V58" s="306"/>
      <c r="W58" s="155">
        <f>$X58-($X58/$V42*$V43)</f>
        <v>0</v>
      </c>
      <c r="X58" s="156">
        <f>SUMIF(F16:F40,"IV",V16:V40)</f>
        <v>0</v>
      </c>
      <c r="Y58" s="157">
        <f>W58/V44</f>
        <v>0</v>
      </c>
      <c r="Z58" s="157">
        <f>R58/W64</f>
        <v>0</v>
      </c>
      <c r="AC58" s="133"/>
      <c r="AD58" s="133"/>
      <c r="AE58" s="133"/>
      <c r="AF58" s="133"/>
      <c r="AG58" s="133"/>
      <c r="AH58" s="133"/>
      <c r="AI58" s="133"/>
      <c r="AQ58" s="8"/>
    </row>
    <row r="59" spans="1:35" s="14" customFormat="1" ht="13.5" customHeight="1" thickBot="1">
      <c r="A59" s="148" t="s">
        <v>133</v>
      </c>
      <c r="B59" s="149" t="s">
        <v>134</v>
      </c>
      <c r="C59" s="150"/>
      <c r="D59" s="150"/>
      <c r="E59" s="150"/>
      <c r="F59" s="131"/>
      <c r="G59" s="133"/>
      <c r="H59" s="150"/>
      <c r="I59" s="150"/>
      <c r="J59" s="158"/>
      <c r="K59" s="150"/>
      <c r="L59" s="149"/>
      <c r="R59" s="159">
        <f>W64-R58</f>
        <v>973</v>
      </c>
      <c r="S59" s="160" t="s">
        <v>67</v>
      </c>
      <c r="T59" s="305" t="s">
        <v>135</v>
      </c>
      <c r="U59" s="305"/>
      <c r="V59" s="306"/>
      <c r="W59" s="155">
        <f>$X59-($X59/$V42*$V43)</f>
        <v>19461.15</v>
      </c>
      <c r="X59" s="156">
        <f>SUMIF(F16:F40,"NIV",V16:V40)</f>
        <v>19461.15</v>
      </c>
      <c r="Y59" s="157">
        <f>W59/V44</f>
        <v>1</v>
      </c>
      <c r="Z59" s="157">
        <f>R59/W64</f>
        <v>1</v>
      </c>
      <c r="AC59" s="133"/>
      <c r="AD59" s="133"/>
      <c r="AE59" s="133"/>
      <c r="AF59" s="133"/>
      <c r="AG59" s="133"/>
      <c r="AH59" s="133"/>
      <c r="AI59" s="133"/>
    </row>
    <row r="60" spans="1:35" s="14" customFormat="1" ht="13.5" customHeight="1" thickBot="1">
      <c r="A60" s="148" t="s">
        <v>136</v>
      </c>
      <c r="B60" s="149" t="s">
        <v>137</v>
      </c>
      <c r="C60" s="150"/>
      <c r="D60" s="150"/>
      <c r="E60" s="150"/>
      <c r="F60" s="131"/>
      <c r="G60" s="133"/>
      <c r="H60" s="150"/>
      <c r="I60" s="150"/>
      <c r="J60" s="158"/>
      <c r="K60" s="150"/>
      <c r="L60" s="149"/>
      <c r="Q60" s="161" t="s">
        <v>138</v>
      </c>
      <c r="R60" s="162">
        <f>SUM(R58:R59)</f>
        <v>973</v>
      </c>
      <c r="S60" s="133"/>
      <c r="T60" s="133"/>
      <c r="U60" s="163" t="s">
        <v>123</v>
      </c>
      <c r="V60" s="307" t="str">
        <f>IF((W58+W59)=V44,"OK","ZKONTROLUJ     NIV/IV ")</f>
        <v>OK</v>
      </c>
      <c r="W60" s="307"/>
      <c r="Y60" s="164">
        <f>SUM(Y58:Y59)</f>
        <v>1</v>
      </c>
      <c r="Z60" s="164">
        <f>SUM(Z58:Z59)</f>
        <v>1</v>
      </c>
      <c r="AC60" s="133"/>
      <c r="AD60" s="133"/>
      <c r="AE60" s="133"/>
      <c r="AF60" s="133"/>
      <c r="AG60" s="133"/>
      <c r="AH60" s="133"/>
      <c r="AI60" s="133"/>
    </row>
    <row r="61" spans="1:43" ht="12.75">
      <c r="A61" s="148" t="s">
        <v>139</v>
      </c>
      <c r="B61" s="149" t="s">
        <v>140</v>
      </c>
      <c r="C61" s="143"/>
      <c r="D61" s="143"/>
      <c r="E61" s="143"/>
      <c r="F61" s="131"/>
      <c r="G61" s="133"/>
      <c r="H61" s="150"/>
      <c r="I61" s="150"/>
      <c r="J61" s="158"/>
      <c r="K61" s="150"/>
      <c r="L61" s="134"/>
      <c r="O61" s="14"/>
      <c r="P61" s="14"/>
      <c r="Q61" s="14"/>
      <c r="R61" s="14"/>
      <c r="S61" s="133"/>
      <c r="T61" s="308" t="s">
        <v>141</v>
      </c>
      <c r="U61" s="309"/>
      <c r="V61" s="309"/>
      <c r="W61" s="310"/>
      <c r="X61" s="165"/>
      <c r="AC61" s="165"/>
      <c r="AD61" s="165"/>
      <c r="AE61" s="165"/>
      <c r="AF61" s="165"/>
      <c r="AG61" s="165"/>
      <c r="AH61" s="165"/>
      <c r="AI61" s="165"/>
      <c r="AQ61" s="14"/>
    </row>
    <row r="62" spans="1:35" ht="12.75">
      <c r="A62" s="148" t="s">
        <v>142</v>
      </c>
      <c r="B62" s="149" t="s">
        <v>143</v>
      </c>
      <c r="C62" s="143"/>
      <c r="D62" s="143"/>
      <c r="E62" s="143"/>
      <c r="F62" s="143"/>
      <c r="G62" s="143"/>
      <c r="H62" s="143"/>
      <c r="I62" s="143"/>
      <c r="J62" s="152"/>
      <c r="K62" s="166"/>
      <c r="L62" s="166"/>
      <c r="M62" s="166"/>
      <c r="O62" s="14"/>
      <c r="P62" s="14"/>
      <c r="Q62" s="14"/>
      <c r="R62" s="14"/>
      <c r="S62" s="167"/>
      <c r="T62" s="330" t="s">
        <v>144</v>
      </c>
      <c r="U62" s="331"/>
      <c r="V62" s="168" t="s">
        <v>145</v>
      </c>
      <c r="W62" s="169" t="s">
        <v>141</v>
      </c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</row>
    <row r="63" spans="1:35" ht="12.75">
      <c r="A63" s="148" t="s">
        <v>146</v>
      </c>
      <c r="B63" s="149" t="s">
        <v>147</v>
      </c>
      <c r="C63" s="143"/>
      <c r="D63" s="143"/>
      <c r="E63" s="143"/>
      <c r="F63" s="143"/>
      <c r="G63" s="143"/>
      <c r="H63" s="143"/>
      <c r="I63" s="143"/>
      <c r="J63" s="152"/>
      <c r="K63" s="166"/>
      <c r="L63" s="166"/>
      <c r="M63" s="166"/>
      <c r="O63" s="14"/>
      <c r="P63" s="14"/>
      <c r="Q63" s="14"/>
      <c r="R63" s="133"/>
      <c r="S63" s="134"/>
      <c r="T63" s="332" t="s">
        <v>148</v>
      </c>
      <c r="U63" s="333"/>
      <c r="V63" s="170">
        <v>0.85</v>
      </c>
      <c r="W63" s="171">
        <f>FLOOR(($V63*$V44),1)</f>
        <v>16541</v>
      </c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</row>
    <row r="64" spans="1:35" ht="12.75">
      <c r="A64" s="148" t="s">
        <v>149</v>
      </c>
      <c r="B64" s="149" t="s">
        <v>150</v>
      </c>
      <c r="C64" s="143"/>
      <c r="D64" s="143"/>
      <c r="E64" s="143"/>
      <c r="F64" s="143"/>
      <c r="G64" s="143"/>
      <c r="H64" s="143"/>
      <c r="I64" s="143"/>
      <c r="J64" s="152"/>
      <c r="K64" s="166"/>
      <c r="L64" s="166"/>
      <c r="M64" s="166"/>
      <c r="R64" s="133"/>
      <c r="S64" s="134"/>
      <c r="T64" s="330" t="s">
        <v>151</v>
      </c>
      <c r="U64" s="331"/>
      <c r="V64" s="173">
        <v>0.05</v>
      </c>
      <c r="W64" s="171">
        <f>IF(V65=0%,V44-W63,FLOOR(($V64*$V44),1))</f>
        <v>973</v>
      </c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</row>
    <row r="65" spans="1:35" ht="12.75">
      <c r="A65" s="148"/>
      <c r="B65" s="149" t="s">
        <v>152</v>
      </c>
      <c r="C65" s="143"/>
      <c r="D65" s="143"/>
      <c r="E65" s="143"/>
      <c r="F65" s="143"/>
      <c r="G65" s="143"/>
      <c r="H65" s="143"/>
      <c r="I65" s="143"/>
      <c r="J65" s="152"/>
      <c r="K65" s="166"/>
      <c r="L65" s="166"/>
      <c r="M65" s="166"/>
      <c r="R65" s="133"/>
      <c r="S65" s="175"/>
      <c r="T65" s="332" t="s">
        <v>153</v>
      </c>
      <c r="U65" s="333"/>
      <c r="V65" s="176">
        <f>V66-V63-V64</f>
        <v>0.10000000000000002</v>
      </c>
      <c r="W65" s="171">
        <f>V44-W63-W64</f>
        <v>1947.1500000000015</v>
      </c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</row>
    <row r="66" spans="1:35" ht="13.5" thickBot="1">
      <c r="A66" s="177"/>
      <c r="B66" s="149" t="s">
        <v>154</v>
      </c>
      <c r="C66" s="143"/>
      <c r="D66" s="143"/>
      <c r="E66" s="143"/>
      <c r="F66" s="143"/>
      <c r="G66" s="143"/>
      <c r="H66" s="143"/>
      <c r="I66" s="143"/>
      <c r="J66" s="152"/>
      <c r="K66" s="166"/>
      <c r="L66" s="166"/>
      <c r="M66" s="166"/>
      <c r="R66" s="133"/>
      <c r="S66" s="175"/>
      <c r="T66" s="334" t="s">
        <v>155</v>
      </c>
      <c r="U66" s="335"/>
      <c r="V66" s="178">
        <v>1</v>
      </c>
      <c r="W66" s="179">
        <f>SUM(W63:W65)</f>
        <v>19461.15</v>
      </c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</row>
    <row r="67" spans="1:35" ht="13.5" thickBot="1">
      <c r="A67" s="180" t="s">
        <v>156</v>
      </c>
      <c r="B67" s="181" t="s">
        <v>157</v>
      </c>
      <c r="C67" s="181"/>
      <c r="D67" s="181"/>
      <c r="E67" s="181"/>
      <c r="F67" s="181"/>
      <c r="G67" s="181"/>
      <c r="H67" s="181"/>
      <c r="I67" s="181"/>
      <c r="J67" s="182"/>
      <c r="K67" s="166"/>
      <c r="L67" s="166"/>
      <c r="M67" s="166"/>
      <c r="R67" s="167"/>
      <c r="S67" s="175"/>
      <c r="W67" s="167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</row>
    <row r="68" spans="1:35" ht="1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O68" s="298" t="s">
        <v>158</v>
      </c>
      <c r="P68" s="299"/>
      <c r="Q68" s="299"/>
      <c r="R68" s="300"/>
      <c r="S68" s="134"/>
      <c r="T68" s="298" t="s">
        <v>159</v>
      </c>
      <c r="U68" s="299"/>
      <c r="V68" s="299"/>
      <c r="W68" s="300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</row>
    <row r="69" spans="3:35" ht="12.75">
      <c r="C69" s="166"/>
      <c r="D69" s="166"/>
      <c r="E69" s="184"/>
      <c r="F69" s="184"/>
      <c r="G69" s="184"/>
      <c r="H69" s="184"/>
      <c r="I69" s="185"/>
      <c r="J69" s="186"/>
      <c r="K69" s="185"/>
      <c r="L69" s="185"/>
      <c r="M69" s="185"/>
      <c r="N69" s="185"/>
      <c r="O69" s="311" t="s">
        <v>160</v>
      </c>
      <c r="P69" s="312"/>
      <c r="Q69" s="312"/>
      <c r="R69" s="313"/>
      <c r="S69" s="187"/>
      <c r="T69" s="311" t="s">
        <v>161</v>
      </c>
      <c r="U69" s="312"/>
      <c r="V69" s="312"/>
      <c r="W69" s="31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</row>
    <row r="70" spans="3:35" ht="33.75" customHeight="1">
      <c r="C70" s="149"/>
      <c r="D70" s="149"/>
      <c r="E70" s="184"/>
      <c r="F70" s="184"/>
      <c r="G70" s="184"/>
      <c r="H70" s="184"/>
      <c r="I70" s="185"/>
      <c r="J70" s="186"/>
      <c r="K70" s="185"/>
      <c r="L70" s="185"/>
      <c r="M70" s="185"/>
      <c r="N70" s="185"/>
      <c r="O70" s="314"/>
      <c r="P70" s="315"/>
      <c r="Q70" s="315"/>
      <c r="R70" s="316"/>
      <c r="S70" s="187"/>
      <c r="T70" s="314"/>
      <c r="U70" s="315"/>
      <c r="V70" s="315"/>
      <c r="W70" s="316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</row>
    <row r="71" spans="15:23" ht="12.75">
      <c r="O71" s="314"/>
      <c r="P71" s="315"/>
      <c r="Q71" s="315"/>
      <c r="R71" s="316"/>
      <c r="T71" s="314"/>
      <c r="U71" s="315"/>
      <c r="V71" s="315"/>
      <c r="W71" s="316"/>
    </row>
    <row r="72" spans="15:23" ht="12.75">
      <c r="O72" s="317"/>
      <c r="P72" s="318"/>
      <c r="Q72" s="318"/>
      <c r="R72" s="319"/>
      <c r="T72" s="317"/>
      <c r="U72" s="318"/>
      <c r="V72" s="318"/>
      <c r="W72" s="319"/>
    </row>
    <row r="73" spans="15:23" ht="12.75">
      <c r="O73" s="320" t="s">
        <v>162</v>
      </c>
      <c r="P73" s="321"/>
      <c r="Q73" s="321"/>
      <c r="R73" s="322"/>
      <c r="T73" s="320" t="s">
        <v>162</v>
      </c>
      <c r="U73" s="321"/>
      <c r="V73" s="321"/>
      <c r="W73" s="322"/>
    </row>
    <row r="74" spans="15:23" ht="12.75">
      <c r="O74" s="323"/>
      <c r="P74" s="324"/>
      <c r="Q74" s="324"/>
      <c r="R74" s="325"/>
      <c r="T74" s="323"/>
      <c r="U74" s="324"/>
      <c r="V74" s="324"/>
      <c r="W74" s="325"/>
    </row>
    <row r="75" spans="15:23" ht="13.5" thickBot="1">
      <c r="O75" s="326"/>
      <c r="P75" s="327"/>
      <c r="Q75" s="327"/>
      <c r="R75" s="328"/>
      <c r="T75" s="326"/>
      <c r="U75" s="327"/>
      <c r="V75" s="327"/>
      <c r="W75" s="328"/>
    </row>
  </sheetData>
  <sheetProtection/>
  <mergeCells count="74">
    <mergeCell ref="O69:R72"/>
    <mergeCell ref="T69:W72"/>
    <mergeCell ref="O73:R75"/>
    <mergeCell ref="T73:W75"/>
    <mergeCell ref="U1:V1"/>
    <mergeCell ref="T62:U62"/>
    <mergeCell ref="T63:U63"/>
    <mergeCell ref="T64:U64"/>
    <mergeCell ref="T65:U65"/>
    <mergeCell ref="T66:U66"/>
    <mergeCell ref="O68:R68"/>
    <mergeCell ref="T68:W68"/>
    <mergeCell ref="R57:S57"/>
    <mergeCell ref="T57:V57"/>
    <mergeCell ref="T58:V58"/>
    <mergeCell ref="T59:V59"/>
    <mergeCell ref="V60:W60"/>
    <mergeCell ref="T61:W61"/>
    <mergeCell ref="B44:N44"/>
    <mergeCell ref="O44:T44"/>
    <mergeCell ref="R45:S45"/>
    <mergeCell ref="A47:A54"/>
    <mergeCell ref="B54:P54"/>
    <mergeCell ref="T56:V56"/>
    <mergeCell ref="A41:K41"/>
    <mergeCell ref="R41:S41"/>
    <mergeCell ref="T41:U41"/>
    <mergeCell ref="B42:N42"/>
    <mergeCell ref="O42:Q42"/>
    <mergeCell ref="B43:N43"/>
    <mergeCell ref="Q43:T43"/>
    <mergeCell ref="A16:A23"/>
    <mergeCell ref="B23:P23"/>
    <mergeCell ref="A24:A31"/>
    <mergeCell ref="B31:P31"/>
    <mergeCell ref="A32:A40"/>
    <mergeCell ref="B40:P40"/>
    <mergeCell ref="C13:C14"/>
    <mergeCell ref="D13:D14"/>
    <mergeCell ref="E13:E14"/>
    <mergeCell ref="F13:F14"/>
    <mergeCell ref="I13:I14"/>
    <mergeCell ref="J13:J14"/>
    <mergeCell ref="N12:Q13"/>
    <mergeCell ref="R12:R14"/>
    <mergeCell ref="S12:S14"/>
    <mergeCell ref="T12:U13"/>
    <mergeCell ref="V12:V14"/>
    <mergeCell ref="W12:W14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B6:C6"/>
    <mergeCell ref="B7:C9"/>
    <mergeCell ref="D7:D9"/>
    <mergeCell ref="I7:K7"/>
    <mergeCell ref="I8:K8"/>
    <mergeCell ref="B11:S11"/>
    <mergeCell ref="I1:J1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17:T22 T24:T30 T32:T39 T47:T53">
    <cfRule type="expression" priority="3" dxfId="3" stopIfTrue="1">
      <formula>M17="EUR"</formula>
    </cfRule>
  </conditionalFormatting>
  <conditionalFormatting sqref="T16">
    <cfRule type="expression" priority="2" dxfId="4" stopIfTrue="1">
      <formula>M16="EUR"</formula>
    </cfRule>
  </conditionalFormatting>
  <conditionalFormatting sqref="U16:U22 U24:U30 U32:U39 U47:U53">
    <cfRule type="expression" priority="1" dxfId="0" stopIfTrue="1">
      <formula>M16="CZK"</formula>
    </cfRule>
  </conditionalFormatting>
  <dataValidations count="6">
    <dataValidation type="custom" allowBlank="1" showInputMessage="1" showErrorMessage="1" sqref="V47:V53 R47:R53 V66:W66 P32:P39 R58:S59 W58:X59 W56:W57 V16:V40 R42:V42 P47:P53 Q54:V54 S40:U40 Q40 S31:U31 Q31 S23:U23 Q23 V43:V44 R16:R40 P24:P30 P16:P22 Y56:Z60 W63:W65 A57:J67">
      <formula1>V47</formula1>
    </dataValidation>
    <dataValidation type="list" allowBlank="1" showInputMessage="1" showErrorMessage="1" sqref="M16:M22 M24:M30 M47:M53 M32:M39">
      <formula1>"CZK,EUR"</formula1>
    </dataValidation>
    <dataValidation type="list" allowBlank="1" showInputMessage="1" showErrorMessage="1" sqref="F24:F30 F47:F53 F16:F22 F32:F39">
      <formula1>"IV, NIV"</formula1>
    </dataValidation>
    <dataValidation type="list" allowBlank="1" showInputMessage="1" showErrorMessage="1" sqref="K21:K22">
      <formula1>#REF!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47:D53 D16:D22 D32:D39 D24:D30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0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Lemperová Stanislava Ing.</dc:creator>
  <cp:keywords/>
  <dc:description/>
  <cp:lastModifiedBy>Pospíchalová Petra</cp:lastModifiedBy>
  <cp:lastPrinted>2014-03-13T11:20:37Z</cp:lastPrinted>
  <dcterms:created xsi:type="dcterms:W3CDTF">2014-03-10T13:09:14Z</dcterms:created>
  <dcterms:modified xsi:type="dcterms:W3CDTF">2014-03-13T11:20:40Z</dcterms:modified>
  <cp:category/>
  <cp:version/>
  <cp:contentType/>
  <cp:contentStatus/>
</cp:coreProperties>
</file>