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RK-07-2014-34, př. 1" sheetId="1" r:id="rId1"/>
  </sheets>
  <externalReferences>
    <externalReference r:id="rId4"/>
  </externalReferences>
  <definedNames>
    <definedName name="_xlnm.Print_Titles" localSheetId="0">'RK-07-2014-34, př. 1'!$1:$14</definedName>
    <definedName name="_xlnm.Print_Area" localSheetId="0">'RK-07-2014-34, př. 1'!$A$1:$W$53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<sst xmlns="http://schemas.openxmlformats.org/spreadsheetml/2006/main" count="172" uniqueCount="143">
  <si>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</si>
  <si>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</si>
  <si>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</si>
  <si>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</si>
  <si>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</si>
  <si>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</si>
  <si>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</si>
  <si>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</si>
  <si>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</si>
  <si>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</si>
  <si>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Technická pomoc Vysočina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</si>
  <si>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</si>
  <si>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</si>
  <si>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</si>
  <si>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</si>
  <si>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</si>
  <si>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</si>
  <si>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</si>
  <si>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</si>
  <si>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</si>
  <si>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</si>
  <si>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</si>
  <si>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</si>
  <si>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</si>
  <si>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</si>
  <si>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</si>
  <si>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</si>
  <si>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</si>
  <si>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</si>
  <si>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</si>
  <si>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</si>
  <si>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</si>
  <si>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</si>
  <si>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</si>
  <si>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</si>
  <si>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</si>
  <si>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</si>
  <si>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</si>
  <si>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</si>
  <si>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</si>
  <si>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</si>
  <si>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</si>
  <si>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</si>
  <si>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</si>
  <si>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</si>
  <si>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</si>
  <si>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</si>
  <si>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</si>
  <si>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</si>
  <si>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</si>
  <si>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</si>
  <si>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</si>
  <si>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</si>
  <si>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</si>
  <si>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</si>
  <si>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</si>
  <si>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</si>
  <si>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</si>
  <si>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</si>
  <si>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</si>
  <si>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</si>
  <si>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</si>
  <si>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</si>
  <si>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</si>
  <si>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1.1.1/1</t>
  </si>
  <si>
    <t>mzdy 02/13 - 01/14</t>
  </si>
  <si>
    <t>NIV</t>
  </si>
  <si>
    <t>201401368</t>
  </si>
  <si>
    <t>1.1.1/2</t>
  </si>
  <si>
    <t>sociální a zdravotní pojištění 02/13 - 01/14</t>
  </si>
  <si>
    <t>1.2.1/1</t>
  </si>
  <si>
    <t>cestovní náhrady v CZK</t>
  </si>
  <si>
    <t xml:space="preserve">cestovní náhrady za tuzemské pracovní cesty a za zahraniční pracovní cesty vyúčtované v CZK </t>
  </si>
  <si>
    <t>201400614</t>
  </si>
  <si>
    <t>1.2.1/2</t>
  </si>
  <si>
    <t>cestovní náhrady v EUR</t>
  </si>
  <si>
    <t>cestovní náhrady za zahraniční pracovní cesty vyúčtované v EUR</t>
  </si>
  <si>
    <t>201315236</t>
  </si>
  <si>
    <t>Mezisoučet kapitoly 1: Personální výdaje</t>
  </si>
  <si>
    <r>
      <t xml:space="preserve">Kap.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Věcné a externí výdaje</t>
    </r>
  </si>
  <si>
    <t>2.2.4</t>
  </si>
  <si>
    <t>občerstvení</t>
  </si>
  <si>
    <t>občerstvení na jednání 10. Programové skupiny OP AT-CZ, 23. 9. 2013 Jihlava</t>
  </si>
  <si>
    <t>130100556</t>
  </si>
  <si>
    <t>201304680</t>
  </si>
  <si>
    <t>GM, spol. s r.o.</t>
  </si>
  <si>
    <t>00207829</t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</si>
  <si>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</si>
  <si>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</si>
  <si>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</si>
  <si>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</si>
  <si>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</si>
  <si>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</si>
  <si>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</si>
  <si>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</si>
  <si>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</si>
  <si>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</si>
  <si>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</si>
  <si>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</si>
  <si>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</si>
  <si>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</si>
  <si>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</si>
  <si>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</si>
  <si>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</si>
  <si>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</si>
  <si>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</si>
  <si>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</si>
  <si>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</si>
  <si>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</si>
  <si>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</si>
  <si>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</si>
  <si>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</si>
  <si>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</si>
  <si>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</si>
  <si>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</si>
  <si>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</si>
  <si>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</si>
  <si>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</si>
  <si>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</si>
  <si>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</si>
  <si>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</si>
  <si>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</si>
  <si>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</si>
  <si>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</si>
  <si>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</si>
  <si>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</si>
  <si>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</si>
  <si>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</si>
  <si>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</si>
  <si>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</si>
  <si>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</si>
  <si>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</si>
  <si>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</si>
  <si>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</si>
  <si>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</si>
  <si>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</si>
  <si>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</si>
  <si>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</si>
  <si>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 xml:space="preserve">MUDr. Jiří Běhounek, hejtman </t>
  </si>
  <si>
    <t>(titul, jméno, příjmení, funkce)</t>
  </si>
  <si>
    <t>(datum, podpis, razítko)</t>
  </si>
  <si>
    <t>počet stran: 1</t>
  </si>
  <si>
    <t>RK-07-2014-34,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</si>
</sst>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3" borderId="6" applyNumberFormat="0" applyFont="0" applyAlignment="0" applyProtection="0"/>
    <xf numFmtId="9" fontId="42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hidden="1" locked="0"/>
    </xf>
    <xf numFmtId="49" fontId="9" fillId="0" borderId="23" xfId="0" applyNumberFormat="1" applyFont="1" applyBorder="1" applyAlignment="1" applyProtection="1">
      <alignment vertical="center" wrapText="1"/>
      <protection hidden="1" locked="0"/>
    </xf>
    <xf numFmtId="49" fontId="4" fillId="0" borderId="23" xfId="0" applyNumberFormat="1" applyFont="1" applyFill="1" applyBorder="1" applyAlignment="1" applyProtection="1">
      <alignment vertical="center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4" fillId="0" borderId="25" xfId="0" applyNumberFormat="1" applyFont="1" applyFill="1" applyBorder="1" applyAlignment="1" applyProtection="1">
      <alignment vertical="center"/>
      <protection hidden="1" locked="0"/>
    </xf>
    <xf numFmtId="49" fontId="6" fillId="0" borderId="24" xfId="0" applyNumberFormat="1" applyFont="1" applyFill="1" applyBorder="1" applyAlignment="1" applyProtection="1">
      <alignment vertical="center"/>
      <protection hidden="1" locked="0"/>
    </xf>
    <xf numFmtId="1" fontId="6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4" fillId="0" borderId="25" xfId="0" applyNumberFormat="1" applyFont="1" applyFill="1" applyBorder="1" applyAlignment="1" applyProtection="1">
      <alignment horizontal="righ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27" xfId="0" applyNumberFormat="1" applyFont="1" applyFill="1" applyBorder="1" applyAlignment="1" applyProtection="1">
      <alignment horizontal="right" vertical="center"/>
      <protection hidden="1" locked="0"/>
    </xf>
    <xf numFmtId="3" fontId="15" fillId="0" borderId="28" xfId="0" applyNumberFormat="1" applyFont="1" applyFill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27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4" fillId="36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25" xfId="0" applyNumberFormat="1" applyFont="1" applyBorder="1" applyAlignment="1" applyProtection="1">
      <alignment wrapText="1"/>
      <protection locked="0"/>
    </xf>
    <xf numFmtId="49" fontId="0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Font="1" applyFill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 horizontal="right" vertical="center"/>
      <protection locked="0"/>
    </xf>
    <xf numFmtId="4" fontId="0" fillId="0" borderId="25" xfId="0" applyNumberFormat="1" applyFont="1" applyBorder="1" applyAlignment="1" applyProtection="1">
      <alignment horizontal="right" vertical="center"/>
      <protection locked="0"/>
    </xf>
    <xf numFmtId="3" fontId="15" fillId="0" borderId="31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25" xfId="0" applyNumberFormat="1" applyFont="1" applyFill="1" applyBorder="1" applyAlignment="1" applyProtection="1">
      <alignment wrapText="1"/>
      <protection locked="0"/>
    </xf>
    <xf numFmtId="165" fontId="14" fillId="0" borderId="31" xfId="0" applyNumberFormat="1" applyFont="1" applyFill="1" applyBorder="1" applyAlignment="1" applyProtection="1">
      <alignment horizontal="right" vertical="center"/>
      <protection locked="0"/>
    </xf>
    <xf numFmtId="3" fontId="15" fillId="0" borderId="31" xfId="0" applyNumberFormat="1" applyFont="1" applyBorder="1" applyAlignment="1" applyProtection="1">
      <alignment horizontal="center" vertical="center"/>
      <protection hidden="1" locked="0"/>
    </xf>
    <xf numFmtId="4" fontId="16" fillId="35" borderId="32" xfId="0" applyNumberFormat="1" applyFont="1" applyFill="1" applyBorder="1" applyAlignment="1" applyProtection="1">
      <alignment horizontal="right" vertical="center"/>
      <protection hidden="1" locked="0"/>
    </xf>
    <xf numFmtId="4" fontId="16" fillId="35" borderId="33" xfId="0" applyNumberFormat="1" applyFont="1" applyFill="1" applyBorder="1" applyAlignment="1" applyProtection="1">
      <alignment horizontal="right" vertical="center"/>
      <protection hidden="1" locked="0"/>
    </xf>
    <xf numFmtId="3" fontId="15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2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0" applyNumberFormat="1" applyFont="1" applyBorder="1" applyAlignment="1" applyProtection="1">
      <alignment horizontal="left" vertical="center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9" fontId="4" fillId="0" borderId="25" xfId="0" applyNumberFormat="1" applyFont="1" applyBorder="1" applyAlignment="1" applyProtection="1">
      <alignment vertical="center" wrapText="1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4" xfId="0" applyNumberFormat="1" applyFont="1" applyFill="1" applyBorder="1" applyAlignment="1" applyProtection="1">
      <alignment vertical="center"/>
      <protection hidden="1" locked="0"/>
    </xf>
    <xf numFmtId="49" fontId="4" fillId="0" borderId="14" xfId="0" applyNumberFormat="1" applyFont="1" applyBorder="1" applyAlignment="1" applyProtection="1">
      <alignment horizontal="center" vertical="center" wrapText="1"/>
      <protection hidden="1" locked="0"/>
    </xf>
    <xf numFmtId="49" fontId="4" fillId="0" borderId="14" xfId="0" applyNumberFormat="1" applyFont="1" applyBorder="1" applyAlignment="1" applyProtection="1">
      <alignment horizontal="center" vertical="center"/>
      <protection hidden="1" locked="0"/>
    </xf>
    <xf numFmtId="165" fontId="14" fillId="0" borderId="14" xfId="0" applyNumberFormat="1" applyFont="1" applyFill="1" applyBorder="1" applyAlignment="1" applyProtection="1">
      <alignment vertical="center"/>
      <protection hidden="1"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35" xfId="0" applyNumberFormat="1" applyFont="1" applyBorder="1" applyAlignment="1" applyProtection="1">
      <alignment horizontal="center" vertical="center"/>
      <protection hidden="1" locked="0"/>
    </xf>
    <xf numFmtId="49" fontId="4" fillId="0" borderId="36" xfId="0" applyNumberFormat="1" applyFont="1" applyBorder="1" applyAlignment="1" applyProtection="1">
      <alignment vertical="center"/>
      <protection hidden="1" locked="0"/>
    </xf>
    <xf numFmtId="49" fontId="4" fillId="0" borderId="35" xfId="0" applyNumberFormat="1" applyFont="1" applyBorder="1" applyAlignment="1" applyProtection="1">
      <alignment vertical="center"/>
      <protection hidden="1" locked="0"/>
    </xf>
    <xf numFmtId="4" fontId="4" fillId="0" borderId="37" xfId="0" applyNumberFormat="1" applyFont="1" applyBorder="1" applyAlignment="1" applyProtection="1">
      <alignment horizontal="right" vertical="center"/>
      <protection hidden="1" locked="0"/>
    </xf>
    <xf numFmtId="4" fontId="4" fillId="0" borderId="35" xfId="0" applyNumberFormat="1" applyFont="1" applyFill="1" applyBorder="1" applyAlignment="1" applyProtection="1">
      <alignment horizontal="right" vertical="center"/>
      <protection hidden="1" locked="0"/>
    </xf>
    <xf numFmtId="3" fontId="15" fillId="0" borderId="38" xfId="0" applyNumberFormat="1" applyFont="1" applyBorder="1" applyAlignment="1" applyProtection="1">
      <alignment horizontal="center" vertical="center"/>
      <protection hidden="1" locked="0"/>
    </xf>
    <xf numFmtId="0" fontId="4" fillId="36" borderId="39" xfId="0" applyNumberFormat="1" applyFont="1" applyFill="1" applyBorder="1" applyAlignment="1" applyProtection="1">
      <alignment horizontal="center" vertical="top" wrapText="1"/>
      <protection hidden="1"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41" xfId="0" applyFont="1" applyBorder="1" applyAlignment="1" applyProtection="1">
      <alignment/>
      <protection locked="0"/>
    </xf>
    <xf numFmtId="166" fontId="6" fillId="35" borderId="42" xfId="0" applyNumberFormat="1" applyFont="1" applyFill="1" applyBorder="1" applyAlignment="1" applyProtection="1">
      <alignment vertical="center"/>
      <protection hidden="1" locked="0"/>
    </xf>
    <xf numFmtId="3" fontId="15" fillId="35" borderId="43" xfId="0" applyNumberFormat="1" applyFont="1" applyFill="1" applyBorder="1" applyAlignment="1" applyProtection="1">
      <alignment horizontal="center" vertical="center"/>
      <protection hidden="1" locked="0"/>
    </xf>
    <xf numFmtId="166" fontId="8" fillId="35" borderId="42" xfId="0" applyNumberFormat="1" applyFont="1" applyFill="1" applyBorder="1" applyAlignment="1" applyProtection="1">
      <alignment vertical="center"/>
      <protection hidden="1" locked="0"/>
    </xf>
    <xf numFmtId="0" fontId="5" fillId="0" borderId="42" xfId="0" applyFont="1" applyBorder="1" applyAlignment="1" applyProtection="1">
      <alignment horizontal="left"/>
      <protection locked="0"/>
    </xf>
    <xf numFmtId="166" fontId="8" fillId="0" borderId="42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166" fontId="8" fillId="0" borderId="44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4" fillId="0" borderId="45" xfId="0" applyNumberFormat="1" applyFont="1" applyBorder="1" applyAlignment="1" applyProtection="1">
      <alignment horizontal="center" vertical="center"/>
      <protection hidden="1" locked="0"/>
    </xf>
    <xf numFmtId="49" fontId="9" fillId="0" borderId="45" xfId="0" applyNumberFormat="1" applyFont="1" applyBorder="1" applyAlignment="1" applyProtection="1">
      <alignment vertical="center"/>
      <protection hidden="1" locked="0"/>
    </xf>
    <xf numFmtId="49" fontId="4" fillId="0" borderId="46" xfId="0" applyNumberFormat="1" applyFont="1" applyBorder="1" applyAlignment="1" applyProtection="1">
      <alignment vertical="center"/>
      <protection hidden="1" locked="0"/>
    </xf>
    <xf numFmtId="49" fontId="6" fillId="0" borderId="45" xfId="0" applyNumberFormat="1" applyFont="1" applyFill="1" applyBorder="1" applyAlignment="1" applyProtection="1">
      <alignment horizontal="left" vertical="center"/>
      <protection hidden="1" locked="0"/>
    </xf>
    <xf numFmtId="49" fontId="4" fillId="0" borderId="45" xfId="0" applyNumberFormat="1" applyFont="1" applyBorder="1" applyAlignment="1" applyProtection="1">
      <alignment vertical="center"/>
      <protection hidden="1" locked="0"/>
    </xf>
    <xf numFmtId="165" fontId="14" fillId="0" borderId="45" xfId="0" applyNumberFormat="1" applyFont="1" applyFill="1" applyBorder="1" applyAlignment="1" applyProtection="1">
      <alignment vertical="center"/>
      <protection hidden="1" locked="0"/>
    </xf>
    <xf numFmtId="49" fontId="6" fillId="0" borderId="47" xfId="0" applyNumberFormat="1" applyFont="1" applyFill="1" applyBorder="1" applyAlignment="1" applyProtection="1">
      <alignment horizontal="left" vertical="center"/>
      <protection hidden="1"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0" borderId="48" xfId="0" applyNumberFormat="1" applyFont="1" applyBorder="1" applyAlignment="1" applyProtection="1">
      <alignment horizontal="center" vertical="center"/>
      <protection hidden="1"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45" xfId="0" applyNumberFormat="1" applyFont="1" applyFill="1" applyBorder="1" applyAlignment="1" applyProtection="1">
      <alignment horizontal="right" vertical="center"/>
      <protection hidden="1" locked="0"/>
    </xf>
    <xf numFmtId="0" fontId="4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7" borderId="41" xfId="0" applyNumberFormat="1" applyFont="1" applyFill="1" applyBorder="1" applyAlignment="1" applyProtection="1">
      <alignment/>
      <protection hidden="1"/>
    </xf>
    <xf numFmtId="0" fontId="19" fillId="0" borderId="43" xfId="0" applyFont="1" applyBorder="1" applyAlignment="1">
      <alignment/>
    </xf>
    <xf numFmtId="0" fontId="0" fillId="0" borderId="49" xfId="0" applyBorder="1" applyAlignment="1" applyProtection="1">
      <alignment/>
      <protection locked="0"/>
    </xf>
    <xf numFmtId="0" fontId="4" fillId="0" borderId="49" xfId="0" applyFont="1" applyFill="1" applyBorder="1" applyAlignment="1" applyProtection="1">
      <alignment horizontal="center" vertical="center"/>
      <protection hidden="1" locked="0"/>
    </xf>
    <xf numFmtId="0" fontId="4" fillId="0" borderId="49" xfId="0" applyFont="1" applyFill="1" applyBorder="1" applyAlignment="1" applyProtection="1">
      <alignment vertical="center"/>
      <protection hidden="1" locked="0"/>
    </xf>
    <xf numFmtId="3" fontId="4" fillId="0" borderId="49" xfId="0" applyNumberFormat="1" applyFont="1" applyFill="1" applyBorder="1" applyAlignment="1" applyProtection="1">
      <alignment vertical="center"/>
      <protection hidden="1"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5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>
      <alignment/>
    </xf>
    <xf numFmtId="168" fontId="5" fillId="37" borderId="30" xfId="0" applyNumberFormat="1" applyFont="1" applyFill="1" applyBorder="1" applyAlignment="1">
      <alignment horizontal="right"/>
    </xf>
    <xf numFmtId="0" fontId="5" fillId="38" borderId="29" xfId="0" applyFont="1" applyFill="1" applyBorder="1" applyAlignment="1">
      <alignment horizontal="right"/>
    </xf>
    <xf numFmtId="167" fontId="6" fillId="39" borderId="41" xfId="0" applyNumberFormat="1" applyFont="1" applyFill="1" applyBorder="1" applyAlignment="1" applyProtection="1">
      <alignment/>
      <protection hidden="1"/>
    </xf>
    <xf numFmtId="167" fontId="22" fillId="33" borderId="41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52" xfId="0" applyFill="1" applyBorder="1" applyAlignment="1">
      <alignment/>
    </xf>
    <xf numFmtId="168" fontId="5" fillId="37" borderId="12" xfId="0" applyNumberFormat="1" applyFont="1" applyFill="1" applyBorder="1" applyAlignment="1">
      <alignment horizontal="right"/>
    </xf>
    <xf numFmtId="0" fontId="5" fillId="38" borderId="16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29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29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51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0" fillId="0" borderId="5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1" xfId="0" applyBorder="1" applyAlignment="1">
      <alignment horizontal="center"/>
    </xf>
    <xf numFmtId="166" fontId="4" fillId="33" borderId="30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30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7" borderId="59" xfId="0" applyFont="1" applyFill="1" applyBorder="1" applyAlignment="1" applyProtection="1">
      <alignment horizontal="left" vertical="center"/>
      <protection hidden="1" locked="0"/>
    </xf>
    <xf numFmtId="0" fontId="4" fillId="37" borderId="34" xfId="0" applyFont="1" applyFill="1" applyBorder="1" applyAlignment="1" applyProtection="1">
      <alignment horizontal="left" vertical="center"/>
      <protection hidden="1" locked="0"/>
    </xf>
    <xf numFmtId="0" fontId="4" fillId="39" borderId="59" xfId="0" applyFont="1" applyFill="1" applyBorder="1" applyAlignment="1" applyProtection="1">
      <alignment horizontal="center" vertical="center"/>
      <protection hidden="1" locked="0"/>
    </xf>
    <xf numFmtId="0" fontId="4" fillId="39" borderId="34" xfId="0" applyFont="1" applyFill="1" applyBorder="1" applyAlignment="1" applyProtection="1">
      <alignment horizontal="center" vertical="center"/>
      <protection hidden="1" locked="0"/>
    </xf>
    <xf numFmtId="167" fontId="21" fillId="0" borderId="49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45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8" fillId="35" borderId="41" xfId="0" applyNumberFormat="1" applyFont="1" applyFill="1" applyBorder="1" applyAlignment="1" applyProtection="1">
      <alignment horizontal="center" vertical="center"/>
      <protection locked="0"/>
    </xf>
    <xf numFmtId="0" fontId="18" fillId="35" borderId="59" xfId="0" applyNumberFormat="1" applyFont="1" applyFill="1" applyBorder="1" applyAlignment="1" applyProtection="1">
      <alignment horizontal="center" vertical="center"/>
      <protection locked="0"/>
    </xf>
    <xf numFmtId="0" fontId="18" fillId="35" borderId="34" xfId="0" applyNumberFormat="1" applyFont="1" applyFill="1" applyBorder="1" applyAlignment="1" applyProtection="1">
      <alignment horizontal="center" vertical="center"/>
      <protection locked="0"/>
    </xf>
    <xf numFmtId="0" fontId="4" fillId="35" borderId="41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59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4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60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1" xfId="0" applyFont="1" applyFill="1" applyBorder="1" applyAlignment="1" applyProtection="1">
      <alignment horizontal="center" vertical="center" textRotation="90" wrapText="1"/>
      <protection locked="0"/>
    </xf>
    <xf numFmtId="0" fontId="0" fillId="0" borderId="53" xfId="0" applyFont="1" applyFill="1" applyBorder="1" applyAlignment="1" applyProtection="1">
      <alignment horizontal="center" vertical="center" textRotation="90" wrapText="1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59" xfId="0" applyFont="1" applyFill="1" applyBorder="1" applyAlignment="1" applyProtection="1">
      <alignment horizontal="center"/>
      <protection locked="0"/>
    </xf>
    <xf numFmtId="0" fontId="5" fillId="35" borderId="62" xfId="0" applyFont="1" applyFill="1" applyBorder="1" applyAlignment="1" applyProtection="1">
      <alignment horizontal="center"/>
      <protection locked="0"/>
    </xf>
    <xf numFmtId="3" fontId="4" fillId="37" borderId="41" xfId="0" applyNumberFormat="1" applyFont="1" applyFill="1" applyBorder="1" applyAlignment="1" applyProtection="1">
      <alignment horizontal="left" vertical="center"/>
      <protection hidden="1" locked="0"/>
    </xf>
    <xf numFmtId="3" fontId="4" fillId="37" borderId="59" xfId="0" applyNumberFormat="1" applyFont="1" applyFill="1" applyBorder="1" applyAlignment="1" applyProtection="1">
      <alignment horizontal="left" vertical="center"/>
      <protection hidden="1" locked="0"/>
    </xf>
    <xf numFmtId="3" fontId="4" fillId="37" borderId="34" xfId="0" applyNumberFormat="1" applyFont="1" applyFill="1" applyBorder="1" applyAlignment="1" applyProtection="1">
      <alignment horizontal="left" vertical="center"/>
      <protection hidden="1" locked="0"/>
    </xf>
    <xf numFmtId="0" fontId="0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166" fontId="2" fillId="35" borderId="41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59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5" fillId="40" borderId="61" xfId="0" applyFont="1" applyFill="1" applyBorder="1" applyAlignment="1" applyProtection="1">
      <alignment horizontal="center" vertical="center" textRotation="90" wrapText="1"/>
      <protection locked="0"/>
    </xf>
    <xf numFmtId="0" fontId="5" fillId="40" borderId="64" xfId="0" applyFont="1" applyFill="1" applyBorder="1" applyAlignment="1" applyProtection="1">
      <alignment horizontal="center" vertical="center" textRotation="90" wrapText="1"/>
      <protection locked="0"/>
    </xf>
    <xf numFmtId="0" fontId="5" fillId="40" borderId="65" xfId="0" applyFont="1" applyFill="1" applyBorder="1" applyAlignment="1" applyProtection="1">
      <alignment horizontal="center" vertical="center" textRotation="90" wrapText="1"/>
      <protection locked="0"/>
    </xf>
    <xf numFmtId="0" fontId="5" fillId="0" borderId="64" xfId="0" applyFont="1" applyBorder="1" applyAlignment="1" applyProtection="1">
      <alignment horizontal="center" vertical="center" textRotation="90" wrapText="1"/>
      <protection locked="0"/>
    </xf>
    <xf numFmtId="0" fontId="5" fillId="0" borderId="53" xfId="0" applyFont="1" applyBorder="1" applyAlignment="1" applyProtection="1">
      <alignment horizontal="center" vertical="center" textRotation="90" wrapText="1"/>
      <protection locked="0"/>
    </xf>
    <xf numFmtId="0" fontId="5" fillId="0" borderId="61" xfId="0" applyFont="1" applyBorder="1" applyAlignment="1" applyProtection="1">
      <alignment horizontal="center" vertical="center" textRotation="90" wrapText="1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12" fillId="33" borderId="35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43" xfId="0" applyFont="1" applyFill="1" applyBorder="1" applyAlignment="1" applyProtection="1">
      <alignment horizontal="center" vertical="center" wrapText="1"/>
      <protection hidden="1" locked="0"/>
    </xf>
    <xf numFmtId="0" fontId="4" fillId="33" borderId="49" xfId="0" applyFont="1" applyFill="1" applyBorder="1" applyAlignment="1" applyProtection="1">
      <alignment horizontal="center" vertical="center" wrapText="1"/>
      <protection hidden="1" locked="0"/>
    </xf>
    <xf numFmtId="0" fontId="4" fillId="33" borderId="50" xfId="0" applyFont="1" applyFill="1" applyBorder="1" applyAlignment="1" applyProtection="1">
      <alignment horizontal="center" vertical="center" wrapText="1"/>
      <protection hidden="1" locked="0"/>
    </xf>
    <xf numFmtId="0" fontId="4" fillId="33" borderId="57" xfId="0" applyFont="1" applyFill="1" applyBorder="1" applyAlignment="1" applyProtection="1">
      <alignment horizontal="center" vertical="center" wrapText="1"/>
      <protection hidden="1" locked="0"/>
    </xf>
    <xf numFmtId="0" fontId="4" fillId="33" borderId="28" xfId="0" applyFont="1" applyFill="1" applyBorder="1" applyAlignment="1" applyProtection="1">
      <alignment horizontal="center" vertical="center" wrapText="1"/>
      <protection hidden="1" locked="0"/>
    </xf>
    <xf numFmtId="0" fontId="4" fillId="33" borderId="58" xfId="0" applyFont="1" applyFill="1" applyBorder="1" applyAlignment="1" applyProtection="1">
      <alignment horizontal="center" vertical="center" wrapText="1"/>
      <protection hidden="1" locked="0"/>
    </xf>
    <xf numFmtId="0" fontId="4" fillId="33" borderId="61" xfId="0" applyFont="1" applyFill="1" applyBorder="1" applyAlignment="1" applyProtection="1">
      <alignment horizontal="center" vertical="center" wrapText="1"/>
      <protection hidden="1" locked="0"/>
    </xf>
    <xf numFmtId="0" fontId="4" fillId="33" borderId="64" xfId="0" applyFont="1" applyFill="1" applyBorder="1" applyAlignment="1" applyProtection="1">
      <alignment horizontal="center" vertical="center" wrapText="1"/>
      <protection hidden="1" locked="0"/>
    </xf>
    <xf numFmtId="0" fontId="4" fillId="33" borderId="65" xfId="0" applyFont="1" applyFill="1" applyBorder="1" applyAlignment="1" applyProtection="1">
      <alignment horizontal="center" vertical="center" wrapText="1"/>
      <protection hidden="1" locked="0"/>
    </xf>
    <xf numFmtId="0" fontId="8" fillId="33" borderId="66" xfId="47" applyFont="1" applyFill="1" applyBorder="1" applyAlignment="1" applyProtection="1">
      <alignment horizontal="center" vertical="center" wrapText="1"/>
      <protection hidden="1" locked="0"/>
    </xf>
    <xf numFmtId="0" fontId="8" fillId="33" borderId="67" xfId="47" applyFont="1" applyFill="1" applyBorder="1" applyAlignment="1" applyProtection="1">
      <alignment horizontal="center" vertical="center" wrapText="1"/>
      <protection hidden="1" locked="0"/>
    </xf>
    <xf numFmtId="0" fontId="8" fillId="33" borderId="17" xfId="47" applyFont="1" applyFill="1" applyBorder="1" applyAlignment="1" applyProtection="1">
      <alignment horizontal="center" vertical="center" wrapText="1"/>
      <protection hidden="1" locked="0"/>
    </xf>
    <xf numFmtId="4" fontId="4" fillId="34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29" xfId="0" applyNumberFormat="1" applyFont="1" applyFill="1" applyBorder="1" applyAlignment="1" applyProtection="1">
      <alignment horizontal="center" vertical="center" wrapText="1"/>
      <protection hidden="1"/>
    </xf>
    <xf numFmtId="49" fontId="10" fillId="36" borderId="41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Border="1" applyAlignment="1">
      <alignment/>
    </xf>
    <xf numFmtId="0" fontId="11" fillId="0" borderId="34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33" borderId="68" xfId="0" applyFont="1" applyFill="1" applyBorder="1" applyAlignment="1" applyProtection="1">
      <alignment horizontal="center" vertical="center" wrapText="1"/>
      <protection locked="0"/>
    </xf>
    <xf numFmtId="0" fontId="0" fillId="33" borderId="69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/>
      <protection hidden="1" locked="0"/>
    </xf>
    <xf numFmtId="0" fontId="4" fillId="33" borderId="48" xfId="0" applyFont="1" applyFill="1" applyBorder="1" applyAlignment="1" applyProtection="1">
      <alignment horizontal="center" vertical="center"/>
      <protection hidden="1" locked="0"/>
    </xf>
    <xf numFmtId="0" fontId="4" fillId="33" borderId="46" xfId="0" applyFont="1" applyFill="1" applyBorder="1" applyAlignment="1" applyProtection="1">
      <alignment horizontal="center" vertical="center"/>
      <protection hidden="1" locked="0"/>
    </xf>
    <xf numFmtId="0" fontId="0" fillId="33" borderId="70" xfId="0" applyFont="1" applyFill="1" applyBorder="1" applyAlignment="1" applyProtection="1">
      <alignment horizontal="center" vertical="center" wrapText="1"/>
      <protection locked="0"/>
    </xf>
    <xf numFmtId="0" fontId="0" fillId="33" borderId="60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70" xfId="0" applyFont="1" applyFill="1" applyBorder="1" applyAlignment="1" applyProtection="1">
      <alignment horizontal="center" vertical="center" wrapText="1"/>
      <protection hidden="1" locked="0"/>
    </xf>
    <xf numFmtId="0" fontId="4" fillId="33" borderId="60" xfId="0" applyFont="1" applyFill="1" applyBorder="1" applyAlignment="1" applyProtection="1">
      <alignment horizontal="center" vertical="center" wrapText="1"/>
      <protection hidden="1" locked="0"/>
    </xf>
    <xf numFmtId="0" fontId="4" fillId="33" borderId="63" xfId="0" applyFont="1" applyFill="1" applyBorder="1" applyAlignment="1" applyProtection="1">
      <alignment horizontal="center" vertical="center" wrapText="1"/>
      <protection hidden="1" locked="0"/>
    </xf>
    <xf numFmtId="0" fontId="4" fillId="33" borderId="44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5" fillId="33" borderId="71" xfId="0" applyFont="1" applyFill="1" applyBorder="1" applyAlignment="1">
      <alignment horizontal="left"/>
    </xf>
    <xf numFmtId="0" fontId="5" fillId="33" borderId="46" xfId="0" applyFont="1" applyFill="1" applyBorder="1" applyAlignment="1">
      <alignment horizontal="left"/>
    </xf>
    <xf numFmtId="0" fontId="0" fillId="33" borderId="55" xfId="0" applyFont="1" applyFill="1" applyBorder="1" applyAlignment="1">
      <alignment horizontal="left" wrapText="1"/>
    </xf>
    <xf numFmtId="0" fontId="0" fillId="33" borderId="36" xfId="0" applyFont="1" applyFill="1" applyBorder="1" applyAlignment="1">
      <alignment horizontal="left" wrapText="1"/>
    </xf>
    <xf numFmtId="0" fontId="0" fillId="33" borderId="51" xfId="0" applyFont="1" applyFill="1" applyBorder="1" applyAlignment="1">
      <alignment horizontal="left" wrapText="1"/>
    </xf>
    <xf numFmtId="0" fontId="0" fillId="33" borderId="72" xfId="0" applyFont="1" applyFill="1" applyBorder="1" applyAlignment="1">
      <alignment horizontal="left" wrapText="1"/>
    </xf>
    <xf numFmtId="0" fontId="0" fillId="33" borderId="53" xfId="0" applyFont="1" applyFill="1" applyBorder="1" applyAlignment="1">
      <alignment horizontal="left" wrapText="1"/>
    </xf>
    <xf numFmtId="0" fontId="0" fillId="33" borderId="73" xfId="0" applyFont="1" applyFill="1" applyBorder="1" applyAlignment="1">
      <alignment horizontal="left" wrapText="1"/>
    </xf>
    <xf numFmtId="0" fontId="0" fillId="0" borderId="56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14" fontId="0" fillId="0" borderId="75" xfId="0" applyNumberFormat="1" applyFont="1" applyFill="1" applyBorder="1" applyAlignment="1">
      <alignment horizontal="center"/>
    </xf>
    <xf numFmtId="14" fontId="0" fillId="0" borderId="76" xfId="0" applyNumberFormat="1" applyFont="1" applyFill="1" applyBorder="1" applyAlignment="1">
      <alignment horizontal="center"/>
    </xf>
    <xf numFmtId="14" fontId="0" fillId="0" borderId="77" xfId="0" applyNumberFormat="1" applyFont="1" applyFill="1" applyBorder="1" applyAlignment="1">
      <alignment horizontal="center"/>
    </xf>
    <xf numFmtId="0" fontId="8" fillId="0" borderId="41" xfId="0" applyFont="1" applyFill="1" applyBorder="1" applyAlignment="1" applyProtection="1">
      <alignment horizontal="center"/>
      <protection hidden="1" locked="0"/>
    </xf>
    <xf numFmtId="0" fontId="8" fillId="0" borderId="59" xfId="0" applyFont="1" applyFill="1" applyBorder="1" applyAlignment="1" applyProtection="1">
      <alignment horizontal="center"/>
      <protection hidden="1" locked="0"/>
    </xf>
    <xf numFmtId="0" fontId="8" fillId="0" borderId="34" xfId="0" applyFont="1" applyFill="1" applyBorder="1" applyAlignment="1" applyProtection="1">
      <alignment horizontal="center"/>
      <protection hidden="1" locked="0"/>
    </xf>
    <xf numFmtId="14" fontId="0" fillId="41" borderId="41" xfId="0" applyNumberFormat="1" applyFont="1" applyFill="1" applyBorder="1" applyAlignment="1" applyProtection="1">
      <alignment horizontal="center"/>
      <protection hidden="1" locked="0"/>
    </xf>
    <xf numFmtId="14" fontId="0" fillId="41" borderId="34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45" xfId="0" applyFont="1" applyFill="1" applyBorder="1" applyAlignment="1" applyProtection="1">
      <alignment horizontal="left"/>
      <protection hidden="1" locked="0"/>
    </xf>
    <xf numFmtId="0" fontId="5" fillId="41" borderId="47" xfId="0" applyFont="1" applyFill="1" applyBorder="1" applyAlignment="1" applyProtection="1">
      <alignment horizontal="left"/>
      <protection locked="0"/>
    </xf>
    <xf numFmtId="0" fontId="5" fillId="41" borderId="74" xfId="0" applyFont="1" applyFill="1" applyBorder="1" applyAlignment="1" applyProtection="1">
      <alignment horizontal="left"/>
      <protection locked="0"/>
    </xf>
    <xf numFmtId="0" fontId="8" fillId="33" borderId="71" xfId="0" applyFont="1" applyFill="1" applyBorder="1" applyAlignment="1" applyProtection="1">
      <alignment horizontal="center"/>
      <protection hidden="1" locked="0"/>
    </xf>
    <xf numFmtId="0" fontId="8" fillId="33" borderId="74" xfId="0" applyFont="1" applyFill="1" applyBorder="1" applyAlignment="1" applyProtection="1">
      <alignment horizontal="center"/>
      <protection hidden="1" locked="0"/>
    </xf>
    <xf numFmtId="0" fontId="0" fillId="41" borderId="71" xfId="0" applyFont="1" applyFill="1" applyBorder="1" applyAlignment="1">
      <alignment horizontal="left"/>
    </xf>
    <xf numFmtId="0" fontId="0" fillId="41" borderId="48" xfId="0" applyFont="1" applyFill="1" applyBorder="1" applyAlignment="1">
      <alignment horizontal="left"/>
    </xf>
    <xf numFmtId="0" fontId="0" fillId="41" borderId="74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1" borderId="75" xfId="0" applyFont="1" applyFill="1" applyBorder="1" applyAlignment="1" applyProtection="1">
      <alignment horizontal="left"/>
      <protection locked="0"/>
    </xf>
    <xf numFmtId="0" fontId="5" fillId="41" borderId="77" xfId="0" applyFont="1" applyFill="1" applyBorder="1" applyAlignment="1" applyProtection="1">
      <alignment horizontal="left"/>
      <protection locked="0"/>
    </xf>
    <xf numFmtId="0" fontId="8" fillId="33" borderId="78" xfId="0" applyFont="1" applyFill="1" applyBorder="1" applyAlignment="1" applyProtection="1">
      <alignment horizontal="center"/>
      <protection hidden="1" locked="0"/>
    </xf>
    <xf numFmtId="0" fontId="8" fillId="33" borderId="77" xfId="0" applyFont="1" applyFill="1" applyBorder="1" applyAlignment="1" applyProtection="1">
      <alignment horizontal="center"/>
      <protection hidden="1" locked="0"/>
    </xf>
    <xf numFmtId="0" fontId="0" fillId="41" borderId="78" xfId="0" applyFont="1" applyFill="1" applyBorder="1" applyAlignment="1">
      <alignment horizontal="left"/>
    </xf>
    <xf numFmtId="0" fontId="0" fillId="41" borderId="76" xfId="0" applyFont="1" applyFill="1" applyBorder="1" applyAlignment="1">
      <alignment horizontal="left"/>
    </xf>
    <xf numFmtId="0" fontId="0" fillId="41" borderId="77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zor2 Návrh Záv.vyúčtová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AT-CZ\6.MZ%20TP%20Vyso&#269;ina\MZ_Uroven-partnera_TP_Vysocina_6.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</sheetNames>
    <sheetDataSet>
      <sheetData sheetId="2">
        <row r="8">
          <cell r="C8" t="str">
            <v>M00115</v>
          </cell>
        </row>
        <row r="10">
          <cell r="C10" t="str">
            <v>Kraj Vysočina</v>
          </cell>
        </row>
        <row r="20">
          <cell r="C20">
            <v>5</v>
          </cell>
        </row>
        <row r="22">
          <cell r="C22" t="str">
            <v>č. 6 od 01/02/2013 - 31/01/2014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3"/>
  <sheetViews>
    <sheetView tabSelected="1" zoomScale="70" zoomScaleNormal="70" zoomScaleSheetLayoutView="100" workbookViewId="0" topLeftCell="K1">
      <selection activeCell="S6" sqref="S6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1.57421875" style="8" customWidth="1"/>
    <col min="7" max="8" width="15.28125" style="8" customWidth="1"/>
    <col min="9" max="9" width="15.00390625" style="8" customWidth="1"/>
    <col min="10" max="10" width="12.710937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5.7109375" style="8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302" t="str">
        <f>'[1]7. Finanční zpráva '!C22</f>
        <v>č. 6 od 01/02/2013 - 31/01/2014</v>
      </c>
      <c r="J1" s="303"/>
      <c r="K1" s="5"/>
      <c r="L1" s="6"/>
      <c r="M1" s="4"/>
      <c r="N1" s="4"/>
      <c r="O1" s="4"/>
      <c r="P1" s="4"/>
      <c r="Q1" s="4"/>
      <c r="R1" s="7"/>
      <c r="S1" s="7"/>
      <c r="W1" s="322" t="s">
        <v>142</v>
      </c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323" t="s">
        <v>141</v>
      </c>
      <c r="AP2"/>
      <c r="AQ2" s="9" t="s">
        <v>3</v>
      </c>
    </row>
    <row r="3" spans="1:43" s="14" customFormat="1" ht="15">
      <c r="A3" s="15"/>
      <c r="B3" s="304" t="s">
        <v>4</v>
      </c>
      <c r="C3" s="305"/>
      <c r="D3" s="305"/>
      <c r="E3" s="305"/>
      <c r="F3" s="306">
        <f>'[1]7. Finanční zpráva '!C20</f>
        <v>5</v>
      </c>
      <c r="G3" s="307"/>
      <c r="H3" s="308" t="s">
        <v>5</v>
      </c>
      <c r="I3" s="309"/>
      <c r="J3" s="310" t="str">
        <f>'[1]7. Finanční zpráva '!C10</f>
        <v>Kraj Vysočina</v>
      </c>
      <c r="K3" s="311"/>
      <c r="L3" s="311"/>
      <c r="M3" s="311"/>
      <c r="N3" s="311"/>
      <c r="O3" s="311"/>
      <c r="P3" s="311"/>
      <c r="Q3" s="312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5.75" thickBot="1">
      <c r="A4" s="10"/>
      <c r="B4" s="313" t="s">
        <v>8</v>
      </c>
      <c r="C4" s="314"/>
      <c r="D4" s="314"/>
      <c r="E4" s="314"/>
      <c r="F4" s="315" t="str">
        <f>'[1]7. Finanční zpráva '!C8</f>
        <v>M00115</v>
      </c>
      <c r="G4" s="316"/>
      <c r="H4" s="317" t="s">
        <v>9</v>
      </c>
      <c r="I4" s="318"/>
      <c r="J4" s="319" t="s">
        <v>10</v>
      </c>
      <c r="K4" s="320"/>
      <c r="L4" s="320"/>
      <c r="M4" s="320"/>
      <c r="N4" s="320"/>
      <c r="O4" s="320"/>
      <c r="P4" s="320"/>
      <c r="Q4" s="321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282" t="s">
        <v>15</v>
      </c>
      <c r="C6" s="283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284" t="s">
        <v>19</v>
      </c>
      <c r="C7" s="285"/>
      <c r="D7" s="290" t="s">
        <v>20</v>
      </c>
      <c r="E7" s="11"/>
      <c r="F7" s="11"/>
      <c r="G7" s="11"/>
      <c r="H7" s="18" t="s">
        <v>21</v>
      </c>
      <c r="I7" s="293">
        <v>27.594</v>
      </c>
      <c r="J7" s="294"/>
      <c r="K7" s="295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286"/>
      <c r="C8" s="287"/>
      <c r="D8" s="291"/>
      <c r="E8" s="11"/>
      <c r="F8" s="11"/>
      <c r="G8" s="11"/>
      <c r="H8" s="19" t="s">
        <v>24</v>
      </c>
      <c r="I8" s="296">
        <v>41688</v>
      </c>
      <c r="J8" s="297"/>
      <c r="K8" s="298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19.5" customHeight="1" thickBot="1">
      <c r="A9" s="10"/>
      <c r="B9" s="288"/>
      <c r="C9" s="289"/>
      <c r="D9" s="292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99" t="s">
        <v>31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1"/>
      <c r="T11" s="263" t="s">
        <v>32</v>
      </c>
      <c r="U11" s="264"/>
      <c r="V11" s="264"/>
      <c r="W11" s="265"/>
      <c r="AP11" t="s">
        <v>33</v>
      </c>
      <c r="AQ11" s="9" t="s">
        <v>34</v>
      </c>
    </row>
    <row r="12" spans="1:43" ht="12.75" customHeight="1">
      <c r="A12" s="266"/>
      <c r="B12" s="268" t="s">
        <v>35</v>
      </c>
      <c r="C12" s="271" t="s">
        <v>36</v>
      </c>
      <c r="D12" s="272"/>
      <c r="E12" s="272"/>
      <c r="F12" s="273"/>
      <c r="G12" s="274" t="s">
        <v>37</v>
      </c>
      <c r="H12" s="277" t="s">
        <v>38</v>
      </c>
      <c r="I12" s="271" t="s">
        <v>39</v>
      </c>
      <c r="J12" s="273"/>
      <c r="K12" s="277" t="s">
        <v>40</v>
      </c>
      <c r="L12" s="277" t="s">
        <v>41</v>
      </c>
      <c r="M12" s="279" t="s">
        <v>42</v>
      </c>
      <c r="N12" s="245" t="s">
        <v>43</v>
      </c>
      <c r="O12" s="246"/>
      <c r="P12" s="246"/>
      <c r="Q12" s="247"/>
      <c r="R12" s="251" t="s">
        <v>44</v>
      </c>
      <c r="S12" s="254" t="s">
        <v>45</v>
      </c>
      <c r="T12" s="257" t="s">
        <v>46</v>
      </c>
      <c r="U12" s="258"/>
      <c r="V12" s="257" t="s">
        <v>47</v>
      </c>
      <c r="W12" s="261" t="s">
        <v>48</v>
      </c>
      <c r="AQ12" s="9" t="s">
        <v>49</v>
      </c>
    </row>
    <row r="13" spans="1:23" ht="12.75" customHeight="1">
      <c r="A13" s="267"/>
      <c r="B13" s="269"/>
      <c r="C13" s="241" t="s">
        <v>50</v>
      </c>
      <c r="D13" s="243" t="s">
        <v>51</v>
      </c>
      <c r="E13" s="241" t="s">
        <v>52</v>
      </c>
      <c r="F13" s="241" t="s">
        <v>53</v>
      </c>
      <c r="G13" s="275"/>
      <c r="H13" s="278"/>
      <c r="I13" s="241" t="s">
        <v>54</v>
      </c>
      <c r="J13" s="241" t="s">
        <v>55</v>
      </c>
      <c r="K13" s="278"/>
      <c r="L13" s="278"/>
      <c r="M13" s="280"/>
      <c r="N13" s="248"/>
      <c r="O13" s="249"/>
      <c r="P13" s="249"/>
      <c r="Q13" s="250"/>
      <c r="R13" s="252"/>
      <c r="S13" s="255"/>
      <c r="T13" s="259"/>
      <c r="U13" s="259"/>
      <c r="V13" s="260"/>
      <c r="W13" s="262"/>
    </row>
    <row r="14" spans="1:23" ht="51.75" customHeight="1" thickBot="1">
      <c r="A14" s="267"/>
      <c r="B14" s="270"/>
      <c r="C14" s="242"/>
      <c r="D14" s="244"/>
      <c r="E14" s="242"/>
      <c r="F14" s="242"/>
      <c r="G14" s="276"/>
      <c r="H14" s="242"/>
      <c r="I14" s="242"/>
      <c r="J14" s="242"/>
      <c r="K14" s="242"/>
      <c r="L14" s="242"/>
      <c r="M14" s="281"/>
      <c r="N14" s="29" t="s">
        <v>56</v>
      </c>
      <c r="O14" s="30" t="s">
        <v>57</v>
      </c>
      <c r="P14" s="31" t="s">
        <v>58</v>
      </c>
      <c r="Q14" s="31" t="s">
        <v>59</v>
      </c>
      <c r="R14" s="253"/>
      <c r="S14" s="256"/>
      <c r="T14" s="28" t="s">
        <v>60</v>
      </c>
      <c r="U14" s="28" t="s">
        <v>61</v>
      </c>
      <c r="V14" s="260"/>
      <c r="W14" s="262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26.25">
      <c r="A16" s="235" t="s">
        <v>63</v>
      </c>
      <c r="B16" s="38" t="s">
        <v>64</v>
      </c>
      <c r="C16" s="39" t="s">
        <v>65</v>
      </c>
      <c r="D16" s="40" t="s">
        <v>2</v>
      </c>
      <c r="E16" s="41" t="s">
        <v>65</v>
      </c>
      <c r="F16" s="42" t="s">
        <v>66</v>
      </c>
      <c r="G16" s="43"/>
      <c r="H16" s="44" t="s">
        <v>67</v>
      </c>
      <c r="I16" s="45"/>
      <c r="J16" s="46"/>
      <c r="K16" s="47">
        <v>41682</v>
      </c>
      <c r="L16" s="47">
        <v>41687</v>
      </c>
      <c r="M16" s="48" t="s">
        <v>60</v>
      </c>
      <c r="N16" s="49">
        <v>173096</v>
      </c>
      <c r="O16" s="50">
        <v>0</v>
      </c>
      <c r="P16" s="51">
        <f>IF($D$6="ANO",IF($D$7="NE",SUM(N16:O16),N16),SUM(N16:O16))</f>
        <v>173096</v>
      </c>
      <c r="Q16" s="50">
        <v>0</v>
      </c>
      <c r="R16" s="51">
        <f>ROUND(IF(M16="EUR",P16,(P16/$I$7)),2)</f>
        <v>6272.96</v>
      </c>
      <c r="S16" s="52">
        <v>36</v>
      </c>
      <c r="T16" s="53"/>
      <c r="U16" s="53"/>
      <c r="V16" s="54">
        <f>ROUND(IF(M16="CZK",R16-(T16/$I$7),R16-U16),2)</f>
        <v>6272.96</v>
      </c>
      <c r="W16" s="55"/>
      <c r="AQ16" s="8"/>
    </row>
    <row r="17" spans="1:43" ht="39">
      <c r="A17" s="236"/>
      <c r="B17" s="38" t="s">
        <v>68</v>
      </c>
      <c r="C17" s="56" t="s">
        <v>69</v>
      </c>
      <c r="D17" s="40" t="s">
        <v>3</v>
      </c>
      <c r="E17" s="41" t="s">
        <v>69</v>
      </c>
      <c r="F17" s="42" t="s">
        <v>66</v>
      </c>
      <c r="G17" s="43"/>
      <c r="H17" s="44" t="s">
        <v>67</v>
      </c>
      <c r="I17" s="45"/>
      <c r="J17" s="46"/>
      <c r="K17" s="47">
        <v>41682</v>
      </c>
      <c r="L17" s="47">
        <v>41687</v>
      </c>
      <c r="M17" s="48" t="s">
        <v>60</v>
      </c>
      <c r="N17" s="49">
        <v>58848</v>
      </c>
      <c r="O17" s="50">
        <v>0</v>
      </c>
      <c r="P17" s="51">
        <f>IF($D$6="ANO",IF($D$7="NE",SUM(N17:O17),N17),SUM(N17:O17))</f>
        <v>58848</v>
      </c>
      <c r="Q17" s="50">
        <v>0</v>
      </c>
      <c r="R17" s="51">
        <f>ROUND(IF(M17="EUR",P17,(P17/$I$7)),2)</f>
        <v>2132.64</v>
      </c>
      <c r="S17" s="52">
        <v>0</v>
      </c>
      <c r="T17" s="53"/>
      <c r="U17" s="53"/>
      <c r="V17" s="54">
        <f>ROUND(IF(M17="CZK",R17-(T17/$I$7),R17-U17),2)</f>
        <v>2132.64</v>
      </c>
      <c r="W17" s="57"/>
      <c r="AQ17" s="14"/>
    </row>
    <row r="18" spans="1:23" ht="78.75">
      <c r="A18" s="236"/>
      <c r="B18" s="38" t="s">
        <v>70</v>
      </c>
      <c r="C18" s="39" t="s">
        <v>71</v>
      </c>
      <c r="D18" s="40" t="s">
        <v>12</v>
      </c>
      <c r="E18" s="58" t="s">
        <v>72</v>
      </c>
      <c r="F18" s="42" t="s">
        <v>66</v>
      </c>
      <c r="G18" s="59"/>
      <c r="H18" s="44" t="s">
        <v>73</v>
      </c>
      <c r="I18" s="60"/>
      <c r="J18" s="60"/>
      <c r="K18" s="47">
        <v>41653</v>
      </c>
      <c r="L18" s="47">
        <v>41655</v>
      </c>
      <c r="M18" s="48" t="s">
        <v>60</v>
      </c>
      <c r="N18" s="61">
        <v>14298</v>
      </c>
      <c r="O18" s="62">
        <v>0</v>
      </c>
      <c r="P18" s="51">
        <f>IF($D$6="ANO",IF($D$7="NE",SUM(N18:O18),N18),SUM(N18:O18))</f>
        <v>14298</v>
      </c>
      <c r="Q18" s="62">
        <v>0</v>
      </c>
      <c r="R18" s="51">
        <f>ROUND(IF(M18="EUR",P18,(P18/$I$7)),2)</f>
        <v>518.16</v>
      </c>
      <c r="S18" s="63">
        <v>100</v>
      </c>
      <c r="T18" s="53"/>
      <c r="U18" s="53"/>
      <c r="V18" s="54">
        <f>ROUND(IF(M18="CZK",R18-(T18/$I$7),R18-U18),2)</f>
        <v>518.16</v>
      </c>
      <c r="W18" s="57"/>
    </row>
    <row r="19" spans="1:23" ht="53.25" thickBot="1">
      <c r="A19" s="236"/>
      <c r="B19" s="38" t="s">
        <v>74</v>
      </c>
      <c r="C19" s="39" t="s">
        <v>75</v>
      </c>
      <c r="D19" s="40" t="s">
        <v>12</v>
      </c>
      <c r="E19" s="64" t="s">
        <v>76</v>
      </c>
      <c r="F19" s="42" t="s">
        <v>66</v>
      </c>
      <c r="G19" s="60"/>
      <c r="H19" s="44" t="s">
        <v>77</v>
      </c>
      <c r="I19" s="60"/>
      <c r="J19" s="60"/>
      <c r="K19" s="47">
        <v>41627</v>
      </c>
      <c r="L19" s="65">
        <v>41631</v>
      </c>
      <c r="M19" s="48" t="s">
        <v>61</v>
      </c>
      <c r="N19" s="61">
        <v>458.2</v>
      </c>
      <c r="O19" s="62">
        <v>0</v>
      </c>
      <c r="P19" s="51">
        <f>IF($D$6="ANO",IF($D$7="NE",SUM(N19:O19),N19),SUM(N19:O19))</f>
        <v>458.2</v>
      </c>
      <c r="Q19" s="62">
        <v>0</v>
      </c>
      <c r="R19" s="51">
        <f>ROUND(IF(M19="EUR",P19,(P19/$I$7)),2)</f>
        <v>458.2</v>
      </c>
      <c r="S19" s="66">
        <v>72</v>
      </c>
      <c r="T19" s="53"/>
      <c r="U19" s="53"/>
      <c r="V19" s="54">
        <f>ROUND(IF(M19="CZK",R19-(T19/$I$7),R19-U19),2)</f>
        <v>458.2</v>
      </c>
      <c r="W19" s="57"/>
    </row>
    <row r="20" spans="1:23" ht="13.5" thickBot="1">
      <c r="A20" s="237"/>
      <c r="B20" s="223" t="s">
        <v>78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5"/>
      <c r="Q20" s="67">
        <f aca="true" t="shared" si="0" ref="Q20:V20">SUM(Q16:Q19)</f>
        <v>0</v>
      </c>
      <c r="R20" s="68">
        <f t="shared" si="0"/>
        <v>9381.960000000001</v>
      </c>
      <c r="S20" s="69">
        <f t="shared" si="0"/>
        <v>208</v>
      </c>
      <c r="T20" s="68">
        <f t="shared" si="0"/>
        <v>0</v>
      </c>
      <c r="U20" s="68">
        <f t="shared" si="0"/>
        <v>0</v>
      </c>
      <c r="V20" s="68">
        <f t="shared" si="0"/>
        <v>9381.960000000001</v>
      </c>
      <c r="W20" s="70"/>
    </row>
    <row r="21" spans="1:23" ht="79.5" thickBot="1">
      <c r="A21" s="238" t="s">
        <v>79</v>
      </c>
      <c r="B21" s="38" t="s">
        <v>80</v>
      </c>
      <c r="C21" s="71" t="s">
        <v>81</v>
      </c>
      <c r="D21" s="72" t="s">
        <v>14</v>
      </c>
      <c r="E21" s="73" t="s">
        <v>82</v>
      </c>
      <c r="F21" s="42" t="s">
        <v>66</v>
      </c>
      <c r="G21" s="74" t="s">
        <v>83</v>
      </c>
      <c r="H21" s="75" t="s">
        <v>84</v>
      </c>
      <c r="I21" s="76" t="s">
        <v>85</v>
      </c>
      <c r="J21" s="77" t="s">
        <v>86</v>
      </c>
      <c r="K21" s="78">
        <v>41547</v>
      </c>
      <c r="L21" s="78">
        <v>41556</v>
      </c>
      <c r="M21" s="48" t="s">
        <v>60</v>
      </c>
      <c r="N21" s="49">
        <v>7264.06</v>
      </c>
      <c r="O21" s="50">
        <v>1525.94</v>
      </c>
      <c r="P21" s="51">
        <f>IF($D$6="ANO",IF($D$7="NE",SUM(N21:O21),N21),SUM(N21:O21))</f>
        <v>8790</v>
      </c>
      <c r="Q21" s="50">
        <v>0</v>
      </c>
      <c r="R21" s="51">
        <f>ROUND(IF(M21="EUR",P21,(P21/$I$7)),2)</f>
        <v>318.55</v>
      </c>
      <c r="S21" s="63">
        <v>7</v>
      </c>
      <c r="T21" s="53"/>
      <c r="U21" s="53"/>
      <c r="V21" s="54">
        <f>ROUND(IF(M21="CZK",R21-(T21/$I$7),R21-U21),2)</f>
        <v>318.55</v>
      </c>
      <c r="W21" s="57"/>
    </row>
    <row r="22" spans="1:23" ht="13.5" thickBot="1">
      <c r="A22" s="239"/>
      <c r="B22" s="223" t="s">
        <v>87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>
        <f aca="true" t="shared" si="1" ref="N22:V22">SUM(N21:N21)</f>
        <v>7264.06</v>
      </c>
      <c r="O22" s="224">
        <f t="shared" si="1"/>
        <v>1525.94</v>
      </c>
      <c r="P22" s="225">
        <f t="shared" si="1"/>
        <v>8790</v>
      </c>
      <c r="Q22" s="67">
        <f t="shared" si="1"/>
        <v>0</v>
      </c>
      <c r="R22" s="68">
        <f t="shared" si="1"/>
        <v>318.55</v>
      </c>
      <c r="S22" s="69">
        <f t="shared" si="1"/>
        <v>7</v>
      </c>
      <c r="T22" s="68">
        <f t="shared" si="1"/>
        <v>0</v>
      </c>
      <c r="U22" s="68">
        <f t="shared" si="1"/>
        <v>0</v>
      </c>
      <c r="V22" s="68">
        <f t="shared" si="1"/>
        <v>318.55</v>
      </c>
      <c r="W22" s="70"/>
    </row>
    <row r="23" spans="1:23" ht="14.25" thickBot="1">
      <c r="A23" s="240" t="s">
        <v>88</v>
      </c>
      <c r="B23" s="79"/>
      <c r="C23" s="80"/>
      <c r="D23" s="72"/>
      <c r="E23" s="81"/>
      <c r="F23" s="42" t="s">
        <v>66</v>
      </c>
      <c r="G23" s="82"/>
      <c r="H23" s="82"/>
      <c r="I23" s="80"/>
      <c r="J23" s="80"/>
      <c r="K23" s="78"/>
      <c r="L23" s="78"/>
      <c r="M23" s="48" t="s">
        <v>60</v>
      </c>
      <c r="N23" s="83"/>
      <c r="O23" s="84"/>
      <c r="P23" s="51">
        <f>IF($D$6="ANO",IF($D$7="NE",SUM(N23:O23),N23),SUM(N23:O23))</f>
        <v>0</v>
      </c>
      <c r="Q23" s="84"/>
      <c r="R23" s="51">
        <f>ROUND(IF(M23="EUR",P23,(P23/$I$7)),2)</f>
        <v>0</v>
      </c>
      <c r="S23" s="85"/>
      <c r="T23" s="53"/>
      <c r="U23" s="53"/>
      <c r="V23" s="54">
        <f>ROUND(IF(M23="CZK",R23-(T23/$I$7),R23-U23),2)</f>
        <v>0</v>
      </c>
      <c r="W23" s="86"/>
    </row>
    <row r="24" spans="1:23" ht="13.5" thickBot="1">
      <c r="A24" s="239"/>
      <c r="B24" s="223" t="s">
        <v>89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>
        <f aca="true" t="shared" si="2" ref="N24:V24">SUM(N23:N23)</f>
        <v>0</v>
      </c>
      <c r="O24" s="224">
        <f t="shared" si="2"/>
        <v>0</v>
      </c>
      <c r="P24" s="225">
        <f t="shared" si="2"/>
        <v>0</v>
      </c>
      <c r="Q24" s="67">
        <f t="shared" si="2"/>
        <v>0</v>
      </c>
      <c r="R24" s="68">
        <f t="shared" si="2"/>
        <v>0</v>
      </c>
      <c r="S24" s="69">
        <f t="shared" si="2"/>
        <v>0</v>
      </c>
      <c r="T24" s="68">
        <f t="shared" si="2"/>
        <v>0</v>
      </c>
      <c r="U24" s="68">
        <f t="shared" si="2"/>
        <v>0</v>
      </c>
      <c r="V24" s="68">
        <f t="shared" si="2"/>
        <v>0</v>
      </c>
      <c r="W24" s="70"/>
    </row>
    <row r="25" spans="1:43" s="90" customFormat="1" ht="23.25" customHeight="1" thickBot="1">
      <c r="A25" s="229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87"/>
      <c r="M25" s="87"/>
      <c r="N25" s="87"/>
      <c r="O25" s="87"/>
      <c r="P25" s="87"/>
      <c r="Q25" s="87"/>
      <c r="R25" s="231"/>
      <c r="S25" s="231"/>
      <c r="T25" s="231"/>
      <c r="U25" s="231"/>
      <c r="V25" s="88"/>
      <c r="W25" s="89"/>
      <c r="AQ25" s="8"/>
    </row>
    <row r="26" spans="1:43" ht="26.25" customHeight="1" thickBot="1">
      <c r="A26" s="91" t="s">
        <v>90</v>
      </c>
      <c r="B26" s="213" t="s">
        <v>91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5"/>
      <c r="O26" s="232" t="s">
        <v>61</v>
      </c>
      <c r="P26" s="233"/>
      <c r="Q26" s="234"/>
      <c r="R26" s="92">
        <f>R24+R22+R20</f>
        <v>9700.51</v>
      </c>
      <c r="S26" s="93">
        <f>S24+S22+S20</f>
        <v>215</v>
      </c>
      <c r="T26" s="94">
        <f>T24+T22+T20</f>
        <v>0</v>
      </c>
      <c r="U26" s="94">
        <f>U24+U22+U20</f>
        <v>0</v>
      </c>
      <c r="V26" s="92">
        <f>V24+V22+V20</f>
        <v>9700.51</v>
      </c>
      <c r="W26" s="89"/>
      <c r="AQ26" s="90"/>
    </row>
    <row r="27" spans="1:43" ht="26.25" customHeight="1" thickBot="1">
      <c r="A27" s="95" t="s">
        <v>92</v>
      </c>
      <c r="B27" s="213" t="s">
        <v>93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5"/>
      <c r="O27" s="92" t="s">
        <v>60</v>
      </c>
      <c r="P27" s="96">
        <v>0</v>
      </c>
      <c r="Q27" s="216"/>
      <c r="R27" s="217"/>
      <c r="S27" s="217"/>
      <c r="T27" s="218"/>
      <c r="U27" s="94" t="s">
        <v>61</v>
      </c>
      <c r="V27" s="94">
        <f>ROUND((P27/$I$7),2)</f>
        <v>0</v>
      </c>
      <c r="W27" s="89"/>
      <c r="AQ27" s="90"/>
    </row>
    <row r="28" spans="1:43" ht="26.25" customHeight="1" thickBot="1">
      <c r="A28" s="95" t="s">
        <v>94</v>
      </c>
      <c r="B28" s="213" t="s">
        <v>95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5"/>
      <c r="O28" s="216"/>
      <c r="P28" s="217"/>
      <c r="Q28" s="217"/>
      <c r="R28" s="217"/>
      <c r="S28" s="217"/>
      <c r="T28" s="218"/>
      <c r="U28" s="94" t="s">
        <v>61</v>
      </c>
      <c r="V28" s="94">
        <f>$V26-$V27</f>
        <v>9700.51</v>
      </c>
      <c r="W28" s="89"/>
      <c r="AQ28" s="90"/>
    </row>
    <row r="29" spans="1:43" s="14" customFormat="1" ht="12.75">
      <c r="A29" s="9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98"/>
      <c r="M29" s="98"/>
      <c r="N29" s="98"/>
      <c r="O29" s="98"/>
      <c r="P29" s="98"/>
      <c r="Q29" s="98"/>
      <c r="R29" s="219"/>
      <c r="S29" s="220"/>
      <c r="T29" s="99"/>
      <c r="U29" s="98"/>
      <c r="V29" s="98"/>
      <c r="W29" s="89"/>
      <c r="AQ29" s="8"/>
    </row>
    <row r="30" spans="1:23" s="14" customFormat="1" ht="22.5" customHeight="1" thickBot="1">
      <c r="A30" s="100" t="s">
        <v>96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98"/>
      <c r="M30" s="98"/>
      <c r="N30" s="98"/>
      <c r="O30" s="98"/>
      <c r="P30" s="98"/>
      <c r="Q30" s="98"/>
      <c r="R30" s="101"/>
      <c r="S30" s="101"/>
      <c r="T30" s="101"/>
      <c r="U30" s="101"/>
      <c r="V30" s="101"/>
      <c r="W30" s="101"/>
    </row>
    <row r="31" spans="1:23" s="14" customFormat="1" ht="15" customHeight="1" thickBot="1">
      <c r="A31" s="221" t="s">
        <v>97</v>
      </c>
      <c r="B31" s="102"/>
      <c r="C31" s="103"/>
      <c r="D31" s="104"/>
      <c r="E31" s="105"/>
      <c r="F31" s="106" t="s">
        <v>66</v>
      </c>
      <c r="G31" s="107"/>
      <c r="H31" s="107"/>
      <c r="I31" s="103"/>
      <c r="J31" s="103"/>
      <c r="K31" s="108"/>
      <c r="L31" s="108"/>
      <c r="M31" s="109" t="s">
        <v>60</v>
      </c>
      <c r="N31" s="110">
        <v>0</v>
      </c>
      <c r="O31" s="111"/>
      <c r="P31" s="112">
        <f>IF($D$6="ANO",IF($D$7="NE",SUM(N31:O31),N31),SUM(N31:O31))</f>
        <v>0</v>
      </c>
      <c r="Q31" s="111">
        <v>0</v>
      </c>
      <c r="R31" s="112">
        <f>ROUND(IF(M31="EUR",P31,(P31/$I$7)),2)</f>
        <v>0</v>
      </c>
      <c r="S31" s="113">
        <v>0</v>
      </c>
      <c r="T31" s="114"/>
      <c r="U31" s="114"/>
      <c r="V31" s="115">
        <f>ROUND(IF(M31="CZK",R31-(T31/$I$7),R31-U31),2)</f>
        <v>0</v>
      </c>
      <c r="W31" s="116"/>
    </row>
    <row r="32" spans="1:23" s="14" customFormat="1" ht="13.5" thickBot="1">
      <c r="A32" s="222"/>
      <c r="B32" s="223" t="s">
        <v>98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5"/>
      <c r="Q32" s="67">
        <f aca="true" t="shared" si="3" ref="Q32:V32">SUM(Q31:Q31)</f>
        <v>0</v>
      </c>
      <c r="R32" s="68">
        <f t="shared" si="3"/>
        <v>0</v>
      </c>
      <c r="S32" s="69">
        <f t="shared" si="3"/>
        <v>0</v>
      </c>
      <c r="T32" s="68">
        <f t="shared" si="3"/>
        <v>0</v>
      </c>
      <c r="U32" s="68">
        <f t="shared" si="3"/>
        <v>0</v>
      </c>
      <c r="V32" s="68">
        <f t="shared" si="3"/>
        <v>0</v>
      </c>
      <c r="W32" s="70"/>
    </row>
    <row r="33" spans="1:23" s="14" customFormat="1" ht="13.5" thickBot="1">
      <c r="A33" s="9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98"/>
      <c r="M33" s="98"/>
      <c r="N33" s="98"/>
      <c r="O33" s="98"/>
      <c r="P33" s="98"/>
      <c r="Q33" s="98"/>
      <c r="R33" s="101"/>
      <c r="S33" s="101"/>
      <c r="T33" s="101"/>
      <c r="U33" s="101"/>
      <c r="V33" s="101"/>
      <c r="W33" s="101"/>
    </row>
    <row r="34" spans="1:43" s="122" customFormat="1" ht="15.75" customHeight="1" thickBot="1">
      <c r="A34" s="117"/>
      <c r="B34" s="118"/>
      <c r="C34" s="119"/>
      <c r="D34" s="119"/>
      <c r="E34" s="120"/>
      <c r="F34" s="120"/>
      <c r="G34" s="120"/>
      <c r="H34" s="120"/>
      <c r="I34" s="119"/>
      <c r="J34" s="119"/>
      <c r="K34" s="121"/>
      <c r="T34" s="226" t="s">
        <v>99</v>
      </c>
      <c r="U34" s="227"/>
      <c r="V34" s="228"/>
      <c r="W34" s="123">
        <f>V28</f>
        <v>9700.51</v>
      </c>
      <c r="X34" s="121"/>
      <c r="Y34" s="122" t="s">
        <v>100</v>
      </c>
      <c r="AC34" s="121"/>
      <c r="AD34" s="121"/>
      <c r="AE34" s="121"/>
      <c r="AF34" s="121"/>
      <c r="AG34" s="121"/>
      <c r="AH34" s="121"/>
      <c r="AI34" s="121"/>
      <c r="AQ34" s="14"/>
    </row>
    <row r="35" spans="1:43" ht="16.5" customHeight="1" thickBot="1">
      <c r="A35" s="124" t="s">
        <v>101</v>
      </c>
      <c r="B35" s="125"/>
      <c r="C35" s="126"/>
      <c r="D35" s="126"/>
      <c r="E35" s="127"/>
      <c r="F35" s="126"/>
      <c r="G35" s="128"/>
      <c r="H35" s="129"/>
      <c r="I35" s="129"/>
      <c r="J35" s="130"/>
      <c r="K35" s="131"/>
      <c r="L35" s="122"/>
      <c r="R35" s="203" t="s">
        <v>102</v>
      </c>
      <c r="S35" s="204"/>
      <c r="T35" s="205" t="s">
        <v>103</v>
      </c>
      <c r="U35" s="205"/>
      <c r="V35" s="206"/>
      <c r="W35" s="123">
        <f>R26-V26</f>
        <v>0</v>
      </c>
      <c r="X35" s="132" t="s">
        <v>104</v>
      </c>
      <c r="Y35" s="133" t="s">
        <v>105</v>
      </c>
      <c r="Z35" s="134" t="s">
        <v>106</v>
      </c>
      <c r="AC35" s="135"/>
      <c r="AD35" s="135"/>
      <c r="AE35" s="135"/>
      <c r="AF35" s="135"/>
      <c r="AG35" s="135"/>
      <c r="AH35" s="135"/>
      <c r="AI35" s="135"/>
      <c r="AQ35" s="122"/>
    </row>
    <row r="36" spans="1:43" s="14" customFormat="1" ht="13.5" customHeight="1" thickBot="1">
      <c r="A36" s="136" t="s">
        <v>107</v>
      </c>
      <c r="B36" s="137" t="s">
        <v>108</v>
      </c>
      <c r="C36" s="138"/>
      <c r="D36" s="138"/>
      <c r="E36" s="138"/>
      <c r="F36" s="139"/>
      <c r="G36" s="135"/>
      <c r="H36" s="131"/>
      <c r="I36" s="131"/>
      <c r="J36" s="140"/>
      <c r="K36" s="131"/>
      <c r="L36" s="137"/>
      <c r="R36" s="141">
        <f>FLOOR(($V42*W36),1)</f>
        <v>0</v>
      </c>
      <c r="S36" s="142" t="s">
        <v>109</v>
      </c>
      <c r="T36" s="207" t="s">
        <v>110</v>
      </c>
      <c r="U36" s="207"/>
      <c r="V36" s="208"/>
      <c r="W36" s="143">
        <f>$X36-($X36/$V26*$V27)</f>
        <v>0</v>
      </c>
      <c r="X36" s="144">
        <f>SUMIF(F16:F24,"IV",V16:V24)</f>
        <v>0</v>
      </c>
      <c r="Y36" s="145">
        <f>W36/V28</f>
        <v>0</v>
      </c>
      <c r="Z36" s="145">
        <f>R36/W42</f>
        <v>0</v>
      </c>
      <c r="AC36" s="121"/>
      <c r="AD36" s="121"/>
      <c r="AE36" s="121"/>
      <c r="AF36" s="121"/>
      <c r="AG36" s="121"/>
      <c r="AH36" s="121"/>
      <c r="AI36" s="121"/>
      <c r="AQ36" s="8"/>
    </row>
    <row r="37" spans="1:35" s="14" customFormat="1" ht="13.5" customHeight="1" thickBot="1">
      <c r="A37" s="136" t="s">
        <v>111</v>
      </c>
      <c r="B37" s="137" t="s">
        <v>112</v>
      </c>
      <c r="C37" s="138"/>
      <c r="D37" s="138"/>
      <c r="E37" s="138"/>
      <c r="F37" s="119"/>
      <c r="G37" s="121"/>
      <c r="H37" s="138"/>
      <c r="I37" s="138"/>
      <c r="J37" s="146"/>
      <c r="K37" s="138"/>
      <c r="L37" s="137"/>
      <c r="R37" s="147">
        <f>W42-R36</f>
        <v>485</v>
      </c>
      <c r="S37" s="148" t="s">
        <v>66</v>
      </c>
      <c r="T37" s="207" t="s">
        <v>113</v>
      </c>
      <c r="U37" s="207"/>
      <c r="V37" s="208"/>
      <c r="W37" s="143">
        <f>$X37-($X37/$V26*$V27)</f>
        <v>9700.51</v>
      </c>
      <c r="X37" s="144">
        <f>SUMIF(F16:F24,"NIV",V16:V24)</f>
        <v>9700.51</v>
      </c>
      <c r="Y37" s="145">
        <f>W37/V28</f>
        <v>1</v>
      </c>
      <c r="Z37" s="145">
        <f>R37/W42</f>
        <v>1</v>
      </c>
      <c r="AC37" s="121"/>
      <c r="AD37" s="121"/>
      <c r="AE37" s="121"/>
      <c r="AF37" s="121"/>
      <c r="AG37" s="121"/>
      <c r="AH37" s="121"/>
      <c r="AI37" s="121"/>
    </row>
    <row r="38" spans="1:35" s="14" customFormat="1" ht="13.5" customHeight="1" thickBot="1">
      <c r="A38" s="136" t="s">
        <v>114</v>
      </c>
      <c r="B38" s="137" t="s">
        <v>115</v>
      </c>
      <c r="C38" s="138"/>
      <c r="D38" s="138"/>
      <c r="E38" s="138"/>
      <c r="F38" s="119"/>
      <c r="G38" s="121"/>
      <c r="H38" s="138"/>
      <c r="I38" s="138"/>
      <c r="J38" s="146"/>
      <c r="K38" s="138"/>
      <c r="L38" s="137"/>
      <c r="Q38" s="149" t="s">
        <v>116</v>
      </c>
      <c r="R38" s="150">
        <f>SUM(R36:R37)</f>
        <v>485</v>
      </c>
      <c r="S38" s="121"/>
      <c r="T38" s="121"/>
      <c r="U38" s="151" t="s">
        <v>100</v>
      </c>
      <c r="V38" s="209" t="str">
        <f>IF((W36+W37)=V28,"OK","ZKONTROLUJ     NIV/IV ")</f>
        <v>OK</v>
      </c>
      <c r="W38" s="209"/>
      <c r="Y38" s="152">
        <f>SUM(Y36:Y37)</f>
        <v>1</v>
      </c>
      <c r="Z38" s="152">
        <f>SUM(Z36:Z37)</f>
        <v>1</v>
      </c>
      <c r="AC38" s="121"/>
      <c r="AD38" s="121"/>
      <c r="AE38" s="121"/>
      <c r="AF38" s="121"/>
      <c r="AG38" s="121"/>
      <c r="AH38" s="121"/>
      <c r="AI38" s="121"/>
    </row>
    <row r="39" spans="1:43" ht="12.75">
      <c r="A39" s="136" t="s">
        <v>117</v>
      </c>
      <c r="B39" s="137" t="s">
        <v>118</v>
      </c>
      <c r="C39" s="131"/>
      <c r="D39" s="131"/>
      <c r="E39" s="131"/>
      <c r="F39" s="119"/>
      <c r="G39" s="121"/>
      <c r="H39" s="138"/>
      <c r="I39" s="138"/>
      <c r="J39" s="146"/>
      <c r="K39" s="138"/>
      <c r="L39" s="122"/>
      <c r="O39" s="14"/>
      <c r="P39" s="14"/>
      <c r="Q39" s="14"/>
      <c r="R39" s="14"/>
      <c r="S39" s="121"/>
      <c r="T39" s="210" t="s">
        <v>119</v>
      </c>
      <c r="U39" s="211"/>
      <c r="V39" s="211"/>
      <c r="W39" s="212"/>
      <c r="X39" s="153"/>
      <c r="AC39" s="153"/>
      <c r="AD39" s="153"/>
      <c r="AE39" s="153"/>
      <c r="AF39" s="153"/>
      <c r="AG39" s="153"/>
      <c r="AH39" s="153"/>
      <c r="AI39" s="153"/>
      <c r="AQ39" s="14"/>
    </row>
    <row r="40" spans="1:35" ht="12.75">
      <c r="A40" s="136" t="s">
        <v>120</v>
      </c>
      <c r="B40" s="137" t="s">
        <v>121</v>
      </c>
      <c r="C40" s="131"/>
      <c r="D40" s="131"/>
      <c r="E40" s="131"/>
      <c r="F40" s="131"/>
      <c r="G40" s="131"/>
      <c r="H40" s="131"/>
      <c r="I40" s="131"/>
      <c r="J40" s="140"/>
      <c r="K40" s="154"/>
      <c r="L40" s="154"/>
      <c r="M40" s="154"/>
      <c r="O40" s="14"/>
      <c r="P40" s="14"/>
      <c r="Q40" s="14"/>
      <c r="R40" s="14"/>
      <c r="S40" s="155"/>
      <c r="T40" s="194" t="s">
        <v>122</v>
      </c>
      <c r="U40" s="195"/>
      <c r="V40" s="156" t="s">
        <v>123</v>
      </c>
      <c r="W40" s="157" t="s">
        <v>119</v>
      </c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</row>
    <row r="41" spans="1:35" ht="12.75">
      <c r="A41" s="136" t="s">
        <v>124</v>
      </c>
      <c r="B41" s="137" t="s">
        <v>125</v>
      </c>
      <c r="C41" s="131"/>
      <c r="D41" s="131"/>
      <c r="E41" s="131"/>
      <c r="F41" s="131"/>
      <c r="G41" s="131"/>
      <c r="H41" s="131"/>
      <c r="I41" s="131"/>
      <c r="J41" s="140"/>
      <c r="K41" s="154"/>
      <c r="L41" s="154"/>
      <c r="M41" s="154"/>
      <c r="O41" s="14"/>
      <c r="P41" s="14"/>
      <c r="Q41" s="14"/>
      <c r="R41" s="121"/>
      <c r="S41" s="122"/>
      <c r="T41" s="196" t="s">
        <v>126</v>
      </c>
      <c r="U41" s="197"/>
      <c r="V41" s="158">
        <v>0.85</v>
      </c>
      <c r="W41" s="159">
        <f>FLOOR(($V41*$V28),1)</f>
        <v>8245</v>
      </c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</row>
    <row r="42" spans="1:35" ht="12.75">
      <c r="A42" s="136" t="s">
        <v>127</v>
      </c>
      <c r="B42" s="137" t="s">
        <v>128</v>
      </c>
      <c r="C42" s="131"/>
      <c r="D42" s="131"/>
      <c r="E42" s="131"/>
      <c r="F42" s="131"/>
      <c r="G42" s="131"/>
      <c r="H42" s="131"/>
      <c r="I42" s="131"/>
      <c r="J42" s="140"/>
      <c r="K42" s="154"/>
      <c r="L42" s="154"/>
      <c r="M42" s="154"/>
      <c r="R42" s="121"/>
      <c r="S42" s="122"/>
      <c r="T42" s="194" t="s">
        <v>129</v>
      </c>
      <c r="U42" s="195"/>
      <c r="V42" s="161">
        <v>0.05</v>
      </c>
      <c r="W42" s="159">
        <f>IF(V43=0%,V28-W41,FLOOR(($V42*$V28),1))</f>
        <v>485</v>
      </c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</row>
    <row r="43" spans="1:35" ht="12.75">
      <c r="A43" s="136"/>
      <c r="B43" s="137" t="s">
        <v>130</v>
      </c>
      <c r="C43" s="131"/>
      <c r="D43" s="131"/>
      <c r="E43" s="131"/>
      <c r="F43" s="131"/>
      <c r="G43" s="131"/>
      <c r="H43" s="131"/>
      <c r="I43" s="131"/>
      <c r="J43" s="140"/>
      <c r="K43" s="154"/>
      <c r="L43" s="154"/>
      <c r="M43" s="154"/>
      <c r="R43" s="121"/>
      <c r="S43" s="163"/>
      <c r="T43" s="196" t="s">
        <v>131</v>
      </c>
      <c r="U43" s="197"/>
      <c r="V43" s="164">
        <f>V44-V41-V42</f>
        <v>0.10000000000000002</v>
      </c>
      <c r="W43" s="159">
        <f>V28-W41-W42</f>
        <v>970.5100000000002</v>
      </c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</row>
    <row r="44" spans="1:35" ht="13.5" thickBot="1">
      <c r="A44" s="165"/>
      <c r="B44" s="137" t="s">
        <v>132</v>
      </c>
      <c r="C44" s="131"/>
      <c r="D44" s="131"/>
      <c r="E44" s="131"/>
      <c r="F44" s="131"/>
      <c r="G44" s="131"/>
      <c r="H44" s="131"/>
      <c r="I44" s="131"/>
      <c r="J44" s="140"/>
      <c r="K44" s="154"/>
      <c r="L44" s="154"/>
      <c r="M44" s="154"/>
      <c r="R44" s="121"/>
      <c r="S44" s="163"/>
      <c r="T44" s="198" t="s">
        <v>133</v>
      </c>
      <c r="U44" s="199"/>
      <c r="V44" s="166">
        <v>1</v>
      </c>
      <c r="W44" s="167">
        <f>SUM(W41:W43)</f>
        <v>9700.51</v>
      </c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</row>
    <row r="45" spans="1:35" ht="13.5" thickBot="1">
      <c r="A45" s="168" t="s">
        <v>134</v>
      </c>
      <c r="B45" s="169" t="s">
        <v>135</v>
      </c>
      <c r="C45" s="169"/>
      <c r="D45" s="169"/>
      <c r="E45" s="169"/>
      <c r="F45" s="169"/>
      <c r="G45" s="169"/>
      <c r="H45" s="169"/>
      <c r="I45" s="169"/>
      <c r="J45" s="170"/>
      <c r="K45" s="154"/>
      <c r="L45" s="154"/>
      <c r="M45" s="154"/>
      <c r="R45" s="155"/>
      <c r="S45" s="163"/>
      <c r="W45" s="155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</row>
    <row r="46" spans="1:35" ht="15" customHeight="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O46" s="200" t="s">
        <v>136</v>
      </c>
      <c r="P46" s="201"/>
      <c r="Q46" s="201"/>
      <c r="R46" s="202"/>
      <c r="S46" s="122"/>
      <c r="T46" s="200" t="s">
        <v>137</v>
      </c>
      <c r="U46" s="201"/>
      <c r="V46" s="201"/>
      <c r="W46" s="202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</row>
    <row r="47" spans="3:35" ht="12.75">
      <c r="C47" s="154"/>
      <c r="D47" s="154"/>
      <c r="E47" s="172"/>
      <c r="F47" s="172"/>
      <c r="G47" s="172"/>
      <c r="H47" s="172"/>
      <c r="I47" s="173"/>
      <c r="J47" s="174"/>
      <c r="K47" s="173"/>
      <c r="L47" s="173"/>
      <c r="M47" s="173"/>
      <c r="N47" s="173"/>
      <c r="O47" s="176" t="s">
        <v>138</v>
      </c>
      <c r="P47" s="177"/>
      <c r="Q47" s="177"/>
      <c r="R47" s="178"/>
      <c r="S47" s="175"/>
      <c r="T47" s="176" t="s">
        <v>139</v>
      </c>
      <c r="U47" s="177"/>
      <c r="V47" s="177"/>
      <c r="W47" s="178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</row>
    <row r="48" spans="3:35" ht="33.75" customHeight="1">
      <c r="C48" s="137"/>
      <c r="D48" s="137"/>
      <c r="E48" s="172"/>
      <c r="F48" s="172"/>
      <c r="G48" s="172"/>
      <c r="H48" s="172"/>
      <c r="I48" s="173"/>
      <c r="J48" s="174"/>
      <c r="K48" s="173"/>
      <c r="L48" s="173"/>
      <c r="M48" s="173"/>
      <c r="N48" s="173"/>
      <c r="O48" s="179"/>
      <c r="P48" s="180"/>
      <c r="Q48" s="180"/>
      <c r="R48" s="181"/>
      <c r="S48" s="175"/>
      <c r="T48" s="179"/>
      <c r="U48" s="180"/>
      <c r="V48" s="180"/>
      <c r="W48" s="181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</row>
    <row r="49" spans="15:23" ht="12.75">
      <c r="O49" s="179"/>
      <c r="P49" s="180"/>
      <c r="Q49" s="180"/>
      <c r="R49" s="181"/>
      <c r="T49" s="179"/>
      <c r="U49" s="180"/>
      <c r="V49" s="180"/>
      <c r="W49" s="181"/>
    </row>
    <row r="50" spans="15:23" ht="12.75">
      <c r="O50" s="182"/>
      <c r="P50" s="183"/>
      <c r="Q50" s="183"/>
      <c r="R50" s="184"/>
      <c r="T50" s="182"/>
      <c r="U50" s="183"/>
      <c r="V50" s="183"/>
      <c r="W50" s="184"/>
    </row>
    <row r="51" spans="15:23" ht="12.75">
      <c r="O51" s="185" t="s">
        <v>140</v>
      </c>
      <c r="P51" s="186"/>
      <c r="Q51" s="186"/>
      <c r="R51" s="187"/>
      <c r="T51" s="185" t="s">
        <v>140</v>
      </c>
      <c r="U51" s="186"/>
      <c r="V51" s="186"/>
      <c r="W51" s="187"/>
    </row>
    <row r="52" spans="15:23" ht="12.75">
      <c r="O52" s="188"/>
      <c r="P52" s="189"/>
      <c r="Q52" s="189"/>
      <c r="R52" s="190"/>
      <c r="T52" s="188"/>
      <c r="U52" s="189"/>
      <c r="V52" s="189"/>
      <c r="W52" s="190"/>
    </row>
    <row r="53" spans="15:23" ht="13.5" thickBot="1">
      <c r="O53" s="191"/>
      <c r="P53" s="192"/>
      <c r="Q53" s="192"/>
      <c r="R53" s="193"/>
      <c r="T53" s="191"/>
      <c r="U53" s="192"/>
      <c r="V53" s="192"/>
      <c r="W53" s="193"/>
    </row>
  </sheetData>
  <sheetProtection/>
  <mergeCells count="73">
    <mergeCell ref="I1:J1"/>
    <mergeCell ref="B3:E3"/>
    <mergeCell ref="F3:G3"/>
    <mergeCell ref="H3:I3"/>
    <mergeCell ref="J3:Q3"/>
    <mergeCell ref="B4:E4"/>
    <mergeCell ref="F4:G4"/>
    <mergeCell ref="H4:I4"/>
    <mergeCell ref="J4:Q4"/>
    <mergeCell ref="B6:C6"/>
    <mergeCell ref="B7:C9"/>
    <mergeCell ref="D7:D9"/>
    <mergeCell ref="I7:K7"/>
    <mergeCell ref="I8:K8"/>
    <mergeCell ref="B11:S11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N12:Q13"/>
    <mergeCell ref="R12:R14"/>
    <mergeCell ref="S12:S14"/>
    <mergeCell ref="T12:U13"/>
    <mergeCell ref="V12:V14"/>
    <mergeCell ref="W12:W14"/>
    <mergeCell ref="C13:C14"/>
    <mergeCell ref="D13:D14"/>
    <mergeCell ref="E13:E14"/>
    <mergeCell ref="F13:F14"/>
    <mergeCell ref="I13:I14"/>
    <mergeCell ref="J13:J14"/>
    <mergeCell ref="A16:A20"/>
    <mergeCell ref="B20:P20"/>
    <mergeCell ref="A21:A22"/>
    <mergeCell ref="B22:P22"/>
    <mergeCell ref="A23:A24"/>
    <mergeCell ref="B24:P24"/>
    <mergeCell ref="A25:K25"/>
    <mergeCell ref="R25:S25"/>
    <mergeCell ref="T25:U25"/>
    <mergeCell ref="B26:N26"/>
    <mergeCell ref="O26:Q26"/>
    <mergeCell ref="B27:N27"/>
    <mergeCell ref="Q27:T27"/>
    <mergeCell ref="B28:N28"/>
    <mergeCell ref="O28:T28"/>
    <mergeCell ref="R29:S29"/>
    <mergeCell ref="A31:A32"/>
    <mergeCell ref="B32:P32"/>
    <mergeCell ref="T34:V34"/>
    <mergeCell ref="T46:W46"/>
    <mergeCell ref="R35:S35"/>
    <mergeCell ref="T35:V35"/>
    <mergeCell ref="T36:V36"/>
    <mergeCell ref="T37:V37"/>
    <mergeCell ref="V38:W38"/>
    <mergeCell ref="T39:W39"/>
    <mergeCell ref="O47:R50"/>
    <mergeCell ref="T47:W50"/>
    <mergeCell ref="O51:R53"/>
    <mergeCell ref="T51:W53"/>
    <mergeCell ref="T40:U40"/>
    <mergeCell ref="T41:U41"/>
    <mergeCell ref="T42:U42"/>
    <mergeCell ref="T43:U43"/>
    <mergeCell ref="T44:U44"/>
    <mergeCell ref="O46:R46"/>
  </mergeCells>
  <conditionalFormatting sqref="T23 T31 T17 T21">
    <cfRule type="expression" priority="5" dxfId="5" stopIfTrue="1">
      <formula>M17="EUR"</formula>
    </cfRule>
  </conditionalFormatting>
  <conditionalFormatting sqref="T16">
    <cfRule type="expression" priority="4" dxfId="6" stopIfTrue="1">
      <formula>M16="EUR"</formula>
    </cfRule>
  </conditionalFormatting>
  <conditionalFormatting sqref="U23 U31 U16:U17 U21">
    <cfRule type="expression" priority="3" dxfId="0" stopIfTrue="1">
      <formula>M16="CZK"</formula>
    </cfRule>
  </conditionalFormatting>
  <conditionalFormatting sqref="T18:T19">
    <cfRule type="expression" priority="2" dxfId="5" stopIfTrue="1">
      <formula>M18="EUR"</formula>
    </cfRule>
  </conditionalFormatting>
  <conditionalFormatting sqref="U18:U19">
    <cfRule type="expression" priority="1" dxfId="0" stopIfTrue="1">
      <formula>M18="CZK"</formula>
    </cfRule>
  </conditionalFormatting>
  <dataValidations count="5">
    <dataValidation type="list" allowBlank="1" showInputMessage="1" showErrorMessage="1" sqref="E6:E7 D6:D9">
      <formula1>"ANO, NE"</formula1>
    </dataValidation>
    <dataValidation type="list" allowBlank="1" showInputMessage="1" showErrorMessage="1" sqref="M31 M23 M16:M19 M21">
      <formula1>"CZK,EUR"</formula1>
    </dataValidation>
    <dataValidation type="list" allowBlank="1" showInputMessage="1" showErrorMessage="1" sqref="F31 F23 F16:F19 F21">
      <formula1>"IV, NIV"</formula1>
    </dataValidation>
    <dataValidation type="list" allowBlank="1" showInputMessage="1" showErrorMessage="1" sqref="D31 D23 D16:D19 D21">
      <formula1>$AQ$1:$AQ$12</formula1>
    </dataValidation>
    <dataValidation type="custom" allowBlank="1" showInputMessage="1" showErrorMessage="1" sqref="V44:W44 R36:S37 W36:X37 W34:W35 Q32:V32 Y34:Z38 W41:W43 A35:J45 P23 S22:U22 Q22 Q20 S20:U20 V27:V28 Q24 S24:U24 P31 R26:V26 R31 V31 P16:P19 P21 V16:V24 R16:R24">
      <formula1>V44</formula1>
    </dataValidation>
  </dataValidations>
  <printOptions horizontalCentered="1"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40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</dc:creator>
  <cp:keywords/>
  <dc:description/>
  <cp:lastModifiedBy>Jakoubková Marie</cp:lastModifiedBy>
  <cp:lastPrinted>2014-02-20T15:32:40Z</cp:lastPrinted>
  <dcterms:created xsi:type="dcterms:W3CDTF">2014-02-19T08:45:02Z</dcterms:created>
  <dcterms:modified xsi:type="dcterms:W3CDTF">2014-02-20T15:32:45Z</dcterms:modified>
  <cp:category/>
  <cp:version/>
  <cp:contentType/>
  <cp:contentStatus/>
</cp:coreProperties>
</file>