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07-2014-33, př. 1" sheetId="1" r:id="rId1"/>
  </sheets>
  <externalReferences>
    <externalReference r:id="rId4"/>
  </externalReferences>
  <definedNames>
    <definedName name="_xlnm.Print_Titles" localSheetId="0">'RK-07-2014-33, př. 1'!$1:$14</definedName>
    <definedName name="_xlnm.Print_Area" localSheetId="0">'RK-07-2014-33, př. 1'!$A$1:$W$68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<sst xmlns="http://schemas.openxmlformats.org/spreadsheetml/2006/main" count="324" uniqueCount="218">
  <si>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</si>
  <si>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</si>
  <si>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</si>
  <si>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</si>
  <si>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</si>
  <si>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</si>
  <si>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</si>
  <si>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</si>
  <si>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</si>
  <si>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</si>
  <si>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RECOM CZ-AT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</si>
  <si>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</si>
  <si>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</si>
  <si>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</si>
  <si>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</si>
  <si>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</si>
  <si>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</si>
  <si>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</si>
  <si>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</si>
  <si>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</si>
  <si>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</si>
  <si>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</si>
  <si>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</si>
  <si>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</si>
  <si>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</si>
  <si>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</si>
  <si>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</si>
  <si>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</si>
  <si>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</si>
  <si>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</si>
  <si>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</si>
  <si>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</si>
  <si>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</si>
  <si>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</si>
  <si>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</si>
  <si>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</si>
  <si>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</si>
  <si>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</si>
  <si>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</si>
  <si>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</si>
  <si>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</si>
  <si>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</si>
  <si>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</si>
  <si>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</si>
  <si>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</si>
  <si>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</si>
  <si>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</si>
  <si>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</si>
  <si>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</si>
  <si>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</si>
  <si>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</si>
  <si>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</si>
  <si>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</si>
  <si>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</si>
  <si>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</si>
  <si>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</si>
  <si>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</si>
  <si>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</si>
  <si>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</si>
  <si>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</si>
  <si>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</si>
  <si>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</si>
  <si>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</si>
  <si>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</si>
  <si>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1.1.1/1</t>
  </si>
  <si>
    <t>mzdy 08/13 - 01/14</t>
  </si>
  <si>
    <t>NIV</t>
  </si>
  <si>
    <t>201401367</t>
  </si>
  <si>
    <t>1.1.1/2</t>
  </si>
  <si>
    <t>sociální a zdravotní pojištění 08/13 - 01/14</t>
  </si>
  <si>
    <t>1.2.1</t>
  </si>
  <si>
    <t>cestovní náhrady v CZK</t>
  </si>
  <si>
    <t xml:space="preserve">cestovní náhrady za tuzemské pracovní cesty a za zahraniční pracovní cesty vyúčtované v CZK </t>
  </si>
  <si>
    <t>Mezisoučet kapitoly 1: Personální výdaje</t>
  </si>
  <si>
    <r>
      <t xml:space="preserve">Kap.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Věcné a externí výdaje</t>
    </r>
  </si>
  <si>
    <t>2.2.1/1</t>
  </si>
  <si>
    <t>odborné vzdělávání</t>
  </si>
  <si>
    <t>odborné vzdělávání - NJ za 07/2013</t>
  </si>
  <si>
    <t>20-072013</t>
  </si>
  <si>
    <t>201303483</t>
  </si>
  <si>
    <t>Iva Šestáková</t>
  </si>
  <si>
    <t>73789151</t>
  </si>
  <si>
    <t>2.2.1/2</t>
  </si>
  <si>
    <t>odborné vzdělávání - AJ za 08/2013</t>
  </si>
  <si>
    <t>255002/2014</t>
  </si>
  <si>
    <t>201304156</t>
  </si>
  <si>
    <t>POLYGLOT jazyková škola s.r.o.</t>
  </si>
  <si>
    <t>63488108</t>
  </si>
  <si>
    <t>2.2.1/3</t>
  </si>
  <si>
    <t>odborné vzdělávání - NJ za 08/2013</t>
  </si>
  <si>
    <t>20-082013</t>
  </si>
  <si>
    <t>201304018</t>
  </si>
  <si>
    <t>2.2.1/4</t>
  </si>
  <si>
    <t>odborné vzdělávání - AJ za 09/2013</t>
  </si>
  <si>
    <t>2130151</t>
  </si>
  <si>
    <t>201304920</t>
  </si>
  <si>
    <t>Jazyková škola U Pivovaru, s.r.o.</t>
  </si>
  <si>
    <t>26938472</t>
  </si>
  <si>
    <t>2.2.1/5</t>
  </si>
  <si>
    <t>odborné vzdělávání - AJ za 10/2013</t>
  </si>
  <si>
    <t>2130165</t>
  </si>
  <si>
    <t>201305467</t>
  </si>
  <si>
    <t>2.2.1/6</t>
  </si>
  <si>
    <t>odborné vzdělávání - NJ za 11/2013</t>
  </si>
  <si>
    <t>130100193</t>
  </si>
  <si>
    <t>201306338</t>
  </si>
  <si>
    <t>ALBION-jazyková a vzdělávací agentura, spol. s r.o.</t>
  </si>
  <si>
    <t>47670002</t>
  </si>
  <si>
    <t>2.2.1/7</t>
  </si>
  <si>
    <t>odborné vzdělávání - AJ za 11/2013</t>
  </si>
  <si>
    <t>2130182</t>
  </si>
  <si>
    <t>201306344</t>
  </si>
  <si>
    <t>2.2.1/8</t>
  </si>
  <si>
    <t>odborné vzdělávání - NJ za 09/2013</t>
  </si>
  <si>
    <t>130100173</t>
  </si>
  <si>
    <t>201306336</t>
  </si>
  <si>
    <t>2.2.1/9</t>
  </si>
  <si>
    <t>odborné vzdělávání - NJ za 10/2013</t>
  </si>
  <si>
    <t>130100176</t>
  </si>
  <si>
    <t>201306337</t>
  </si>
  <si>
    <t>2.2.1/10</t>
  </si>
  <si>
    <t>odborné vzdělávání - AJ za 12/2013</t>
  </si>
  <si>
    <t>2130197</t>
  </si>
  <si>
    <t>201400120</t>
  </si>
  <si>
    <t>2.2.1/11</t>
  </si>
  <si>
    <t>odborné vzdělávání - NJ za 12/2013</t>
  </si>
  <si>
    <t>130100207</t>
  </si>
  <si>
    <t>201400242</t>
  </si>
  <si>
    <t>2.2.1/12</t>
  </si>
  <si>
    <t>odborné vzdělávání - AJ za 01/2014</t>
  </si>
  <si>
    <t>2140010</t>
  </si>
  <si>
    <t>201400631</t>
  </si>
  <si>
    <t>2.2.2/1</t>
  </si>
  <si>
    <t>tlumočení</t>
  </si>
  <si>
    <t>tlumočení na společném projednávání projektového záměru, 5. 9. 2013 Telč</t>
  </si>
  <si>
    <t>130100117</t>
  </si>
  <si>
    <t>201304337</t>
  </si>
  <si>
    <t>PhDr. Jitka Píbilová</t>
  </si>
  <si>
    <t>10583742</t>
  </si>
  <si>
    <t>2.2.2/2</t>
  </si>
  <si>
    <t>tlumočení na jednání FMP 2014+, 24. 9. 2013 Jihlava</t>
  </si>
  <si>
    <t>0041/2013</t>
  </si>
  <si>
    <t>201304527</t>
  </si>
  <si>
    <t>Milan Vacha - překlady, tlumočení</t>
  </si>
  <si>
    <t>45106363</t>
  </si>
  <si>
    <t>2.2.2/3</t>
  </si>
  <si>
    <t>tlumočení na jednání FMP 2014+, 2. 12. 2013 Jihlava</t>
  </si>
  <si>
    <t>0056/2013</t>
  </si>
  <si>
    <t>201306649</t>
  </si>
  <si>
    <t>2.2.4/1</t>
  </si>
  <si>
    <t>občerstvení</t>
  </si>
  <si>
    <t>občerstvení na jednání FMP 2014+, 24. 9. 2013 Jihlava</t>
  </si>
  <si>
    <t>130100557</t>
  </si>
  <si>
    <t>201304681</t>
  </si>
  <si>
    <t>GM, spol. s r.o.</t>
  </si>
  <si>
    <t>00207829</t>
  </si>
  <si>
    <t>2.2.4/2</t>
  </si>
  <si>
    <t>občerstvení na jednání FMP 2014+, 2. 12. 2013 Jihlava</t>
  </si>
  <si>
    <t>190490</t>
  </si>
  <si>
    <t>201306578</t>
  </si>
  <si>
    <t>Střední škola obchodu a služeb Jihlava</t>
  </si>
  <si>
    <t>00836591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</si>
  <si>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</si>
  <si>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</si>
  <si>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</si>
  <si>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</si>
  <si>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</si>
  <si>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</si>
  <si>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</si>
  <si>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</si>
  <si>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</si>
  <si>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</si>
  <si>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</si>
  <si>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</si>
  <si>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</si>
  <si>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</si>
  <si>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</si>
  <si>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</si>
  <si>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</si>
  <si>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</si>
  <si>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</si>
  <si>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</si>
  <si>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</si>
  <si>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</si>
  <si>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</si>
  <si>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</si>
  <si>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</si>
  <si>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</si>
  <si>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</si>
  <si>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</si>
  <si>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</si>
  <si>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</si>
  <si>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</si>
  <si>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</si>
  <si>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</si>
  <si>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</si>
  <si>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</si>
  <si>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</si>
  <si>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</si>
  <si>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</si>
  <si>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</si>
  <si>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</si>
  <si>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</si>
  <si>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</si>
  <si>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</si>
  <si>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</si>
  <si>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</si>
  <si>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</si>
  <si>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</si>
  <si>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</si>
  <si>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</si>
  <si>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</si>
  <si>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</si>
  <si>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</si>
  <si>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</si>
  <si>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</si>
  <si>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2</t>
  </si>
  <si>
    <t>RK-07-2014-33,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</si>
</sst>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7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8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0" fontId="4" fillId="36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5" xfId="0" applyNumberFormat="1" applyFont="1" applyBorder="1" applyAlignment="1" applyProtection="1">
      <alignment wrapText="1"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hidden="1" locked="0"/>
    </xf>
    <xf numFmtId="4" fontId="16" fillId="35" borderId="32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3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6" fillId="35" borderId="3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8" xfId="0" applyNumberFormat="1" applyFont="1" applyBorder="1" applyAlignment="1" applyProtection="1">
      <alignment horizontal="center" vertical="center"/>
      <protection hidden="1" locked="0"/>
    </xf>
    <xf numFmtId="49" fontId="9" fillId="0" borderId="38" xfId="0" applyNumberFormat="1" applyFont="1" applyBorder="1" applyAlignment="1" applyProtection="1">
      <alignment vertical="center"/>
      <protection hidden="1" locked="0"/>
    </xf>
    <xf numFmtId="49" fontId="4" fillId="0" borderId="39" xfId="0" applyNumberFormat="1" applyFont="1" applyBorder="1" applyAlignment="1" applyProtection="1">
      <alignment vertical="center"/>
      <protection hidden="1" locked="0"/>
    </xf>
    <xf numFmtId="49" fontId="6" fillId="0" borderId="38" xfId="0" applyNumberFormat="1" applyFont="1" applyFill="1" applyBorder="1" applyAlignment="1" applyProtection="1">
      <alignment horizontal="left" vertical="center"/>
      <protection hidden="1" locked="0"/>
    </xf>
    <xf numFmtId="49" fontId="4" fillId="0" borderId="38" xfId="0" applyNumberFormat="1" applyFont="1" applyBorder="1" applyAlignment="1" applyProtection="1">
      <alignment vertical="center"/>
      <protection hidden="1" locked="0"/>
    </xf>
    <xf numFmtId="165" fontId="14" fillId="0" borderId="38" xfId="0" applyNumberFormat="1" applyFont="1" applyFill="1" applyBorder="1" applyAlignment="1" applyProtection="1">
      <alignment vertical="center"/>
      <protection hidden="1" locked="0"/>
    </xf>
    <xf numFmtId="49" fontId="6" fillId="0" borderId="40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8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1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8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19" fillId="0" borderId="42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 vertical="center"/>
      <protection hidden="1" locked="0"/>
    </xf>
    <xf numFmtId="0" fontId="4" fillId="0" borderId="43" xfId="0" applyFont="1" applyFill="1" applyBorder="1" applyAlignment="1" applyProtection="1">
      <alignment vertical="center"/>
      <protection hidden="1" locked="0"/>
    </xf>
    <xf numFmtId="3" fontId="4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>
      <alignment/>
    </xf>
    <xf numFmtId="168" fontId="5" fillId="37" borderId="30" xfId="0" applyNumberFormat="1" applyFont="1" applyFill="1" applyBorder="1" applyAlignment="1">
      <alignment horizontal="right"/>
    </xf>
    <xf numFmtId="0" fontId="5" fillId="38" borderId="29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6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9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5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166" fontId="4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0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4" xfId="0" applyFont="1" applyFill="1" applyBorder="1" applyAlignment="1" applyProtection="1">
      <alignment horizontal="left" vertical="center"/>
      <protection hidden="1" locked="0"/>
    </xf>
    <xf numFmtId="0" fontId="4" fillId="37" borderId="34" xfId="0" applyFont="1" applyFill="1" applyBorder="1" applyAlignment="1" applyProtection="1">
      <alignment horizontal="left" vertical="center"/>
      <protection hidden="1" locked="0"/>
    </xf>
    <xf numFmtId="0" fontId="4" fillId="39" borderId="54" xfId="0" applyFont="1" applyFill="1" applyBorder="1" applyAlignment="1" applyProtection="1">
      <alignment horizontal="center" vertical="center"/>
      <protection hidden="1" locked="0"/>
    </xf>
    <xf numFmtId="0" fontId="4" fillId="39" borderId="34" xfId="0" applyFont="1" applyFill="1" applyBorder="1" applyAlignment="1" applyProtection="1">
      <alignment horizontal="center" vertical="center"/>
      <protection hidden="1" locked="0"/>
    </xf>
    <xf numFmtId="167" fontId="21" fillId="0" borderId="43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8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18" fillId="35" borderId="34" xfId="0" applyNumberFormat="1" applyFont="1" applyFill="1" applyBorder="1" applyAlignment="1" applyProtection="1">
      <alignment horizontal="center" vertical="center"/>
      <protection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4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5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7" xfId="0" applyFont="1" applyFill="1" applyBorder="1" applyAlignment="1" applyProtection="1">
      <alignment horizontal="center" vertical="center" textRotation="90" wrapText="1"/>
      <protection locked="0"/>
    </xf>
    <xf numFmtId="0" fontId="0" fillId="0" borderId="47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54" xfId="0" applyNumberFormat="1" applyFont="1" applyFill="1" applyBorder="1" applyAlignment="1" applyProtection="1">
      <alignment horizontal="left" vertical="center"/>
      <protection hidden="1" locked="0"/>
    </xf>
    <xf numFmtId="3" fontId="4" fillId="37" borderId="34" xfId="0" applyNumberFormat="1" applyFont="1" applyFill="1" applyBorder="1" applyAlignment="1" applyProtection="1">
      <alignment horizontal="left" vertical="center"/>
      <protection hidden="1"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4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40" borderId="57" xfId="0" applyFont="1" applyFill="1" applyBorder="1" applyAlignment="1" applyProtection="1">
      <alignment horizontal="center" vertical="center" textRotation="90" wrapText="1"/>
      <protection locked="0"/>
    </xf>
    <xf numFmtId="0" fontId="5" fillId="40" borderId="59" xfId="0" applyFont="1" applyFill="1" applyBorder="1" applyAlignment="1" applyProtection="1">
      <alignment horizontal="center" vertical="center" textRotation="90" wrapText="1"/>
      <protection locked="0"/>
    </xf>
    <xf numFmtId="0" fontId="5" fillId="40" borderId="60" xfId="0" applyFont="1" applyFill="1" applyBorder="1" applyAlignment="1" applyProtection="1">
      <alignment horizontal="center" vertical="center" textRotation="90" wrapText="1"/>
      <protection locked="0"/>
    </xf>
    <xf numFmtId="0" fontId="5" fillId="0" borderId="59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57" xfId="0" applyFont="1" applyBorder="1" applyAlignment="1" applyProtection="1">
      <alignment horizontal="center" vertical="center" textRotation="90" wrapText="1"/>
      <protection locked="0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42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52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53" xfId="0" applyFont="1" applyFill="1" applyBorder="1" applyAlignment="1" applyProtection="1">
      <alignment horizontal="center" vertical="center" wrapText="1"/>
      <protection hidden="1" locked="0"/>
    </xf>
    <xf numFmtId="0" fontId="4" fillId="33" borderId="57" xfId="0" applyFont="1" applyFill="1" applyBorder="1" applyAlignment="1" applyProtection="1">
      <alignment horizontal="center" vertical="center" wrapText="1"/>
      <protection hidden="1" locked="0"/>
    </xf>
    <xf numFmtId="0" fontId="4" fillId="33" borderId="59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8" fillId="33" borderId="62" xfId="51" applyFont="1" applyFill="1" applyBorder="1" applyAlignment="1" applyProtection="1">
      <alignment horizontal="center" vertical="center" wrapText="1"/>
      <protection hidden="1" locked="0"/>
    </xf>
    <xf numFmtId="0" fontId="8" fillId="33" borderId="63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54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/>
      <protection hidden="1"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4" fillId="33" borderId="39" xfId="0" applyFont="1" applyFill="1" applyBorder="1" applyAlignment="1" applyProtection="1">
      <alignment horizontal="center" vertical="center"/>
      <protection hidden="1"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56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69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 wrapText="1"/>
    </xf>
    <xf numFmtId="0" fontId="0" fillId="33" borderId="70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0" fontId="0" fillId="33" borderId="71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0" fillId="33" borderId="72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4" fontId="0" fillId="0" borderId="74" xfId="0" applyNumberFormat="1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54" xfId="0" applyFont="1" applyFill="1" applyBorder="1" applyAlignment="1" applyProtection="1">
      <alignment horizontal="center"/>
      <protection hidden="1" locked="0"/>
    </xf>
    <xf numFmtId="0" fontId="8" fillId="0" borderId="34" xfId="0" applyFont="1" applyFill="1" applyBorder="1" applyAlignment="1" applyProtection="1">
      <alignment horizontal="center"/>
      <protection hidden="1" locked="0"/>
    </xf>
    <xf numFmtId="14" fontId="0" fillId="41" borderId="36" xfId="0" applyNumberFormat="1" applyFont="1" applyFill="1" applyBorder="1" applyAlignment="1" applyProtection="1">
      <alignment horizontal="center"/>
      <protection hidden="1" locked="0"/>
    </xf>
    <xf numFmtId="14" fontId="0" fillId="41" borderId="34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8" xfId="0" applyFont="1" applyFill="1" applyBorder="1" applyAlignment="1" applyProtection="1">
      <alignment horizontal="left"/>
      <protection hidden="1" locked="0"/>
    </xf>
    <xf numFmtId="0" fontId="5" fillId="41" borderId="40" xfId="0" applyFont="1" applyFill="1" applyBorder="1" applyAlignment="1" applyProtection="1">
      <alignment horizontal="left"/>
      <protection locked="0"/>
    </xf>
    <xf numFmtId="0" fontId="5" fillId="41" borderId="73" xfId="0" applyFont="1" applyFill="1" applyBorder="1" applyAlignment="1" applyProtection="1">
      <alignment horizontal="left"/>
      <protection locked="0"/>
    </xf>
    <xf numFmtId="0" fontId="8" fillId="33" borderId="69" xfId="0" applyFont="1" applyFill="1" applyBorder="1" applyAlignment="1" applyProtection="1">
      <alignment horizontal="center"/>
      <protection hidden="1" locked="0"/>
    </xf>
    <xf numFmtId="0" fontId="8" fillId="33" borderId="73" xfId="0" applyFont="1" applyFill="1" applyBorder="1" applyAlignment="1" applyProtection="1">
      <alignment horizontal="center"/>
      <protection hidden="1" locked="0"/>
    </xf>
    <xf numFmtId="0" fontId="0" fillId="41" borderId="69" xfId="0" applyFont="1" applyFill="1" applyBorder="1" applyAlignment="1">
      <alignment horizontal="left"/>
    </xf>
    <xf numFmtId="0" fontId="0" fillId="41" borderId="41" xfId="0" applyFont="1" applyFill="1" applyBorder="1" applyAlignment="1">
      <alignment horizontal="left"/>
    </xf>
    <xf numFmtId="0" fontId="0" fillId="41" borderId="73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74" xfId="0" applyFont="1" applyFill="1" applyBorder="1" applyAlignment="1" applyProtection="1">
      <alignment horizontal="left"/>
      <protection locked="0"/>
    </xf>
    <xf numFmtId="0" fontId="5" fillId="41" borderId="76" xfId="0" applyFont="1" applyFill="1" applyBorder="1" applyAlignment="1" applyProtection="1">
      <alignment horizontal="left"/>
      <protection locked="0"/>
    </xf>
    <xf numFmtId="0" fontId="8" fillId="33" borderId="77" xfId="0" applyFont="1" applyFill="1" applyBorder="1" applyAlignment="1" applyProtection="1">
      <alignment horizontal="center"/>
      <protection hidden="1" locked="0"/>
    </xf>
    <xf numFmtId="0" fontId="8" fillId="33" borderId="76" xfId="0" applyFont="1" applyFill="1" applyBorder="1" applyAlignment="1" applyProtection="1">
      <alignment horizontal="center"/>
      <protection hidden="1" locked="0"/>
    </xf>
    <xf numFmtId="0" fontId="0" fillId="41" borderId="77" xfId="0" applyFont="1" applyFill="1" applyBorder="1" applyAlignment="1">
      <alignment horizontal="left"/>
    </xf>
    <xf numFmtId="0" fontId="0" fillId="41" borderId="75" xfId="0" applyFont="1" applyFill="1" applyBorder="1" applyAlignment="1">
      <alignment horizontal="left"/>
    </xf>
    <xf numFmtId="0" fontId="0" fillId="41" borderId="76" xfId="0" applyFont="1" applyFill="1" applyBorder="1" applyAlignment="1">
      <alignment horizontal="left"/>
    </xf>
    <xf numFmtId="0" fontId="13" fillId="0" borderId="0" xfId="0" applyFont="1" applyFill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T-CZ\11.MZ%20RECOM%20CZ-AT\MZ_Uroven-partnera_RECOM%20CZ-AT%2011.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  <sheetName val="List1"/>
    </sheetNames>
    <sheetDataSet>
      <sheetData sheetId="2">
        <row r="8">
          <cell r="C8" t="str">
            <v>M00024</v>
          </cell>
        </row>
        <row r="10">
          <cell r="C10" t="str">
            <v>Kraj Vysočina</v>
          </cell>
        </row>
        <row r="20">
          <cell r="C20">
            <v>10</v>
          </cell>
        </row>
        <row r="22">
          <cell r="C22" t="str">
            <v>č. 11 od 01/08/2013 - 31/01/2014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tabSelected="1" view="pageBreakPreview" zoomScale="70" zoomScaleSheetLayoutView="70" zoomScalePageLayoutView="0" workbookViewId="0" topLeftCell="L1">
      <selection activeCell="R8" sqref="R8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28125" style="8" customWidth="1"/>
    <col min="9" max="10" width="15.0039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21.57421875" style="8" bestFit="1" customWidth="1"/>
    <col min="19" max="19" width="11.0039062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7.85156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290" t="str">
        <f>'[1]7. Finanční zpráva '!C22</f>
        <v>č. 11 od 01/08/2013 - 31/01/2014</v>
      </c>
      <c r="J1" s="291"/>
      <c r="K1" s="5"/>
      <c r="L1" s="6"/>
      <c r="M1" s="4"/>
      <c r="N1" s="4"/>
      <c r="O1" s="4"/>
      <c r="P1" s="4"/>
      <c r="Q1" s="4"/>
      <c r="R1" s="7"/>
      <c r="S1" s="7"/>
      <c r="W1" s="310" t="s">
        <v>217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310" t="s">
        <v>216</v>
      </c>
      <c r="AP2"/>
      <c r="AQ2" s="9" t="s">
        <v>3</v>
      </c>
    </row>
    <row r="3" spans="1:43" s="14" customFormat="1" ht="15">
      <c r="A3" s="15"/>
      <c r="B3" s="292" t="s">
        <v>4</v>
      </c>
      <c r="C3" s="293"/>
      <c r="D3" s="293"/>
      <c r="E3" s="293"/>
      <c r="F3" s="294">
        <f>'[1]7. Finanční zpráva '!C20</f>
        <v>10</v>
      </c>
      <c r="G3" s="295"/>
      <c r="H3" s="296" t="s">
        <v>5</v>
      </c>
      <c r="I3" s="297"/>
      <c r="J3" s="298" t="str">
        <f>'[1]7. Finanční zpráva '!C10</f>
        <v>Kraj Vysočina</v>
      </c>
      <c r="K3" s="299"/>
      <c r="L3" s="299"/>
      <c r="M3" s="299"/>
      <c r="N3" s="299"/>
      <c r="O3" s="299"/>
      <c r="P3" s="299"/>
      <c r="Q3" s="300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301" t="s">
        <v>8</v>
      </c>
      <c r="C4" s="302"/>
      <c r="D4" s="302"/>
      <c r="E4" s="302"/>
      <c r="F4" s="303" t="str">
        <f>'[1]7. Finanční zpráva '!C8</f>
        <v>M00024</v>
      </c>
      <c r="G4" s="304"/>
      <c r="H4" s="305" t="s">
        <v>9</v>
      </c>
      <c r="I4" s="306"/>
      <c r="J4" s="307" t="s">
        <v>10</v>
      </c>
      <c r="K4" s="308"/>
      <c r="L4" s="308"/>
      <c r="M4" s="308"/>
      <c r="N4" s="308"/>
      <c r="O4" s="308"/>
      <c r="P4" s="308"/>
      <c r="Q4" s="309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70" t="s">
        <v>15</v>
      </c>
      <c r="C6" s="271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72" t="s">
        <v>19</v>
      </c>
      <c r="C7" s="273"/>
      <c r="D7" s="278" t="s">
        <v>20</v>
      </c>
      <c r="E7" s="11"/>
      <c r="F7" s="11"/>
      <c r="G7" s="11"/>
      <c r="H7" s="18" t="s">
        <v>21</v>
      </c>
      <c r="I7" s="281">
        <v>27.594</v>
      </c>
      <c r="J7" s="282"/>
      <c r="K7" s="283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74"/>
      <c r="C8" s="275"/>
      <c r="D8" s="279"/>
      <c r="E8" s="11"/>
      <c r="F8" s="11"/>
      <c r="G8" s="11"/>
      <c r="H8" s="19" t="s">
        <v>24</v>
      </c>
      <c r="I8" s="284">
        <v>41688</v>
      </c>
      <c r="J8" s="285"/>
      <c r="K8" s="286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20.25" customHeight="1" thickBot="1">
      <c r="A9" s="10"/>
      <c r="B9" s="276"/>
      <c r="C9" s="277"/>
      <c r="D9" s="280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87" t="s">
        <v>31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9"/>
      <c r="T11" s="251" t="s">
        <v>32</v>
      </c>
      <c r="U11" s="252"/>
      <c r="V11" s="252"/>
      <c r="W11" s="253"/>
      <c r="AP11" t="s">
        <v>33</v>
      </c>
      <c r="AQ11" s="9" t="s">
        <v>34</v>
      </c>
    </row>
    <row r="12" spans="1:43" ht="12.75" customHeight="1">
      <c r="A12" s="254"/>
      <c r="B12" s="256" t="s">
        <v>35</v>
      </c>
      <c r="C12" s="259" t="s">
        <v>36</v>
      </c>
      <c r="D12" s="260"/>
      <c r="E12" s="260"/>
      <c r="F12" s="261"/>
      <c r="G12" s="262" t="s">
        <v>37</v>
      </c>
      <c r="H12" s="265" t="s">
        <v>38</v>
      </c>
      <c r="I12" s="259" t="s">
        <v>39</v>
      </c>
      <c r="J12" s="261"/>
      <c r="K12" s="265" t="s">
        <v>40</v>
      </c>
      <c r="L12" s="265" t="s">
        <v>41</v>
      </c>
      <c r="M12" s="267" t="s">
        <v>42</v>
      </c>
      <c r="N12" s="233" t="s">
        <v>43</v>
      </c>
      <c r="O12" s="234"/>
      <c r="P12" s="234"/>
      <c r="Q12" s="235"/>
      <c r="R12" s="239" t="s">
        <v>44</v>
      </c>
      <c r="S12" s="242" t="s">
        <v>45</v>
      </c>
      <c r="T12" s="245" t="s">
        <v>46</v>
      </c>
      <c r="U12" s="246"/>
      <c r="V12" s="245" t="s">
        <v>47</v>
      </c>
      <c r="W12" s="249" t="s">
        <v>48</v>
      </c>
      <c r="AQ12" s="9" t="s">
        <v>49</v>
      </c>
    </row>
    <row r="13" spans="1:23" ht="12.75" customHeight="1">
      <c r="A13" s="255"/>
      <c r="B13" s="257"/>
      <c r="C13" s="229" t="s">
        <v>50</v>
      </c>
      <c r="D13" s="231" t="s">
        <v>51</v>
      </c>
      <c r="E13" s="229" t="s">
        <v>52</v>
      </c>
      <c r="F13" s="229" t="s">
        <v>53</v>
      </c>
      <c r="G13" s="263"/>
      <c r="H13" s="266"/>
      <c r="I13" s="229" t="s">
        <v>54</v>
      </c>
      <c r="J13" s="229" t="s">
        <v>55</v>
      </c>
      <c r="K13" s="266"/>
      <c r="L13" s="266"/>
      <c r="M13" s="268"/>
      <c r="N13" s="236"/>
      <c r="O13" s="237"/>
      <c r="P13" s="237"/>
      <c r="Q13" s="238"/>
      <c r="R13" s="240"/>
      <c r="S13" s="243"/>
      <c r="T13" s="247"/>
      <c r="U13" s="247"/>
      <c r="V13" s="248"/>
      <c r="W13" s="250"/>
    </row>
    <row r="14" spans="1:23" ht="51.75" customHeight="1" thickBot="1">
      <c r="A14" s="255"/>
      <c r="B14" s="258"/>
      <c r="C14" s="230"/>
      <c r="D14" s="232"/>
      <c r="E14" s="230"/>
      <c r="F14" s="230"/>
      <c r="G14" s="264"/>
      <c r="H14" s="230"/>
      <c r="I14" s="230"/>
      <c r="J14" s="230"/>
      <c r="K14" s="230"/>
      <c r="L14" s="230"/>
      <c r="M14" s="269"/>
      <c r="N14" s="29" t="s">
        <v>56</v>
      </c>
      <c r="O14" s="30" t="s">
        <v>57</v>
      </c>
      <c r="P14" s="31" t="s">
        <v>58</v>
      </c>
      <c r="Q14" s="31" t="s">
        <v>59</v>
      </c>
      <c r="R14" s="241"/>
      <c r="S14" s="244"/>
      <c r="T14" s="28" t="s">
        <v>60</v>
      </c>
      <c r="U14" s="28" t="s">
        <v>61</v>
      </c>
      <c r="V14" s="248"/>
      <c r="W14" s="250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28.5" customHeight="1">
      <c r="A16" s="222" t="s">
        <v>63</v>
      </c>
      <c r="B16" s="38" t="s">
        <v>64</v>
      </c>
      <c r="C16" s="39" t="s">
        <v>65</v>
      </c>
      <c r="D16" s="40" t="s">
        <v>2</v>
      </c>
      <c r="E16" s="41" t="s">
        <v>65</v>
      </c>
      <c r="F16" s="42" t="s">
        <v>66</v>
      </c>
      <c r="G16" s="43"/>
      <c r="H16" s="44" t="s">
        <v>67</v>
      </c>
      <c r="I16" s="45"/>
      <c r="J16" s="46"/>
      <c r="K16" s="47">
        <v>41682</v>
      </c>
      <c r="L16" s="47">
        <v>41687</v>
      </c>
      <c r="M16" s="48" t="s">
        <v>60</v>
      </c>
      <c r="N16" s="49">
        <v>173123</v>
      </c>
      <c r="O16" s="50">
        <v>0</v>
      </c>
      <c r="P16" s="51">
        <f>IF($D$6="ANO",IF($D$7="NE",SUM(N16:O16),N16),SUM(N16:O16))</f>
        <v>173123</v>
      </c>
      <c r="Q16" s="50">
        <v>0</v>
      </c>
      <c r="R16" s="51">
        <f>ROUND(IF(M16="EUR",P16,(P16/$I$7)),2)</f>
        <v>6273.94</v>
      </c>
      <c r="S16" s="52">
        <v>18</v>
      </c>
      <c r="T16" s="53"/>
      <c r="U16" s="53"/>
      <c r="V16" s="54">
        <f>ROUND(IF(M16="CZK",R16-(T16/$I$7),R16-U16),2)</f>
        <v>6273.94</v>
      </c>
      <c r="W16" s="55"/>
      <c r="AQ16" s="8"/>
    </row>
    <row r="17" spans="1:43" ht="54.75" customHeight="1">
      <c r="A17" s="223"/>
      <c r="B17" s="38" t="s">
        <v>68</v>
      </c>
      <c r="C17" s="56" t="s">
        <v>69</v>
      </c>
      <c r="D17" s="57" t="s">
        <v>3</v>
      </c>
      <c r="E17" s="41" t="s">
        <v>69</v>
      </c>
      <c r="F17" s="42" t="s">
        <v>66</v>
      </c>
      <c r="G17" s="43"/>
      <c r="H17" s="44" t="s">
        <v>67</v>
      </c>
      <c r="I17" s="45"/>
      <c r="J17" s="46"/>
      <c r="K17" s="47">
        <v>41682</v>
      </c>
      <c r="L17" s="47">
        <v>41687</v>
      </c>
      <c r="M17" s="48" t="s">
        <v>60</v>
      </c>
      <c r="N17" s="49">
        <v>58860</v>
      </c>
      <c r="O17" s="50">
        <v>0</v>
      </c>
      <c r="P17" s="51">
        <f>IF($D$6="ANO",IF($D$7="NE",SUM(N17:O17),N17),SUM(N17:O17))</f>
        <v>58860</v>
      </c>
      <c r="Q17" s="50">
        <v>0</v>
      </c>
      <c r="R17" s="51">
        <f>ROUND(IF(M17="EUR",P17,(P17/$I$7)),2)</f>
        <v>2133.07</v>
      </c>
      <c r="S17" s="52">
        <v>0</v>
      </c>
      <c r="T17" s="53"/>
      <c r="U17" s="53"/>
      <c r="V17" s="54">
        <f>ROUND(IF(M17="CZK",R17-(T17/$I$7),R17-U17),2)</f>
        <v>2133.07</v>
      </c>
      <c r="W17" s="58"/>
      <c r="AQ17" s="14"/>
    </row>
    <row r="18" spans="1:23" ht="79.5" thickBot="1">
      <c r="A18" s="223"/>
      <c r="B18" s="38" t="s">
        <v>70</v>
      </c>
      <c r="C18" s="56" t="s">
        <v>71</v>
      </c>
      <c r="D18" s="57" t="s">
        <v>12</v>
      </c>
      <c r="E18" s="59" t="s">
        <v>72</v>
      </c>
      <c r="F18" s="42" t="s">
        <v>66</v>
      </c>
      <c r="G18" s="60"/>
      <c r="H18" s="44" t="s">
        <v>67</v>
      </c>
      <c r="I18" s="60"/>
      <c r="J18" s="60"/>
      <c r="K18" s="47">
        <v>41682</v>
      </c>
      <c r="L18" s="47">
        <v>41687</v>
      </c>
      <c r="M18" s="48" t="s">
        <v>60</v>
      </c>
      <c r="N18" s="61">
        <v>1877</v>
      </c>
      <c r="O18" s="62">
        <v>0</v>
      </c>
      <c r="P18" s="51">
        <f>IF($D$6="ANO",IF($D$7="NE",SUM(N18:O18),N18),SUM(N18:O18))</f>
        <v>1877</v>
      </c>
      <c r="Q18" s="62">
        <v>0</v>
      </c>
      <c r="R18" s="51">
        <f>ROUND(IF(M18="EUR",P18,(P18/$I$7)),2)</f>
        <v>68.02</v>
      </c>
      <c r="S18" s="63">
        <v>55</v>
      </c>
      <c r="T18" s="53"/>
      <c r="U18" s="53"/>
      <c r="V18" s="54">
        <f>ROUND(IF(M18="CZK",R18-(T18/$I$7),R18-U18),2)</f>
        <v>68.02</v>
      </c>
      <c r="W18" s="58"/>
    </row>
    <row r="19" spans="1:23" ht="13.5" thickBot="1">
      <c r="A19" s="224"/>
      <c r="B19" s="210" t="s">
        <v>73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  <c r="Q19" s="64">
        <f aca="true" t="shared" si="0" ref="Q19:V19">SUM(Q16:Q18)</f>
        <v>0</v>
      </c>
      <c r="R19" s="65">
        <f t="shared" si="0"/>
        <v>8475.03</v>
      </c>
      <c r="S19" s="66">
        <f t="shared" si="0"/>
        <v>73</v>
      </c>
      <c r="T19" s="65">
        <f t="shared" si="0"/>
        <v>0</v>
      </c>
      <c r="U19" s="65">
        <f t="shared" si="0"/>
        <v>0</v>
      </c>
      <c r="V19" s="65">
        <f t="shared" si="0"/>
        <v>8475.03</v>
      </c>
      <c r="W19" s="67"/>
    </row>
    <row r="20" spans="1:23" ht="39">
      <c r="A20" s="225" t="s">
        <v>74</v>
      </c>
      <c r="B20" s="38" t="s">
        <v>75</v>
      </c>
      <c r="C20" s="68" t="s">
        <v>76</v>
      </c>
      <c r="D20" s="40" t="s">
        <v>14</v>
      </c>
      <c r="E20" s="41" t="s">
        <v>77</v>
      </c>
      <c r="F20" s="42" t="s">
        <v>66</v>
      </c>
      <c r="G20" s="69" t="s">
        <v>78</v>
      </c>
      <c r="H20" s="69" t="s">
        <v>79</v>
      </c>
      <c r="I20" s="70" t="s">
        <v>80</v>
      </c>
      <c r="J20" s="68" t="s">
        <v>81</v>
      </c>
      <c r="K20" s="47">
        <v>41487</v>
      </c>
      <c r="L20" s="47">
        <v>41513</v>
      </c>
      <c r="M20" s="48" t="s">
        <v>60</v>
      </c>
      <c r="N20" s="49">
        <v>3780</v>
      </c>
      <c r="O20" s="50">
        <v>0</v>
      </c>
      <c r="P20" s="51">
        <f aca="true" t="shared" si="1" ref="P20:P32">IF($D$6="ANO",IF($D$7="NE",SUM(N20:O20),N20),SUM(N20:O20))</f>
        <v>3780</v>
      </c>
      <c r="Q20" s="50">
        <v>0</v>
      </c>
      <c r="R20" s="51">
        <f aca="true" t="shared" si="2" ref="R20:R26">ROUND(IF(M20="EUR",P20,(P20/$I$7)),2)</f>
        <v>136.99</v>
      </c>
      <c r="S20" s="52">
        <v>6</v>
      </c>
      <c r="T20" s="53"/>
      <c r="U20" s="53"/>
      <c r="V20" s="54">
        <f aca="true" t="shared" si="3" ref="V20:V26">ROUND(IF(M20="CZK",R20-(T20/$I$7),R20-U20),2)</f>
        <v>136.99</v>
      </c>
      <c r="W20" s="55"/>
    </row>
    <row r="21" spans="1:23" ht="39">
      <c r="A21" s="225"/>
      <c r="B21" s="38" t="s">
        <v>82</v>
      </c>
      <c r="C21" s="68" t="s">
        <v>76</v>
      </c>
      <c r="D21" s="40" t="s">
        <v>14</v>
      </c>
      <c r="E21" s="41" t="s">
        <v>83</v>
      </c>
      <c r="F21" s="42" t="s">
        <v>66</v>
      </c>
      <c r="G21" s="69" t="s">
        <v>84</v>
      </c>
      <c r="H21" s="69" t="s">
        <v>85</v>
      </c>
      <c r="I21" s="70" t="s">
        <v>86</v>
      </c>
      <c r="J21" s="68" t="s">
        <v>87</v>
      </c>
      <c r="K21" s="47">
        <v>41517</v>
      </c>
      <c r="L21" s="47">
        <v>41529</v>
      </c>
      <c r="M21" s="48" t="s">
        <v>60</v>
      </c>
      <c r="N21" s="49">
        <v>3300</v>
      </c>
      <c r="O21" s="50">
        <v>0</v>
      </c>
      <c r="P21" s="51">
        <f t="shared" si="1"/>
        <v>3300</v>
      </c>
      <c r="Q21" s="50">
        <v>0</v>
      </c>
      <c r="R21" s="51">
        <f t="shared" si="2"/>
        <v>119.59</v>
      </c>
      <c r="S21" s="52">
        <v>6</v>
      </c>
      <c r="T21" s="53"/>
      <c r="U21" s="53"/>
      <c r="V21" s="54">
        <f t="shared" si="3"/>
        <v>119.59</v>
      </c>
      <c r="W21" s="55"/>
    </row>
    <row r="22" spans="1:23" ht="39">
      <c r="A22" s="225"/>
      <c r="B22" s="38" t="s">
        <v>88</v>
      </c>
      <c r="C22" s="68" t="s">
        <v>76</v>
      </c>
      <c r="D22" s="40" t="s">
        <v>14</v>
      </c>
      <c r="E22" s="41" t="s">
        <v>89</v>
      </c>
      <c r="F22" s="42" t="s">
        <v>66</v>
      </c>
      <c r="G22" s="69" t="s">
        <v>90</v>
      </c>
      <c r="H22" s="69" t="s">
        <v>91</v>
      </c>
      <c r="I22" s="70" t="s">
        <v>80</v>
      </c>
      <c r="J22" s="68" t="s">
        <v>81</v>
      </c>
      <c r="K22" s="47">
        <v>41515</v>
      </c>
      <c r="L22" s="47">
        <v>41541</v>
      </c>
      <c r="M22" s="48" t="s">
        <v>60</v>
      </c>
      <c r="N22" s="49">
        <v>3780</v>
      </c>
      <c r="O22" s="50">
        <v>0</v>
      </c>
      <c r="P22" s="51">
        <f t="shared" si="1"/>
        <v>3780</v>
      </c>
      <c r="Q22" s="50">
        <v>0</v>
      </c>
      <c r="R22" s="51">
        <f t="shared" si="2"/>
        <v>136.99</v>
      </c>
      <c r="S22" s="52">
        <v>6</v>
      </c>
      <c r="T22" s="53"/>
      <c r="U22" s="53"/>
      <c r="V22" s="54">
        <f t="shared" si="3"/>
        <v>136.99</v>
      </c>
      <c r="W22" s="55"/>
    </row>
    <row r="23" spans="1:23" ht="39">
      <c r="A23" s="225"/>
      <c r="B23" s="38" t="s">
        <v>92</v>
      </c>
      <c r="C23" s="68" t="s">
        <v>76</v>
      </c>
      <c r="D23" s="40" t="s">
        <v>14</v>
      </c>
      <c r="E23" s="41" t="s">
        <v>93</v>
      </c>
      <c r="F23" s="42" t="s">
        <v>66</v>
      </c>
      <c r="G23" s="69" t="s">
        <v>94</v>
      </c>
      <c r="H23" s="69" t="s">
        <v>95</v>
      </c>
      <c r="I23" s="70" t="s">
        <v>96</v>
      </c>
      <c r="J23" s="68" t="s">
        <v>97</v>
      </c>
      <c r="K23" s="47">
        <v>41547</v>
      </c>
      <c r="L23" s="47">
        <v>41564</v>
      </c>
      <c r="M23" s="48" t="s">
        <v>60</v>
      </c>
      <c r="N23" s="49">
        <v>2650</v>
      </c>
      <c r="O23" s="50">
        <v>556.5</v>
      </c>
      <c r="P23" s="51">
        <f t="shared" si="1"/>
        <v>3206.5</v>
      </c>
      <c r="Q23" s="50">
        <v>0</v>
      </c>
      <c r="R23" s="51">
        <f t="shared" si="2"/>
        <v>116.2</v>
      </c>
      <c r="S23" s="52">
        <v>6</v>
      </c>
      <c r="T23" s="53"/>
      <c r="U23" s="53"/>
      <c r="V23" s="54">
        <f t="shared" si="3"/>
        <v>116.2</v>
      </c>
      <c r="W23" s="55"/>
    </row>
    <row r="24" spans="1:23" ht="39">
      <c r="A24" s="225"/>
      <c r="B24" s="38" t="s">
        <v>98</v>
      </c>
      <c r="C24" s="68" t="s">
        <v>76</v>
      </c>
      <c r="D24" s="40" t="s">
        <v>14</v>
      </c>
      <c r="E24" s="41" t="s">
        <v>99</v>
      </c>
      <c r="F24" s="42" t="s">
        <v>66</v>
      </c>
      <c r="G24" s="69" t="s">
        <v>100</v>
      </c>
      <c r="H24" s="69" t="s">
        <v>101</v>
      </c>
      <c r="I24" s="70" t="s">
        <v>96</v>
      </c>
      <c r="J24" s="68" t="s">
        <v>97</v>
      </c>
      <c r="K24" s="47">
        <v>41578</v>
      </c>
      <c r="L24" s="47">
        <v>41592</v>
      </c>
      <c r="M24" s="48" t="s">
        <v>60</v>
      </c>
      <c r="N24" s="49">
        <v>5300</v>
      </c>
      <c r="O24" s="50">
        <v>1113</v>
      </c>
      <c r="P24" s="51">
        <f t="shared" si="1"/>
        <v>6413</v>
      </c>
      <c r="Q24" s="50">
        <v>0</v>
      </c>
      <c r="R24" s="51">
        <f t="shared" si="2"/>
        <v>232.41</v>
      </c>
      <c r="S24" s="52">
        <v>6</v>
      </c>
      <c r="T24" s="53"/>
      <c r="U24" s="53"/>
      <c r="V24" s="54">
        <f t="shared" si="3"/>
        <v>232.41</v>
      </c>
      <c r="W24" s="55"/>
    </row>
    <row r="25" spans="1:23" ht="66">
      <c r="A25" s="225"/>
      <c r="B25" s="38" t="s">
        <v>102</v>
      </c>
      <c r="C25" s="68" t="s">
        <v>76</v>
      </c>
      <c r="D25" s="40" t="s">
        <v>14</v>
      </c>
      <c r="E25" s="41" t="s">
        <v>103</v>
      </c>
      <c r="F25" s="42" t="s">
        <v>66</v>
      </c>
      <c r="G25" s="69" t="s">
        <v>104</v>
      </c>
      <c r="H25" s="69" t="s">
        <v>105</v>
      </c>
      <c r="I25" s="70" t="s">
        <v>106</v>
      </c>
      <c r="J25" s="68" t="s">
        <v>107</v>
      </c>
      <c r="K25" s="47">
        <v>41607</v>
      </c>
      <c r="L25" s="47">
        <v>41621</v>
      </c>
      <c r="M25" s="48" t="s">
        <v>60</v>
      </c>
      <c r="N25" s="49">
        <v>3738</v>
      </c>
      <c r="O25" s="50">
        <v>784.98</v>
      </c>
      <c r="P25" s="51">
        <v>4523</v>
      </c>
      <c r="Q25" s="50">
        <v>0</v>
      </c>
      <c r="R25" s="51">
        <f>ROUND(IF(M25="EUR",P25,(P25/$I$7)),2)</f>
        <v>163.91</v>
      </c>
      <c r="S25" s="52">
        <v>5</v>
      </c>
      <c r="T25" s="53"/>
      <c r="U25" s="53"/>
      <c r="V25" s="54">
        <f>ROUND(IF(M25="CZK",R25-(T25/$I$7),R25-U25),2)</f>
        <v>163.91</v>
      </c>
      <c r="W25" s="55"/>
    </row>
    <row r="26" spans="1:23" ht="39">
      <c r="A26" s="225"/>
      <c r="B26" s="38" t="s">
        <v>108</v>
      </c>
      <c r="C26" s="68" t="s">
        <v>76</v>
      </c>
      <c r="D26" s="40" t="s">
        <v>14</v>
      </c>
      <c r="E26" s="41" t="s">
        <v>109</v>
      </c>
      <c r="F26" s="42" t="s">
        <v>66</v>
      </c>
      <c r="G26" s="69" t="s">
        <v>110</v>
      </c>
      <c r="H26" s="69" t="s">
        <v>111</v>
      </c>
      <c r="I26" s="70" t="s">
        <v>96</v>
      </c>
      <c r="J26" s="68" t="s">
        <v>97</v>
      </c>
      <c r="K26" s="47">
        <v>41610</v>
      </c>
      <c r="L26" s="47">
        <v>41621</v>
      </c>
      <c r="M26" s="48" t="s">
        <v>60</v>
      </c>
      <c r="N26" s="49">
        <v>2650</v>
      </c>
      <c r="O26" s="50">
        <v>556.5</v>
      </c>
      <c r="P26" s="51">
        <f t="shared" si="1"/>
        <v>3206.5</v>
      </c>
      <c r="Q26" s="50">
        <v>0</v>
      </c>
      <c r="R26" s="51">
        <f t="shared" si="2"/>
        <v>116.2</v>
      </c>
      <c r="S26" s="52">
        <v>6</v>
      </c>
      <c r="T26" s="53"/>
      <c r="U26" s="53"/>
      <c r="V26" s="54">
        <f t="shared" si="3"/>
        <v>116.2</v>
      </c>
      <c r="W26" s="55"/>
    </row>
    <row r="27" spans="1:23" ht="66">
      <c r="A27" s="225"/>
      <c r="B27" s="38" t="s">
        <v>112</v>
      </c>
      <c r="C27" s="68" t="s">
        <v>76</v>
      </c>
      <c r="D27" s="40" t="s">
        <v>14</v>
      </c>
      <c r="E27" s="41" t="s">
        <v>113</v>
      </c>
      <c r="F27" s="42" t="s">
        <v>66</v>
      </c>
      <c r="G27" s="69" t="s">
        <v>114</v>
      </c>
      <c r="H27" s="69" t="s">
        <v>115</v>
      </c>
      <c r="I27" s="70" t="s">
        <v>106</v>
      </c>
      <c r="J27" s="68" t="s">
        <v>107</v>
      </c>
      <c r="K27" s="47">
        <v>41569</v>
      </c>
      <c r="L27" s="47">
        <v>41626</v>
      </c>
      <c r="M27" s="48" t="s">
        <v>60</v>
      </c>
      <c r="N27" s="49">
        <v>2670</v>
      </c>
      <c r="O27" s="50">
        <v>560.7</v>
      </c>
      <c r="P27" s="51">
        <v>3231</v>
      </c>
      <c r="Q27" s="50">
        <v>0</v>
      </c>
      <c r="R27" s="51">
        <f>ROUND(IF(M27="EUR",P27,(P27/$I$7)),2)</f>
        <v>117.09</v>
      </c>
      <c r="S27" s="52">
        <v>5</v>
      </c>
      <c r="T27" s="53"/>
      <c r="U27" s="53"/>
      <c r="V27" s="54">
        <f>ROUND(IF(M27="CZK",R27-(T27/$I$7),R27-U27),2)</f>
        <v>117.09</v>
      </c>
      <c r="W27" s="55"/>
    </row>
    <row r="28" spans="1:23" ht="66">
      <c r="A28" s="225"/>
      <c r="B28" s="38" t="s">
        <v>116</v>
      </c>
      <c r="C28" s="68" t="s">
        <v>76</v>
      </c>
      <c r="D28" s="40" t="s">
        <v>14</v>
      </c>
      <c r="E28" s="41" t="s">
        <v>117</v>
      </c>
      <c r="F28" s="42" t="s">
        <v>66</v>
      </c>
      <c r="G28" s="69" t="s">
        <v>118</v>
      </c>
      <c r="H28" s="69" t="s">
        <v>119</v>
      </c>
      <c r="I28" s="70" t="s">
        <v>106</v>
      </c>
      <c r="J28" s="68" t="s">
        <v>107</v>
      </c>
      <c r="K28" s="47">
        <v>41578</v>
      </c>
      <c r="L28" s="47">
        <v>41627</v>
      </c>
      <c r="M28" s="48" t="s">
        <v>60</v>
      </c>
      <c r="N28" s="49">
        <v>5340</v>
      </c>
      <c r="O28" s="50">
        <v>1121.4</v>
      </c>
      <c r="P28" s="51">
        <v>6461</v>
      </c>
      <c r="Q28" s="50">
        <v>0</v>
      </c>
      <c r="R28" s="51">
        <f>ROUND(IF(M28="EUR",P28,(P28/$I$7)),2)</f>
        <v>234.15</v>
      </c>
      <c r="S28" s="52">
        <v>5</v>
      </c>
      <c r="T28" s="53"/>
      <c r="U28" s="53"/>
      <c r="V28" s="54">
        <f>ROUND(IF(M28="CZK",R28-(T28/$I$7),R28-U28),2)</f>
        <v>234.15</v>
      </c>
      <c r="W28" s="55"/>
    </row>
    <row r="29" spans="1:23" ht="39">
      <c r="A29" s="225"/>
      <c r="B29" s="38" t="s">
        <v>120</v>
      </c>
      <c r="C29" s="68" t="s">
        <v>76</v>
      </c>
      <c r="D29" s="40" t="s">
        <v>14</v>
      </c>
      <c r="E29" s="41" t="s">
        <v>121</v>
      </c>
      <c r="F29" s="42" t="s">
        <v>66</v>
      </c>
      <c r="G29" s="69" t="s">
        <v>122</v>
      </c>
      <c r="H29" s="69" t="s">
        <v>123</v>
      </c>
      <c r="I29" s="70" t="s">
        <v>96</v>
      </c>
      <c r="J29" s="68" t="s">
        <v>97</v>
      </c>
      <c r="K29" s="47">
        <v>41639</v>
      </c>
      <c r="L29" s="47">
        <v>41653</v>
      </c>
      <c r="M29" s="48" t="s">
        <v>60</v>
      </c>
      <c r="N29" s="49">
        <v>3710</v>
      </c>
      <c r="O29" s="50">
        <v>779.1</v>
      </c>
      <c r="P29" s="51">
        <f>IF($D$6="ANO",IF($D$7="NE",SUM(N29:O29),N29),SUM(N29:O29))</f>
        <v>4489.1</v>
      </c>
      <c r="Q29" s="50">
        <v>0</v>
      </c>
      <c r="R29" s="51">
        <f aca="true" t="shared" si="4" ref="R29:R36">ROUND(IF(M29="EUR",P29,(P29/$I$7)),2)</f>
        <v>162.68</v>
      </c>
      <c r="S29" s="52">
        <v>6</v>
      </c>
      <c r="T29" s="53"/>
      <c r="U29" s="53"/>
      <c r="V29" s="54">
        <f aca="true" t="shared" si="5" ref="V29:V36">ROUND(IF(M29="CZK",R29-(T29/$I$7),R29-U29),2)</f>
        <v>162.68</v>
      </c>
      <c r="W29" s="55"/>
    </row>
    <row r="30" spans="1:23" ht="66">
      <c r="A30" s="225"/>
      <c r="B30" s="38" t="s">
        <v>124</v>
      </c>
      <c r="C30" s="68" t="s">
        <v>76</v>
      </c>
      <c r="D30" s="40" t="s">
        <v>14</v>
      </c>
      <c r="E30" s="41" t="s">
        <v>125</v>
      </c>
      <c r="F30" s="42" t="s">
        <v>66</v>
      </c>
      <c r="G30" s="69" t="s">
        <v>126</v>
      </c>
      <c r="H30" s="69" t="s">
        <v>127</v>
      </c>
      <c r="I30" s="70" t="s">
        <v>106</v>
      </c>
      <c r="J30" s="68" t="s">
        <v>107</v>
      </c>
      <c r="K30" s="47">
        <v>41639</v>
      </c>
      <c r="L30" s="47">
        <v>41659</v>
      </c>
      <c r="M30" s="48" t="s">
        <v>60</v>
      </c>
      <c r="N30" s="49">
        <v>3204</v>
      </c>
      <c r="O30" s="50">
        <v>672.84</v>
      </c>
      <c r="P30" s="51">
        <v>3877</v>
      </c>
      <c r="Q30" s="50">
        <v>0</v>
      </c>
      <c r="R30" s="51">
        <f t="shared" si="4"/>
        <v>140.5</v>
      </c>
      <c r="S30" s="52">
        <v>6</v>
      </c>
      <c r="T30" s="53"/>
      <c r="U30" s="53"/>
      <c r="V30" s="54">
        <f t="shared" si="5"/>
        <v>140.5</v>
      </c>
      <c r="W30" s="55"/>
    </row>
    <row r="31" spans="1:23" ht="39">
      <c r="A31" s="225"/>
      <c r="B31" s="38" t="s">
        <v>128</v>
      </c>
      <c r="C31" s="68" t="s">
        <v>76</v>
      </c>
      <c r="D31" s="40" t="s">
        <v>14</v>
      </c>
      <c r="E31" s="41" t="s">
        <v>129</v>
      </c>
      <c r="F31" s="42" t="s">
        <v>66</v>
      </c>
      <c r="G31" s="69" t="s">
        <v>130</v>
      </c>
      <c r="H31" s="69" t="s">
        <v>131</v>
      </c>
      <c r="I31" s="70" t="s">
        <v>96</v>
      </c>
      <c r="J31" s="68" t="s">
        <v>97</v>
      </c>
      <c r="K31" s="47">
        <v>41670</v>
      </c>
      <c r="L31" s="47">
        <v>41684</v>
      </c>
      <c r="M31" s="48" t="s">
        <v>60</v>
      </c>
      <c r="N31" s="49">
        <v>2120</v>
      </c>
      <c r="O31" s="50">
        <v>445.2</v>
      </c>
      <c r="P31" s="51">
        <f>IF($D$6="ANO",IF($D$7="NE",SUM(N31:O31),N31),SUM(N31:O31))</f>
        <v>2565.2</v>
      </c>
      <c r="Q31" s="50">
        <v>0</v>
      </c>
      <c r="R31" s="51">
        <f>ROUND(IF(M31="EUR",P31,(P31/$I$7)),2)</f>
        <v>92.96</v>
      </c>
      <c r="S31" s="52">
        <v>6</v>
      </c>
      <c r="T31" s="53"/>
      <c r="U31" s="53"/>
      <c r="V31" s="54">
        <f>ROUND(IF(M31="CZK",R31-(T31/$I$7),R31-U31),2)</f>
        <v>92.96</v>
      </c>
      <c r="W31" s="55"/>
    </row>
    <row r="32" spans="1:23" ht="78.75">
      <c r="A32" s="225"/>
      <c r="B32" s="38" t="s">
        <v>132</v>
      </c>
      <c r="C32" s="68" t="s">
        <v>133</v>
      </c>
      <c r="D32" s="40" t="s">
        <v>14</v>
      </c>
      <c r="E32" s="41" t="s">
        <v>134</v>
      </c>
      <c r="F32" s="42" t="s">
        <v>66</v>
      </c>
      <c r="G32" s="69" t="s">
        <v>135</v>
      </c>
      <c r="H32" s="71" t="s">
        <v>136</v>
      </c>
      <c r="I32" s="70" t="s">
        <v>137</v>
      </c>
      <c r="J32" s="68" t="s">
        <v>138</v>
      </c>
      <c r="K32" s="47">
        <v>41526</v>
      </c>
      <c r="L32" s="47">
        <v>41535</v>
      </c>
      <c r="M32" s="48" t="s">
        <v>60</v>
      </c>
      <c r="N32" s="49">
        <v>1076</v>
      </c>
      <c r="O32" s="50">
        <v>226</v>
      </c>
      <c r="P32" s="51">
        <f t="shared" si="1"/>
        <v>1302</v>
      </c>
      <c r="Q32" s="50">
        <v>0</v>
      </c>
      <c r="R32" s="51">
        <f t="shared" si="4"/>
        <v>47.18</v>
      </c>
      <c r="S32" s="52">
        <v>5</v>
      </c>
      <c r="T32" s="53"/>
      <c r="U32" s="53"/>
      <c r="V32" s="54">
        <f t="shared" si="5"/>
        <v>47.18</v>
      </c>
      <c r="W32" s="55"/>
    </row>
    <row r="33" spans="1:23" ht="52.5">
      <c r="A33" s="226"/>
      <c r="B33" s="38" t="s">
        <v>139</v>
      </c>
      <c r="C33" s="68" t="s">
        <v>133</v>
      </c>
      <c r="D33" s="40" t="s">
        <v>14</v>
      </c>
      <c r="E33" s="41" t="s">
        <v>140</v>
      </c>
      <c r="F33" s="42" t="s">
        <v>66</v>
      </c>
      <c r="G33" s="69" t="s">
        <v>141</v>
      </c>
      <c r="H33" s="71" t="s">
        <v>142</v>
      </c>
      <c r="I33" s="70" t="s">
        <v>143</v>
      </c>
      <c r="J33" s="68" t="s">
        <v>144</v>
      </c>
      <c r="K33" s="47">
        <v>41542</v>
      </c>
      <c r="L33" s="47">
        <v>41554</v>
      </c>
      <c r="M33" s="48" t="s">
        <v>60</v>
      </c>
      <c r="N33" s="49">
        <v>15200</v>
      </c>
      <c r="O33" s="50">
        <v>3192</v>
      </c>
      <c r="P33" s="51">
        <f>IF($D$6="ANO",IF($D$7="NE",SUM(N33:O33),N33),SUM(N33:O33))</f>
        <v>18392</v>
      </c>
      <c r="Q33" s="50">
        <v>0</v>
      </c>
      <c r="R33" s="51">
        <f t="shared" si="4"/>
        <v>666.52</v>
      </c>
      <c r="S33" s="52">
        <v>5</v>
      </c>
      <c r="T33" s="53"/>
      <c r="U33" s="53"/>
      <c r="V33" s="54">
        <f t="shared" si="5"/>
        <v>666.52</v>
      </c>
      <c r="W33" s="55"/>
    </row>
    <row r="34" spans="1:23" ht="52.5">
      <c r="A34" s="226"/>
      <c r="B34" s="38" t="s">
        <v>145</v>
      </c>
      <c r="C34" s="68" t="s">
        <v>133</v>
      </c>
      <c r="D34" s="40" t="s">
        <v>14</v>
      </c>
      <c r="E34" s="41" t="s">
        <v>146</v>
      </c>
      <c r="F34" s="42" t="s">
        <v>66</v>
      </c>
      <c r="G34" s="69" t="s">
        <v>147</v>
      </c>
      <c r="H34" s="71" t="s">
        <v>148</v>
      </c>
      <c r="I34" s="70" t="s">
        <v>143</v>
      </c>
      <c r="J34" s="68" t="s">
        <v>144</v>
      </c>
      <c r="K34" s="47">
        <v>41616</v>
      </c>
      <c r="L34" s="47">
        <v>41628</v>
      </c>
      <c r="M34" s="48" t="s">
        <v>60</v>
      </c>
      <c r="N34" s="49">
        <v>17200</v>
      </c>
      <c r="O34" s="50">
        <v>3612</v>
      </c>
      <c r="P34" s="51">
        <f>IF($D$6="ANO",IF($D$7="NE",SUM(N34:O34),N34),SUM(N34:O34))</f>
        <v>20812</v>
      </c>
      <c r="Q34" s="50">
        <v>0</v>
      </c>
      <c r="R34" s="51">
        <f t="shared" si="4"/>
        <v>754.22</v>
      </c>
      <c r="S34" s="52">
        <v>5</v>
      </c>
      <c r="T34" s="53"/>
      <c r="U34" s="53"/>
      <c r="V34" s="54">
        <f t="shared" si="5"/>
        <v>754.22</v>
      </c>
      <c r="W34" s="55"/>
    </row>
    <row r="35" spans="1:23" ht="52.5">
      <c r="A35" s="226"/>
      <c r="B35" s="38" t="s">
        <v>149</v>
      </c>
      <c r="C35" s="68" t="s">
        <v>150</v>
      </c>
      <c r="D35" s="40" t="s">
        <v>14</v>
      </c>
      <c r="E35" s="41" t="s">
        <v>151</v>
      </c>
      <c r="F35" s="42" t="s">
        <v>66</v>
      </c>
      <c r="G35" s="69" t="s">
        <v>152</v>
      </c>
      <c r="H35" s="71" t="s">
        <v>153</v>
      </c>
      <c r="I35" s="70" t="s">
        <v>154</v>
      </c>
      <c r="J35" s="68" t="s">
        <v>155</v>
      </c>
      <c r="K35" s="47">
        <v>41547</v>
      </c>
      <c r="L35" s="47">
        <v>41556</v>
      </c>
      <c r="M35" s="48" t="s">
        <v>60</v>
      </c>
      <c r="N35" s="49">
        <v>7264.06</v>
      </c>
      <c r="O35" s="50">
        <v>1525.94</v>
      </c>
      <c r="P35" s="51">
        <f>IF($D$6="ANO",IF($D$7="NE",SUM(N35:O35),N35),SUM(N35:O35))</f>
        <v>8790</v>
      </c>
      <c r="Q35" s="50">
        <v>0</v>
      </c>
      <c r="R35" s="51">
        <f t="shared" si="4"/>
        <v>318.55</v>
      </c>
      <c r="S35" s="52">
        <v>7</v>
      </c>
      <c r="T35" s="53"/>
      <c r="U35" s="53"/>
      <c r="V35" s="54">
        <f t="shared" si="5"/>
        <v>318.55</v>
      </c>
      <c r="W35" s="55"/>
    </row>
    <row r="36" spans="1:23" ht="53.25" thickBot="1">
      <c r="A36" s="226"/>
      <c r="B36" s="38" t="s">
        <v>156</v>
      </c>
      <c r="C36" s="68" t="s">
        <v>150</v>
      </c>
      <c r="D36" s="40" t="s">
        <v>14</v>
      </c>
      <c r="E36" s="41" t="s">
        <v>157</v>
      </c>
      <c r="F36" s="42" t="s">
        <v>66</v>
      </c>
      <c r="G36" s="69" t="s">
        <v>158</v>
      </c>
      <c r="H36" s="71" t="s">
        <v>159</v>
      </c>
      <c r="I36" s="70" t="s">
        <v>160</v>
      </c>
      <c r="J36" s="68" t="s">
        <v>161</v>
      </c>
      <c r="K36" s="47">
        <v>41617</v>
      </c>
      <c r="L36" s="47">
        <v>41628</v>
      </c>
      <c r="M36" s="48" t="s">
        <v>60</v>
      </c>
      <c r="N36" s="49">
        <v>5050</v>
      </c>
      <c r="O36" s="50">
        <v>0</v>
      </c>
      <c r="P36" s="51">
        <f>IF($D$6="ANO",IF($D$7="NE",SUM(N36:O36),N36),SUM(N36:O36))</f>
        <v>5050</v>
      </c>
      <c r="Q36" s="50">
        <v>0</v>
      </c>
      <c r="R36" s="51">
        <f t="shared" si="4"/>
        <v>183.01</v>
      </c>
      <c r="S36" s="52">
        <v>7</v>
      </c>
      <c r="T36" s="53"/>
      <c r="U36" s="53"/>
      <c r="V36" s="54">
        <f t="shared" si="5"/>
        <v>183.01</v>
      </c>
      <c r="W36" s="55"/>
    </row>
    <row r="37" spans="1:23" ht="13.5" thickBot="1">
      <c r="A37" s="227"/>
      <c r="B37" s="210" t="s">
        <v>162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>
        <f>SUM(N20:N32)</f>
        <v>43318</v>
      </c>
      <c r="O37" s="211">
        <f>SUM(O20:O32)</f>
        <v>6816.22</v>
      </c>
      <c r="P37" s="212">
        <f>SUM(P20:P32)</f>
        <v>50134.299999999996</v>
      </c>
      <c r="Q37" s="64">
        <f>SUM(Q20:Q32)</f>
        <v>0</v>
      </c>
      <c r="R37" s="65">
        <f>SUM(R20:R36)</f>
        <v>3739.1500000000005</v>
      </c>
      <c r="S37" s="66">
        <f>SUM(S20:S36)</f>
        <v>98</v>
      </c>
      <c r="T37" s="65">
        <f>SUM(T20:T32)</f>
        <v>0</v>
      </c>
      <c r="U37" s="65">
        <f>SUM(U20:U32)</f>
        <v>0</v>
      </c>
      <c r="V37" s="65">
        <f>SUM(V20:V36)</f>
        <v>3739.1500000000005</v>
      </c>
      <c r="W37" s="67"/>
    </row>
    <row r="38" spans="1:23" ht="15" customHeight="1" thickBot="1">
      <c r="A38" s="228" t="s">
        <v>163</v>
      </c>
      <c r="B38" s="72"/>
      <c r="C38" s="68"/>
      <c r="D38" s="40"/>
      <c r="E38" s="73"/>
      <c r="F38" s="42" t="s">
        <v>66</v>
      </c>
      <c r="G38" s="69"/>
      <c r="H38" s="69"/>
      <c r="I38" s="68"/>
      <c r="J38" s="68"/>
      <c r="K38" s="47"/>
      <c r="L38" s="47"/>
      <c r="M38" s="48" t="s">
        <v>60</v>
      </c>
      <c r="N38" s="49">
        <v>0</v>
      </c>
      <c r="O38" s="50"/>
      <c r="P38" s="51">
        <f>IF($D$6="ANO",IF($D$7="NE",SUM(N38:O38),N38),SUM(N38:O38))</f>
        <v>0</v>
      </c>
      <c r="Q38" s="50">
        <v>0</v>
      </c>
      <c r="R38" s="51">
        <f>ROUND(IF(M38="EUR",P38,(P38/$I$7)),2)</f>
        <v>0</v>
      </c>
      <c r="S38" s="52"/>
      <c r="T38" s="53"/>
      <c r="U38" s="53"/>
      <c r="V38" s="54">
        <f>ROUND(IF(M38="CZK",R38-(T38/$I$7),R38-U38),2)</f>
        <v>0</v>
      </c>
      <c r="W38" s="55"/>
    </row>
    <row r="39" spans="1:23" ht="13.5" thickBot="1">
      <c r="A39" s="227"/>
      <c r="B39" s="210" t="s">
        <v>164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>
        <f aca="true" t="shared" si="6" ref="N39:V39">SUM(N38:N38)</f>
        <v>0</v>
      </c>
      <c r="O39" s="211">
        <f t="shared" si="6"/>
        <v>0</v>
      </c>
      <c r="P39" s="212">
        <f t="shared" si="6"/>
        <v>0</v>
      </c>
      <c r="Q39" s="64">
        <f t="shared" si="6"/>
        <v>0</v>
      </c>
      <c r="R39" s="65">
        <f t="shared" si="6"/>
        <v>0</v>
      </c>
      <c r="S39" s="66">
        <f t="shared" si="6"/>
        <v>0</v>
      </c>
      <c r="T39" s="65">
        <f t="shared" si="6"/>
        <v>0</v>
      </c>
      <c r="U39" s="65">
        <f t="shared" si="6"/>
        <v>0</v>
      </c>
      <c r="V39" s="65">
        <f t="shared" si="6"/>
        <v>0</v>
      </c>
      <c r="W39" s="67"/>
    </row>
    <row r="40" spans="1:43" s="77" customFormat="1" ht="23.25" customHeight="1" thickBot="1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74"/>
      <c r="M40" s="74"/>
      <c r="N40" s="74"/>
      <c r="O40" s="74"/>
      <c r="P40" s="74"/>
      <c r="Q40" s="74"/>
      <c r="R40" s="218"/>
      <c r="S40" s="218"/>
      <c r="T40" s="218"/>
      <c r="U40" s="218"/>
      <c r="V40" s="75"/>
      <c r="W40" s="76"/>
      <c r="AQ40" s="8"/>
    </row>
    <row r="41" spans="1:43" ht="26.25" customHeight="1" thickBot="1">
      <c r="A41" s="78" t="s">
        <v>165</v>
      </c>
      <c r="B41" s="200" t="s">
        <v>166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2"/>
      <c r="O41" s="219" t="s">
        <v>61</v>
      </c>
      <c r="P41" s="220"/>
      <c r="Q41" s="221"/>
      <c r="R41" s="79">
        <f>R39+R37+R19</f>
        <v>12214.18</v>
      </c>
      <c r="S41" s="80">
        <f>S39+S37+S19</f>
        <v>171</v>
      </c>
      <c r="T41" s="79">
        <f>T39+T37+T19</f>
        <v>0</v>
      </c>
      <c r="U41" s="79">
        <f>U39+U37+U19</f>
        <v>0</v>
      </c>
      <c r="V41" s="79">
        <f>V39+V37+V19</f>
        <v>12214.18</v>
      </c>
      <c r="W41" s="76"/>
      <c r="AQ41" s="77"/>
    </row>
    <row r="42" spans="1:43" ht="26.25" customHeight="1" thickBot="1">
      <c r="A42" s="81" t="s">
        <v>167</v>
      </c>
      <c r="B42" s="200" t="s">
        <v>168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2"/>
      <c r="O42" s="79" t="s">
        <v>60</v>
      </c>
      <c r="P42" s="82">
        <v>0</v>
      </c>
      <c r="Q42" s="203"/>
      <c r="R42" s="204"/>
      <c r="S42" s="204"/>
      <c r="T42" s="205"/>
      <c r="U42" s="83" t="s">
        <v>61</v>
      </c>
      <c r="V42" s="83">
        <f>ROUND((P42/$I$7),2)</f>
        <v>0</v>
      </c>
      <c r="W42" s="76"/>
      <c r="AQ42" s="77"/>
    </row>
    <row r="43" spans="1:43" ht="26.25" customHeight="1" thickBot="1">
      <c r="A43" s="81" t="s">
        <v>169</v>
      </c>
      <c r="B43" s="200" t="s">
        <v>170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2"/>
      <c r="O43" s="203"/>
      <c r="P43" s="204"/>
      <c r="Q43" s="204"/>
      <c r="R43" s="204"/>
      <c r="S43" s="204"/>
      <c r="T43" s="205"/>
      <c r="U43" s="83" t="s">
        <v>61</v>
      </c>
      <c r="V43" s="83">
        <f>$V41-$V42</f>
        <v>12214.18</v>
      </c>
      <c r="W43" s="76"/>
      <c r="AQ43" s="77"/>
    </row>
    <row r="44" spans="1:43" s="14" customFormat="1" ht="12.75">
      <c r="A44" s="8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85"/>
      <c r="M44" s="85"/>
      <c r="N44" s="85"/>
      <c r="O44" s="85"/>
      <c r="P44" s="85"/>
      <c r="Q44" s="85"/>
      <c r="R44" s="206"/>
      <c r="S44" s="207"/>
      <c r="T44" s="85"/>
      <c r="U44" s="85"/>
      <c r="V44" s="85"/>
      <c r="W44" s="76"/>
      <c r="AQ44" s="8"/>
    </row>
    <row r="45" spans="1:23" s="14" customFormat="1" ht="22.5" customHeight="1" thickBot="1">
      <c r="A45" s="86" t="s">
        <v>171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85"/>
      <c r="M45" s="85"/>
      <c r="N45" s="85"/>
      <c r="O45" s="85"/>
      <c r="P45" s="85"/>
      <c r="Q45" s="85"/>
      <c r="R45" s="87"/>
      <c r="S45" s="87"/>
      <c r="T45" s="87"/>
      <c r="U45" s="87"/>
      <c r="V45" s="87"/>
      <c r="W45" s="87"/>
    </row>
    <row r="46" spans="1:23" s="14" customFormat="1" ht="15" customHeight="1" thickBot="1">
      <c r="A46" s="208" t="s">
        <v>172</v>
      </c>
      <c r="B46" s="88"/>
      <c r="C46" s="89"/>
      <c r="D46" s="90"/>
      <c r="E46" s="91"/>
      <c r="F46" s="92" t="s">
        <v>66</v>
      </c>
      <c r="G46" s="93"/>
      <c r="H46" s="93"/>
      <c r="I46" s="89"/>
      <c r="J46" s="89"/>
      <c r="K46" s="94"/>
      <c r="L46" s="94"/>
      <c r="M46" s="95" t="s">
        <v>60</v>
      </c>
      <c r="N46" s="96">
        <v>0</v>
      </c>
      <c r="O46" s="97"/>
      <c r="P46" s="98">
        <f>IF($D$6="ANO",IF($D$7="NE",SUM(N46:O46),N46),SUM(N46:O46))</f>
        <v>0</v>
      </c>
      <c r="Q46" s="97">
        <v>0</v>
      </c>
      <c r="R46" s="98">
        <f>ROUND(IF(M46="EUR",P46,(P46/$I$7)),2)</f>
        <v>0</v>
      </c>
      <c r="S46" s="99">
        <v>0</v>
      </c>
      <c r="T46" s="100"/>
      <c r="U46" s="100"/>
      <c r="V46" s="101">
        <f>ROUND(IF(M46="CZK",R46-(T46/$I$7),R46-U46),2)</f>
        <v>0</v>
      </c>
      <c r="W46" s="102"/>
    </row>
    <row r="47" spans="1:23" s="14" customFormat="1" ht="13.5" thickBot="1">
      <c r="A47" s="209"/>
      <c r="B47" s="210" t="s">
        <v>173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2"/>
      <c r="Q47" s="64">
        <f aca="true" t="shared" si="7" ref="Q47:V47">SUM(Q46:Q46)</f>
        <v>0</v>
      </c>
      <c r="R47" s="65">
        <f t="shared" si="7"/>
        <v>0</v>
      </c>
      <c r="S47" s="66">
        <f t="shared" si="7"/>
        <v>0</v>
      </c>
      <c r="T47" s="65">
        <f t="shared" si="7"/>
        <v>0</v>
      </c>
      <c r="U47" s="65">
        <f t="shared" si="7"/>
        <v>0</v>
      </c>
      <c r="V47" s="65">
        <f t="shared" si="7"/>
        <v>0</v>
      </c>
      <c r="W47" s="67"/>
    </row>
    <row r="48" spans="1:23" s="14" customFormat="1" ht="13.5" thickBot="1">
      <c r="A48" s="8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85"/>
      <c r="M48" s="85"/>
      <c r="N48" s="85"/>
      <c r="O48" s="85"/>
      <c r="P48" s="85"/>
      <c r="Q48" s="85"/>
      <c r="R48" s="87"/>
      <c r="S48" s="87"/>
      <c r="T48" s="87"/>
      <c r="U48" s="87"/>
      <c r="V48" s="87"/>
      <c r="W48" s="87"/>
    </row>
    <row r="49" spans="1:43" s="108" customFormat="1" ht="15.75" customHeight="1" thickBot="1">
      <c r="A49" s="103"/>
      <c r="B49" s="104"/>
      <c r="C49" s="105"/>
      <c r="D49" s="105"/>
      <c r="E49" s="106"/>
      <c r="F49" s="106"/>
      <c r="G49" s="106"/>
      <c r="H49" s="106"/>
      <c r="I49" s="105"/>
      <c r="J49" s="105"/>
      <c r="K49" s="107"/>
      <c r="T49" s="213" t="s">
        <v>174</v>
      </c>
      <c r="U49" s="214"/>
      <c r="V49" s="215"/>
      <c r="W49" s="109">
        <f>V43</f>
        <v>12214.18</v>
      </c>
      <c r="X49" s="107"/>
      <c r="Y49" s="108" t="s">
        <v>175</v>
      </c>
      <c r="AC49" s="107"/>
      <c r="AD49" s="107"/>
      <c r="AE49" s="107"/>
      <c r="AF49" s="107"/>
      <c r="AG49" s="107"/>
      <c r="AH49" s="107"/>
      <c r="AI49" s="107"/>
      <c r="AQ49" s="14"/>
    </row>
    <row r="50" spans="1:43" ht="16.5" customHeight="1" thickBot="1">
      <c r="A50" s="110" t="s">
        <v>176</v>
      </c>
      <c r="B50" s="111"/>
      <c r="C50" s="112"/>
      <c r="D50" s="112"/>
      <c r="E50" s="113"/>
      <c r="F50" s="112"/>
      <c r="G50" s="114"/>
      <c r="H50" s="115"/>
      <c r="I50" s="115"/>
      <c r="J50" s="116"/>
      <c r="K50" s="117"/>
      <c r="L50" s="108"/>
      <c r="R50" s="190" t="s">
        <v>177</v>
      </c>
      <c r="S50" s="191"/>
      <c r="T50" s="192" t="s">
        <v>178</v>
      </c>
      <c r="U50" s="192"/>
      <c r="V50" s="193"/>
      <c r="W50" s="109">
        <f>R41-V41</f>
        <v>0</v>
      </c>
      <c r="X50" s="118" t="s">
        <v>179</v>
      </c>
      <c r="Y50" s="119" t="s">
        <v>180</v>
      </c>
      <c r="Z50" s="120" t="s">
        <v>181</v>
      </c>
      <c r="AC50" s="121"/>
      <c r="AD50" s="121"/>
      <c r="AE50" s="121"/>
      <c r="AF50" s="121"/>
      <c r="AG50" s="121"/>
      <c r="AH50" s="121"/>
      <c r="AI50" s="121"/>
      <c r="AQ50" s="108"/>
    </row>
    <row r="51" spans="1:43" s="14" customFormat="1" ht="13.5" customHeight="1" thickBot="1">
      <c r="A51" s="122" t="s">
        <v>182</v>
      </c>
      <c r="B51" s="123" t="s">
        <v>183</v>
      </c>
      <c r="C51" s="124"/>
      <c r="D51" s="124"/>
      <c r="E51" s="124"/>
      <c r="F51" s="125"/>
      <c r="G51" s="121"/>
      <c r="H51" s="117"/>
      <c r="I51" s="117"/>
      <c r="J51" s="126"/>
      <c r="K51" s="117"/>
      <c r="L51" s="123"/>
      <c r="R51" s="127">
        <f>FLOOR(($V57*W51),1)</f>
        <v>0</v>
      </c>
      <c r="S51" s="128" t="s">
        <v>184</v>
      </c>
      <c r="T51" s="194" t="s">
        <v>185</v>
      </c>
      <c r="U51" s="194"/>
      <c r="V51" s="195"/>
      <c r="W51" s="129">
        <f>$X51-($X51/$V41*$V42)</f>
        <v>0</v>
      </c>
      <c r="X51" s="130">
        <f>SUMIF(F16:F39,"IV",V16:V39)</f>
        <v>0</v>
      </c>
      <c r="Y51" s="131">
        <f>W51/V43</f>
        <v>0</v>
      </c>
      <c r="Z51" s="131">
        <f>R51/W57</f>
        <v>0</v>
      </c>
      <c r="AC51" s="107"/>
      <c r="AD51" s="107"/>
      <c r="AE51" s="107"/>
      <c r="AF51" s="107"/>
      <c r="AG51" s="107"/>
      <c r="AH51" s="107"/>
      <c r="AI51" s="107"/>
      <c r="AQ51" s="8"/>
    </row>
    <row r="52" spans="1:35" s="14" customFormat="1" ht="13.5" customHeight="1" thickBot="1">
      <c r="A52" s="122" t="s">
        <v>186</v>
      </c>
      <c r="B52" s="123" t="s">
        <v>187</v>
      </c>
      <c r="C52" s="124"/>
      <c r="D52" s="124"/>
      <c r="E52" s="124"/>
      <c r="F52" s="105"/>
      <c r="G52" s="107"/>
      <c r="H52" s="124"/>
      <c r="I52" s="124"/>
      <c r="J52" s="132"/>
      <c r="K52" s="124"/>
      <c r="L52" s="123"/>
      <c r="R52" s="133">
        <f>W57-R51</f>
        <v>610</v>
      </c>
      <c r="S52" s="134" t="s">
        <v>66</v>
      </c>
      <c r="T52" s="194" t="s">
        <v>188</v>
      </c>
      <c r="U52" s="194"/>
      <c r="V52" s="195"/>
      <c r="W52" s="129">
        <f>$X52-($X52/$V41*$V42)</f>
        <v>12214.18</v>
      </c>
      <c r="X52" s="130">
        <f>SUMIF(F16:F39,"NIV",V16:V39)</f>
        <v>12214.18</v>
      </c>
      <c r="Y52" s="131">
        <f>W52/V43</f>
        <v>1</v>
      </c>
      <c r="Z52" s="131">
        <f>R52/W57</f>
        <v>1</v>
      </c>
      <c r="AC52" s="107"/>
      <c r="AD52" s="107"/>
      <c r="AE52" s="107"/>
      <c r="AF52" s="107"/>
      <c r="AG52" s="107"/>
      <c r="AH52" s="107"/>
      <c r="AI52" s="107"/>
    </row>
    <row r="53" spans="1:35" s="14" customFormat="1" ht="13.5" customHeight="1" thickBot="1">
      <c r="A53" s="122" t="s">
        <v>189</v>
      </c>
      <c r="B53" s="123" t="s">
        <v>190</v>
      </c>
      <c r="C53" s="124"/>
      <c r="D53" s="124"/>
      <c r="E53" s="124"/>
      <c r="F53" s="105"/>
      <c r="G53" s="107"/>
      <c r="H53" s="124"/>
      <c r="I53" s="124"/>
      <c r="J53" s="132"/>
      <c r="K53" s="124"/>
      <c r="L53" s="123"/>
      <c r="Q53" s="135" t="s">
        <v>191</v>
      </c>
      <c r="R53" s="136">
        <f>SUM(R51:R52)</f>
        <v>610</v>
      </c>
      <c r="S53" s="107"/>
      <c r="T53" s="107"/>
      <c r="U53" s="137" t="s">
        <v>175</v>
      </c>
      <c r="V53" s="196" t="str">
        <f>IF((W51+W52)=V43,"OK","ZKONTROLUJ     NIV/IV ")</f>
        <v>OK</v>
      </c>
      <c r="W53" s="196"/>
      <c r="Y53" s="138">
        <f>SUM(Y51:Y52)</f>
        <v>1</v>
      </c>
      <c r="Z53" s="138">
        <f>SUM(Z51:Z52)</f>
        <v>1</v>
      </c>
      <c r="AC53" s="107"/>
      <c r="AD53" s="107"/>
      <c r="AE53" s="107"/>
      <c r="AF53" s="107"/>
      <c r="AG53" s="107"/>
      <c r="AH53" s="107"/>
      <c r="AI53" s="107"/>
    </row>
    <row r="54" spans="1:43" ht="12.75">
      <c r="A54" s="122" t="s">
        <v>192</v>
      </c>
      <c r="B54" s="123" t="s">
        <v>193</v>
      </c>
      <c r="C54" s="117"/>
      <c r="D54" s="117"/>
      <c r="E54" s="117"/>
      <c r="F54" s="105"/>
      <c r="G54" s="107"/>
      <c r="H54" s="124"/>
      <c r="I54" s="124"/>
      <c r="J54" s="132"/>
      <c r="K54" s="124"/>
      <c r="L54" s="108"/>
      <c r="O54" s="14"/>
      <c r="P54" s="14"/>
      <c r="Q54" s="14"/>
      <c r="R54" s="14"/>
      <c r="S54" s="107"/>
      <c r="T54" s="197" t="s">
        <v>194</v>
      </c>
      <c r="U54" s="198"/>
      <c r="V54" s="198"/>
      <c r="W54" s="199"/>
      <c r="X54" s="139"/>
      <c r="AC54" s="139"/>
      <c r="AD54" s="139"/>
      <c r="AE54" s="139"/>
      <c r="AF54" s="139"/>
      <c r="AG54" s="139"/>
      <c r="AH54" s="139"/>
      <c r="AI54" s="139"/>
      <c r="AQ54" s="14"/>
    </row>
    <row r="55" spans="1:35" ht="12.75">
      <c r="A55" s="122" t="s">
        <v>195</v>
      </c>
      <c r="B55" s="123" t="s">
        <v>196</v>
      </c>
      <c r="C55" s="117"/>
      <c r="D55" s="117"/>
      <c r="E55" s="117"/>
      <c r="F55" s="117"/>
      <c r="G55" s="117"/>
      <c r="H55" s="117"/>
      <c r="I55" s="117"/>
      <c r="J55" s="126"/>
      <c r="K55" s="140"/>
      <c r="L55" s="140"/>
      <c r="M55" s="140"/>
      <c r="O55" s="14"/>
      <c r="P55" s="14"/>
      <c r="Q55" s="14"/>
      <c r="R55" s="14"/>
      <c r="S55" s="141"/>
      <c r="T55" s="181" t="s">
        <v>197</v>
      </c>
      <c r="U55" s="182"/>
      <c r="V55" s="142" t="s">
        <v>198</v>
      </c>
      <c r="W55" s="143" t="s">
        <v>194</v>
      </c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12.75">
      <c r="A56" s="122" t="s">
        <v>199</v>
      </c>
      <c r="B56" s="123" t="s">
        <v>200</v>
      </c>
      <c r="C56" s="117"/>
      <c r="D56" s="117"/>
      <c r="E56" s="117"/>
      <c r="F56" s="117"/>
      <c r="G56" s="117"/>
      <c r="H56" s="117"/>
      <c r="I56" s="117"/>
      <c r="J56" s="126"/>
      <c r="K56" s="140"/>
      <c r="L56" s="140"/>
      <c r="M56" s="140"/>
      <c r="O56" s="14"/>
      <c r="P56" s="14"/>
      <c r="Q56" s="14"/>
      <c r="R56" s="107"/>
      <c r="S56" s="108"/>
      <c r="T56" s="183" t="s">
        <v>201</v>
      </c>
      <c r="U56" s="184"/>
      <c r="V56" s="144">
        <v>0.85</v>
      </c>
      <c r="W56" s="145">
        <f>FLOOR(($V56*$V43),1)</f>
        <v>10382</v>
      </c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</row>
    <row r="57" spans="1:35" ht="12.75">
      <c r="A57" s="122" t="s">
        <v>202</v>
      </c>
      <c r="B57" s="123" t="s">
        <v>203</v>
      </c>
      <c r="C57" s="117"/>
      <c r="D57" s="117"/>
      <c r="E57" s="117"/>
      <c r="F57" s="117"/>
      <c r="G57" s="117"/>
      <c r="H57" s="117"/>
      <c r="I57" s="117"/>
      <c r="J57" s="126"/>
      <c r="K57" s="140"/>
      <c r="L57" s="140"/>
      <c r="M57" s="140"/>
      <c r="R57" s="107"/>
      <c r="S57" s="108"/>
      <c r="T57" s="181" t="s">
        <v>204</v>
      </c>
      <c r="U57" s="182"/>
      <c r="V57" s="147">
        <v>0.05</v>
      </c>
      <c r="W57" s="145">
        <f>IF(V58=0%,V43-W56,FLOOR(($V57*$V43),1))</f>
        <v>610</v>
      </c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</row>
    <row r="58" spans="1:35" ht="12.75">
      <c r="A58" s="122"/>
      <c r="B58" s="123" t="s">
        <v>205</v>
      </c>
      <c r="C58" s="117"/>
      <c r="D58" s="117"/>
      <c r="E58" s="117"/>
      <c r="F58" s="117"/>
      <c r="G58" s="117"/>
      <c r="H58" s="117"/>
      <c r="I58" s="117"/>
      <c r="J58" s="126"/>
      <c r="K58" s="140"/>
      <c r="L58" s="140"/>
      <c r="M58" s="140"/>
      <c r="R58" s="107"/>
      <c r="S58" s="149"/>
      <c r="T58" s="183" t="s">
        <v>206</v>
      </c>
      <c r="U58" s="184"/>
      <c r="V58" s="150">
        <f>V59-V56-V57</f>
        <v>0.10000000000000002</v>
      </c>
      <c r="W58" s="145">
        <f>V43-W56-W57</f>
        <v>1222.1800000000003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</row>
    <row r="59" spans="1:35" ht="13.5" thickBot="1">
      <c r="A59" s="151"/>
      <c r="B59" s="123" t="s">
        <v>207</v>
      </c>
      <c r="C59" s="117"/>
      <c r="D59" s="117"/>
      <c r="E59" s="117"/>
      <c r="F59" s="117"/>
      <c r="G59" s="117"/>
      <c r="H59" s="117"/>
      <c r="I59" s="117"/>
      <c r="J59" s="126"/>
      <c r="K59" s="140"/>
      <c r="L59" s="140"/>
      <c r="M59" s="140"/>
      <c r="R59" s="107"/>
      <c r="S59" s="149"/>
      <c r="T59" s="185" t="s">
        <v>208</v>
      </c>
      <c r="U59" s="186"/>
      <c r="V59" s="152">
        <v>1</v>
      </c>
      <c r="W59" s="153">
        <f>SUM(W56:W58)</f>
        <v>12214.18</v>
      </c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</row>
    <row r="60" spans="1:35" ht="13.5" thickBot="1">
      <c r="A60" s="154" t="s">
        <v>209</v>
      </c>
      <c r="B60" s="155" t="s">
        <v>210</v>
      </c>
      <c r="C60" s="155"/>
      <c r="D60" s="155"/>
      <c r="E60" s="155"/>
      <c r="F60" s="155"/>
      <c r="G60" s="155"/>
      <c r="H60" s="155"/>
      <c r="I60" s="155"/>
      <c r="J60" s="156"/>
      <c r="K60" s="140"/>
      <c r="L60" s="140"/>
      <c r="M60" s="140"/>
      <c r="R60" s="141"/>
      <c r="S60" s="149"/>
      <c r="W60" s="141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</row>
    <row r="61" spans="1:35" ht="1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O61" s="187" t="s">
        <v>211</v>
      </c>
      <c r="P61" s="188"/>
      <c r="Q61" s="188"/>
      <c r="R61" s="189"/>
      <c r="S61" s="108"/>
      <c r="T61" s="187" t="s">
        <v>212</v>
      </c>
      <c r="U61" s="188"/>
      <c r="V61" s="188"/>
      <c r="W61" s="189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</row>
    <row r="62" spans="3:35" ht="12.75">
      <c r="C62" s="140"/>
      <c r="D62" s="140"/>
      <c r="E62" s="158"/>
      <c r="F62" s="158"/>
      <c r="G62" s="158"/>
      <c r="H62" s="158"/>
      <c r="I62" s="159"/>
      <c r="J62" s="160"/>
      <c r="K62" s="159"/>
      <c r="L62" s="159"/>
      <c r="M62" s="159"/>
      <c r="N62" s="159"/>
      <c r="O62" s="162" t="s">
        <v>213</v>
      </c>
      <c r="P62" s="163"/>
      <c r="Q62" s="163"/>
      <c r="R62" s="164"/>
      <c r="S62" s="161"/>
      <c r="T62" s="162" t="s">
        <v>214</v>
      </c>
      <c r="U62" s="163"/>
      <c r="V62" s="163"/>
      <c r="W62" s="164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</row>
    <row r="63" spans="3:35" ht="33.75" customHeight="1">
      <c r="C63" s="123"/>
      <c r="D63" s="123"/>
      <c r="E63" s="158"/>
      <c r="F63" s="158"/>
      <c r="G63" s="158"/>
      <c r="H63" s="158"/>
      <c r="I63" s="159"/>
      <c r="J63" s="160"/>
      <c r="K63" s="159"/>
      <c r="L63" s="159"/>
      <c r="M63" s="159"/>
      <c r="N63" s="159"/>
      <c r="O63" s="165"/>
      <c r="P63" s="166"/>
      <c r="Q63" s="166"/>
      <c r="R63" s="167"/>
      <c r="S63" s="161"/>
      <c r="T63" s="165"/>
      <c r="U63" s="166"/>
      <c r="V63" s="166"/>
      <c r="W63" s="167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</row>
    <row r="64" spans="15:23" ht="12.75">
      <c r="O64" s="165"/>
      <c r="P64" s="166"/>
      <c r="Q64" s="166"/>
      <c r="R64" s="167"/>
      <c r="T64" s="165"/>
      <c r="U64" s="166"/>
      <c r="V64" s="166"/>
      <c r="W64" s="167"/>
    </row>
    <row r="65" spans="15:23" ht="12.75">
      <c r="O65" s="168"/>
      <c r="P65" s="169"/>
      <c r="Q65" s="169"/>
      <c r="R65" s="170"/>
      <c r="T65" s="168"/>
      <c r="U65" s="169"/>
      <c r="V65" s="169"/>
      <c r="W65" s="170"/>
    </row>
    <row r="66" spans="15:23" ht="12.75">
      <c r="O66" s="171"/>
      <c r="P66" s="172"/>
      <c r="Q66" s="172"/>
      <c r="R66" s="173"/>
      <c r="T66" s="180" t="s">
        <v>215</v>
      </c>
      <c r="U66" s="172"/>
      <c r="V66" s="172"/>
      <c r="W66" s="173"/>
    </row>
    <row r="67" spans="15:23" ht="12.75">
      <c r="O67" s="174"/>
      <c r="P67" s="175"/>
      <c r="Q67" s="175"/>
      <c r="R67" s="176"/>
      <c r="T67" s="174"/>
      <c r="U67" s="175"/>
      <c r="V67" s="175"/>
      <c r="W67" s="176"/>
    </row>
    <row r="68" spans="15:23" ht="13.5" thickBot="1">
      <c r="O68" s="177"/>
      <c r="P68" s="178"/>
      <c r="Q68" s="178"/>
      <c r="R68" s="179"/>
      <c r="T68" s="177"/>
      <c r="U68" s="178"/>
      <c r="V68" s="178"/>
      <c r="W68" s="179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19"/>
    <mergeCell ref="B19:P19"/>
    <mergeCell ref="A20:A37"/>
    <mergeCell ref="B37:P37"/>
    <mergeCell ref="A38:A39"/>
    <mergeCell ref="B39:P39"/>
    <mergeCell ref="A40:K40"/>
    <mergeCell ref="R40:S40"/>
    <mergeCell ref="T40:U40"/>
    <mergeCell ref="B41:N41"/>
    <mergeCell ref="O41:Q41"/>
    <mergeCell ref="B42:N42"/>
    <mergeCell ref="Q42:T42"/>
    <mergeCell ref="B43:N43"/>
    <mergeCell ref="O43:T43"/>
    <mergeCell ref="R44:S44"/>
    <mergeCell ref="A46:A47"/>
    <mergeCell ref="B47:P47"/>
    <mergeCell ref="T49:V49"/>
    <mergeCell ref="T61:W61"/>
    <mergeCell ref="R50:S50"/>
    <mergeCell ref="T50:V50"/>
    <mergeCell ref="T51:V51"/>
    <mergeCell ref="T52:V52"/>
    <mergeCell ref="V53:W53"/>
    <mergeCell ref="T54:W54"/>
    <mergeCell ref="O62:R65"/>
    <mergeCell ref="T62:W65"/>
    <mergeCell ref="O66:R68"/>
    <mergeCell ref="T66:W68"/>
    <mergeCell ref="T55:U55"/>
    <mergeCell ref="T56:U56"/>
    <mergeCell ref="T57:U57"/>
    <mergeCell ref="T58:U58"/>
    <mergeCell ref="T59:U59"/>
    <mergeCell ref="O61:R61"/>
  </mergeCells>
  <conditionalFormatting sqref="T46 T20 T17:T18 T22">
    <cfRule type="expression" priority="35" dxfId="35" stopIfTrue="1">
      <formula>M17="EUR"</formula>
    </cfRule>
  </conditionalFormatting>
  <conditionalFormatting sqref="T16">
    <cfRule type="expression" priority="34" dxfId="36" stopIfTrue="1">
      <formula>M16="EUR"</formula>
    </cfRule>
  </conditionalFormatting>
  <conditionalFormatting sqref="U46 U20 U16:U18 U22">
    <cfRule type="expression" priority="33" dxfId="0" stopIfTrue="1">
      <formula>M16="CZK"</formula>
    </cfRule>
  </conditionalFormatting>
  <conditionalFormatting sqref="T38">
    <cfRule type="expression" priority="32" dxfId="35" stopIfTrue="1">
      <formula>M38="EUR"</formula>
    </cfRule>
  </conditionalFormatting>
  <conditionalFormatting sqref="U38">
    <cfRule type="expression" priority="31" dxfId="0" stopIfTrue="1">
      <formula>M38="CZK"</formula>
    </cfRule>
  </conditionalFormatting>
  <conditionalFormatting sqref="T23">
    <cfRule type="expression" priority="30" dxfId="35" stopIfTrue="1">
      <formula>M23="EUR"</formula>
    </cfRule>
  </conditionalFormatting>
  <conditionalFormatting sqref="U23">
    <cfRule type="expression" priority="29" dxfId="0" stopIfTrue="1">
      <formula>M23="CZK"</formula>
    </cfRule>
  </conditionalFormatting>
  <conditionalFormatting sqref="T24">
    <cfRule type="expression" priority="28" dxfId="35" stopIfTrue="1">
      <formula>M24="EUR"</formula>
    </cfRule>
  </conditionalFormatting>
  <conditionalFormatting sqref="U24">
    <cfRule type="expression" priority="27" dxfId="0" stopIfTrue="1">
      <formula>M24="CZK"</formula>
    </cfRule>
  </conditionalFormatting>
  <conditionalFormatting sqref="T26">
    <cfRule type="expression" priority="26" dxfId="35" stopIfTrue="1">
      <formula>M26="EUR"</formula>
    </cfRule>
  </conditionalFormatting>
  <conditionalFormatting sqref="U26">
    <cfRule type="expression" priority="25" dxfId="0" stopIfTrue="1">
      <formula>M26="CZK"</formula>
    </cfRule>
  </conditionalFormatting>
  <conditionalFormatting sqref="T32">
    <cfRule type="expression" priority="24" dxfId="35" stopIfTrue="1">
      <formula>M32="EUR"</formula>
    </cfRule>
  </conditionalFormatting>
  <conditionalFormatting sqref="U32">
    <cfRule type="expression" priority="23" dxfId="0" stopIfTrue="1">
      <formula>M32="CZK"</formula>
    </cfRule>
  </conditionalFormatting>
  <conditionalFormatting sqref="T33">
    <cfRule type="expression" priority="22" dxfId="35" stopIfTrue="1">
      <formula>M33="EUR"</formula>
    </cfRule>
  </conditionalFormatting>
  <conditionalFormatting sqref="U33">
    <cfRule type="expression" priority="21" dxfId="0" stopIfTrue="1">
      <formula>M33="CZK"</formula>
    </cfRule>
  </conditionalFormatting>
  <conditionalFormatting sqref="T35">
    <cfRule type="expression" priority="20" dxfId="35" stopIfTrue="1">
      <formula>M35="EUR"</formula>
    </cfRule>
  </conditionalFormatting>
  <conditionalFormatting sqref="U35">
    <cfRule type="expression" priority="19" dxfId="0" stopIfTrue="1">
      <formula>M35="CZK"</formula>
    </cfRule>
  </conditionalFormatting>
  <conditionalFormatting sqref="T36">
    <cfRule type="expression" priority="18" dxfId="35" stopIfTrue="1">
      <formula>M36="EUR"</formula>
    </cfRule>
  </conditionalFormatting>
  <conditionalFormatting sqref="U36">
    <cfRule type="expression" priority="17" dxfId="0" stopIfTrue="1">
      <formula>M36="CZK"</formula>
    </cfRule>
  </conditionalFormatting>
  <conditionalFormatting sqref="T34">
    <cfRule type="expression" priority="16" dxfId="35" stopIfTrue="1">
      <formula>M34="EUR"</formula>
    </cfRule>
  </conditionalFormatting>
  <conditionalFormatting sqref="U34">
    <cfRule type="expression" priority="15" dxfId="0" stopIfTrue="1">
      <formula>M34="CZK"</formula>
    </cfRule>
  </conditionalFormatting>
  <conditionalFormatting sqref="T27">
    <cfRule type="expression" priority="14" dxfId="35" stopIfTrue="1">
      <formula>M27="EUR"</formula>
    </cfRule>
  </conditionalFormatting>
  <conditionalFormatting sqref="U27">
    <cfRule type="expression" priority="13" dxfId="0" stopIfTrue="1">
      <formula>M27="CZK"</formula>
    </cfRule>
  </conditionalFormatting>
  <conditionalFormatting sqref="T28">
    <cfRule type="expression" priority="12" dxfId="35" stopIfTrue="1">
      <formula>M28="EUR"</formula>
    </cfRule>
  </conditionalFormatting>
  <conditionalFormatting sqref="U28">
    <cfRule type="expression" priority="11" dxfId="0" stopIfTrue="1">
      <formula>M28="CZK"</formula>
    </cfRule>
  </conditionalFormatting>
  <conditionalFormatting sqref="T29">
    <cfRule type="expression" priority="10" dxfId="35" stopIfTrue="1">
      <formula>M29="EUR"</formula>
    </cfRule>
  </conditionalFormatting>
  <conditionalFormatting sqref="U29">
    <cfRule type="expression" priority="9" dxfId="0" stopIfTrue="1">
      <formula>M29="CZK"</formula>
    </cfRule>
  </conditionalFormatting>
  <conditionalFormatting sqref="T30">
    <cfRule type="expression" priority="8" dxfId="35" stopIfTrue="1">
      <formula>M30="EUR"</formula>
    </cfRule>
  </conditionalFormatting>
  <conditionalFormatting sqref="U30">
    <cfRule type="expression" priority="7" dxfId="0" stopIfTrue="1">
      <formula>M30="CZK"</formula>
    </cfRule>
  </conditionalFormatting>
  <conditionalFormatting sqref="T21">
    <cfRule type="expression" priority="6" dxfId="35" stopIfTrue="1">
      <formula>M21="EUR"</formula>
    </cfRule>
  </conditionalFormatting>
  <conditionalFormatting sqref="U21">
    <cfRule type="expression" priority="5" dxfId="0" stopIfTrue="1">
      <formula>M21="CZK"</formula>
    </cfRule>
  </conditionalFormatting>
  <conditionalFormatting sqref="T25">
    <cfRule type="expression" priority="4" dxfId="35" stopIfTrue="1">
      <formula>M25="EUR"</formula>
    </cfRule>
  </conditionalFormatting>
  <conditionalFormatting sqref="U25">
    <cfRule type="expression" priority="3" dxfId="0" stopIfTrue="1">
      <formula>M25="CZK"</formula>
    </cfRule>
  </conditionalFormatting>
  <conditionalFormatting sqref="T31">
    <cfRule type="expression" priority="2" dxfId="35" stopIfTrue="1">
      <formula>M31="EUR"</formula>
    </cfRule>
  </conditionalFormatting>
  <conditionalFormatting sqref="U31">
    <cfRule type="expression" priority="1" dxfId="0" stopIfTrue="1">
      <formula>M31="CZK"</formula>
    </cfRule>
  </conditionalFormatting>
  <dataValidations count="5">
    <dataValidation type="custom" allowBlank="1" showInputMessage="1" showErrorMessage="1" sqref="V46 R46 V59:W59 R51:S52 W51:X52 W49:W50 S37:U37 Q39 P46 Q47:V47 Q37 V41:V43 A50:J60 R41:U41 P16:P18 Y49:Z53 W56:W58 P38 S39:U39 S19:U19 Q19 R16:R39 V16:V39 P20:P36">
      <formula1>V46</formula1>
    </dataValidation>
    <dataValidation type="list" allowBlank="1" showInputMessage="1" showErrorMessage="1" sqref="M16:M18 M38 M46 M20:M36">
      <formula1>"CZK,EUR"</formula1>
    </dataValidation>
    <dataValidation type="list" allowBlank="1" showInputMessage="1" showErrorMessage="1" sqref="F38 F46 F16:F18 F20:F36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6 D16:D18 D38 D20:D36">
      <formula1>$AQ$1:$AQ$12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42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rowBreaks count="1" manualBreakCount="1">
    <brk id="3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2014-02-20T15:31:24Z</cp:lastPrinted>
  <dcterms:created xsi:type="dcterms:W3CDTF">2014-02-19T08:42:40Z</dcterms:created>
  <dcterms:modified xsi:type="dcterms:W3CDTF">2014-02-20T15:31:28Z</dcterms:modified>
  <cp:category/>
  <cp:version/>
  <cp:contentType/>
  <cp:contentStatus/>
</cp:coreProperties>
</file>