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6815" windowHeight="3435" activeTab="0"/>
  </bookViews>
  <sheets>
    <sheet name="RK-40-2013-21, př. 1b" sheetId="1" r:id="rId1"/>
    <sheet name="RK-40-2013-21, př. 2b" sheetId="2" r:id="rId2"/>
    <sheet name="RK-40-2013-21, př. 3b" sheetId="3" r:id="rId3"/>
    <sheet name="RK-40-2013-21, př. 4b" sheetId="4" r:id="rId4"/>
    <sheet name="RK-40-2013-21, př. 5b" sheetId="5" r:id="rId5"/>
    <sheet name="RK-40-2013-21, př. 6b" sheetId="6" r:id="rId6"/>
    <sheet name="RK-40-2013-21, př. 7b" sheetId="7" r:id="rId7"/>
    <sheet name="RK-40-2013-21, př. 8b" sheetId="8" r:id="rId8"/>
    <sheet name="RK-40-2013-21, př. 9b" sheetId="9" r:id="rId9"/>
    <sheet name="RK-40-2013-21, př. 10b" sheetId="10" r:id="rId10"/>
  </sheets>
  <definedNames>
    <definedName name="_xlnm.Print_Area" localSheetId="8">'RK-40-2013-21, př. 9b'!$A$1:$O$79</definedName>
  </definedNames>
  <calcPr fullCalcOnLoad="1"/>
</workbook>
</file>

<file path=xl/sharedStrings.xml><?xml version="1.0" encoding="utf-8"?>
<sst xmlns="http://schemas.openxmlformats.org/spreadsheetml/2006/main" count="1207" uniqueCount="168">
  <si>
    <t xml:space="preserve"> </t>
  </si>
  <si>
    <t>/v tis. Kč/</t>
  </si>
  <si>
    <t>Ukazatel</t>
  </si>
  <si>
    <t>Horácké divadlo Jihlava, příspěvková organizace</t>
  </si>
  <si>
    <t>Rozdíl 2013-2012</t>
  </si>
  <si>
    <t xml:space="preserve">Hlavní </t>
  </si>
  <si>
    <t xml:space="preserve">Doplňková </t>
  </si>
  <si>
    <t>Celkem</t>
  </si>
  <si>
    <t xml:space="preserve">v </t>
  </si>
  <si>
    <t>činnost</t>
  </si>
  <si>
    <t>+/-</t>
  </si>
  <si>
    <t>%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</si>
  <si>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</si>
  <si>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</si>
  <si>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</si>
  <si>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</si>
  <si>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>Aktivace /sesk.úč. 62/</t>
  </si>
  <si>
    <t xml:space="preserve">Ostatní výnosy /sesk.úč. 64/ </t>
  </si>
  <si>
    <t xml:space="preserve">      z toho: tržby z prodeje dlouhodého  hmotného majetku /úč. 646/</t>
  </si>
  <si>
    <t xml:space="preserve">      z toho: čerpání fondů /úč.648/</t>
  </si>
  <si>
    <t>výnosy z úroků /úč. 662/</t>
  </si>
  <si>
    <t>Výnosy z nároků na prostředky z rozpočtů ÚSC /úč. 672/ a /uč. 671/</t>
  </si>
  <si>
    <t>Výnosy celkem</t>
  </si>
  <si>
    <t>Spotřeba materiálu /úč. 501/</t>
  </si>
  <si>
    <t>Spotřeba energie /úč. 502/</t>
  </si>
  <si>
    <t>Spotřeba jiných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</si>
  <si>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</si>
  <si>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</si>
  <si>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</si>
  <si>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</si>
  <si>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</si>
  <si>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</si>
  <si>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</si>
  <si>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</si>
  <si>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</si>
  <si>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</si>
  <si>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 a úč. 569</t>
  </si>
  <si>
    <t>Odpisy, rezervy a opravné položky         /sesk.úč. 55/</t>
  </si>
  <si>
    <t xml:space="preserve">      z toho: odpisy dlouhodobého majetku /úč. 551/</t>
  </si>
  <si>
    <t xml:space="preserve">      z toho: nákup drobného dlouhod. hm. Majetku /uč. 558/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</si>
  <si>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</si>
  <si>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</si>
  <si>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</si>
  <si>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</si>
  <si>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</si>
  <si>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Pořizovací cena majetku</t>
  </si>
  <si>
    <t>celkem</t>
  </si>
  <si>
    <t>z toho odpisová skupina:</t>
  </si>
  <si>
    <t>Bankovní a účetní stav peněžních fondů</t>
  </si>
  <si>
    <t>Fondy v tis. Kč</t>
  </si>
  <si>
    <t>Tvorba</t>
  </si>
  <si>
    <t>Čerpání</t>
  </si>
  <si>
    <t>Běžný účet celkem</t>
  </si>
  <si>
    <t>-</t>
  </si>
  <si>
    <t>z toho:     fond odměn</t>
  </si>
  <si>
    <t xml:space="preserve">                 provozní prostř.</t>
  </si>
  <si>
    <t>Běžný účet FKSP</t>
  </si>
  <si>
    <t>Ostatní běžné účty</t>
  </si>
  <si>
    <t>z toho:     rezervní fond</t>
  </si>
  <si>
    <t xml:space="preserve">                 investiční fond</t>
  </si>
  <si>
    <t>Strojní investice - movitý majetek</t>
  </si>
  <si>
    <t>v tis.Kč</t>
  </si>
  <si>
    <t>nemovitý majetek</t>
  </si>
  <si>
    <t>CELKEM</t>
  </si>
  <si>
    <t>Odvod z investičního fondu organizace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</si>
  <si>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</si>
  <si>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</si>
  <si>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Limit</t>
  </si>
  <si>
    <t>Skutečnost</t>
  </si>
  <si>
    <t>Návrh</t>
  </si>
  <si>
    <t>Změna + -</t>
  </si>
  <si>
    <t>Index</t>
  </si>
  <si>
    <t>prostředků</t>
  </si>
  <si>
    <t>na platy (v tis. Kč)</t>
  </si>
  <si>
    <t>Finanční plán výnosů a nákladů na rok 2014</t>
  </si>
  <si>
    <t>Návrh na rok 2014</t>
  </si>
  <si>
    <t>Plán 2014</t>
  </si>
  <si>
    <t>Stav k 1.1.2014</t>
  </si>
  <si>
    <t>Stav k 31.12.2014</t>
  </si>
  <si>
    <t>Plán čerpání investičního fondu 2014</t>
  </si>
  <si>
    <t>Pracovníci, průměrná mzda a limit prostředků na platy 2014</t>
  </si>
  <si>
    <t>Rozdíl 2014-2013</t>
  </si>
  <si>
    <t>2014/2013</t>
  </si>
  <si>
    <t>Skutečnost za rok 2012</t>
  </si>
  <si>
    <t>Odpisový plán na rok 2014</t>
  </si>
  <si>
    <t>Účetní odpisy na rok 2014</t>
  </si>
  <si>
    <t>Oprávky k 1.1.2014</t>
  </si>
  <si>
    <t>Zůstatková cena k 31.12.2014</t>
  </si>
  <si>
    <t>Schválený rozpočet na rok 2013</t>
  </si>
  <si>
    <t>koberec na jeviště (tech.zhod) skup.7</t>
  </si>
  <si>
    <t>opravy movitého majetku</t>
  </si>
  <si>
    <t>opravy nemovitého majetku</t>
  </si>
  <si>
    <t xml:space="preserve">nákup movitého movitého majetku - kamerový systém </t>
  </si>
  <si>
    <t>nákup autobusu ( 150 ,-  HDJ + 1 500 000,- Kč zřizovatel</t>
  </si>
  <si>
    <t xml:space="preserve">internetový kiosek </t>
  </si>
  <si>
    <t>bibliobox</t>
  </si>
  <si>
    <t>servery</t>
  </si>
  <si>
    <t xml:space="preserve">          provozní prostř.</t>
  </si>
  <si>
    <t xml:space="preserve">          investiční fond</t>
  </si>
  <si>
    <t xml:space="preserve">          rezervní fond</t>
  </si>
  <si>
    <t>z toho: fond odměn</t>
  </si>
  <si>
    <t>Odpisový plán 2014</t>
  </si>
  <si>
    <t xml:space="preserve">Poznámka: Ve finančním plánu promítnuta dotace z rozpočtu města Havlíčkův Brod ve výši 7 450 tis. Kč </t>
  </si>
  <si>
    <r>
      <t xml:space="preserve">Kurzové ztráty </t>
    </r>
    <r>
      <rPr>
        <sz val="8"/>
        <rFont val="Arial CE"/>
        <family val="0"/>
      </rPr>
      <t>/úč. 563/</t>
    </r>
  </si>
  <si>
    <t>Ostatní náklady /sesk.úč. 54/</t>
  </si>
  <si>
    <t>Kuzové zisky /uč. 663/</t>
  </si>
  <si>
    <r>
      <t xml:space="preserve">Tržby z prodeje majetku </t>
    </r>
    <r>
      <rPr>
        <sz val="8"/>
        <rFont val="Arial CE"/>
        <family val="2"/>
      </rPr>
      <t>/sesk.úč.65/</t>
    </r>
  </si>
  <si>
    <t xml:space="preserve">      z toho: tržby z prodeje dlouhod. hmotného majetku /úč. 646/</t>
  </si>
  <si>
    <t>Ostatní výnosy /sesk.úč. 64/</t>
  </si>
  <si>
    <t>Průběžné čerpání za rok 2013</t>
  </si>
  <si>
    <t>Krajská knihovna Vysočiny</t>
  </si>
  <si>
    <t>regály</t>
  </si>
  <si>
    <t>Poznámka: čerpání rezervního fondu ve výši 200 tis. Kč - krytí případného překročení provozních výdajů, čerpání fondu odměn ve výši 100 tis.</t>
  </si>
  <si>
    <t>Galerie výtvarného umění v Havlíčkově Brodě</t>
  </si>
  <si>
    <t>2013/2012</t>
  </si>
  <si>
    <t>Pracovníci, průměrná mzda a limit prostředků na platy 2013</t>
  </si>
  <si>
    <t>opravy budov</t>
  </si>
  <si>
    <t>opravy moviého majetku</t>
  </si>
  <si>
    <t>Ostatní náklady /sesk.úč. 54/ a /uč. 56/</t>
  </si>
  <si>
    <t>Kurzové rozdíly /uč. 663/ + úroky 662</t>
  </si>
  <si>
    <t>Ostatní výnosy /sesk.úč. 64/ a uč. 662</t>
  </si>
  <si>
    <t>Oblastní galerie Vysočiny v Jihlavě</t>
  </si>
  <si>
    <r>
      <t xml:space="preserve">Průměrná mzda </t>
    </r>
    <r>
      <rPr>
        <sz val="9"/>
        <rFont val="Arial CE"/>
        <family val="2"/>
      </rPr>
      <t>(v Kč)</t>
    </r>
  </si>
  <si>
    <t xml:space="preserve"> podíl 50% dotace z programu ISPROFIN- ISO/A - rozšíření a modernizace stávajícího EZS </t>
  </si>
  <si>
    <t>v tis. Kč</t>
  </si>
  <si>
    <t>Ostatní finanční náklady /úč.569/</t>
  </si>
  <si>
    <t xml:space="preserve">      z toho: nákup drobného dlouhod. hm. majetku /uč. 558/</t>
  </si>
  <si>
    <t xml:space="preserve">Ostatní náklady /sesk.úč. 54/ </t>
  </si>
  <si>
    <t>z toho: ostatní výnosy z činnosti /úč.649/</t>
  </si>
  <si>
    <t>Horácká galerie v Novém Městě na Moravě</t>
  </si>
  <si>
    <t>Muzeum Vysočiny Havlíčkův Brod, příspěvková organizace</t>
  </si>
  <si>
    <t>zařízení pro konzervátorskou dílnu a vybavení depozitáře</t>
  </si>
  <si>
    <t>Poznámka: čerpání rezervního fondu ve výši 300 tis. Kč k dalšímu rozvoji činnosti organizace</t>
  </si>
  <si>
    <t xml:space="preserve">              investiční fond</t>
  </si>
  <si>
    <t>z toho:  rezervní fond</t>
  </si>
  <si>
    <t xml:space="preserve">             provozní prostř.</t>
  </si>
  <si>
    <t>Účetní odpisy na rok 2013</t>
  </si>
  <si>
    <t>Ostatní finanční náklady /úč. 569/</t>
  </si>
  <si>
    <t>z toho: nákup drobného dlouhodobého hmotného majetku</t>
  </si>
  <si>
    <t>Muzeum Vysočiny Jihlava, příspěvková organizace</t>
  </si>
  <si>
    <t xml:space="preserve">             investiční fond</t>
  </si>
  <si>
    <t xml:space="preserve">             rezervní fond</t>
  </si>
  <si>
    <t xml:space="preserve">Poznámka: </t>
  </si>
  <si>
    <t>Muzeum Vysočiny Pelhřimov, příspěvková organizace</t>
  </si>
  <si>
    <t>Schváleno</t>
  </si>
  <si>
    <t>Pracovníci, průměrná mzda a limit prostředků na platy  2014</t>
  </si>
  <si>
    <t>osobní automobil</t>
  </si>
  <si>
    <t>detekční prvky do nových expozic</t>
  </si>
  <si>
    <t xml:space="preserve">                provozní prostř.</t>
  </si>
  <si>
    <t xml:space="preserve">                investiční fond</t>
  </si>
  <si>
    <t xml:space="preserve">                rezervní fond</t>
  </si>
  <si>
    <t>z toho:    fond odměn</t>
  </si>
  <si>
    <t>Ostatní finanční náklady /569/</t>
  </si>
  <si>
    <t>Ostatní náklady /sesk.úč. 54/ a /sesk.úč. 56/</t>
  </si>
  <si>
    <t>Aktivace /506/</t>
  </si>
  <si>
    <t>Muzeum Vysočiny Třebíč, příspěvková organizace</t>
  </si>
  <si>
    <t>Celkem půjčky</t>
  </si>
  <si>
    <t>ZAHRANIČNÍ AKTIVITY ON-LINE</t>
  </si>
  <si>
    <t>PROPAGACE 2014-2015</t>
  </si>
  <si>
    <t>MARKETING 2014-2015</t>
  </si>
  <si>
    <t>Zůstatek</t>
  </si>
  <si>
    <t>Čerpání 2014</t>
  </si>
  <si>
    <t>Čerpání 2013</t>
  </si>
  <si>
    <t>půjčka</t>
  </si>
  <si>
    <t>Přehled půjčených prostředků</t>
  </si>
  <si>
    <t>Tvorba a čerpání peněžních prostředků na projektových účtech bude ovlivněna potřebami realizovaných projektů v roce 2014.</t>
  </si>
  <si>
    <t>Vysočina Tourism, příspěvková organizace</t>
  </si>
  <si>
    <t>podium pro expozici motocyklů na Hrad Kámen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</si>
</sst>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CE"/>
      <family val="2"/>
    </font>
    <font>
      <sz val="7"/>
      <name val="Arial CE"/>
      <family val="2"/>
    </font>
    <font>
      <sz val="6.5"/>
      <name val="Arial CE"/>
      <family val="2"/>
    </font>
    <font>
      <b/>
      <sz val="6.5"/>
      <name val="Arial CE"/>
      <family val="2"/>
    </font>
    <font>
      <sz val="8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color indexed="10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horizontal="center" vertical="center"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 quotePrefix="1">
      <alignment horizontal="center"/>
    </xf>
    <xf numFmtId="0" fontId="9" fillId="0" borderId="24" xfId="0" applyFont="1" applyBorder="1" applyAlignment="1">
      <alignment horizontal="left" vertical="center" wrapText="1"/>
    </xf>
    <xf numFmtId="3" fontId="9" fillId="34" borderId="24" xfId="0" applyNumberFormat="1" applyFont="1" applyFill="1" applyBorder="1" applyAlignment="1">
      <alignment vertical="center" wrapText="1"/>
    </xf>
    <xf numFmtId="3" fontId="9" fillId="34" borderId="25" xfId="0" applyNumberFormat="1" applyFont="1" applyFill="1" applyBorder="1" applyAlignment="1">
      <alignment vertical="center" wrapText="1"/>
    </xf>
    <xf numFmtId="3" fontId="9" fillId="34" borderId="26" xfId="0" applyNumberFormat="1" applyFont="1" applyFill="1" applyBorder="1" applyAlignment="1">
      <alignment vertical="center" wrapText="1"/>
    </xf>
    <xf numFmtId="3" fontId="5" fillId="34" borderId="24" xfId="0" applyNumberFormat="1" applyFont="1" applyFill="1" applyBorder="1" applyAlignment="1">
      <alignment vertical="center" wrapText="1"/>
    </xf>
    <xf numFmtId="10" fontId="5" fillId="34" borderId="27" xfId="0" applyNumberFormat="1" applyFont="1" applyFill="1" applyBorder="1" applyAlignment="1">
      <alignment vertical="center" wrapText="1"/>
    </xf>
    <xf numFmtId="3" fontId="9" fillId="34" borderId="28" xfId="0" applyNumberFormat="1" applyFont="1" applyFill="1" applyBorder="1" applyAlignment="1">
      <alignment vertical="center" wrapText="1"/>
    </xf>
    <xf numFmtId="3" fontId="9" fillId="0" borderId="29" xfId="0" applyNumberFormat="1" applyFont="1" applyBorder="1" applyAlignment="1">
      <alignment vertical="center" wrapText="1"/>
    </xf>
    <xf numFmtId="3" fontId="8" fillId="0" borderId="24" xfId="0" applyNumberFormat="1" applyFont="1" applyFill="1" applyBorder="1" applyAlignment="1">
      <alignment vertical="center" wrapText="1"/>
    </xf>
    <xf numFmtId="10" fontId="8" fillId="0" borderId="27" xfId="0" applyNumberFormat="1" applyFont="1" applyFill="1" applyBorder="1" applyAlignment="1">
      <alignment vertical="center" wrapText="1"/>
    </xf>
    <xf numFmtId="0" fontId="9" fillId="0" borderId="30" xfId="0" applyFont="1" applyBorder="1" applyAlignment="1">
      <alignment horizontal="left" vertical="center" wrapText="1"/>
    </xf>
    <xf numFmtId="3" fontId="9" fillId="34" borderId="31" xfId="0" applyNumberFormat="1" applyFont="1" applyFill="1" applyBorder="1" applyAlignment="1">
      <alignment vertical="center" wrapText="1"/>
    </xf>
    <xf numFmtId="3" fontId="5" fillId="34" borderId="30" xfId="0" applyNumberFormat="1" applyFont="1" applyFill="1" applyBorder="1" applyAlignment="1">
      <alignment vertical="center" wrapText="1"/>
    </xf>
    <xf numFmtId="3" fontId="8" fillId="0" borderId="30" xfId="0" applyNumberFormat="1" applyFont="1" applyFill="1" applyBorder="1" applyAlignment="1">
      <alignment vertical="center" wrapText="1"/>
    </xf>
    <xf numFmtId="3" fontId="9" fillId="0" borderId="29" xfId="0" applyNumberFormat="1" applyFont="1" applyFill="1" applyBorder="1" applyAlignment="1">
      <alignment vertical="center" wrapText="1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 vertical="center" wrapText="1"/>
    </xf>
    <xf numFmtId="3" fontId="9" fillId="34" borderId="15" xfId="0" applyNumberFormat="1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vertical="center" wrapText="1"/>
    </xf>
    <xf numFmtId="10" fontId="5" fillId="34" borderId="16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10" fontId="8" fillId="0" borderId="16" xfId="0" applyNumberFormat="1" applyFont="1" applyFill="1" applyBorder="1" applyAlignment="1">
      <alignment vertical="center" wrapText="1"/>
    </xf>
    <xf numFmtId="3" fontId="8" fillId="33" borderId="34" xfId="0" applyNumberFormat="1" applyFont="1" applyFill="1" applyBorder="1" applyAlignment="1">
      <alignment vertical="center" wrapText="1"/>
    </xf>
    <xf numFmtId="3" fontId="8" fillId="33" borderId="35" xfId="0" applyNumberFormat="1" applyFont="1" applyFill="1" applyBorder="1" applyAlignment="1">
      <alignment vertical="center" wrapText="1"/>
    </xf>
    <xf numFmtId="10" fontId="8" fillId="33" borderId="36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10" fontId="5" fillId="34" borderId="29" xfId="0" applyNumberFormat="1" applyFont="1" applyFill="1" applyBorder="1" applyAlignment="1">
      <alignment vertical="center" wrapText="1"/>
    </xf>
    <xf numFmtId="3" fontId="9" fillId="34" borderId="29" xfId="0" applyNumberFormat="1" applyFont="1" applyFill="1" applyBorder="1" applyAlignment="1">
      <alignment vertical="center" wrapText="1"/>
    </xf>
    <xf numFmtId="10" fontId="8" fillId="0" borderId="29" xfId="0" applyNumberFormat="1" applyFont="1" applyFill="1" applyBorder="1" applyAlignment="1">
      <alignment vertical="center" wrapText="1"/>
    </xf>
    <xf numFmtId="0" fontId="0" fillId="0" borderId="37" xfId="0" applyBorder="1" applyAlignment="1">
      <alignment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3" fontId="9" fillId="34" borderId="14" xfId="0" applyNumberFormat="1" applyFont="1" applyFill="1" applyBorder="1" applyAlignment="1">
      <alignment vertical="center" wrapText="1"/>
    </xf>
    <xf numFmtId="3" fontId="8" fillId="34" borderId="30" xfId="0" applyNumberFormat="1" applyFont="1" applyFill="1" applyBorder="1" applyAlignment="1">
      <alignment vertical="center" wrapText="1"/>
    </xf>
    <xf numFmtId="10" fontId="8" fillId="34" borderId="27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33" xfId="0" applyFont="1" applyBorder="1" applyAlignment="1">
      <alignment vertical="center" wrapText="1"/>
    </xf>
    <xf numFmtId="3" fontId="9" fillId="34" borderId="17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0" fontId="8" fillId="33" borderId="34" xfId="0" applyFont="1" applyFill="1" applyBorder="1" applyAlignment="1">
      <alignment horizontal="left" vertical="center" wrapText="1"/>
    </xf>
    <xf numFmtId="3" fontId="8" fillId="33" borderId="38" xfId="0" applyNumberFormat="1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8" fillId="33" borderId="31" xfId="49" applyFont="1" applyFill="1" applyBorder="1" applyAlignment="1">
      <alignment horizontal="center" vertical="center"/>
      <protection/>
    </xf>
    <xf numFmtId="0" fontId="8" fillId="33" borderId="40" xfId="49" applyFont="1" applyFill="1" applyBorder="1" applyAlignment="1">
      <alignment horizontal="center" vertical="center"/>
      <protection/>
    </xf>
    <xf numFmtId="3" fontId="8" fillId="34" borderId="33" xfId="49" applyNumberFormat="1" applyFont="1" applyFill="1" applyBorder="1" applyAlignment="1">
      <alignment horizontal="center" vertical="center"/>
      <protection/>
    </xf>
    <xf numFmtId="3" fontId="8" fillId="34" borderId="41" xfId="49" applyNumberFormat="1" applyFont="1" applyFill="1" applyBorder="1" applyAlignment="1">
      <alignment horizontal="center" vertical="center"/>
      <protection/>
    </xf>
    <xf numFmtId="3" fontId="8" fillId="34" borderId="41" xfId="49" applyNumberFormat="1" applyFont="1" applyFill="1" applyBorder="1" applyAlignment="1">
      <alignment horizontal="right" vertical="center"/>
      <protection/>
    </xf>
    <xf numFmtId="3" fontId="8" fillId="34" borderId="42" xfId="49" applyNumberFormat="1" applyFont="1" applyFill="1" applyBorder="1" applyAlignment="1">
      <alignment horizontal="right" vertical="center"/>
      <protection/>
    </xf>
    <xf numFmtId="3" fontId="8" fillId="34" borderId="43" xfId="49" applyNumberFormat="1" applyFont="1" applyFill="1" applyBorder="1" applyAlignment="1">
      <alignment horizontal="right" vertical="center"/>
      <protection/>
    </xf>
    <xf numFmtId="3" fontId="8" fillId="34" borderId="44" xfId="49" applyNumberFormat="1" applyFont="1" applyFill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3" fontId="8" fillId="0" borderId="46" xfId="0" applyNumberFormat="1" applyFont="1" applyFill="1" applyBorder="1" applyAlignment="1" quotePrefix="1">
      <alignment horizontal="center"/>
    </xf>
    <xf numFmtId="3" fontId="8" fillId="0" borderId="13" xfId="0" applyNumberFormat="1" applyFont="1" applyFill="1" applyBorder="1" applyAlignment="1" quotePrefix="1">
      <alignment horizontal="center"/>
    </xf>
    <xf numFmtId="3" fontId="8" fillId="0" borderId="12" xfId="0" applyNumberFormat="1" applyFont="1" applyFill="1" applyBorder="1" applyAlignment="1" quotePrefix="1">
      <alignment horizontal="center"/>
    </xf>
    <xf numFmtId="3" fontId="8" fillId="34" borderId="31" xfId="0" applyNumberFormat="1" applyFont="1" applyFill="1" applyBorder="1" applyAlignment="1">
      <alignment/>
    </xf>
    <xf numFmtId="3" fontId="8" fillId="34" borderId="27" xfId="0" applyNumberFormat="1" applyFont="1" applyFill="1" applyBorder="1" applyAlignment="1">
      <alignment/>
    </xf>
    <xf numFmtId="3" fontId="8" fillId="34" borderId="47" xfId="0" applyNumberFormat="1" applyFont="1" applyFill="1" applyBorder="1" applyAlignment="1" quotePrefix="1">
      <alignment horizontal="center"/>
    </xf>
    <xf numFmtId="3" fontId="8" fillId="34" borderId="31" xfId="0" applyNumberFormat="1" applyFont="1" applyFill="1" applyBorder="1" applyAlignment="1" quotePrefix="1">
      <alignment horizontal="center"/>
    </xf>
    <xf numFmtId="3" fontId="8" fillId="34" borderId="29" xfId="0" applyNumberFormat="1" applyFont="1" applyFill="1" applyBorder="1" applyAlignment="1" quotePrefix="1">
      <alignment horizontal="center"/>
    </xf>
    <xf numFmtId="3" fontId="8" fillId="34" borderId="16" xfId="0" applyNumberFormat="1" applyFont="1" applyFill="1" applyBorder="1" applyAlignment="1">
      <alignment/>
    </xf>
    <xf numFmtId="3" fontId="8" fillId="34" borderId="47" xfId="0" applyNumberFormat="1" applyFont="1" applyFill="1" applyBorder="1" applyAlignment="1">
      <alignment horizontal="center"/>
    </xf>
    <xf numFmtId="3" fontId="8" fillId="34" borderId="31" xfId="0" applyNumberFormat="1" applyFont="1" applyFill="1" applyBorder="1" applyAlignment="1">
      <alignment horizontal="center"/>
    </xf>
    <xf numFmtId="3" fontId="8" fillId="34" borderId="27" xfId="0" applyNumberFormat="1" applyFont="1" applyFill="1" applyBorder="1" applyAlignment="1">
      <alignment horizontal="center"/>
    </xf>
    <xf numFmtId="3" fontId="8" fillId="34" borderId="44" xfId="0" applyNumberFormat="1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3" fontId="5" fillId="33" borderId="31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/>
    </xf>
    <xf numFmtId="0" fontId="9" fillId="34" borderId="16" xfId="0" applyFont="1" applyFill="1" applyBorder="1" applyAlignment="1">
      <alignment horizontal="right"/>
    </xf>
    <xf numFmtId="0" fontId="9" fillId="34" borderId="14" xfId="0" applyFont="1" applyFill="1" applyBorder="1" applyAlignment="1">
      <alignment horizontal="left"/>
    </xf>
    <xf numFmtId="0" fontId="9" fillId="34" borderId="32" xfId="0" applyFont="1" applyFill="1" applyBorder="1" applyAlignment="1">
      <alignment horizontal="left"/>
    </xf>
    <xf numFmtId="0" fontId="9" fillId="34" borderId="50" xfId="0" applyFont="1" applyFill="1" applyBorder="1" applyAlignment="1">
      <alignment horizontal="left"/>
    </xf>
    <xf numFmtId="0" fontId="9" fillId="34" borderId="15" xfId="0" applyFont="1" applyFill="1" applyBorder="1" applyAlignment="1">
      <alignment/>
    </xf>
    <xf numFmtId="3" fontId="9" fillId="34" borderId="15" xfId="0" applyNumberFormat="1" applyFont="1" applyFill="1" applyBorder="1" applyAlignment="1">
      <alignment/>
    </xf>
    <xf numFmtId="0" fontId="9" fillId="34" borderId="27" xfId="0" applyFont="1" applyFill="1" applyBorder="1" applyAlignment="1">
      <alignment horizontal="right"/>
    </xf>
    <xf numFmtId="0" fontId="9" fillId="34" borderId="40" xfId="0" applyFont="1" applyFill="1" applyBorder="1" applyAlignment="1">
      <alignment horizontal="left" wrapText="1"/>
    </xf>
    <xf numFmtId="0" fontId="9" fillId="34" borderId="51" xfId="0" applyFont="1" applyFill="1" applyBorder="1" applyAlignment="1">
      <alignment horizontal="left" wrapText="1"/>
    </xf>
    <xf numFmtId="0" fontId="9" fillId="34" borderId="47" xfId="0" applyFont="1" applyFill="1" applyBorder="1" applyAlignment="1">
      <alignment horizontal="left" wrapText="1"/>
    </xf>
    <xf numFmtId="3" fontId="8" fillId="0" borderId="52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5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33" borderId="49" xfId="0" applyFont="1" applyFill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3" fontId="9" fillId="34" borderId="53" xfId="0" applyNumberFormat="1" applyFont="1" applyFill="1" applyBorder="1" applyAlignment="1">
      <alignment/>
    </xf>
    <xf numFmtId="3" fontId="9" fillId="34" borderId="41" xfId="0" applyNumberFormat="1" applyFont="1" applyFill="1" applyBorder="1" applyAlignment="1">
      <alignment/>
    </xf>
    <xf numFmtId="3" fontId="9" fillId="34" borderId="44" xfId="0" applyNumberFormat="1" applyFont="1" applyFill="1" applyBorder="1" applyAlignment="1">
      <alignment horizontal="center"/>
    </xf>
    <xf numFmtId="2" fontId="9" fillId="34" borderId="44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3" fontId="8" fillId="34" borderId="47" xfId="0" applyNumberFormat="1" applyFont="1" applyFill="1" applyBorder="1" applyAlignment="1">
      <alignment/>
    </xf>
    <xf numFmtId="3" fontId="8" fillId="34" borderId="50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/>
    </xf>
    <xf numFmtId="3" fontId="8" fillId="34" borderId="42" xfId="0" applyNumberFormat="1" applyFont="1" applyFill="1" applyBorder="1" applyAlignment="1">
      <alignment/>
    </xf>
    <xf numFmtId="3" fontId="8" fillId="34" borderId="4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2" fontId="9" fillId="35" borderId="44" xfId="0" applyNumberFormat="1" applyFont="1" applyFill="1" applyBorder="1" applyAlignment="1">
      <alignment/>
    </xf>
    <xf numFmtId="3" fontId="9" fillId="35" borderId="41" xfId="0" applyNumberFormat="1" applyFont="1" applyFill="1" applyBorder="1" applyAlignment="1">
      <alignment/>
    </xf>
    <xf numFmtId="3" fontId="9" fillId="35" borderId="53" xfId="0" applyNumberFormat="1" applyFont="1" applyFill="1" applyBorder="1" applyAlignment="1">
      <alignment/>
    </xf>
    <xf numFmtId="3" fontId="9" fillId="35" borderId="44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Continuous"/>
    </xf>
    <xf numFmtId="0" fontId="3" fillId="33" borderId="38" xfId="0" applyFont="1" applyFill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21" xfId="0" applyFont="1" applyBorder="1" applyAlignment="1">
      <alignment/>
    </xf>
    <xf numFmtId="0" fontId="8" fillId="35" borderId="36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47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0" fillId="35" borderId="27" xfId="0" applyFill="1" applyBorder="1" applyAlignment="1">
      <alignment/>
    </xf>
    <xf numFmtId="3" fontId="0" fillId="35" borderId="27" xfId="0" applyNumberFormat="1" applyFill="1" applyBorder="1" applyAlignment="1">
      <alignment/>
    </xf>
    <xf numFmtId="0" fontId="0" fillId="35" borderId="51" xfId="0" applyFill="1" applyBorder="1" applyAlignment="1">
      <alignment horizontal="left"/>
    </xf>
    <xf numFmtId="3" fontId="5" fillId="33" borderId="36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35" borderId="44" xfId="0" applyNumberFormat="1" applyFont="1" applyFill="1" applyBorder="1" applyAlignment="1">
      <alignment/>
    </xf>
    <xf numFmtId="3" fontId="8" fillId="35" borderId="43" xfId="0" applyNumberFormat="1" applyFont="1" applyFill="1" applyBorder="1" applyAlignment="1">
      <alignment/>
    </xf>
    <xf numFmtId="3" fontId="8" fillId="35" borderId="41" xfId="0" applyNumberFormat="1" applyFont="1" applyFill="1" applyBorder="1" applyAlignment="1">
      <alignment/>
    </xf>
    <xf numFmtId="3" fontId="8" fillId="35" borderId="42" xfId="0" applyNumberFormat="1" applyFont="1" applyFill="1" applyBorder="1" applyAlignment="1">
      <alignment/>
    </xf>
    <xf numFmtId="3" fontId="8" fillId="35" borderId="29" xfId="0" applyNumberFormat="1" applyFont="1" applyFill="1" applyBorder="1" applyAlignment="1" quotePrefix="1">
      <alignment horizontal="center"/>
    </xf>
    <xf numFmtId="3" fontId="8" fillId="35" borderId="54" xfId="0" applyNumberFormat="1" applyFont="1" applyFill="1" applyBorder="1" applyAlignment="1" quotePrefix="1">
      <alignment horizontal="center"/>
    </xf>
    <xf numFmtId="3" fontId="8" fillId="35" borderId="31" xfId="0" applyNumberFormat="1" applyFont="1" applyFill="1" applyBorder="1" applyAlignment="1" quotePrefix="1">
      <alignment horizontal="center"/>
    </xf>
    <xf numFmtId="3" fontId="8" fillId="35" borderId="47" xfId="0" applyNumberFormat="1" applyFont="1" applyFill="1" applyBorder="1" applyAlignment="1" quotePrefix="1">
      <alignment horizontal="center"/>
    </xf>
    <xf numFmtId="3" fontId="8" fillId="35" borderId="27" xfId="0" applyNumberFormat="1" applyFont="1" applyFill="1" applyBorder="1" applyAlignment="1">
      <alignment/>
    </xf>
    <xf numFmtId="3" fontId="8" fillId="35" borderId="40" xfId="0" applyNumberFormat="1" applyFont="1" applyFill="1" applyBorder="1" applyAlignment="1">
      <alignment/>
    </xf>
    <xf numFmtId="3" fontId="8" fillId="35" borderId="31" xfId="0" applyNumberFormat="1" applyFont="1" applyFill="1" applyBorder="1" applyAlignment="1">
      <alignment/>
    </xf>
    <xf numFmtId="3" fontId="8" fillId="35" borderId="47" xfId="0" applyNumberFormat="1" applyFont="1" applyFill="1" applyBorder="1" applyAlignment="1">
      <alignment/>
    </xf>
    <xf numFmtId="3" fontId="57" fillId="35" borderId="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3" fontId="8" fillId="35" borderId="44" xfId="49" applyNumberFormat="1" applyFont="1" applyFill="1" applyBorder="1" applyAlignment="1">
      <alignment horizontal="right" vertical="center"/>
      <protection/>
    </xf>
    <xf numFmtId="3" fontId="8" fillId="35" borderId="43" xfId="49" applyNumberFormat="1" applyFont="1" applyFill="1" applyBorder="1" applyAlignment="1">
      <alignment horizontal="right" vertical="center"/>
      <protection/>
    </xf>
    <xf numFmtId="3" fontId="8" fillId="35" borderId="41" xfId="49" applyNumberFormat="1" applyFont="1" applyFill="1" applyBorder="1" applyAlignment="1">
      <alignment horizontal="right" vertical="center"/>
      <protection/>
    </xf>
    <xf numFmtId="3" fontId="8" fillId="35" borderId="42" xfId="49" applyNumberFormat="1" applyFont="1" applyFill="1" applyBorder="1" applyAlignment="1">
      <alignment horizontal="right" vertical="center"/>
      <protection/>
    </xf>
    <xf numFmtId="3" fontId="8" fillId="35" borderId="33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0" fontId="8" fillId="33" borderId="27" xfId="0" applyNumberFormat="1" applyFont="1" applyFill="1" applyBorder="1" applyAlignment="1">
      <alignment vertical="center" wrapText="1"/>
    </xf>
    <xf numFmtId="3" fontId="9" fillId="35" borderId="27" xfId="0" applyNumberFormat="1" applyFont="1" applyFill="1" applyBorder="1" applyAlignment="1">
      <alignment vertical="center" wrapText="1"/>
    </xf>
    <xf numFmtId="3" fontId="9" fillId="35" borderId="31" xfId="0" applyNumberFormat="1" applyFont="1" applyFill="1" applyBorder="1" applyAlignment="1">
      <alignment vertical="center" wrapText="1"/>
    </xf>
    <xf numFmtId="3" fontId="9" fillId="35" borderId="57" xfId="0" applyNumberFormat="1" applyFont="1" applyFill="1" applyBorder="1" applyAlignment="1">
      <alignment vertical="center" wrapText="1"/>
    </xf>
    <xf numFmtId="10" fontId="8" fillId="35" borderId="27" xfId="0" applyNumberFormat="1" applyFont="1" applyFill="1" applyBorder="1" applyAlignment="1">
      <alignment vertical="center" wrapText="1"/>
    </xf>
    <xf numFmtId="3" fontId="8" fillId="35" borderId="30" xfId="0" applyNumberFormat="1" applyFont="1" applyFill="1" applyBorder="1" applyAlignment="1">
      <alignment vertical="center" wrapText="1"/>
    </xf>
    <xf numFmtId="3" fontId="9" fillId="35" borderId="58" xfId="0" applyNumberFormat="1" applyFont="1" applyFill="1" applyBorder="1" applyAlignment="1">
      <alignment vertical="center" wrapText="1"/>
    </xf>
    <xf numFmtId="3" fontId="9" fillId="35" borderId="31" xfId="0" applyNumberFormat="1" applyFont="1" applyFill="1" applyBorder="1" applyAlignment="1">
      <alignment vertical="center" wrapText="1"/>
    </xf>
    <xf numFmtId="3" fontId="9" fillId="35" borderId="30" xfId="0" applyNumberFormat="1" applyFont="1" applyFill="1" applyBorder="1" applyAlignment="1">
      <alignment/>
    </xf>
    <xf numFmtId="3" fontId="9" fillId="35" borderId="31" xfId="0" applyNumberFormat="1" applyFont="1" applyFill="1" applyBorder="1" applyAlignment="1">
      <alignment/>
    </xf>
    <xf numFmtId="3" fontId="9" fillId="35" borderId="57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9" fillId="35" borderId="30" xfId="0" applyNumberFormat="1" applyFont="1" applyFill="1" applyBorder="1" applyAlignment="1">
      <alignment vertical="center" wrapText="1"/>
    </xf>
    <xf numFmtId="3" fontId="9" fillId="35" borderId="29" xfId="0" applyNumberFormat="1" applyFont="1" applyFill="1" applyBorder="1" applyAlignment="1">
      <alignment vertical="center" wrapText="1"/>
    </xf>
    <xf numFmtId="3" fontId="9" fillId="35" borderId="28" xfId="0" applyNumberFormat="1" applyFont="1" applyFill="1" applyBorder="1" applyAlignment="1">
      <alignment vertical="center" wrapText="1"/>
    </xf>
    <xf numFmtId="3" fontId="9" fillId="35" borderId="26" xfId="0" applyNumberFormat="1" applyFont="1" applyFill="1" applyBorder="1" applyAlignment="1">
      <alignment vertical="center" wrapText="1"/>
    </xf>
    <xf numFmtId="3" fontId="9" fillId="35" borderId="15" xfId="0" applyNumberFormat="1" applyFont="1" applyFill="1" applyBorder="1" applyAlignment="1">
      <alignment vertical="center" wrapText="1"/>
    </xf>
    <xf numFmtId="3" fontId="9" fillId="35" borderId="14" xfId="0" applyNumberFormat="1" applyFont="1" applyFill="1" applyBorder="1" applyAlignment="1">
      <alignment vertical="center" wrapText="1"/>
    </xf>
    <xf numFmtId="3" fontId="9" fillId="35" borderId="25" xfId="0" applyNumberFormat="1" applyFont="1" applyFill="1" applyBorder="1" applyAlignment="1">
      <alignment vertical="center" wrapText="1"/>
    </xf>
    <xf numFmtId="3" fontId="9" fillId="35" borderId="24" xfId="0" applyNumberFormat="1" applyFont="1" applyFill="1" applyBorder="1" applyAlignment="1">
      <alignment vertical="center" wrapText="1"/>
    </xf>
    <xf numFmtId="10" fontId="8" fillId="35" borderId="29" xfId="0" applyNumberFormat="1" applyFont="1" applyFill="1" applyBorder="1" applyAlignment="1">
      <alignment vertical="center" wrapText="1"/>
    </xf>
    <xf numFmtId="3" fontId="8" fillId="35" borderId="24" xfId="0" applyNumberFormat="1" applyFont="1" applyFill="1" applyBorder="1" applyAlignment="1">
      <alignment vertical="center" wrapText="1"/>
    </xf>
    <xf numFmtId="3" fontId="8" fillId="33" borderId="36" xfId="0" applyNumberFormat="1" applyFont="1" applyFill="1" applyBorder="1" applyAlignment="1">
      <alignment vertical="center" wrapText="1"/>
    </xf>
    <xf numFmtId="3" fontId="8" fillId="33" borderId="59" xfId="0" applyNumberFormat="1" applyFont="1" applyFill="1" applyBorder="1" applyAlignment="1">
      <alignment vertical="center" wrapText="1"/>
    </xf>
    <xf numFmtId="3" fontId="8" fillId="33" borderId="52" xfId="0" applyNumberFormat="1" applyFont="1" applyFill="1" applyBorder="1" applyAlignment="1">
      <alignment vertical="center" wrapText="1"/>
    </xf>
    <xf numFmtId="3" fontId="8" fillId="33" borderId="60" xfId="0" applyNumberFormat="1" applyFont="1" applyFill="1" applyBorder="1" applyAlignment="1">
      <alignment vertical="center" wrapText="1"/>
    </xf>
    <xf numFmtId="3" fontId="8" fillId="33" borderId="61" xfId="0" applyNumberFormat="1" applyFont="1" applyFill="1" applyBorder="1" applyAlignment="1">
      <alignment vertical="center" wrapText="1"/>
    </xf>
    <xf numFmtId="3" fontId="9" fillId="35" borderId="17" xfId="0" applyNumberFormat="1" applyFont="1" applyFill="1" applyBorder="1" applyAlignment="1">
      <alignment vertical="center" wrapText="1"/>
    </xf>
    <xf numFmtId="10" fontId="8" fillId="35" borderId="16" xfId="0" applyNumberFormat="1" applyFont="1" applyFill="1" applyBorder="1" applyAlignment="1">
      <alignment vertical="center" wrapText="1"/>
    </xf>
    <xf numFmtId="3" fontId="8" fillId="35" borderId="14" xfId="0" applyNumberFormat="1" applyFont="1" applyFill="1" applyBorder="1" applyAlignment="1">
      <alignment vertical="center" wrapText="1"/>
    </xf>
    <xf numFmtId="3" fontId="0" fillId="35" borderId="47" xfId="0" applyNumberFormat="1" applyFill="1" applyBorder="1" applyAlignment="1">
      <alignment/>
    </xf>
    <xf numFmtId="0" fontId="9" fillId="0" borderId="58" xfId="0" applyFont="1" applyBorder="1" applyAlignment="1">
      <alignment horizontal="left"/>
    </xf>
    <xf numFmtId="3" fontId="0" fillId="35" borderId="31" xfId="0" applyNumberFormat="1" applyFill="1" applyBorder="1" applyAlignment="1">
      <alignment/>
    </xf>
    <xf numFmtId="3" fontId="0" fillId="35" borderId="51" xfId="0" applyNumberFormat="1" applyFill="1" applyBorder="1" applyAlignment="1">
      <alignment/>
    </xf>
    <xf numFmtId="3" fontId="6" fillId="35" borderId="57" xfId="0" applyNumberFormat="1" applyFont="1" applyFill="1" applyBorder="1" applyAlignment="1">
      <alignment/>
    </xf>
    <xf numFmtId="0" fontId="9" fillId="35" borderId="57" xfId="0" applyFont="1" applyFill="1" applyBorder="1" applyAlignment="1">
      <alignment horizontal="right"/>
    </xf>
    <xf numFmtId="0" fontId="0" fillId="0" borderId="58" xfId="0" applyBorder="1" applyAlignment="1">
      <alignment horizontal="left"/>
    </xf>
    <xf numFmtId="0" fontId="9" fillId="33" borderId="23" xfId="0" applyFont="1" applyFill="1" applyBorder="1" applyAlignment="1">
      <alignment horizontal="center"/>
    </xf>
    <xf numFmtId="0" fontId="8" fillId="33" borderId="62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2" fontId="9" fillId="0" borderId="44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 horizontal="center"/>
    </xf>
    <xf numFmtId="0" fontId="8" fillId="0" borderId="36" xfId="0" applyFont="1" applyBorder="1" applyAlignment="1">
      <alignment/>
    </xf>
    <xf numFmtId="3" fontId="5" fillId="34" borderId="16" xfId="0" applyNumberFormat="1" applyFont="1" applyFill="1" applyBorder="1" applyAlignment="1">
      <alignment horizontal="center" vertical="center"/>
    </xf>
    <xf numFmtId="3" fontId="3" fillId="34" borderId="47" xfId="0" applyNumberFormat="1" applyFont="1" applyFill="1" applyBorder="1" applyAlignment="1">
      <alignment horizontal="left" vertical="center"/>
    </xf>
    <xf numFmtId="3" fontId="3" fillId="34" borderId="51" xfId="0" applyNumberFormat="1" applyFont="1" applyFill="1" applyBorder="1" applyAlignment="1">
      <alignment horizontal="left" vertical="center"/>
    </xf>
    <xf numFmtId="3" fontId="3" fillId="34" borderId="40" xfId="0" applyNumberFormat="1" applyFont="1" applyFill="1" applyBorder="1" applyAlignment="1">
      <alignment horizontal="left" vertical="center"/>
    </xf>
    <xf numFmtId="0" fontId="9" fillId="35" borderId="47" xfId="0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center" vertical="center"/>
    </xf>
    <xf numFmtId="3" fontId="9" fillId="35" borderId="47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" fontId="8" fillId="35" borderId="0" xfId="0" applyNumberFormat="1" applyFont="1" applyFill="1" applyBorder="1" applyAlignment="1">
      <alignment/>
    </xf>
    <xf numFmtId="3" fontId="8" fillId="35" borderId="0" xfId="0" applyNumberFormat="1" applyFont="1" applyFill="1" applyBorder="1" applyAlignment="1" quotePrefix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10" fontId="8" fillId="36" borderId="52" xfId="0" applyNumberFormat="1" applyFont="1" applyFill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0" fontId="9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8" fillId="35" borderId="52" xfId="0" applyFont="1" applyFill="1" applyBorder="1" applyAlignment="1">
      <alignment/>
    </xf>
    <xf numFmtId="0" fontId="8" fillId="35" borderId="61" xfId="0" applyFont="1" applyFill="1" applyBorder="1" applyAlignment="1">
      <alignment/>
    </xf>
    <xf numFmtId="0" fontId="8" fillId="35" borderId="34" xfId="0" applyFont="1" applyFill="1" applyBorder="1" applyAlignment="1">
      <alignment/>
    </xf>
    <xf numFmtId="0" fontId="8" fillId="35" borderId="39" xfId="0" applyFont="1" applyFill="1" applyBorder="1" applyAlignment="1">
      <alignment/>
    </xf>
    <xf numFmtId="0" fontId="8" fillId="35" borderId="61" xfId="0" applyFont="1" applyFill="1" applyBorder="1" applyAlignment="1">
      <alignment vertical="center"/>
    </xf>
    <xf numFmtId="0" fontId="8" fillId="35" borderId="34" xfId="0" applyFont="1" applyFill="1" applyBorder="1" applyAlignment="1">
      <alignment vertical="center"/>
    </xf>
    <xf numFmtId="0" fontId="9" fillId="35" borderId="27" xfId="0" applyFont="1" applyFill="1" applyBorder="1" applyAlignment="1">
      <alignment/>
    </xf>
    <xf numFmtId="0" fontId="9" fillId="35" borderId="50" xfId="0" applyFont="1" applyFill="1" applyBorder="1" applyAlignment="1">
      <alignment horizontal="left" vertical="center"/>
    </xf>
    <xf numFmtId="0" fontId="9" fillId="35" borderId="32" xfId="0" applyFont="1" applyFill="1" applyBorder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0" fontId="9" fillId="35" borderId="31" xfId="0" applyFont="1" applyFill="1" applyBorder="1" applyAlignment="1">
      <alignment/>
    </xf>
    <xf numFmtId="0" fontId="9" fillId="35" borderId="51" xfId="0" applyFont="1" applyFill="1" applyBorder="1" applyAlignment="1">
      <alignment vertical="center"/>
    </xf>
    <xf numFmtId="0" fontId="9" fillId="35" borderId="30" xfId="0" applyFont="1" applyFill="1" applyBorder="1" applyAlignment="1">
      <alignment vertical="center"/>
    </xf>
    <xf numFmtId="3" fontId="3" fillId="33" borderId="51" xfId="0" applyNumberFormat="1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8" fillId="0" borderId="29" xfId="0" applyNumberFormat="1" applyFont="1" applyBorder="1" applyAlignment="1" quotePrefix="1">
      <alignment horizontal="center"/>
    </xf>
    <xf numFmtId="3" fontId="8" fillId="0" borderId="31" xfId="0" applyNumberFormat="1" applyFont="1" applyBorder="1" applyAlignment="1" quotePrefix="1">
      <alignment horizontal="center"/>
    </xf>
    <xf numFmtId="3" fontId="8" fillId="0" borderId="47" xfId="0" applyNumberFormat="1" applyFont="1" applyBorder="1" applyAlignment="1" quotePrefix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3" fontId="5" fillId="0" borderId="0" xfId="49" applyNumberFormat="1" applyFont="1" applyBorder="1" applyAlignment="1">
      <alignment horizontal="right" vertical="center"/>
      <protection/>
    </xf>
    <xf numFmtId="3" fontId="5" fillId="0" borderId="0" xfId="49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3" fontId="5" fillId="0" borderId="0" xfId="49" applyNumberFormat="1" applyFont="1" applyBorder="1" applyAlignment="1">
      <alignment horizontal="center" vertical="center"/>
      <protection/>
    </xf>
    <xf numFmtId="3" fontId="8" fillId="0" borderId="41" xfId="49" applyNumberFormat="1" applyFont="1" applyFill="1" applyBorder="1" applyAlignment="1">
      <alignment horizontal="right" vertical="center"/>
      <protection/>
    </xf>
    <xf numFmtId="3" fontId="8" fillId="35" borderId="37" xfId="0" applyNumberFormat="1" applyFont="1" applyFill="1" applyBorder="1" applyAlignment="1">
      <alignment vertical="center" wrapText="1"/>
    </xf>
    <xf numFmtId="0" fontId="2" fillId="0" borderId="4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7" xfId="0" applyFont="1" applyBorder="1" applyAlignment="1">
      <alignment/>
    </xf>
    <xf numFmtId="3" fontId="9" fillId="0" borderId="28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0" xfId="0" applyNumberFormat="1" applyAlignment="1">
      <alignment/>
    </xf>
    <xf numFmtId="10" fontId="8" fillId="36" borderId="36" xfId="0" applyNumberFormat="1" applyFont="1" applyFill="1" applyBorder="1" applyAlignment="1">
      <alignment vertical="center" wrapText="1"/>
    </xf>
    <xf numFmtId="3" fontId="8" fillId="35" borderId="32" xfId="0" applyNumberFormat="1" applyFont="1" applyFill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3" fontId="8" fillId="35" borderId="51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vertical="center" wrapText="1"/>
    </xf>
    <xf numFmtId="3" fontId="8" fillId="0" borderId="63" xfId="0" applyNumberFormat="1" applyFont="1" applyFill="1" applyBorder="1" applyAlignment="1">
      <alignment vertical="center" wrapText="1"/>
    </xf>
    <xf numFmtId="3" fontId="9" fillId="0" borderId="62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0" fontId="9" fillId="33" borderId="64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2" fontId="9" fillId="35" borderId="44" xfId="0" applyNumberFormat="1" applyFont="1" applyFill="1" applyBorder="1" applyAlignment="1">
      <alignment horizontal="center"/>
    </xf>
    <xf numFmtId="3" fontId="9" fillId="35" borderId="41" xfId="0" applyNumberFormat="1" applyFont="1" applyFill="1" applyBorder="1" applyAlignment="1">
      <alignment horizontal="center"/>
    </xf>
    <xf numFmtId="3" fontId="9" fillId="35" borderId="53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33" borderId="49" xfId="0" applyFont="1" applyFill="1" applyBorder="1" applyAlignment="1">
      <alignment horizontal="centerContinuous"/>
    </xf>
    <xf numFmtId="0" fontId="8" fillId="33" borderId="48" xfId="0" applyFont="1" applyFill="1" applyBorder="1" applyAlignment="1">
      <alignment horizontal="centerContinuous"/>
    </xf>
    <xf numFmtId="0" fontId="8" fillId="33" borderId="38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8" fillId="0" borderId="52" xfId="0" applyFont="1" applyBorder="1" applyAlignment="1">
      <alignment/>
    </xf>
    <xf numFmtId="0" fontId="8" fillId="35" borderId="52" xfId="0" applyFont="1" applyFill="1" applyBorder="1" applyAlignment="1">
      <alignment/>
    </xf>
    <xf numFmtId="0" fontId="58" fillId="0" borderId="0" xfId="0" applyFont="1" applyFill="1" applyAlignment="1">
      <alignment/>
    </xf>
    <xf numFmtId="3" fontId="8" fillId="0" borderId="16" xfId="0" applyNumberFormat="1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/>
    </xf>
    <xf numFmtId="0" fontId="9" fillId="35" borderId="31" xfId="48" applyFont="1" applyFill="1" applyBorder="1" applyAlignment="1">
      <alignment/>
      <protection/>
    </xf>
    <xf numFmtId="3" fontId="8" fillId="33" borderId="27" xfId="0" applyNumberFormat="1" applyFont="1" applyFill="1" applyBorder="1" applyAlignment="1">
      <alignment horizontal="center" vertical="center"/>
    </xf>
    <xf numFmtId="3" fontId="8" fillId="33" borderId="31" xfId="0" applyNumberFormat="1" applyFont="1" applyFill="1" applyBorder="1" applyAlignment="1">
      <alignment horizontal="center" vertical="center"/>
    </xf>
    <xf numFmtId="3" fontId="8" fillId="37" borderId="44" xfId="0" applyNumberFormat="1" applyFont="1" applyFill="1" applyBorder="1" applyAlignment="1">
      <alignment/>
    </xf>
    <xf numFmtId="3" fontId="8" fillId="37" borderId="41" xfId="0" applyNumberFormat="1" applyFont="1" applyFill="1" applyBorder="1" applyAlignment="1">
      <alignment/>
    </xf>
    <xf numFmtId="3" fontId="8" fillId="37" borderId="42" xfId="0" applyNumberFormat="1" applyFont="1" applyFill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3" fontId="8" fillId="0" borderId="0" xfId="0" applyNumberFormat="1" applyFont="1" applyFill="1" applyBorder="1" applyAlignment="1" quotePrefix="1">
      <alignment horizontal="right"/>
    </xf>
    <xf numFmtId="3" fontId="8" fillId="37" borderId="27" xfId="0" applyNumberFormat="1" applyFont="1" applyFill="1" applyBorder="1" applyAlignment="1" quotePrefix="1">
      <alignment horizontal="right"/>
    </xf>
    <xf numFmtId="3" fontId="8" fillId="37" borderId="31" xfId="0" applyNumberFormat="1" applyFont="1" applyFill="1" applyBorder="1" applyAlignment="1" quotePrefix="1">
      <alignment horizontal="right"/>
    </xf>
    <xf numFmtId="3" fontId="8" fillId="37" borderId="47" xfId="0" applyNumberFormat="1" applyFont="1" applyFill="1" applyBorder="1" applyAlignment="1" quotePrefix="1">
      <alignment horizontal="right"/>
    </xf>
    <xf numFmtId="0" fontId="8" fillId="37" borderId="27" xfId="0" applyFont="1" applyFill="1" applyBorder="1" applyAlignment="1">
      <alignment horizontal="left"/>
    </xf>
    <xf numFmtId="0" fontId="8" fillId="37" borderId="31" xfId="0" applyFont="1" applyFill="1" applyBorder="1" applyAlignment="1">
      <alignment horizontal="left"/>
    </xf>
    <xf numFmtId="0" fontId="8" fillId="37" borderId="57" xfId="0" applyFont="1" applyFill="1" applyBorder="1" applyAlignment="1">
      <alignment horizontal="left"/>
    </xf>
    <xf numFmtId="3" fontId="8" fillId="0" borderId="0" xfId="0" applyNumberFormat="1" applyFont="1" applyFill="1" applyBorder="1" applyAlignment="1" quotePrefix="1">
      <alignment horizontal="center"/>
    </xf>
    <xf numFmtId="3" fontId="8" fillId="0" borderId="58" xfId="0" applyNumberFormat="1" applyFont="1" applyFill="1" applyBorder="1" applyAlignment="1" quotePrefix="1">
      <alignment horizontal="center"/>
    </xf>
    <xf numFmtId="3" fontId="8" fillId="0" borderId="31" xfId="0" applyNumberFormat="1" applyFont="1" applyFill="1" applyBorder="1" applyAlignment="1" quotePrefix="1">
      <alignment horizontal="center"/>
    </xf>
    <xf numFmtId="3" fontId="8" fillId="0" borderId="51" xfId="0" applyNumberFormat="1" applyFont="1" applyFill="1" applyBorder="1" applyAlignment="1" quotePrefix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3" fontId="8" fillId="0" borderId="13" xfId="0" applyNumberFormat="1" applyFont="1" applyBorder="1" applyAlignment="1" quotePrefix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8" fillId="36" borderId="66" xfId="0" applyFont="1" applyFill="1" applyBorder="1" applyAlignment="1">
      <alignment horizontal="center" vertical="center"/>
    </xf>
    <xf numFmtId="0" fontId="8" fillId="36" borderId="55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59" fillId="36" borderId="67" xfId="0" applyFont="1" applyFill="1" applyBorder="1" applyAlignment="1">
      <alignment/>
    </xf>
    <xf numFmtId="0" fontId="8" fillId="36" borderId="49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58" fillId="36" borderId="38" xfId="0" applyFont="1" applyFill="1" applyBorder="1" applyAlignment="1">
      <alignment/>
    </xf>
    <xf numFmtId="3" fontId="8" fillId="0" borderId="0" xfId="49" applyNumberFormat="1" applyFont="1" applyBorder="1" applyAlignment="1">
      <alignment horizontal="right" vertical="center"/>
      <protection/>
    </xf>
    <xf numFmtId="3" fontId="8" fillId="0" borderId="0" xfId="49" applyNumberFormat="1" applyFont="1" applyBorder="1" applyAlignment="1">
      <alignment horizontal="center" vertical="center"/>
      <protection/>
    </xf>
    <xf numFmtId="3" fontId="8" fillId="33" borderId="24" xfId="0" applyNumberFormat="1" applyFont="1" applyFill="1" applyBorder="1" applyAlignment="1">
      <alignment vertical="center" wrapText="1"/>
    </xf>
    <xf numFmtId="0" fontId="8" fillId="33" borderId="39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8" fillId="36" borderId="6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3" fontId="9" fillId="35" borderId="26" xfId="0" applyNumberFormat="1" applyFont="1" applyFill="1" applyBorder="1" applyAlignment="1">
      <alignment wrapText="1"/>
    </xf>
    <xf numFmtId="3" fontId="9" fillId="35" borderId="15" xfId="0" applyNumberFormat="1" applyFont="1" applyFill="1" applyBorder="1" applyAlignment="1">
      <alignment wrapText="1"/>
    </xf>
    <xf numFmtId="3" fontId="9" fillId="35" borderId="14" xfId="0" applyNumberFormat="1" applyFont="1" applyFill="1" applyBorder="1" applyAlignment="1">
      <alignment wrapText="1"/>
    </xf>
    <xf numFmtId="0" fontId="9" fillId="35" borderId="31" xfId="0" applyFont="1" applyFill="1" applyBorder="1" applyAlignment="1">
      <alignment/>
    </xf>
    <xf numFmtId="0" fontId="9" fillId="35" borderId="57" xfId="0" applyFont="1" applyFill="1" applyBorder="1" applyAlignment="1">
      <alignment/>
    </xf>
    <xf numFmtId="3" fontId="9" fillId="35" borderId="31" xfId="0" applyNumberFormat="1" applyFont="1" applyFill="1" applyBorder="1" applyAlignment="1">
      <alignment wrapText="1"/>
    </xf>
    <xf numFmtId="3" fontId="9" fillId="35" borderId="30" xfId="0" applyNumberFormat="1" applyFont="1" applyFill="1" applyBorder="1" applyAlignment="1">
      <alignment wrapText="1"/>
    </xf>
    <xf numFmtId="3" fontId="9" fillId="35" borderId="24" xfId="0" applyNumberFormat="1" applyFont="1" applyFill="1" applyBorder="1" applyAlignment="1">
      <alignment wrapText="1"/>
    </xf>
    <xf numFmtId="3" fontId="9" fillId="0" borderId="27" xfId="0" applyNumberFormat="1" applyFont="1" applyFill="1" applyBorder="1" applyAlignment="1">
      <alignment vertical="center" wrapText="1"/>
    </xf>
    <xf numFmtId="0" fontId="9" fillId="35" borderId="27" xfId="0" applyFont="1" applyFill="1" applyBorder="1" applyAlignment="1">
      <alignment/>
    </xf>
    <xf numFmtId="3" fontId="9" fillId="35" borderId="58" xfId="0" applyNumberFormat="1" applyFont="1" applyFill="1" applyBorder="1" applyAlignment="1">
      <alignment wrapText="1"/>
    </xf>
    <xf numFmtId="0" fontId="9" fillId="35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3" fontId="9" fillId="35" borderId="25" xfId="0" applyNumberFormat="1" applyFont="1" applyFill="1" applyBorder="1" applyAlignment="1">
      <alignment wrapText="1"/>
    </xf>
    <xf numFmtId="0" fontId="8" fillId="33" borderId="36" xfId="0" applyFont="1" applyFill="1" applyBorder="1" applyAlignment="1">
      <alignment/>
    </xf>
    <xf numFmtId="0" fontId="8" fillId="33" borderId="60" xfId="0" applyFont="1" applyFill="1" applyBorder="1" applyAlignment="1">
      <alignment/>
    </xf>
    <xf numFmtId="3" fontId="8" fillId="33" borderId="35" xfId="0" applyNumberFormat="1" applyFont="1" applyFill="1" applyBorder="1" applyAlignment="1">
      <alignment wrapText="1"/>
    </xf>
    <xf numFmtId="0" fontId="9" fillId="35" borderId="41" xfId="0" applyFont="1" applyFill="1" applyBorder="1" applyAlignment="1">
      <alignment vertical="center"/>
    </xf>
    <xf numFmtId="0" fontId="9" fillId="35" borderId="57" xfId="0" applyFont="1" applyFill="1" applyBorder="1" applyAlignment="1">
      <alignment vertical="center"/>
    </xf>
    <xf numFmtId="0" fontId="9" fillId="35" borderId="44" xfId="0" applyFont="1" applyFill="1" applyBorder="1" applyAlignment="1">
      <alignment vertical="center"/>
    </xf>
    <xf numFmtId="0" fontId="9" fillId="0" borderId="14" xfId="0" applyFont="1" applyBorder="1" applyAlignment="1">
      <alignment horizontal="left"/>
    </xf>
    <xf numFmtId="0" fontId="58" fillId="0" borderId="68" xfId="0" applyFont="1" applyBorder="1" applyAlignment="1">
      <alignment horizontal="left"/>
    </xf>
    <xf numFmtId="0" fontId="5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6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/>
    </xf>
    <xf numFmtId="3" fontId="9" fillId="35" borderId="24" xfId="0" applyNumberFormat="1" applyFont="1" applyFill="1" applyBorder="1" applyAlignment="1">
      <alignment vertical="center" wrapText="1"/>
    </xf>
    <xf numFmtId="3" fontId="9" fillId="35" borderId="26" xfId="0" applyNumberFormat="1" applyFont="1" applyFill="1" applyBorder="1" applyAlignment="1">
      <alignment vertical="center" wrapText="1"/>
    </xf>
    <xf numFmtId="3" fontId="8" fillId="33" borderId="69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3" fontId="8" fillId="33" borderId="70" xfId="0" applyNumberFormat="1" applyFont="1" applyFill="1" applyBorder="1" applyAlignment="1">
      <alignment vertical="center" wrapText="1"/>
    </xf>
    <xf numFmtId="3" fontId="8" fillId="33" borderId="48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8" fillId="0" borderId="47" xfId="0" applyNumberFormat="1" applyFont="1" applyFill="1" applyBorder="1" applyAlignment="1" quotePrefix="1">
      <alignment horizontal="right"/>
    </xf>
    <xf numFmtId="3" fontId="8" fillId="0" borderId="31" xfId="0" applyNumberFormat="1" applyFont="1" applyFill="1" applyBorder="1" applyAlignment="1" quotePrefix="1">
      <alignment horizontal="right"/>
    </xf>
    <xf numFmtId="0" fontId="2" fillId="35" borderId="31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4" xfId="0" applyNumberFormat="1" applyFont="1" applyBorder="1" applyAlignment="1">
      <alignment horizontal="center"/>
    </xf>
    <xf numFmtId="3" fontId="6" fillId="0" borderId="41" xfId="0" applyNumberFormat="1" applyFont="1" applyFill="1" applyBorder="1" applyAlignment="1">
      <alignment/>
    </xf>
    <xf numFmtId="2" fontId="6" fillId="0" borderId="4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47">
      <alignment/>
      <protection/>
    </xf>
    <xf numFmtId="0" fontId="0" fillId="34" borderId="0" xfId="47" applyFill="1">
      <alignment/>
      <protection/>
    </xf>
    <xf numFmtId="0" fontId="6" fillId="0" borderId="0" xfId="47" applyFont="1">
      <alignment/>
      <protection/>
    </xf>
    <xf numFmtId="2" fontId="6" fillId="34" borderId="44" xfId="47" applyNumberFormat="1" applyFont="1" applyFill="1" applyBorder="1">
      <alignment/>
      <protection/>
    </xf>
    <xf numFmtId="3" fontId="6" fillId="34" borderId="53" xfId="47" applyNumberFormat="1" applyFont="1" applyFill="1" applyBorder="1">
      <alignment/>
      <protection/>
    </xf>
    <xf numFmtId="3" fontId="6" fillId="34" borderId="44" xfId="47" applyNumberFormat="1" applyFont="1" applyFill="1" applyBorder="1" applyAlignment="1">
      <alignment horizontal="center"/>
      <protection/>
    </xf>
    <xf numFmtId="3" fontId="6" fillId="34" borderId="41" xfId="47" applyNumberFormat="1" applyFont="1" applyFill="1" applyBorder="1">
      <alignment/>
      <protection/>
    </xf>
    <xf numFmtId="0" fontId="8" fillId="0" borderId="44" xfId="47" applyFont="1" applyBorder="1" applyAlignment="1">
      <alignment horizontal="center"/>
      <protection/>
    </xf>
    <xf numFmtId="0" fontId="8" fillId="0" borderId="41" xfId="47" applyFont="1" applyBorder="1" applyAlignment="1">
      <alignment horizontal="center"/>
      <protection/>
    </xf>
    <xf numFmtId="0" fontId="8" fillId="0" borderId="53" xfId="47" applyFont="1" applyBorder="1" applyAlignment="1">
      <alignment horizontal="center"/>
      <protection/>
    </xf>
    <xf numFmtId="0" fontId="8" fillId="0" borderId="12" xfId="47" applyFont="1" applyBorder="1" applyAlignment="1">
      <alignment horizontal="center"/>
      <protection/>
    </xf>
    <xf numFmtId="0" fontId="8" fillId="0" borderId="13" xfId="47" applyFont="1" applyBorder="1" applyAlignment="1">
      <alignment horizontal="center"/>
      <protection/>
    </xf>
    <xf numFmtId="0" fontId="8" fillId="0" borderId="11" xfId="47" applyFont="1" applyBorder="1" applyAlignment="1">
      <alignment horizontal="center"/>
      <protection/>
    </xf>
    <xf numFmtId="0" fontId="6" fillId="33" borderId="49" xfId="47" applyFont="1" applyFill="1" applyBorder="1" applyAlignment="1">
      <alignment horizontal="centerContinuous"/>
      <protection/>
    </xf>
    <xf numFmtId="0" fontId="3" fillId="33" borderId="48" xfId="47" applyFont="1" applyFill="1" applyBorder="1" applyAlignment="1">
      <alignment horizontal="centerContinuous"/>
      <protection/>
    </xf>
    <xf numFmtId="0" fontId="3" fillId="33" borderId="38" xfId="47" applyFont="1" applyFill="1" applyBorder="1" applyAlignment="1">
      <alignment horizontal="centerContinuous"/>
      <protection/>
    </xf>
    <xf numFmtId="0" fontId="2" fillId="0" borderId="0" xfId="47" applyFont="1" applyFill="1">
      <alignment/>
      <protection/>
    </xf>
    <xf numFmtId="0" fontId="3" fillId="0" borderId="0" xfId="47" applyFont="1" applyAlignment="1">
      <alignment horizontal="center"/>
      <protection/>
    </xf>
    <xf numFmtId="0" fontId="2" fillId="0" borderId="0" xfId="47" applyFo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 applyBorder="1" applyAlignment="1">
      <alignment horizontal="left"/>
      <protection/>
    </xf>
    <xf numFmtId="0" fontId="0" fillId="0" borderId="0" xfId="47" applyBorder="1">
      <alignment/>
      <protection/>
    </xf>
    <xf numFmtId="0" fontId="2" fillId="0" borderId="0" xfId="47" applyFont="1" applyBorder="1">
      <alignment/>
      <protection/>
    </xf>
    <xf numFmtId="0" fontId="17" fillId="0" borderId="0" xfId="47" applyFont="1" applyBorder="1">
      <alignment/>
      <protection/>
    </xf>
    <xf numFmtId="0" fontId="8" fillId="34" borderId="52" xfId="47" applyFont="1" applyFill="1" applyBorder="1">
      <alignment/>
      <protection/>
    </xf>
    <xf numFmtId="0" fontId="8" fillId="0" borderId="36" xfId="47" applyFont="1" applyBorder="1">
      <alignment/>
      <protection/>
    </xf>
    <xf numFmtId="0" fontId="9" fillId="0" borderId="27" xfId="47" applyFont="1" applyBorder="1">
      <alignment/>
      <protection/>
    </xf>
    <xf numFmtId="0" fontId="9" fillId="34" borderId="31" xfId="47" applyFont="1" applyFill="1" applyBorder="1">
      <alignment/>
      <protection/>
    </xf>
    <xf numFmtId="3" fontId="8" fillId="33" borderId="27" xfId="47" applyNumberFormat="1" applyFont="1" applyFill="1" applyBorder="1" applyAlignment="1">
      <alignment horizontal="center" vertical="center"/>
      <protection/>
    </xf>
    <xf numFmtId="3" fontId="8" fillId="33" borderId="31" xfId="47" applyNumberFormat="1" applyFont="1" applyFill="1" applyBorder="1" applyAlignment="1">
      <alignment horizontal="center" vertical="center"/>
      <protection/>
    </xf>
    <xf numFmtId="0" fontId="0" fillId="33" borderId="49" xfId="47" applyFill="1" applyBorder="1">
      <alignment/>
      <protection/>
    </xf>
    <xf numFmtId="0" fontId="0" fillId="33" borderId="48" xfId="47" applyFill="1" applyBorder="1">
      <alignment/>
      <protection/>
    </xf>
    <xf numFmtId="3" fontId="8" fillId="34" borderId="44" xfId="47" applyNumberFormat="1" applyFont="1" applyFill="1" applyBorder="1">
      <alignment/>
      <protection/>
    </xf>
    <xf numFmtId="3" fontId="8" fillId="34" borderId="41" xfId="47" applyNumberFormat="1" applyFont="1" applyFill="1" applyBorder="1">
      <alignment/>
      <protection/>
    </xf>
    <xf numFmtId="3" fontId="8" fillId="34" borderId="42" xfId="47" applyNumberFormat="1" applyFont="1" applyFill="1" applyBorder="1">
      <alignment/>
      <protection/>
    </xf>
    <xf numFmtId="3" fontId="8" fillId="34" borderId="27" xfId="47" applyNumberFormat="1" applyFont="1" applyFill="1" applyBorder="1">
      <alignment/>
      <protection/>
    </xf>
    <xf numFmtId="3" fontId="8" fillId="34" borderId="31" xfId="47" applyNumberFormat="1" applyFont="1" applyFill="1" applyBorder="1">
      <alignment/>
      <protection/>
    </xf>
    <xf numFmtId="3" fontId="8" fillId="34" borderId="47" xfId="47" applyNumberFormat="1" applyFont="1" applyFill="1" applyBorder="1">
      <alignment/>
      <protection/>
    </xf>
    <xf numFmtId="3" fontId="8" fillId="34" borderId="27" xfId="47" applyNumberFormat="1" applyFont="1" applyFill="1" applyBorder="1" applyAlignment="1">
      <alignment horizontal="center"/>
      <protection/>
    </xf>
    <xf numFmtId="3" fontId="8" fillId="34" borderId="31" xfId="47" applyNumberFormat="1" applyFont="1" applyFill="1" applyBorder="1" applyAlignment="1">
      <alignment horizontal="center"/>
      <protection/>
    </xf>
    <xf numFmtId="3" fontId="8" fillId="34" borderId="47" xfId="47" applyNumberFormat="1" applyFont="1" applyFill="1" applyBorder="1" applyAlignment="1">
      <alignment horizontal="center"/>
      <protection/>
    </xf>
    <xf numFmtId="3" fontId="8" fillId="34" borderId="16" xfId="47" applyNumberFormat="1" applyFont="1" applyFill="1" applyBorder="1">
      <alignment/>
      <protection/>
    </xf>
    <xf numFmtId="3" fontId="8" fillId="34" borderId="15" xfId="47" applyNumberFormat="1" applyFont="1" applyFill="1" applyBorder="1">
      <alignment/>
      <protection/>
    </xf>
    <xf numFmtId="3" fontId="8" fillId="34" borderId="50" xfId="47" applyNumberFormat="1" applyFont="1" applyFill="1" applyBorder="1">
      <alignment/>
      <protection/>
    </xf>
    <xf numFmtId="3" fontId="8" fillId="34" borderId="29" xfId="47" applyNumberFormat="1" applyFont="1" applyFill="1" applyBorder="1" applyAlignment="1" quotePrefix="1">
      <alignment horizontal="center"/>
      <protection/>
    </xf>
    <xf numFmtId="3" fontId="8" fillId="34" borderId="31" xfId="47" applyNumberFormat="1" applyFont="1" applyFill="1" applyBorder="1" applyAlignment="1" quotePrefix="1">
      <alignment horizontal="center"/>
      <protection/>
    </xf>
    <xf numFmtId="3" fontId="8" fillId="34" borderId="47" xfId="47" applyNumberFormat="1" applyFont="1" applyFill="1" applyBorder="1" applyAlignment="1" quotePrefix="1">
      <alignment horizontal="center"/>
      <protection/>
    </xf>
    <xf numFmtId="3" fontId="8" fillId="0" borderId="12" xfId="47" applyNumberFormat="1" applyFont="1" applyFill="1" applyBorder="1" applyAlignment="1" quotePrefix="1">
      <alignment horizontal="center"/>
      <protection/>
    </xf>
    <xf numFmtId="3" fontId="8" fillId="0" borderId="13" xfId="47" applyNumberFormat="1" applyFont="1" applyFill="1" applyBorder="1" applyAlignment="1" quotePrefix="1">
      <alignment horizontal="center"/>
      <protection/>
    </xf>
    <xf numFmtId="3" fontId="8" fillId="0" borderId="46" xfId="47" applyNumberFormat="1" applyFont="1" applyFill="1" applyBorder="1" applyAlignment="1" quotePrefix="1">
      <alignment horizontal="center"/>
      <protection/>
    </xf>
    <xf numFmtId="0" fontId="2" fillId="33" borderId="21" xfId="47" applyFont="1" applyFill="1" applyBorder="1" applyAlignment="1">
      <alignment horizontal="center" vertical="center" wrapText="1"/>
      <protection/>
    </xf>
    <xf numFmtId="0" fontId="2" fillId="33" borderId="56" xfId="47" applyFont="1" applyFill="1" applyBorder="1" applyAlignment="1">
      <alignment horizontal="center" vertical="center" wrapText="1"/>
      <protection/>
    </xf>
    <xf numFmtId="0" fontId="9" fillId="0" borderId="0" xfId="47" applyFont="1">
      <alignment/>
      <protection/>
    </xf>
    <xf numFmtId="0" fontId="2" fillId="0" borderId="0" xfId="47" applyFont="1" applyFill="1" applyBorder="1" applyAlignment="1">
      <alignment wrapText="1"/>
      <protection/>
    </xf>
    <xf numFmtId="0" fontId="17" fillId="0" borderId="0" xfId="47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left" wrapText="1"/>
    </xf>
    <xf numFmtId="0" fontId="8" fillId="33" borderId="19" xfId="47" applyFont="1" applyFill="1" applyBorder="1" applyAlignment="1">
      <alignment horizontal="left" vertical="center" wrapText="1"/>
      <protection/>
    </xf>
    <xf numFmtId="10" fontId="8" fillId="33" borderId="36" xfId="47" applyNumberFormat="1" applyFont="1" applyFill="1" applyBorder="1" applyAlignment="1">
      <alignment vertical="center" wrapText="1"/>
      <protection/>
    </xf>
    <xf numFmtId="3" fontId="8" fillId="33" borderId="34" xfId="47" applyNumberFormat="1" applyFont="1" applyFill="1" applyBorder="1" applyAlignment="1">
      <alignment vertical="center" wrapText="1"/>
      <protection/>
    </xf>
    <xf numFmtId="0" fontId="8" fillId="33" borderId="34" xfId="47" applyFont="1" applyFill="1" applyBorder="1" applyAlignment="1">
      <alignment horizontal="left" vertical="center" wrapText="1"/>
      <protection/>
    </xf>
    <xf numFmtId="3" fontId="8" fillId="38" borderId="52" xfId="47" applyNumberFormat="1" applyFont="1" applyFill="1" applyBorder="1" applyAlignment="1">
      <alignment vertical="center" wrapText="1"/>
      <protection/>
    </xf>
    <xf numFmtId="10" fontId="8" fillId="38" borderId="71" xfId="47" applyNumberFormat="1" applyFont="1" applyFill="1" applyBorder="1" applyAlignment="1">
      <alignment vertical="center" wrapText="1"/>
      <protection/>
    </xf>
    <xf numFmtId="3" fontId="8" fillId="38" borderId="71" xfId="47" applyNumberFormat="1" applyFont="1" applyFill="1" applyBorder="1" applyAlignment="1">
      <alignment vertical="center" wrapText="1"/>
      <protection/>
    </xf>
    <xf numFmtId="3" fontId="8" fillId="33" borderId="59" xfId="47" applyNumberFormat="1" applyFont="1" applyFill="1" applyBorder="1" applyAlignment="1">
      <alignment vertical="center" wrapText="1"/>
      <protection/>
    </xf>
    <xf numFmtId="3" fontId="8" fillId="33" borderId="60" xfId="47" applyNumberFormat="1" applyFont="1" applyFill="1" applyBorder="1" applyAlignment="1">
      <alignment vertical="center" wrapText="1"/>
      <protection/>
    </xf>
    <xf numFmtId="10" fontId="8" fillId="38" borderId="52" xfId="47" applyNumberFormat="1" applyFont="1" applyFill="1" applyBorder="1" applyAlignment="1">
      <alignment vertical="center" wrapText="1"/>
      <protection/>
    </xf>
    <xf numFmtId="3" fontId="8" fillId="38" borderId="52" xfId="47" applyNumberFormat="1" applyFont="1" applyFill="1" applyBorder="1" applyAlignment="1">
      <alignment vertical="center" wrapText="1"/>
      <protection/>
    </xf>
    <xf numFmtId="3" fontId="8" fillId="33" borderId="35" xfId="47" applyNumberFormat="1" applyFont="1" applyFill="1" applyBorder="1" applyAlignment="1">
      <alignment vertical="center" wrapText="1"/>
      <protection/>
    </xf>
    <xf numFmtId="3" fontId="8" fillId="33" borderId="52" xfId="47" applyNumberFormat="1" applyFont="1" applyFill="1" applyBorder="1" applyAlignment="1">
      <alignment vertical="center" wrapText="1"/>
      <protection/>
    </xf>
    <xf numFmtId="3" fontId="8" fillId="33" borderId="38" xfId="47" applyNumberFormat="1" applyFont="1" applyFill="1" applyBorder="1" applyAlignment="1">
      <alignment vertical="center" wrapText="1"/>
      <protection/>
    </xf>
    <xf numFmtId="10" fontId="8" fillId="0" borderId="16" xfId="47" applyNumberFormat="1" applyFont="1" applyFill="1" applyBorder="1" applyAlignment="1">
      <alignment vertical="center" wrapText="1"/>
      <protection/>
    </xf>
    <xf numFmtId="3" fontId="8" fillId="0" borderId="37" xfId="47" applyNumberFormat="1" applyFont="1" applyFill="1" applyBorder="1" applyAlignment="1">
      <alignment vertical="center" wrapText="1"/>
      <protection/>
    </xf>
    <xf numFmtId="3" fontId="9" fillId="0" borderId="64" xfId="47" applyNumberFormat="1" applyFont="1" applyFill="1" applyBorder="1" applyAlignment="1">
      <alignment vertical="center" wrapText="1"/>
      <protection/>
    </xf>
    <xf numFmtId="3" fontId="9" fillId="34" borderId="15" xfId="47" applyNumberFormat="1" applyFont="1" applyFill="1" applyBorder="1" applyAlignment="1">
      <alignment vertical="center" wrapText="1"/>
      <protection/>
    </xf>
    <xf numFmtId="3" fontId="9" fillId="34" borderId="17" xfId="47" applyNumberFormat="1" applyFont="1" applyFill="1" applyBorder="1" applyAlignment="1">
      <alignment vertical="center" wrapText="1"/>
      <protection/>
    </xf>
    <xf numFmtId="10" fontId="8" fillId="34" borderId="16" xfId="47" applyNumberFormat="1" applyFont="1" applyFill="1" applyBorder="1" applyAlignment="1">
      <alignment vertical="center" wrapText="1"/>
      <protection/>
    </xf>
    <xf numFmtId="3" fontId="8" fillId="34" borderId="24" xfId="47" applyNumberFormat="1" applyFont="1" applyFill="1" applyBorder="1" applyAlignment="1">
      <alignment vertical="center" wrapText="1"/>
      <protection/>
    </xf>
    <xf numFmtId="3" fontId="9" fillId="34" borderId="45" xfId="47" applyNumberFormat="1" applyFont="1" applyFill="1" applyBorder="1" applyAlignment="1">
      <alignment vertical="center" wrapText="1"/>
      <protection/>
    </xf>
    <xf numFmtId="3" fontId="9" fillId="34" borderId="14" xfId="47" applyNumberFormat="1" applyFont="1" applyFill="1" applyBorder="1" applyAlignment="1">
      <alignment vertical="center" wrapText="1"/>
      <protection/>
    </xf>
    <xf numFmtId="0" fontId="9" fillId="0" borderId="33" xfId="47" applyFont="1" applyBorder="1" applyAlignment="1">
      <alignment vertical="center" wrapText="1"/>
      <protection/>
    </xf>
    <xf numFmtId="10" fontId="8" fillId="0" borderId="27" xfId="47" applyNumberFormat="1" applyFont="1" applyFill="1" applyBorder="1" applyAlignment="1">
      <alignment vertical="center" wrapText="1"/>
      <protection/>
    </xf>
    <xf numFmtId="3" fontId="8" fillId="0" borderId="24" xfId="47" applyNumberFormat="1" applyFont="1" applyFill="1" applyBorder="1" applyAlignment="1">
      <alignment vertical="center" wrapText="1"/>
      <protection/>
    </xf>
    <xf numFmtId="3" fontId="9" fillId="0" borderId="29" xfId="47" applyNumberFormat="1" applyFont="1" applyFill="1" applyBorder="1" applyAlignment="1">
      <alignment vertical="center" wrapText="1"/>
      <protection/>
    </xf>
    <xf numFmtId="10" fontId="8" fillId="34" borderId="27" xfId="47" applyNumberFormat="1" applyFont="1" applyFill="1" applyBorder="1" applyAlignment="1">
      <alignment vertical="center" wrapText="1"/>
      <protection/>
    </xf>
    <xf numFmtId="3" fontId="9" fillId="34" borderId="26" xfId="47" applyNumberFormat="1" applyFont="1" applyFill="1" applyBorder="1" applyAlignment="1">
      <alignment vertical="center" wrapText="1"/>
      <protection/>
    </xf>
    <xf numFmtId="3" fontId="9" fillId="34" borderId="24" xfId="47" applyNumberFormat="1" applyFont="1" applyFill="1" applyBorder="1" applyAlignment="1">
      <alignment vertical="center" wrapText="1"/>
      <protection/>
    </xf>
    <xf numFmtId="0" fontId="9" fillId="0" borderId="14" xfId="47" applyFont="1" applyBorder="1" applyAlignment="1">
      <alignment horizontal="left" vertical="center" wrapText="1"/>
      <protection/>
    </xf>
    <xf numFmtId="3" fontId="9" fillId="34" borderId="72" xfId="47" applyNumberFormat="1" applyFont="1" applyFill="1" applyBorder="1" applyAlignment="1">
      <alignment vertical="center" wrapText="1"/>
      <protection/>
    </xf>
    <xf numFmtId="3" fontId="9" fillId="34" borderId="65" xfId="47" applyNumberFormat="1" applyFont="1" applyFill="1" applyBorder="1" applyAlignment="1">
      <alignment vertical="center" wrapText="1"/>
      <protection/>
    </xf>
    <xf numFmtId="3" fontId="9" fillId="34" borderId="37" xfId="47" applyNumberFormat="1" applyFont="1" applyFill="1" applyBorder="1" applyAlignment="1">
      <alignment vertical="center" wrapText="1"/>
      <protection/>
    </xf>
    <xf numFmtId="3" fontId="9" fillId="34" borderId="31" xfId="47" applyNumberFormat="1" applyFont="1" applyFill="1" applyBorder="1" applyAlignment="1">
      <alignment vertical="center" wrapText="1"/>
      <protection/>
    </xf>
    <xf numFmtId="3" fontId="9" fillId="34" borderId="28" xfId="47" applyNumberFormat="1" applyFont="1" applyFill="1" applyBorder="1" applyAlignment="1">
      <alignment vertical="center" wrapText="1"/>
      <protection/>
    </xf>
    <xf numFmtId="3" fontId="9" fillId="34" borderId="25" xfId="47" applyNumberFormat="1" applyFont="1" applyFill="1" applyBorder="1" applyAlignment="1">
      <alignment vertical="center" wrapText="1"/>
      <protection/>
    </xf>
    <xf numFmtId="0" fontId="9" fillId="0" borderId="30" xfId="47" applyFont="1" applyBorder="1" applyAlignment="1">
      <alignment horizontal="left" vertical="center" wrapText="1"/>
      <protection/>
    </xf>
    <xf numFmtId="0" fontId="9" fillId="0" borderId="30" xfId="47" applyFont="1" applyBorder="1" applyAlignment="1">
      <alignment vertical="center" wrapText="1"/>
      <protection/>
    </xf>
    <xf numFmtId="10" fontId="8" fillId="0" borderId="29" xfId="47" applyNumberFormat="1" applyFont="1" applyFill="1" applyBorder="1" applyAlignment="1">
      <alignment vertical="center" wrapText="1"/>
      <protection/>
    </xf>
    <xf numFmtId="10" fontId="8" fillId="34" borderId="29" xfId="47" applyNumberFormat="1" applyFont="1" applyFill="1" applyBorder="1" applyAlignment="1">
      <alignment vertical="center" wrapText="1"/>
      <protection/>
    </xf>
    <xf numFmtId="0" fontId="9" fillId="0" borderId="10" xfId="47" applyFont="1" applyBorder="1" applyAlignment="1">
      <alignment horizontal="left" vertical="center" wrapText="1"/>
      <protection/>
    </xf>
    <xf numFmtId="0" fontId="18" fillId="0" borderId="0" xfId="0" applyFont="1" applyAlignment="1">
      <alignment/>
    </xf>
    <xf numFmtId="3" fontId="8" fillId="34" borderId="30" xfId="47" applyNumberFormat="1" applyFont="1" applyFill="1" applyBorder="1" applyAlignment="1">
      <alignment vertical="center" wrapText="1"/>
      <protection/>
    </xf>
    <xf numFmtId="0" fontId="9" fillId="0" borderId="33" xfId="47" applyFont="1" applyBorder="1" applyAlignment="1">
      <alignment horizontal="left" vertical="center" wrapText="1"/>
      <protection/>
    </xf>
    <xf numFmtId="0" fontId="9" fillId="0" borderId="32" xfId="47" applyFont="1" applyBorder="1" applyAlignment="1">
      <alignment horizontal="left"/>
      <protection/>
    </xf>
    <xf numFmtId="0" fontId="9" fillId="0" borderId="24" xfId="47" applyFont="1" applyBorder="1" applyAlignment="1">
      <alignment horizontal="left" vertical="center" wrapText="1"/>
      <protection/>
    </xf>
    <xf numFmtId="0" fontId="9" fillId="33" borderId="21" xfId="47" applyFont="1" applyFill="1" applyBorder="1" applyAlignment="1">
      <alignment horizontal="center"/>
      <protection/>
    </xf>
    <xf numFmtId="0" fontId="9" fillId="33" borderId="23" xfId="47" applyFont="1" applyFill="1" applyBorder="1" applyAlignment="1" quotePrefix="1">
      <alignment horizontal="center"/>
      <protection/>
    </xf>
    <xf numFmtId="0" fontId="9" fillId="33" borderId="20" xfId="47" applyFont="1" applyFill="1" applyBorder="1" applyAlignment="1">
      <alignment horizontal="center"/>
      <protection/>
    </xf>
    <xf numFmtId="0" fontId="9" fillId="33" borderId="22" xfId="47" applyFont="1" applyFill="1" applyBorder="1" applyAlignment="1">
      <alignment horizontal="center"/>
      <protection/>
    </xf>
    <xf numFmtId="0" fontId="9" fillId="33" borderId="23" xfId="47" applyFont="1" applyFill="1" applyBorder="1" applyAlignment="1">
      <alignment horizontal="center"/>
      <protection/>
    </xf>
    <xf numFmtId="0" fontId="9" fillId="33" borderId="19" xfId="47" applyFont="1" applyFill="1" applyBorder="1" applyAlignment="1">
      <alignment horizontal="center"/>
      <protection/>
    </xf>
    <xf numFmtId="0" fontId="9" fillId="33" borderId="16" xfId="47" applyFont="1" applyFill="1" applyBorder="1" applyAlignment="1">
      <alignment horizontal="center"/>
      <protection/>
    </xf>
    <xf numFmtId="0" fontId="9" fillId="33" borderId="18" xfId="47" applyFont="1" applyFill="1" applyBorder="1" applyAlignment="1">
      <alignment horizontal="center"/>
      <protection/>
    </xf>
    <xf numFmtId="0" fontId="9" fillId="33" borderId="15" xfId="47" applyFont="1" applyFill="1" applyBorder="1" applyAlignment="1">
      <alignment horizontal="center"/>
      <protection/>
    </xf>
    <xf numFmtId="0" fontId="9" fillId="33" borderId="17" xfId="47" applyFont="1" applyFill="1" applyBorder="1" applyAlignment="1">
      <alignment horizontal="center"/>
      <protection/>
    </xf>
    <xf numFmtId="0" fontId="9" fillId="33" borderId="14" xfId="47" applyFont="1" applyFill="1" applyBorder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4" fillId="0" borderId="0" xfId="47" applyFont="1" applyFill="1" applyAlignment="1">
      <alignment horizontal="centerContinuous"/>
      <protection/>
    </xf>
    <xf numFmtId="0" fontId="12" fillId="0" borderId="0" xfId="47" applyFont="1">
      <alignment/>
      <protection/>
    </xf>
    <xf numFmtId="0" fontId="3" fillId="0" borderId="0" xfId="47" applyFont="1">
      <alignment/>
      <protection/>
    </xf>
    <xf numFmtId="4" fontId="14" fillId="0" borderId="0" xfId="0" applyNumberFormat="1" applyFont="1" applyFill="1" applyBorder="1" applyAlignment="1">
      <alignment vertical="center"/>
    </xf>
    <xf numFmtId="2" fontId="6" fillId="35" borderId="44" xfId="0" applyNumberFormat="1" applyFont="1" applyFill="1" applyBorder="1" applyAlignment="1">
      <alignment/>
    </xf>
    <xf numFmtId="3" fontId="6" fillId="35" borderId="41" xfId="0" applyNumberFormat="1" applyFont="1" applyFill="1" applyBorder="1" applyAlignment="1">
      <alignment/>
    </xf>
    <xf numFmtId="3" fontId="6" fillId="35" borderId="44" xfId="0" applyNumberFormat="1" applyFont="1" applyFill="1" applyBorder="1" applyAlignment="1">
      <alignment horizontal="center"/>
    </xf>
    <xf numFmtId="0" fontId="8" fillId="35" borderId="71" xfId="0" applyFont="1" applyFill="1" applyBorder="1" applyAlignment="1">
      <alignment/>
    </xf>
    <xf numFmtId="0" fontId="9" fillId="35" borderId="4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8" fillId="0" borderId="44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29" xfId="0" applyNumberFormat="1" applyFont="1" applyFill="1" applyBorder="1" applyAlignment="1" quotePrefix="1">
      <alignment horizontal="center"/>
    </xf>
    <xf numFmtId="3" fontId="8" fillId="0" borderId="47" xfId="0" applyNumberFormat="1" applyFont="1" applyFill="1" applyBorder="1" applyAlignment="1" quotePrefix="1">
      <alignment horizontal="center"/>
    </xf>
    <xf numFmtId="3" fontId="8" fillId="0" borderId="27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2" fillId="0" borderId="4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61" fillId="0" borderId="0" xfId="0" applyFont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 horizontal="center"/>
    </xf>
    <xf numFmtId="0" fontId="9" fillId="0" borderId="64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/>
    </xf>
    <xf numFmtId="0" fontId="9" fillId="35" borderId="55" xfId="0" applyFont="1" applyFill="1" applyBorder="1" applyAlignment="1">
      <alignment horizontal="left"/>
    </xf>
    <xf numFmtId="0" fontId="9" fillId="35" borderId="19" xfId="0" applyFont="1" applyFill="1" applyBorder="1" applyAlignment="1">
      <alignment horizontal="left"/>
    </xf>
    <xf numFmtId="0" fontId="9" fillId="0" borderId="27" xfId="0" applyFont="1" applyBorder="1" applyAlignment="1">
      <alignment/>
    </xf>
    <xf numFmtId="0" fontId="9" fillId="0" borderId="5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2" fillId="35" borderId="27" xfId="0" applyFont="1" applyFill="1" applyBorder="1" applyAlignment="1">
      <alignment/>
    </xf>
    <xf numFmtId="0" fontId="9" fillId="35" borderId="47" xfId="0" applyFont="1" applyFill="1" applyBorder="1" applyAlignment="1">
      <alignment horizontal="left"/>
    </xf>
    <xf numFmtId="0" fontId="9" fillId="35" borderId="51" xfId="0" applyFont="1" applyFill="1" applyBorder="1" applyAlignment="1">
      <alignment horizontal="left"/>
    </xf>
    <xf numFmtId="0" fontId="9" fillId="35" borderId="30" xfId="0" applyFont="1" applyFill="1" applyBorder="1" applyAlignment="1">
      <alignment horizontal="left"/>
    </xf>
    <xf numFmtId="3" fontId="19" fillId="0" borderId="0" xfId="0" applyNumberFormat="1" applyFont="1" applyBorder="1" applyAlignment="1">
      <alignment/>
    </xf>
    <xf numFmtId="3" fontId="5" fillId="0" borderId="0" xfId="49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2" fontId="2" fillId="0" borderId="41" xfId="0" applyNumberFormat="1" applyFont="1" applyBorder="1" applyAlignment="1">
      <alignment/>
    </xf>
    <xf numFmtId="0" fontId="2" fillId="0" borderId="53" xfId="0" applyFont="1" applyBorder="1" applyAlignment="1">
      <alignment/>
    </xf>
    <xf numFmtId="3" fontId="8" fillId="0" borderId="57" xfId="0" applyNumberFormat="1" applyFont="1" applyFill="1" applyBorder="1" applyAlignment="1">
      <alignment vertical="center" wrapText="1"/>
    </xf>
    <xf numFmtId="2" fontId="2" fillId="0" borderId="31" xfId="0" applyNumberFormat="1" applyFont="1" applyBorder="1" applyAlignment="1">
      <alignment/>
    </xf>
    <xf numFmtId="0" fontId="14" fillId="0" borderId="37" xfId="0" applyFont="1" applyBorder="1" applyAlignment="1">
      <alignment horizontal="center" wrapText="1"/>
    </xf>
    <xf numFmtId="2" fontId="2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6" fillId="35" borderId="53" xfId="0" applyNumberFormat="1" applyFont="1" applyFill="1" applyBorder="1" applyAlignment="1">
      <alignment/>
    </xf>
    <xf numFmtId="43" fontId="0" fillId="0" borderId="0" xfId="35" applyFont="1" applyFill="1" applyAlignment="1">
      <alignment/>
    </xf>
    <xf numFmtId="3" fontId="8" fillId="35" borderId="52" xfId="0" applyNumberFormat="1" applyFont="1" applyFill="1" applyBorder="1" applyAlignment="1">
      <alignment/>
    </xf>
    <xf numFmtId="43" fontId="5" fillId="0" borderId="27" xfId="35" applyFont="1" applyFill="1" applyBorder="1" applyAlignment="1">
      <alignment horizontal="center" vertical="center"/>
    </xf>
    <xf numFmtId="43" fontId="5" fillId="35" borderId="47" xfId="35" applyFont="1" applyFill="1" applyBorder="1" applyAlignment="1">
      <alignment vertical="center"/>
    </xf>
    <xf numFmtId="43" fontId="5" fillId="35" borderId="51" xfId="35" applyFont="1" applyFill="1" applyBorder="1" applyAlignment="1">
      <alignment vertical="center"/>
    </xf>
    <xf numFmtId="3" fontId="9" fillId="35" borderId="31" xfId="35" applyNumberFormat="1" applyFont="1" applyFill="1" applyBorder="1" applyAlignment="1">
      <alignment vertical="center"/>
    </xf>
    <xf numFmtId="3" fontId="9" fillId="35" borderId="31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3" fontId="9" fillId="0" borderId="31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 horizontal="right"/>
    </xf>
    <xf numFmtId="0" fontId="5" fillId="35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8" fillId="35" borderId="44" xfId="0" applyNumberFormat="1" applyFont="1" applyFill="1" applyBorder="1" applyAlignment="1">
      <alignment/>
    </xf>
    <xf numFmtId="3" fontId="8" fillId="35" borderId="41" xfId="0" applyNumberFormat="1" applyFont="1" applyFill="1" applyBorder="1" applyAlignment="1">
      <alignment/>
    </xf>
    <xf numFmtId="3" fontId="8" fillId="35" borderId="29" xfId="0" applyNumberFormat="1" applyFont="1" applyFill="1" applyBorder="1" applyAlignment="1" quotePrefix="1">
      <alignment horizontal="center"/>
    </xf>
    <xf numFmtId="3" fontId="8" fillId="35" borderId="31" xfId="0" applyNumberFormat="1" applyFont="1" applyFill="1" applyBorder="1" applyAlignment="1" quotePrefix="1">
      <alignment horizontal="center"/>
    </xf>
    <xf numFmtId="3" fontId="8" fillId="35" borderId="27" xfId="0" applyNumberFormat="1" applyFont="1" applyFill="1" applyBorder="1" applyAlignment="1">
      <alignment/>
    </xf>
    <xf numFmtId="3" fontId="8" fillId="35" borderId="31" xfId="0" applyNumberFormat="1" applyFont="1" applyFill="1" applyBorder="1" applyAlignment="1">
      <alignment/>
    </xf>
    <xf numFmtId="3" fontId="8" fillId="35" borderId="44" xfId="49" applyNumberFormat="1" applyFont="1" applyFill="1" applyBorder="1" applyAlignment="1">
      <alignment horizontal="right" vertical="center"/>
      <protection/>
    </xf>
    <xf numFmtId="3" fontId="8" fillId="35" borderId="43" xfId="49" applyNumberFormat="1" applyFont="1" applyFill="1" applyBorder="1" applyAlignment="1">
      <alignment horizontal="right" vertical="center"/>
      <protection/>
    </xf>
    <xf numFmtId="3" fontId="8" fillId="35" borderId="41" xfId="49" applyNumberFormat="1" applyFont="1" applyFill="1" applyBorder="1" applyAlignment="1">
      <alignment horizontal="right" vertical="center"/>
      <protection/>
    </xf>
    <xf numFmtId="3" fontId="8" fillId="35" borderId="42" xfId="49" applyNumberFormat="1" applyFont="1" applyFill="1" applyBorder="1" applyAlignment="1">
      <alignment horizontal="right" vertical="center"/>
      <protection/>
    </xf>
    <xf numFmtId="3" fontId="8" fillId="35" borderId="33" xfId="49" applyNumberFormat="1" applyFont="1" applyFill="1" applyBorder="1" applyAlignment="1">
      <alignment horizontal="center" vertical="center"/>
      <protection/>
    </xf>
    <xf numFmtId="3" fontId="8" fillId="33" borderId="73" xfId="0" applyNumberFormat="1" applyFont="1" applyFill="1" applyBorder="1" applyAlignment="1">
      <alignment vertical="center" wrapText="1"/>
    </xf>
    <xf numFmtId="3" fontId="9" fillId="35" borderId="14" xfId="0" applyNumberFormat="1" applyFont="1" applyFill="1" applyBorder="1" applyAlignment="1">
      <alignment vertical="center" wrapText="1"/>
    </xf>
    <xf numFmtId="3" fontId="9" fillId="35" borderId="37" xfId="0" applyNumberFormat="1" applyFont="1" applyFill="1" applyBorder="1" applyAlignment="1">
      <alignment vertical="center" wrapText="1"/>
    </xf>
    <xf numFmtId="3" fontId="9" fillId="0" borderId="45" xfId="0" applyNumberFormat="1" applyFont="1" applyBorder="1" applyAlignment="1">
      <alignment vertical="center" wrapText="1"/>
    </xf>
    <xf numFmtId="0" fontId="2" fillId="0" borderId="50" xfId="0" applyFont="1" applyBorder="1" applyAlignment="1">
      <alignment/>
    </xf>
    <xf numFmtId="0" fontId="2" fillId="0" borderId="15" xfId="0" applyFont="1" applyBorder="1" applyAlignment="1">
      <alignment/>
    </xf>
    <xf numFmtId="3" fontId="9" fillId="0" borderId="16" xfId="0" applyNumberFormat="1" applyFont="1" applyBorder="1" applyAlignment="1">
      <alignment vertical="center" wrapText="1"/>
    </xf>
    <xf numFmtId="0" fontId="8" fillId="33" borderId="52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Continuous" vertical="center"/>
    </xf>
    <xf numFmtId="0" fontId="8" fillId="36" borderId="11" xfId="0" applyFont="1" applyFill="1" applyBorder="1" applyAlignment="1">
      <alignment horizontal="centerContinuous" vertical="center"/>
    </xf>
    <xf numFmtId="0" fontId="8" fillId="36" borderId="12" xfId="0" applyFont="1" applyFill="1" applyBorder="1" applyAlignment="1">
      <alignment horizontal="centerContinuous" vertical="center"/>
    </xf>
    <xf numFmtId="0" fontId="8" fillId="36" borderId="13" xfId="0" applyFont="1" applyFill="1" applyBorder="1" applyAlignment="1">
      <alignment horizontal="centerContinuous" vertical="center"/>
    </xf>
    <xf numFmtId="0" fontId="9" fillId="36" borderId="14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2" fillId="36" borderId="23" xfId="0" applyFont="1" applyFill="1" applyBorder="1" applyAlignment="1" quotePrefix="1">
      <alignment horizontal="center"/>
    </xf>
    <xf numFmtId="0" fontId="2" fillId="36" borderId="23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6" borderId="23" xfId="0" applyFont="1" applyFill="1" applyBorder="1" applyAlignment="1" quotePrefix="1">
      <alignment horizontal="center"/>
    </xf>
    <xf numFmtId="0" fontId="8" fillId="36" borderId="34" xfId="0" applyFont="1" applyFill="1" applyBorder="1" applyAlignment="1">
      <alignment horizontal="left" vertical="center" wrapText="1"/>
    </xf>
    <xf numFmtId="3" fontId="8" fillId="36" borderId="38" xfId="0" applyNumberFormat="1" applyFont="1" applyFill="1" applyBorder="1" applyAlignment="1">
      <alignment vertical="center" wrapText="1"/>
    </xf>
    <xf numFmtId="3" fontId="8" fillId="36" borderId="34" xfId="0" applyNumberFormat="1" applyFont="1" applyFill="1" applyBorder="1" applyAlignment="1">
      <alignment vertical="center" wrapText="1"/>
    </xf>
    <xf numFmtId="3" fontId="8" fillId="36" borderId="35" xfId="0" applyNumberFormat="1" applyFont="1" applyFill="1" applyBorder="1" applyAlignment="1">
      <alignment vertical="center" wrapText="1"/>
    </xf>
    <xf numFmtId="3" fontId="8" fillId="36" borderId="39" xfId="0" applyNumberFormat="1" applyFont="1" applyFill="1" applyBorder="1" applyAlignment="1">
      <alignment vertical="center" wrapText="1"/>
    </xf>
    <xf numFmtId="0" fontId="8" fillId="36" borderId="19" xfId="0" applyFont="1" applyFill="1" applyBorder="1" applyAlignment="1">
      <alignment horizontal="left" vertical="center" wrapText="1"/>
    </xf>
    <xf numFmtId="3" fontId="5" fillId="36" borderId="34" xfId="0" applyNumberFormat="1" applyFont="1" applyFill="1" applyBorder="1" applyAlignment="1">
      <alignment vertical="center" wrapText="1"/>
    </xf>
    <xf numFmtId="10" fontId="5" fillId="36" borderId="36" xfId="0" applyNumberFormat="1" applyFont="1" applyFill="1" applyBorder="1" applyAlignment="1">
      <alignment vertical="center" wrapText="1"/>
    </xf>
    <xf numFmtId="0" fontId="5" fillId="36" borderId="34" xfId="0" applyFont="1" applyFill="1" applyBorder="1" applyAlignment="1">
      <alignment horizontal="left" vertical="center" wrapText="1"/>
    </xf>
    <xf numFmtId="0" fontId="8" fillId="36" borderId="31" xfId="49" applyFont="1" applyFill="1" applyBorder="1" applyAlignment="1">
      <alignment horizontal="center" vertical="center"/>
      <protection/>
    </xf>
    <xf numFmtId="0" fontId="8" fillId="36" borderId="40" xfId="49" applyFont="1" applyFill="1" applyBorder="1" applyAlignment="1">
      <alignment horizontal="center" vertical="center"/>
      <protection/>
    </xf>
    <xf numFmtId="0" fontId="5" fillId="36" borderId="20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3" fontId="5" fillId="36" borderId="31" xfId="0" applyNumberFormat="1" applyFont="1" applyFill="1" applyBorder="1" applyAlignment="1">
      <alignment horizontal="center" vertical="center"/>
    </xf>
    <xf numFmtId="3" fontId="5" fillId="36" borderId="27" xfId="0" applyNumberFormat="1" applyFont="1" applyFill="1" applyBorder="1" applyAlignment="1">
      <alignment horizontal="center" vertical="center"/>
    </xf>
    <xf numFmtId="0" fontId="6" fillId="36" borderId="49" xfId="0" applyFont="1" applyFill="1" applyBorder="1" applyAlignment="1">
      <alignment horizontal="centerContinuous"/>
    </xf>
    <xf numFmtId="0" fontId="3" fillId="36" borderId="38" xfId="0" applyFont="1" applyFill="1" applyBorder="1" applyAlignment="1">
      <alignment horizontal="center"/>
    </xf>
    <xf numFmtId="0" fontId="6" fillId="36" borderId="48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9" fillId="34" borderId="40" xfId="0" applyFont="1" applyFill="1" applyBorder="1" applyAlignment="1">
      <alignment horizontal="left" wrapText="1"/>
    </xf>
    <xf numFmtId="0" fontId="9" fillId="34" borderId="51" xfId="0" applyFont="1" applyFill="1" applyBorder="1" applyAlignment="1">
      <alignment horizontal="left" wrapText="1"/>
    </xf>
    <xf numFmtId="0" fontId="9" fillId="34" borderId="47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/>
    </xf>
    <xf numFmtId="0" fontId="9" fillId="34" borderId="32" xfId="0" applyFont="1" applyFill="1" applyBorder="1" applyAlignment="1">
      <alignment horizontal="left"/>
    </xf>
    <xf numFmtId="0" fontId="9" fillId="34" borderId="50" xfId="0" applyFont="1" applyFill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69" xfId="0" applyFont="1" applyBorder="1" applyAlignment="1">
      <alignment horizontal="left"/>
    </xf>
    <xf numFmtId="0" fontId="9" fillId="34" borderId="30" xfId="0" applyFont="1" applyFill="1" applyBorder="1" applyAlignment="1">
      <alignment horizontal="left"/>
    </xf>
    <xf numFmtId="0" fontId="9" fillId="34" borderId="51" xfId="0" applyFont="1" applyFill="1" applyBorder="1" applyAlignment="1">
      <alignment horizontal="left"/>
    </xf>
    <xf numFmtId="0" fontId="9" fillId="34" borderId="47" xfId="0" applyFont="1" applyFill="1" applyBorder="1" applyAlignment="1">
      <alignment horizontal="left"/>
    </xf>
    <xf numFmtId="164" fontId="8" fillId="0" borderId="19" xfId="0" applyNumberFormat="1" applyFont="1" applyFill="1" applyBorder="1" applyAlignment="1">
      <alignment horizontal="center"/>
    </xf>
    <xf numFmtId="164" fontId="8" fillId="0" borderId="66" xfId="0" applyNumberFormat="1" applyFont="1" applyFill="1" applyBorder="1" applyAlignment="1">
      <alignment horizontal="center"/>
    </xf>
    <xf numFmtId="164" fontId="6" fillId="0" borderId="48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61" xfId="0" applyFont="1" applyFill="1" applyBorder="1" applyAlignment="1">
      <alignment horizontal="center"/>
    </xf>
    <xf numFmtId="0" fontId="3" fillId="36" borderId="39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0" fontId="5" fillId="36" borderId="49" xfId="0" applyFont="1" applyFill="1" applyBorder="1" applyAlignment="1">
      <alignment horizontal="center"/>
    </xf>
    <xf numFmtId="0" fontId="5" fillId="36" borderId="37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6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3" fillId="36" borderId="67" xfId="0" applyFont="1" applyFill="1" applyBorder="1" applyAlignment="1">
      <alignment horizontal="center"/>
    </xf>
    <xf numFmtId="3" fontId="3" fillId="36" borderId="30" xfId="0" applyNumberFormat="1" applyFont="1" applyFill="1" applyBorder="1" applyAlignment="1">
      <alignment horizontal="left" vertical="center"/>
    </xf>
    <xf numFmtId="3" fontId="3" fillId="36" borderId="51" xfId="0" applyNumberFormat="1" applyFont="1" applyFill="1" applyBorder="1" applyAlignment="1">
      <alignment horizontal="left" vertical="center"/>
    </xf>
    <xf numFmtId="3" fontId="3" fillId="36" borderId="47" xfId="0" applyNumberFormat="1" applyFont="1" applyFill="1" applyBorder="1" applyAlignment="1">
      <alignment horizontal="left" vertical="center"/>
    </xf>
    <xf numFmtId="3" fontId="3" fillId="36" borderId="40" xfId="0" applyNumberFormat="1" applyFont="1" applyFill="1" applyBorder="1" applyAlignment="1">
      <alignment horizontal="left" vertical="center"/>
    </xf>
    <xf numFmtId="0" fontId="5" fillId="0" borderId="57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8" fillId="36" borderId="74" xfId="49" applyFont="1" applyFill="1" applyBorder="1" applyAlignment="1">
      <alignment horizontal="center" vertical="center" wrapText="1"/>
      <protection/>
    </xf>
    <xf numFmtId="0" fontId="9" fillId="36" borderId="72" xfId="0" applyFont="1" applyFill="1" applyBorder="1" applyAlignment="1">
      <alignment wrapText="1"/>
    </xf>
    <xf numFmtId="0" fontId="9" fillId="36" borderId="28" xfId="0" applyFont="1" applyFill="1" applyBorder="1" applyAlignment="1">
      <alignment wrapText="1"/>
    </xf>
    <xf numFmtId="0" fontId="8" fillId="36" borderId="70" xfId="49" applyFont="1" applyFill="1" applyBorder="1" applyAlignment="1">
      <alignment horizontal="center" vertical="center" wrapText="1"/>
      <protection/>
    </xf>
    <xf numFmtId="0" fontId="9" fillId="36" borderId="65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8" fillId="36" borderId="75" xfId="49" applyFont="1" applyFill="1" applyBorder="1" applyAlignment="1">
      <alignment horizontal="center" vertical="center"/>
      <protection/>
    </xf>
    <xf numFmtId="0" fontId="8" fillId="36" borderId="67" xfId="49" applyFont="1" applyFill="1" applyBorder="1" applyAlignment="1">
      <alignment horizontal="center" vertical="center"/>
      <protection/>
    </xf>
    <xf numFmtId="0" fontId="8" fillId="36" borderId="46" xfId="49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36" borderId="38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36" borderId="76" xfId="49" applyFont="1" applyFill="1" applyBorder="1" applyAlignment="1">
      <alignment horizontal="center" vertical="center" wrapText="1"/>
      <protection/>
    </xf>
    <xf numFmtId="0" fontId="9" fillId="36" borderId="64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3" fontId="8" fillId="36" borderId="34" xfId="0" applyNumberFormat="1" applyFont="1" applyFill="1" applyBorder="1" applyAlignment="1">
      <alignment horizontal="center" vertical="center" wrapText="1"/>
    </xf>
    <xf numFmtId="0" fontId="9" fillId="36" borderId="61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3" fontId="5" fillId="36" borderId="55" xfId="0" applyNumberFormat="1" applyFont="1" applyFill="1" applyBorder="1" applyAlignment="1">
      <alignment horizontal="center" vertical="center" wrapText="1"/>
    </xf>
    <xf numFmtId="0" fontId="6" fillId="36" borderId="55" xfId="0" applyFont="1" applyFill="1" applyBorder="1" applyAlignment="1">
      <alignment horizontal="center" vertical="center" wrapText="1"/>
    </xf>
    <xf numFmtId="0" fontId="8" fillId="36" borderId="32" xfId="49" applyFont="1" applyFill="1" applyBorder="1" applyAlignment="1">
      <alignment horizontal="center" vertical="center"/>
      <protection/>
    </xf>
    <xf numFmtId="0" fontId="9" fillId="36" borderId="63" xfId="0" applyFont="1" applyFill="1" applyBorder="1" applyAlignment="1">
      <alignment horizontal="center" vertical="center"/>
    </xf>
    <xf numFmtId="0" fontId="8" fillId="36" borderId="40" xfId="49" applyFont="1" applyFill="1" applyBorder="1" applyAlignment="1">
      <alignment horizontal="left" vertical="center"/>
      <protection/>
    </xf>
    <xf numFmtId="0" fontId="8" fillId="36" borderId="51" xfId="49" applyFont="1" applyFill="1" applyBorder="1" applyAlignment="1">
      <alignment horizontal="left" vertical="center"/>
      <protection/>
    </xf>
    <xf numFmtId="0" fontId="8" fillId="36" borderId="47" xfId="49" applyFont="1" applyFill="1" applyBorder="1" applyAlignment="1">
      <alignment horizontal="left" vertical="center"/>
      <protection/>
    </xf>
    <xf numFmtId="3" fontId="8" fillId="36" borderId="19" xfId="0" applyNumberFormat="1" applyFont="1" applyFill="1" applyBorder="1" applyAlignment="1">
      <alignment horizontal="center" vertical="center" wrapText="1"/>
    </xf>
    <xf numFmtId="0" fontId="9" fillId="36" borderId="55" xfId="0" applyFont="1" applyFill="1" applyBorder="1" applyAlignment="1">
      <alignment horizontal="center" vertical="center" wrapText="1"/>
    </xf>
    <xf numFmtId="0" fontId="9" fillId="36" borderId="6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6" borderId="77" xfId="0" applyFont="1" applyFill="1" applyBorder="1" applyAlignment="1">
      <alignment horizontal="center" vertical="center"/>
    </xf>
    <xf numFmtId="0" fontId="7" fillId="36" borderId="78" xfId="0" applyFont="1" applyFill="1" applyBorder="1" applyAlignment="1">
      <alignment vertical="center"/>
    </xf>
    <xf numFmtId="0" fontId="7" fillId="36" borderId="71" xfId="0" applyFont="1" applyFill="1" applyBorder="1" applyAlignment="1">
      <alignment vertical="center"/>
    </xf>
    <xf numFmtId="0" fontId="4" fillId="36" borderId="34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/>
    </xf>
    <xf numFmtId="0" fontId="6" fillId="36" borderId="39" xfId="0" applyFont="1" applyFill="1" applyBorder="1" applyAlignment="1">
      <alignment/>
    </xf>
    <xf numFmtId="0" fontId="3" fillId="35" borderId="34" xfId="0" applyFont="1" applyFill="1" applyBorder="1" applyAlignment="1">
      <alignment horizontal="left" vertical="center"/>
    </xf>
    <xf numFmtId="0" fontId="3" fillId="35" borderId="61" xfId="0" applyFont="1" applyFill="1" applyBorder="1" applyAlignment="1">
      <alignment horizontal="left" vertical="center"/>
    </xf>
    <xf numFmtId="0" fontId="3" fillId="0" borderId="5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/>
    </xf>
    <xf numFmtId="164" fontId="8" fillId="35" borderId="34" xfId="0" applyNumberFormat="1" applyFont="1" applyFill="1" applyBorder="1" applyAlignment="1">
      <alignment horizontal="center"/>
    </xf>
    <xf numFmtId="164" fontId="8" fillId="35" borderId="61" xfId="0" applyNumberFormat="1" applyFont="1" applyFill="1" applyBorder="1" applyAlignment="1">
      <alignment horizontal="center"/>
    </xf>
    <xf numFmtId="164" fontId="8" fillId="35" borderId="39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3" fontId="3" fillId="33" borderId="34" xfId="0" applyNumberFormat="1" applyFont="1" applyFill="1" applyBorder="1" applyAlignment="1">
      <alignment horizontal="left" vertical="center"/>
    </xf>
    <xf numFmtId="3" fontId="3" fillId="33" borderId="61" xfId="0" applyNumberFormat="1" applyFont="1" applyFill="1" applyBorder="1" applyAlignment="1">
      <alignment horizontal="left" vertical="center"/>
    </xf>
    <xf numFmtId="3" fontId="3" fillId="33" borderId="69" xfId="0" applyNumberFormat="1" applyFont="1" applyFill="1" applyBorder="1" applyAlignment="1">
      <alignment horizontal="left" vertical="center"/>
    </xf>
    <xf numFmtId="3" fontId="3" fillId="33" borderId="59" xfId="0" applyNumberFormat="1" applyFont="1" applyFill="1" applyBorder="1" applyAlignment="1">
      <alignment horizontal="left" vertical="center"/>
    </xf>
    <xf numFmtId="0" fontId="0" fillId="35" borderId="40" xfId="0" applyFill="1" applyBorder="1" applyAlignment="1">
      <alignment horizontal="left"/>
    </xf>
    <xf numFmtId="0" fontId="0" fillId="35" borderId="51" xfId="0" applyFill="1" applyBorder="1" applyAlignment="1">
      <alignment horizontal="left"/>
    </xf>
    <xf numFmtId="0" fontId="9" fillId="0" borderId="4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35" borderId="30" xfId="0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8" fillId="33" borderId="76" xfId="49" applyFont="1" applyFill="1" applyBorder="1" applyAlignment="1">
      <alignment horizontal="center" vertical="center" wrapText="1"/>
      <protection/>
    </xf>
    <xf numFmtId="0" fontId="9" fillId="0" borderId="6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33" borderId="32" xfId="49" applyFont="1" applyFill="1" applyBorder="1" applyAlignment="1">
      <alignment horizontal="center" vertical="center"/>
      <protection/>
    </xf>
    <xf numFmtId="0" fontId="9" fillId="0" borderId="63" xfId="0" applyFont="1" applyBorder="1" applyAlignment="1">
      <alignment horizontal="center" vertical="center"/>
    </xf>
    <xf numFmtId="0" fontId="8" fillId="33" borderId="40" xfId="49" applyFont="1" applyFill="1" applyBorder="1" applyAlignment="1">
      <alignment horizontal="left" vertical="center"/>
      <protection/>
    </xf>
    <xf numFmtId="0" fontId="8" fillId="33" borderId="51" xfId="49" applyFont="1" applyFill="1" applyBorder="1" applyAlignment="1">
      <alignment horizontal="left" vertical="center"/>
      <protection/>
    </xf>
    <xf numFmtId="0" fontId="8" fillId="33" borderId="47" xfId="49" applyFont="1" applyFill="1" applyBorder="1" applyAlignment="1">
      <alignment horizontal="left" vertical="center"/>
      <protection/>
    </xf>
    <xf numFmtId="0" fontId="3" fillId="0" borderId="55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67" xfId="0" applyFont="1" applyBorder="1" applyAlignment="1">
      <alignment/>
    </xf>
    <xf numFmtId="0" fontId="2" fillId="0" borderId="62" xfId="0" applyFont="1" applyBorder="1" applyAlignment="1">
      <alignment/>
    </xf>
    <xf numFmtId="3" fontId="5" fillId="33" borderId="55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33" borderId="74" xfId="49" applyFont="1" applyFill="1" applyBorder="1" applyAlignment="1">
      <alignment horizontal="center" vertical="center" wrapText="1"/>
      <protection/>
    </xf>
    <xf numFmtId="0" fontId="9" fillId="0" borderId="72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8" fillId="33" borderId="70" xfId="49" applyFont="1" applyFill="1" applyBorder="1" applyAlignment="1">
      <alignment horizontal="center" vertical="center" wrapText="1"/>
      <protection/>
    </xf>
    <xf numFmtId="0" fontId="9" fillId="0" borderId="6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33" borderId="73" xfId="49" applyFont="1" applyFill="1" applyBorder="1" applyAlignment="1">
      <alignment horizontal="center" vertical="center"/>
      <protection/>
    </xf>
    <xf numFmtId="0" fontId="8" fillId="33" borderId="48" xfId="49" applyFont="1" applyFill="1" applyBorder="1" applyAlignment="1">
      <alignment horizontal="center" vertical="center"/>
      <protection/>
    </xf>
    <xf numFmtId="0" fontId="8" fillId="33" borderId="79" xfId="49" applyFont="1" applyFill="1" applyBorder="1" applyAlignment="1">
      <alignment horizontal="center" vertical="center"/>
      <protection/>
    </xf>
    <xf numFmtId="0" fontId="4" fillId="33" borderId="77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4" fillId="33" borderId="34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3" fontId="8" fillId="33" borderId="34" xfId="0" applyNumberFormat="1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3" fillId="33" borderId="49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3" fontId="3" fillId="33" borderId="57" xfId="0" applyNumberFormat="1" applyFont="1" applyFill="1" applyBorder="1" applyAlignment="1">
      <alignment horizontal="left" vertical="center"/>
    </xf>
    <xf numFmtId="3" fontId="3" fillId="33" borderId="31" xfId="0" applyNumberFormat="1" applyFont="1" applyFill="1" applyBorder="1" applyAlignment="1">
      <alignment horizontal="left" vertical="center"/>
    </xf>
    <xf numFmtId="3" fontId="3" fillId="33" borderId="40" xfId="0" applyNumberFormat="1" applyFont="1" applyFill="1" applyBorder="1" applyAlignment="1">
      <alignment horizontal="left" vertical="center"/>
    </xf>
    <xf numFmtId="3" fontId="3" fillId="33" borderId="51" xfId="0" applyNumberFormat="1" applyFont="1" applyFill="1" applyBorder="1" applyAlignment="1">
      <alignment horizontal="left" vertical="center"/>
    </xf>
    <xf numFmtId="3" fontId="3" fillId="33" borderId="47" xfId="0" applyNumberFormat="1" applyFont="1" applyFill="1" applyBorder="1" applyAlignment="1">
      <alignment horizontal="left" vertical="center"/>
    </xf>
    <xf numFmtId="0" fontId="0" fillId="35" borderId="47" xfId="0" applyFill="1" applyBorder="1" applyAlignment="1">
      <alignment horizontal="left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0" fillId="35" borderId="33" xfId="0" applyFill="1" applyBorder="1" applyAlignment="1">
      <alignment horizontal="left"/>
    </xf>
    <xf numFmtId="0" fontId="0" fillId="35" borderId="80" xfId="0" applyFill="1" applyBorder="1" applyAlignment="1">
      <alignment horizontal="left"/>
    </xf>
    <xf numFmtId="0" fontId="0" fillId="35" borderId="42" xfId="0" applyFill="1" applyBorder="1" applyAlignment="1">
      <alignment horizontal="left"/>
    </xf>
    <xf numFmtId="0" fontId="3" fillId="0" borderId="6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61" xfId="0" applyNumberFormat="1" applyFont="1" applyFill="1" applyBorder="1" applyAlignment="1">
      <alignment horizontal="center"/>
    </xf>
    <xf numFmtId="164" fontId="8" fillId="0" borderId="39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164" fontId="6" fillId="35" borderId="0" xfId="0" applyNumberFormat="1" applyFont="1" applyFill="1" applyBorder="1" applyAlignment="1">
      <alignment horizontal="center"/>
    </xf>
    <xf numFmtId="3" fontId="3" fillId="33" borderId="81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82" xfId="0" applyNumberFormat="1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left"/>
    </xf>
    <xf numFmtId="0" fontId="8" fillId="35" borderId="61" xfId="0" applyFont="1" applyFill="1" applyBorder="1" applyAlignment="1">
      <alignment horizontal="left"/>
    </xf>
    <xf numFmtId="0" fontId="8" fillId="35" borderId="39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33" borderId="0" xfId="49" applyFont="1" applyFill="1" applyBorder="1" applyAlignment="1">
      <alignment horizontal="center" vertical="center"/>
      <protection/>
    </xf>
    <xf numFmtId="0" fontId="8" fillId="33" borderId="81" xfId="49" applyFont="1" applyFill="1" applyBorder="1" applyAlignment="1">
      <alignment horizontal="center" vertical="center"/>
      <protection/>
    </xf>
    <xf numFmtId="0" fontId="8" fillId="33" borderId="82" xfId="49" applyFont="1" applyFill="1" applyBorder="1" applyAlignment="1">
      <alignment horizontal="center" vertical="center"/>
      <protection/>
    </xf>
    <xf numFmtId="0" fontId="8" fillId="33" borderId="83" xfId="49" applyFont="1" applyFill="1" applyBorder="1" applyAlignment="1">
      <alignment horizontal="center" vertical="center"/>
      <protection/>
    </xf>
    <xf numFmtId="0" fontId="8" fillId="33" borderId="84" xfId="49" applyFont="1" applyFill="1" applyBorder="1" applyAlignment="1">
      <alignment horizontal="center" vertical="center"/>
      <protection/>
    </xf>
    <xf numFmtId="0" fontId="8" fillId="33" borderId="85" xfId="49" applyFont="1" applyFill="1" applyBorder="1" applyAlignment="1">
      <alignment horizontal="center" vertical="center"/>
      <protection/>
    </xf>
    <xf numFmtId="0" fontId="8" fillId="33" borderId="67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9" fillId="0" borderId="78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37" xfId="0" applyFont="1" applyBorder="1" applyAlignment="1">
      <alignment vertical="top" wrapText="1"/>
    </xf>
    <xf numFmtId="0" fontId="58" fillId="0" borderId="37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33" borderId="75" xfId="49" applyFont="1" applyFill="1" applyBorder="1" applyAlignment="1">
      <alignment horizontal="center" vertical="center"/>
      <protection/>
    </xf>
    <xf numFmtId="0" fontId="8" fillId="33" borderId="67" xfId="49" applyFont="1" applyFill="1" applyBorder="1" applyAlignment="1">
      <alignment horizontal="center" vertical="center"/>
      <protection/>
    </xf>
    <xf numFmtId="0" fontId="8" fillId="33" borderId="46" xfId="49" applyFont="1" applyFill="1" applyBorder="1" applyAlignment="1">
      <alignment horizontal="center" vertical="center"/>
      <protection/>
    </xf>
    <xf numFmtId="0" fontId="16" fillId="33" borderId="76" xfId="49" applyFont="1" applyFill="1" applyBorder="1" applyAlignment="1">
      <alignment horizontal="center" vertical="center" wrapText="1"/>
      <protection/>
    </xf>
    <xf numFmtId="0" fontId="15" fillId="0" borderId="6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/>
    </xf>
    <xf numFmtId="0" fontId="8" fillId="37" borderId="53" xfId="0" applyFont="1" applyFill="1" applyBorder="1" applyAlignment="1">
      <alignment horizontal="left"/>
    </xf>
    <xf numFmtId="0" fontId="8" fillId="37" borderId="41" xfId="0" applyFont="1" applyFill="1" applyBorder="1" applyAlignment="1">
      <alignment horizontal="left"/>
    </xf>
    <xf numFmtId="0" fontId="8" fillId="37" borderId="44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67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3" fontId="8" fillId="33" borderId="30" xfId="0" applyNumberFormat="1" applyFont="1" applyFill="1" applyBorder="1" applyAlignment="1">
      <alignment horizontal="left" vertical="center"/>
    </xf>
    <xf numFmtId="3" fontId="8" fillId="33" borderId="51" xfId="0" applyNumberFormat="1" applyFont="1" applyFill="1" applyBorder="1" applyAlignment="1">
      <alignment horizontal="left" vertical="center"/>
    </xf>
    <xf numFmtId="3" fontId="8" fillId="33" borderId="47" xfId="0" applyNumberFormat="1" applyFont="1" applyFill="1" applyBorder="1" applyAlignment="1">
      <alignment horizontal="left" vertical="center"/>
    </xf>
    <xf numFmtId="3" fontId="8" fillId="33" borderId="40" xfId="0" applyNumberFormat="1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/>
    </xf>
    <xf numFmtId="0" fontId="2" fillId="35" borderId="51" xfId="0" applyFont="1" applyFill="1" applyBorder="1" applyAlignment="1">
      <alignment horizontal="left"/>
    </xf>
    <xf numFmtId="0" fontId="2" fillId="35" borderId="47" xfId="0" applyFont="1" applyFill="1" applyBorder="1" applyAlignment="1">
      <alignment horizontal="left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8" fillId="0" borderId="47" xfId="0" applyNumberFormat="1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left"/>
    </xf>
    <xf numFmtId="0" fontId="9" fillId="35" borderId="51" xfId="0" applyFont="1" applyFill="1" applyBorder="1" applyAlignment="1">
      <alignment horizontal="left"/>
    </xf>
    <xf numFmtId="0" fontId="9" fillId="35" borderId="47" xfId="0" applyFont="1" applyFill="1" applyBorder="1" applyAlignment="1">
      <alignment horizontal="left"/>
    </xf>
    <xf numFmtId="0" fontId="10" fillId="33" borderId="37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35" borderId="34" xfId="0" applyFont="1" applyFill="1" applyBorder="1" applyAlignment="1">
      <alignment horizontal="left" vertical="center"/>
    </xf>
    <xf numFmtId="0" fontId="8" fillId="35" borderId="61" xfId="0" applyFont="1" applyFill="1" applyBorder="1" applyAlignment="1">
      <alignment horizontal="left" vertical="center"/>
    </xf>
    <xf numFmtId="0" fontId="8" fillId="35" borderId="39" xfId="0" applyFont="1" applyFill="1" applyBorder="1" applyAlignment="1">
      <alignment horizontal="left" vertical="center"/>
    </xf>
    <xf numFmtId="0" fontId="8" fillId="0" borderId="69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left" vertical="center"/>
    </xf>
    <xf numFmtId="3" fontId="3" fillId="33" borderId="15" xfId="0" applyNumberFormat="1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35" borderId="51" xfId="0" applyFont="1" applyFill="1" applyBorder="1" applyAlignment="1">
      <alignment horizontal="left" vertical="center"/>
    </xf>
    <xf numFmtId="0" fontId="2" fillId="35" borderId="47" xfId="0" applyFont="1" applyFill="1" applyBorder="1" applyAlignment="1">
      <alignment horizontal="left" vertical="center"/>
    </xf>
    <xf numFmtId="0" fontId="2" fillId="35" borderId="5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left" vertical="center"/>
    </xf>
    <xf numFmtId="0" fontId="3" fillId="35" borderId="35" xfId="0" applyFont="1" applyFill="1" applyBorder="1" applyAlignment="1">
      <alignment horizontal="left" vertical="center"/>
    </xf>
    <xf numFmtId="0" fontId="3" fillId="35" borderId="36" xfId="0" applyFont="1" applyFill="1" applyBorder="1" applyAlignment="1">
      <alignment horizontal="left" vertical="center"/>
    </xf>
    <xf numFmtId="0" fontId="3" fillId="35" borderId="69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36" borderId="34" xfId="0" applyFont="1" applyFill="1" applyBorder="1" applyAlignment="1">
      <alignment horizontal="center" vertical="center"/>
    </xf>
    <xf numFmtId="0" fontId="3" fillId="36" borderId="61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8" fillId="33" borderId="37" xfId="47" applyFont="1" applyFill="1" applyBorder="1" applyAlignment="1">
      <alignment horizontal="center"/>
      <protection/>
    </xf>
    <xf numFmtId="0" fontId="8" fillId="33" borderId="45" xfId="47" applyFont="1" applyFill="1" applyBorder="1" applyAlignment="1">
      <alignment horizontal="center"/>
      <protection/>
    </xf>
    <xf numFmtId="0" fontId="8" fillId="33" borderId="19" xfId="47" applyFont="1" applyFill="1" applyBorder="1" applyAlignment="1">
      <alignment horizontal="center"/>
      <protection/>
    </xf>
    <xf numFmtId="0" fontId="8" fillId="33" borderId="66" xfId="47" applyFont="1" applyFill="1" applyBorder="1" applyAlignment="1">
      <alignment horizontal="center"/>
      <protection/>
    </xf>
    <xf numFmtId="164" fontId="6" fillId="34" borderId="34" xfId="47" applyNumberFormat="1" applyFont="1" applyFill="1" applyBorder="1" applyAlignment="1">
      <alignment horizontal="center"/>
      <protection/>
    </xf>
    <xf numFmtId="164" fontId="6" fillId="34" borderId="39" xfId="47" applyNumberFormat="1" applyFont="1" applyFill="1" applyBorder="1" applyAlignment="1">
      <alignment horizontal="center"/>
      <protection/>
    </xf>
    <xf numFmtId="164" fontId="6" fillId="34" borderId="0" xfId="47" applyNumberFormat="1" applyFont="1" applyFill="1" applyBorder="1" applyAlignment="1">
      <alignment horizontal="center"/>
      <protection/>
    </xf>
    <xf numFmtId="0" fontId="9" fillId="34" borderId="30" xfId="47" applyFont="1" applyFill="1" applyBorder="1" applyAlignment="1">
      <alignment horizontal="left"/>
      <protection/>
    </xf>
    <xf numFmtId="0" fontId="9" fillId="34" borderId="51" xfId="47" applyFont="1" applyFill="1" applyBorder="1" applyAlignment="1">
      <alignment horizontal="left"/>
      <protection/>
    </xf>
    <xf numFmtId="0" fontId="9" fillId="34" borderId="47" xfId="47" applyFont="1" applyFill="1" applyBorder="1" applyAlignment="1">
      <alignment horizontal="left"/>
      <protection/>
    </xf>
    <xf numFmtId="0" fontId="9" fillId="0" borderId="40" xfId="47" applyFont="1" applyBorder="1" applyAlignment="1">
      <alignment horizontal="left"/>
      <protection/>
    </xf>
    <xf numFmtId="0" fontId="9" fillId="0" borderId="51" xfId="47" applyFont="1" applyBorder="1" applyAlignment="1">
      <alignment horizontal="left"/>
      <protection/>
    </xf>
    <xf numFmtId="0" fontId="9" fillId="0" borderId="47" xfId="47" applyFont="1" applyBorder="1" applyAlignment="1">
      <alignment horizontal="left"/>
      <protection/>
    </xf>
    <xf numFmtId="0" fontId="3" fillId="34" borderId="34" xfId="47" applyFont="1" applyFill="1" applyBorder="1" applyAlignment="1">
      <alignment horizontal="left" vertical="center"/>
      <protection/>
    </xf>
    <xf numFmtId="0" fontId="3" fillId="34" borderId="61" xfId="47" applyFont="1" applyFill="1" applyBorder="1" applyAlignment="1">
      <alignment horizontal="left" vertical="center"/>
      <protection/>
    </xf>
    <xf numFmtId="0" fontId="3" fillId="34" borderId="39" xfId="47" applyFont="1" applyFill="1" applyBorder="1" applyAlignment="1">
      <alignment horizontal="left" vertical="center"/>
      <protection/>
    </xf>
    <xf numFmtId="0" fontId="3" fillId="0" borderId="34" xfId="47" applyFont="1" applyBorder="1" applyAlignment="1">
      <alignment horizontal="left"/>
      <protection/>
    </xf>
    <xf numFmtId="0" fontId="3" fillId="0" borderId="61" xfId="47" applyFont="1" applyBorder="1" applyAlignment="1">
      <alignment horizontal="left"/>
      <protection/>
    </xf>
    <xf numFmtId="0" fontId="3" fillId="0" borderId="69" xfId="47" applyFont="1" applyBorder="1" applyAlignment="1">
      <alignment horizontal="left"/>
      <protection/>
    </xf>
    <xf numFmtId="0" fontId="5" fillId="34" borderId="34" xfId="47" applyFont="1" applyFill="1" applyBorder="1" applyAlignment="1">
      <alignment horizontal="left"/>
      <protection/>
    </xf>
    <xf numFmtId="0" fontId="5" fillId="34" borderId="61" xfId="47" applyFont="1" applyFill="1" applyBorder="1" applyAlignment="1">
      <alignment horizontal="left"/>
      <protection/>
    </xf>
    <xf numFmtId="0" fontId="5" fillId="34" borderId="39" xfId="47" applyFont="1" applyFill="1" applyBorder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3" fillId="33" borderId="38" xfId="47" applyFont="1" applyFill="1" applyBorder="1" applyAlignment="1">
      <alignment horizontal="center"/>
      <protection/>
    </xf>
    <xf numFmtId="0" fontId="6" fillId="33" borderId="48" xfId="47" applyFont="1" applyFill="1" applyBorder="1" applyAlignment="1">
      <alignment horizontal="center"/>
      <protection/>
    </xf>
    <xf numFmtId="0" fontId="6" fillId="33" borderId="49" xfId="47" applyFont="1" applyFill="1" applyBorder="1" applyAlignment="1">
      <alignment horizontal="center"/>
      <protection/>
    </xf>
    <xf numFmtId="0" fontId="8" fillId="33" borderId="38" xfId="47" applyFont="1" applyFill="1" applyBorder="1" applyAlignment="1">
      <alignment horizontal="center"/>
      <protection/>
    </xf>
    <xf numFmtId="0" fontId="8" fillId="33" borderId="49" xfId="47" applyFont="1" applyFill="1" applyBorder="1" applyAlignment="1">
      <alignment horizontal="center"/>
      <protection/>
    </xf>
    <xf numFmtId="3" fontId="8" fillId="33" borderId="30" xfId="47" applyNumberFormat="1" applyFont="1" applyFill="1" applyBorder="1" applyAlignment="1">
      <alignment horizontal="left" vertical="center"/>
      <protection/>
    </xf>
    <xf numFmtId="3" fontId="8" fillId="33" borderId="51" xfId="47" applyNumberFormat="1" applyFont="1" applyFill="1" applyBorder="1" applyAlignment="1">
      <alignment horizontal="left" vertical="center"/>
      <protection/>
    </xf>
    <xf numFmtId="3" fontId="8" fillId="33" borderId="47" xfId="47" applyNumberFormat="1" applyFont="1" applyFill="1" applyBorder="1" applyAlignment="1">
      <alignment horizontal="left" vertical="center"/>
      <protection/>
    </xf>
    <xf numFmtId="3" fontId="8" fillId="33" borderId="40" xfId="47" applyNumberFormat="1" applyFont="1" applyFill="1" applyBorder="1" applyAlignment="1">
      <alignment horizontal="left" vertical="center"/>
      <protection/>
    </xf>
    <xf numFmtId="0" fontId="3" fillId="0" borderId="0" xfId="47" applyFont="1" applyBorder="1" applyAlignment="1">
      <alignment horizontal="center"/>
      <protection/>
    </xf>
    <xf numFmtId="0" fontId="3" fillId="0" borderId="55" xfId="47" applyFont="1" applyBorder="1" applyAlignment="1">
      <alignment horizontal="center"/>
      <protection/>
    </xf>
    <xf numFmtId="0" fontId="3" fillId="33" borderId="11" xfId="47" applyFont="1" applyFill="1" applyBorder="1" applyAlignment="1">
      <alignment horizontal="center" vertical="center"/>
      <protection/>
    </xf>
    <xf numFmtId="0" fontId="3" fillId="33" borderId="13" xfId="47" applyFont="1" applyFill="1" applyBorder="1" applyAlignment="1">
      <alignment horizontal="center" vertical="center"/>
      <protection/>
    </xf>
    <xf numFmtId="0" fontId="3" fillId="33" borderId="12" xfId="47" applyFont="1" applyFill="1" applyBorder="1" applyAlignment="1">
      <alignment horizontal="center" vertical="center"/>
      <protection/>
    </xf>
    <xf numFmtId="0" fontId="3" fillId="33" borderId="53" xfId="47" applyFont="1" applyFill="1" applyBorder="1" applyAlignment="1">
      <alignment horizontal="center" vertical="center"/>
      <protection/>
    </xf>
    <xf numFmtId="0" fontId="3" fillId="33" borderId="41" xfId="47" applyFont="1" applyFill="1" applyBorder="1" applyAlignment="1">
      <alignment horizontal="center" vertical="center"/>
      <protection/>
    </xf>
    <xf numFmtId="0" fontId="3" fillId="33" borderId="44" xfId="47" applyFont="1" applyFill="1" applyBorder="1" applyAlignment="1">
      <alignment horizontal="center" vertical="center"/>
      <protection/>
    </xf>
    <xf numFmtId="0" fontId="5" fillId="33" borderId="34" xfId="47" applyFont="1" applyFill="1" applyBorder="1" applyAlignment="1">
      <alignment horizontal="center" vertical="center"/>
      <protection/>
    </xf>
    <xf numFmtId="0" fontId="5" fillId="33" borderId="61" xfId="47" applyFont="1" applyFill="1" applyBorder="1" applyAlignment="1">
      <alignment horizontal="center" vertical="center"/>
      <protection/>
    </xf>
    <xf numFmtId="0" fontId="5" fillId="33" borderId="39" xfId="47" applyFont="1" applyFill="1" applyBorder="1" applyAlignment="1">
      <alignment horizontal="center" vertical="center"/>
      <protection/>
    </xf>
    <xf numFmtId="0" fontId="5" fillId="0" borderId="11" xfId="47" applyFont="1" applyFill="1" applyBorder="1" applyAlignment="1">
      <alignment horizontal="center"/>
      <protection/>
    </xf>
    <xf numFmtId="0" fontId="5" fillId="0" borderId="13" xfId="47" applyFont="1" applyFill="1" applyBorder="1" applyAlignment="1">
      <alignment horizontal="center"/>
      <protection/>
    </xf>
    <xf numFmtId="0" fontId="5" fillId="0" borderId="12" xfId="47" applyFont="1" applyFill="1" applyBorder="1" applyAlignment="1">
      <alignment horizontal="center"/>
      <protection/>
    </xf>
    <xf numFmtId="0" fontId="5" fillId="0" borderId="57" xfId="47" applyFont="1" applyFill="1" applyBorder="1" applyAlignment="1">
      <alignment horizontal="center"/>
      <protection/>
    </xf>
    <xf numFmtId="0" fontId="5" fillId="0" borderId="31" xfId="47" applyFont="1" applyFill="1" applyBorder="1" applyAlignment="1">
      <alignment horizontal="center"/>
      <protection/>
    </xf>
    <xf numFmtId="0" fontId="5" fillId="0" borderId="27" xfId="47" applyFont="1" applyFill="1" applyBorder="1" applyAlignment="1">
      <alignment horizontal="center"/>
      <protection/>
    </xf>
    <xf numFmtId="0" fontId="3" fillId="33" borderId="10" xfId="47" applyFont="1" applyFill="1" applyBorder="1" applyAlignment="1">
      <alignment horizontal="center"/>
      <protection/>
    </xf>
    <xf numFmtId="0" fontId="3" fillId="33" borderId="67" xfId="47" applyFont="1" applyFill="1" applyBorder="1" applyAlignment="1">
      <alignment horizontal="center"/>
      <protection/>
    </xf>
    <xf numFmtId="0" fontId="5" fillId="0" borderId="53" xfId="47" applyFont="1" applyFill="1" applyBorder="1" applyAlignment="1">
      <alignment horizontal="center"/>
      <protection/>
    </xf>
    <xf numFmtId="0" fontId="5" fillId="0" borderId="41" xfId="47" applyFont="1" applyFill="1" applyBorder="1" applyAlignment="1">
      <alignment horizontal="center"/>
      <protection/>
    </xf>
    <xf numFmtId="0" fontId="5" fillId="0" borderId="44" xfId="47" applyFont="1" applyFill="1" applyBorder="1" applyAlignment="1">
      <alignment horizontal="center"/>
      <protection/>
    </xf>
    <xf numFmtId="0" fontId="8" fillId="33" borderId="64" xfId="49" applyFont="1" applyFill="1" applyBorder="1" applyAlignment="1">
      <alignment horizontal="center" vertical="center" wrapText="1"/>
      <protection/>
    </xf>
    <xf numFmtId="0" fontId="8" fillId="33" borderId="29" xfId="49" applyFont="1" applyFill="1" applyBorder="1" applyAlignment="1">
      <alignment horizontal="center" vertical="center" wrapText="1"/>
      <protection/>
    </xf>
    <xf numFmtId="0" fontId="9" fillId="0" borderId="63" xfId="47" applyFont="1" applyBorder="1" applyAlignment="1">
      <alignment horizontal="center" vertical="center"/>
      <protection/>
    </xf>
    <xf numFmtId="0" fontId="9" fillId="0" borderId="72" xfId="47" applyFont="1" applyBorder="1" applyAlignment="1">
      <alignment wrapText="1"/>
      <protection/>
    </xf>
    <xf numFmtId="0" fontId="9" fillId="0" borderId="28" xfId="47" applyFont="1" applyBorder="1" applyAlignment="1">
      <alignment wrapText="1"/>
      <protection/>
    </xf>
    <xf numFmtId="0" fontId="9" fillId="0" borderId="65" xfId="47" applyFont="1" applyBorder="1" applyAlignment="1">
      <alignment horizontal="center" vertical="center" wrapText="1"/>
      <protection/>
    </xf>
    <xf numFmtId="0" fontId="9" fillId="0" borderId="25" xfId="47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3" fontId="8" fillId="33" borderId="19" xfId="47" applyNumberFormat="1" applyFont="1" applyFill="1" applyBorder="1" applyAlignment="1">
      <alignment horizontal="center" vertical="center" wrapText="1"/>
      <protection/>
    </xf>
    <xf numFmtId="0" fontId="9" fillId="0" borderId="55" xfId="47" applyFont="1" applyBorder="1" applyAlignment="1">
      <alignment horizontal="center" vertical="center" wrapText="1"/>
      <protection/>
    </xf>
    <xf numFmtId="0" fontId="9" fillId="0" borderId="66" xfId="47" applyFont="1" applyBorder="1" applyAlignment="1">
      <alignment horizontal="center" vertical="center" wrapText="1"/>
      <protection/>
    </xf>
    <xf numFmtId="3" fontId="8" fillId="33" borderId="34" xfId="47" applyNumberFormat="1" applyFont="1" applyFill="1" applyBorder="1" applyAlignment="1">
      <alignment horizontal="center" vertical="center" wrapText="1"/>
      <protection/>
    </xf>
    <xf numFmtId="0" fontId="9" fillId="0" borderId="61" xfId="47" applyFont="1" applyBorder="1" applyAlignment="1">
      <alignment horizontal="center" vertical="center" wrapText="1"/>
      <protection/>
    </xf>
    <xf numFmtId="0" fontId="9" fillId="0" borderId="39" xfId="47" applyFont="1" applyBorder="1" applyAlignment="1">
      <alignment horizontal="center" vertical="center" wrapText="1"/>
      <protection/>
    </xf>
    <xf numFmtId="0" fontId="8" fillId="33" borderId="40" xfId="49" applyFont="1" applyFill="1" applyBorder="1" applyAlignment="1">
      <alignment horizontal="center" vertical="center"/>
      <protection/>
    </xf>
    <xf numFmtId="0" fontId="8" fillId="33" borderId="51" xfId="49" applyFont="1" applyFill="1" applyBorder="1" applyAlignment="1">
      <alignment horizontal="center" vertical="center"/>
      <protection/>
    </xf>
    <xf numFmtId="0" fontId="8" fillId="33" borderId="47" xfId="49" applyFont="1" applyFill="1" applyBorder="1" applyAlignment="1">
      <alignment horizontal="center" vertical="center"/>
      <protection/>
    </xf>
    <xf numFmtId="0" fontId="9" fillId="33" borderId="61" xfId="47" applyFont="1" applyFill="1" applyBorder="1" applyAlignment="1">
      <alignment horizontal="center" vertical="center" wrapText="1"/>
      <protection/>
    </xf>
    <xf numFmtId="0" fontId="9" fillId="33" borderId="39" xfId="47" applyFont="1" applyFill="1" applyBorder="1" applyAlignment="1">
      <alignment horizontal="center" vertical="center" wrapText="1"/>
      <protection/>
    </xf>
    <xf numFmtId="3" fontId="8" fillId="33" borderId="55" xfId="47" applyNumberFormat="1" applyFont="1" applyFill="1" applyBorder="1" applyAlignment="1">
      <alignment horizontal="center" vertical="center" wrapText="1"/>
      <protection/>
    </xf>
    <xf numFmtId="0" fontId="2" fillId="0" borderId="37" xfId="47" applyFont="1" applyBorder="1" applyAlignment="1">
      <alignment wrapText="1"/>
      <protection/>
    </xf>
    <xf numFmtId="0" fontId="4" fillId="33" borderId="77" xfId="47" applyFont="1" applyFill="1" applyBorder="1" applyAlignment="1">
      <alignment horizontal="center" vertical="center"/>
      <protection/>
    </xf>
    <xf numFmtId="0" fontId="7" fillId="0" borderId="78" xfId="47" applyFont="1" applyBorder="1" applyAlignment="1">
      <alignment vertical="center"/>
      <protection/>
    </xf>
    <xf numFmtId="0" fontId="7" fillId="0" borderId="71" xfId="47" applyFont="1" applyBorder="1" applyAlignment="1">
      <alignment vertical="center"/>
      <protection/>
    </xf>
    <xf numFmtId="0" fontId="4" fillId="33" borderId="34" xfId="47" applyFont="1" applyFill="1" applyBorder="1" applyAlignment="1">
      <alignment horizontal="center" vertical="center"/>
      <protection/>
    </xf>
    <xf numFmtId="0" fontId="6" fillId="33" borderId="61" xfId="47" applyFont="1" applyFill="1" applyBorder="1" applyAlignment="1">
      <alignment horizontal="center" vertical="center"/>
      <protection/>
    </xf>
    <xf numFmtId="0" fontId="6" fillId="0" borderId="61" xfId="47" applyFont="1" applyBorder="1" applyAlignment="1">
      <alignment/>
      <protection/>
    </xf>
    <xf numFmtId="0" fontId="6" fillId="0" borderId="39" xfId="47" applyFont="1" applyBorder="1" applyAlignment="1">
      <alignment/>
      <protection/>
    </xf>
    <xf numFmtId="0" fontId="8" fillId="33" borderId="31" xfId="49" applyFont="1" applyFill="1" applyBorder="1" applyAlignment="1">
      <alignment horizontal="center" vertical="center"/>
      <protection/>
    </xf>
    <xf numFmtId="0" fontId="3" fillId="33" borderId="49" xfId="0" applyFont="1" applyFill="1" applyBorder="1" applyAlignment="1">
      <alignment horizontal="center"/>
    </xf>
    <xf numFmtId="164" fontId="3" fillId="35" borderId="34" xfId="0" applyNumberFormat="1" applyFont="1" applyFill="1" applyBorder="1" applyAlignment="1">
      <alignment horizontal="center"/>
    </xf>
    <xf numFmtId="164" fontId="3" fillId="35" borderId="39" xfId="0" applyNumberFormat="1" applyFont="1" applyFill="1" applyBorder="1" applyAlignment="1">
      <alignment horizontal="center"/>
    </xf>
    <xf numFmtId="0" fontId="9" fillId="35" borderId="30" xfId="0" applyFont="1" applyFill="1" applyBorder="1" applyAlignment="1">
      <alignment horizontal="left" vertical="center"/>
    </xf>
    <xf numFmtId="0" fontId="9" fillId="35" borderId="51" xfId="0" applyFont="1" applyFill="1" applyBorder="1" applyAlignment="1">
      <alignment horizontal="left" vertical="center"/>
    </xf>
    <xf numFmtId="0" fontId="9" fillId="35" borderId="47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/>
    </xf>
    <xf numFmtId="0" fontId="8" fillId="0" borderId="6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/>
    </xf>
    <xf numFmtId="0" fontId="6" fillId="0" borderId="61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3" fontId="3" fillId="33" borderId="30" xfId="0" applyNumberFormat="1" applyFont="1" applyFill="1" applyBorder="1" applyAlignment="1">
      <alignment horizontal="left" vertical="center"/>
    </xf>
    <xf numFmtId="0" fontId="5" fillId="0" borderId="4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35" borderId="31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51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2" fillId="35" borderId="40" xfId="0" applyFont="1" applyFill="1" applyBorder="1" applyAlignment="1">
      <alignment horizontal="left"/>
    </xf>
    <xf numFmtId="43" fontId="0" fillId="35" borderId="30" xfId="35" applyFont="1" applyFill="1" applyBorder="1" applyAlignment="1">
      <alignment horizontal="left" vertical="center"/>
    </xf>
    <xf numFmtId="43" fontId="6" fillId="35" borderId="51" xfId="35" applyFont="1" applyFill="1" applyBorder="1" applyAlignment="1">
      <alignment horizontal="left" vertical="center"/>
    </xf>
    <xf numFmtId="43" fontId="6" fillId="35" borderId="47" xfId="35" applyFont="1" applyFill="1" applyBorder="1" applyAlignment="1">
      <alignment horizontal="left" vertical="center"/>
    </xf>
    <xf numFmtId="0" fontId="8" fillId="35" borderId="69" xfId="0" applyFont="1" applyFill="1" applyBorder="1" applyAlignment="1">
      <alignment horizontal="left"/>
    </xf>
    <xf numFmtId="164" fontId="6" fillId="35" borderId="34" xfId="0" applyNumberFormat="1" applyFont="1" applyFill="1" applyBorder="1" applyAlignment="1">
      <alignment horizontal="center"/>
    </xf>
    <xf numFmtId="164" fontId="6" fillId="35" borderId="39" xfId="0" applyNumberFormat="1" applyFont="1" applyFill="1" applyBorder="1" applyAlignment="1">
      <alignment horizontal="center"/>
    </xf>
    <xf numFmtId="0" fontId="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5" fillId="35" borderId="40" xfId="0" applyFont="1" applyFill="1" applyBorder="1" applyAlignment="1">
      <alignment horizontal="left"/>
    </xf>
    <xf numFmtId="0" fontId="5" fillId="35" borderId="47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RK Odpisový plán na rok 200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7">
    <dxf>
      <fill>
        <patternFill>
          <bgColor indexed="53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53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53"/>
        </patternFill>
      </fill>
    </dxf>
    <dxf>
      <font>
        <color indexed="12"/>
      </font>
      <fill>
        <patternFill patternType="solid">
          <bgColor indexed="5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49"/>
        </patternFill>
      </fill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FF"/>
      </font>
      <fill>
        <patternFill patternType="solid"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view="pageLayout" zoomScaleNormal="80" workbookViewId="0" topLeftCell="B1">
      <selection activeCell="O1" sqref="O1"/>
    </sheetView>
  </sheetViews>
  <sheetFormatPr defaultColWidth="9.140625" defaultRowHeight="15"/>
  <cols>
    <col min="1" max="1" width="34.421875" style="0" customWidth="1"/>
    <col min="2" max="7" width="9.7109375" style="1" customWidth="1"/>
    <col min="8" max="8" width="8.7109375" style="1" customWidth="1"/>
    <col min="9" max="9" width="9.421875" style="0" customWidth="1"/>
    <col min="10" max="10" width="10.140625" style="0" customWidth="1"/>
    <col min="11" max="11" width="10.421875" style="0" customWidth="1"/>
    <col min="14" max="14" width="9.7109375" style="0" bestFit="1" customWidth="1"/>
    <col min="15" max="15" width="9.7109375" style="0" customWidth="1"/>
  </cols>
  <sheetData>
    <row r="1" spans="1:13" ht="15">
      <c r="A1" t="s">
        <v>0</v>
      </c>
      <c r="L1" s="2"/>
      <c r="M1" s="2"/>
    </row>
    <row r="2" spans="12:13" ht="15">
      <c r="L2" s="2"/>
      <c r="M2" s="2"/>
    </row>
    <row r="3" spans="1:14" ht="15.75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</row>
    <row r="4" spans="1:14" ht="14.25" customHeight="1" thickBot="1">
      <c r="A4" s="3"/>
      <c r="B4" s="4"/>
      <c r="C4" s="4"/>
      <c r="D4" s="4"/>
      <c r="E4" s="4"/>
      <c r="F4" s="4"/>
      <c r="G4" s="4"/>
      <c r="H4" s="4"/>
      <c r="N4" t="s">
        <v>1</v>
      </c>
    </row>
    <row r="5" spans="1:14" ht="20.25" customHeight="1" thickBot="1">
      <c r="A5" s="738" t="s">
        <v>2</v>
      </c>
      <c r="B5" s="741" t="s">
        <v>3</v>
      </c>
      <c r="C5" s="742"/>
      <c r="D5" s="742"/>
      <c r="E5" s="742"/>
      <c r="F5" s="742"/>
      <c r="G5" s="742" t="s">
        <v>1</v>
      </c>
      <c r="H5" s="742"/>
      <c r="I5" s="742"/>
      <c r="J5" s="743"/>
      <c r="K5" s="743"/>
      <c r="L5" s="743"/>
      <c r="M5" s="743"/>
      <c r="N5" s="744"/>
    </row>
    <row r="6" spans="1:14" ht="15">
      <c r="A6" s="739"/>
      <c r="B6" s="616" t="s">
        <v>83</v>
      </c>
      <c r="C6" s="617"/>
      <c r="D6" s="618"/>
      <c r="E6" s="616" t="s">
        <v>88</v>
      </c>
      <c r="F6" s="617"/>
      <c r="G6" s="618"/>
      <c r="H6" s="714" t="s">
        <v>4</v>
      </c>
      <c r="I6" s="715"/>
      <c r="J6" s="617" t="s">
        <v>75</v>
      </c>
      <c r="K6" s="619"/>
      <c r="L6" s="618"/>
      <c r="M6" s="714" t="s">
        <v>81</v>
      </c>
      <c r="N6" s="716"/>
    </row>
    <row r="7" spans="1:14" ht="15">
      <c r="A7" s="739"/>
      <c r="B7" s="620" t="s">
        <v>5</v>
      </c>
      <c r="C7" s="621" t="s">
        <v>6</v>
      </c>
      <c r="D7" s="622" t="s">
        <v>7</v>
      </c>
      <c r="E7" s="620" t="s">
        <v>5</v>
      </c>
      <c r="F7" s="621" t="s">
        <v>6</v>
      </c>
      <c r="G7" s="622" t="s">
        <v>7</v>
      </c>
      <c r="H7" s="623" t="s">
        <v>7</v>
      </c>
      <c r="I7" s="623" t="s">
        <v>8</v>
      </c>
      <c r="J7" s="624" t="s">
        <v>5</v>
      </c>
      <c r="K7" s="621" t="s">
        <v>6</v>
      </c>
      <c r="L7" s="622" t="s">
        <v>7</v>
      </c>
      <c r="M7" s="625" t="s">
        <v>7</v>
      </c>
      <c r="N7" s="622" t="s">
        <v>8</v>
      </c>
    </row>
    <row r="8" spans="1:14" ht="15.75" thickBot="1">
      <c r="A8" s="740"/>
      <c r="B8" s="626" t="s">
        <v>0</v>
      </c>
      <c r="C8" s="627" t="s">
        <v>9</v>
      </c>
      <c r="D8" s="628"/>
      <c r="E8" s="626" t="s">
        <v>9</v>
      </c>
      <c r="F8" s="627" t="s">
        <v>9</v>
      </c>
      <c r="G8" s="628"/>
      <c r="H8" s="629" t="s">
        <v>10</v>
      </c>
      <c r="I8" s="630" t="s">
        <v>11</v>
      </c>
      <c r="J8" s="631" t="s">
        <v>9</v>
      </c>
      <c r="K8" s="627" t="s">
        <v>9</v>
      </c>
      <c r="L8" s="628"/>
      <c r="M8" s="632" t="s">
        <v>10</v>
      </c>
      <c r="N8" s="628" t="s">
        <v>11</v>
      </c>
    </row>
    <row r="9" spans="1:14" ht="15" customHeight="1">
      <c r="A9" s="19" t="s">
        <v>12</v>
      </c>
      <c r="B9" s="20"/>
      <c r="C9" s="21"/>
      <c r="D9" s="22">
        <f aca="true" t="shared" si="0" ref="D9:D18">SUM(B9:C9)</f>
        <v>0</v>
      </c>
      <c r="E9" s="20"/>
      <c r="F9" s="21"/>
      <c r="G9" s="22">
        <f>SUM(E9:F9)</f>
        <v>0</v>
      </c>
      <c r="H9" s="23">
        <f>SUM(F9:G9)</f>
        <v>0</v>
      </c>
      <c r="I9" s="24">
        <f>IF(D9=0,0,+G9/D9)</f>
        <v>0</v>
      </c>
      <c r="J9" s="25"/>
      <c r="K9" s="21"/>
      <c r="L9" s="26">
        <f aca="true" t="shared" si="1" ref="L9:L14">SUM(J9:K9)</f>
        <v>0</v>
      </c>
      <c r="M9" s="27">
        <v>0</v>
      </c>
      <c r="N9" s="28">
        <f aca="true" t="shared" si="2" ref="N9:N37">IF(G9=0,0,+L9/G9)</f>
        <v>0</v>
      </c>
    </row>
    <row r="10" spans="1:14" ht="15" customHeight="1">
      <c r="A10" s="29" t="s">
        <v>13</v>
      </c>
      <c r="B10" s="20">
        <v>6803</v>
      </c>
      <c r="C10" s="30">
        <v>83</v>
      </c>
      <c r="D10" s="22">
        <f t="shared" si="0"/>
        <v>6886</v>
      </c>
      <c r="E10" s="20">
        <v>7000</v>
      </c>
      <c r="F10" s="21">
        <v>0</v>
      </c>
      <c r="G10" s="22">
        <f aca="true" t="shared" si="3" ref="G10:G18">SUM(E10:F10)</f>
        <v>7000</v>
      </c>
      <c r="H10" s="31">
        <f aca="true" t="shared" si="4" ref="H10:H38">+G10-D10</f>
        <v>114</v>
      </c>
      <c r="I10" s="24">
        <f>IF(D10=0,0,+G10/D10)</f>
        <v>1.0165553296543712</v>
      </c>
      <c r="J10" s="25">
        <v>6920</v>
      </c>
      <c r="K10" s="30">
        <v>0</v>
      </c>
      <c r="L10" s="26">
        <f t="shared" si="1"/>
        <v>6920</v>
      </c>
      <c r="M10" s="32">
        <f aca="true" t="shared" si="5" ref="M10:M38">+L10-G10</f>
        <v>-80</v>
      </c>
      <c r="N10" s="28">
        <f t="shared" si="2"/>
        <v>0.9885714285714285</v>
      </c>
    </row>
    <row r="11" spans="1:14" ht="15" customHeight="1">
      <c r="A11" s="29" t="s">
        <v>14</v>
      </c>
      <c r="B11" s="20">
        <v>97</v>
      </c>
      <c r="C11" s="30">
        <v>1371</v>
      </c>
      <c r="D11" s="22">
        <f t="shared" si="0"/>
        <v>1468</v>
      </c>
      <c r="E11" s="20">
        <v>200</v>
      </c>
      <c r="F11" s="21">
        <v>1350</v>
      </c>
      <c r="G11" s="22">
        <f t="shared" si="3"/>
        <v>1550</v>
      </c>
      <c r="H11" s="31">
        <f t="shared" si="4"/>
        <v>82</v>
      </c>
      <c r="I11" s="24">
        <f>IF(D11=0,0,+G11/D11)</f>
        <v>1.055858310626703</v>
      </c>
      <c r="J11" s="25">
        <v>200</v>
      </c>
      <c r="K11" s="30">
        <v>1430</v>
      </c>
      <c r="L11" s="26">
        <f t="shared" si="1"/>
        <v>1630</v>
      </c>
      <c r="M11" s="32">
        <f t="shared" si="5"/>
        <v>80</v>
      </c>
      <c r="N11" s="28">
        <f t="shared" si="2"/>
        <v>1.0516129032258064</v>
      </c>
    </row>
    <row r="12" spans="1:14" ht="15" customHeight="1">
      <c r="A12" s="29" t="s">
        <v>15</v>
      </c>
      <c r="B12" s="20">
        <v>0</v>
      </c>
      <c r="C12" s="30">
        <v>0</v>
      </c>
      <c r="D12" s="22">
        <f t="shared" si="0"/>
        <v>0</v>
      </c>
      <c r="E12" s="20">
        <v>0</v>
      </c>
      <c r="F12" s="30">
        <v>0</v>
      </c>
      <c r="G12" s="22">
        <f t="shared" si="3"/>
        <v>0</v>
      </c>
      <c r="H12" s="31">
        <f t="shared" si="4"/>
        <v>0</v>
      </c>
      <c r="I12" s="24">
        <f aca="true" t="shared" si="6" ref="I12:I38">IF(D12=0,0,+G12/D12)</f>
        <v>0</v>
      </c>
      <c r="J12" s="25">
        <v>0</v>
      </c>
      <c r="K12" s="30"/>
      <c r="L12" s="26">
        <f t="shared" si="1"/>
        <v>0</v>
      </c>
      <c r="M12" s="32">
        <f t="shared" si="5"/>
        <v>0</v>
      </c>
      <c r="N12" s="28">
        <f t="shared" si="2"/>
        <v>0</v>
      </c>
    </row>
    <row r="13" spans="1:14" ht="15" customHeight="1">
      <c r="A13" s="29" t="s">
        <v>16</v>
      </c>
      <c r="B13" s="20">
        <v>0</v>
      </c>
      <c r="C13" s="30">
        <v>0</v>
      </c>
      <c r="D13" s="22">
        <f t="shared" si="0"/>
        <v>0</v>
      </c>
      <c r="E13" s="20">
        <v>0</v>
      </c>
      <c r="F13" s="30">
        <v>0</v>
      </c>
      <c r="G13" s="22">
        <f t="shared" si="3"/>
        <v>0</v>
      </c>
      <c r="H13" s="31">
        <f t="shared" si="4"/>
        <v>0</v>
      </c>
      <c r="I13" s="24">
        <f t="shared" si="6"/>
        <v>0</v>
      </c>
      <c r="J13" s="25">
        <v>0</v>
      </c>
      <c r="K13" s="30"/>
      <c r="L13" s="26">
        <f t="shared" si="1"/>
        <v>0</v>
      </c>
      <c r="M13" s="32">
        <f t="shared" si="5"/>
        <v>0</v>
      </c>
      <c r="N13" s="28">
        <f t="shared" si="2"/>
        <v>0</v>
      </c>
    </row>
    <row r="14" spans="1:15" ht="15" customHeight="1">
      <c r="A14" s="29" t="s">
        <v>17</v>
      </c>
      <c r="B14" s="20">
        <v>1909</v>
      </c>
      <c r="C14" s="30">
        <v>0</v>
      </c>
      <c r="D14" s="22">
        <v>1909</v>
      </c>
      <c r="E14" s="20">
        <v>2100</v>
      </c>
      <c r="F14" s="30">
        <v>0</v>
      </c>
      <c r="G14" s="22">
        <f t="shared" si="3"/>
        <v>2100</v>
      </c>
      <c r="H14" s="31">
        <f t="shared" si="4"/>
        <v>191</v>
      </c>
      <c r="I14" s="24">
        <f t="shared" si="6"/>
        <v>1.1000523834468308</v>
      </c>
      <c r="J14" s="25">
        <v>2100</v>
      </c>
      <c r="K14" s="30"/>
      <c r="L14" s="33">
        <f t="shared" si="1"/>
        <v>2100</v>
      </c>
      <c r="M14" s="32">
        <f t="shared" si="5"/>
        <v>0</v>
      </c>
      <c r="N14" s="28">
        <f t="shared" si="2"/>
        <v>1</v>
      </c>
      <c r="O14" s="736"/>
    </row>
    <row r="15" spans="1:15" ht="24">
      <c r="A15" s="29" t="s">
        <v>18</v>
      </c>
      <c r="B15" s="20">
        <v>0</v>
      </c>
      <c r="C15" s="30">
        <v>0</v>
      </c>
      <c r="D15" s="22">
        <f>SUM(B15:C15)</f>
        <v>0</v>
      </c>
      <c r="E15" s="20">
        <v>0</v>
      </c>
      <c r="F15" s="30">
        <v>0</v>
      </c>
      <c r="G15" s="22">
        <f>SUM(E15:F15)</f>
        <v>0</v>
      </c>
      <c r="H15" s="31">
        <f>+G15-D15</f>
        <v>0</v>
      </c>
      <c r="I15" s="24">
        <f>IF(D15=0,0,+G15/D15)</f>
        <v>0</v>
      </c>
      <c r="J15" s="25">
        <v>0</v>
      </c>
      <c r="K15" s="30"/>
      <c r="L15" s="26">
        <f>SUM(J15:K15)</f>
        <v>0</v>
      </c>
      <c r="M15" s="32">
        <f>+L15-G15</f>
        <v>0</v>
      </c>
      <c r="N15" s="28">
        <f t="shared" si="2"/>
        <v>0</v>
      </c>
      <c r="O15" s="736"/>
    </row>
    <row r="16" spans="1:15" ht="15" customHeight="1">
      <c r="A16" s="29" t="s">
        <v>19</v>
      </c>
      <c r="B16" s="20">
        <v>18883</v>
      </c>
      <c r="C16" s="30">
        <v>0</v>
      </c>
      <c r="D16" s="22">
        <f>SUM(B16:C16)</f>
        <v>18883</v>
      </c>
      <c r="E16" s="20">
        <v>2100</v>
      </c>
      <c r="F16" s="30">
        <v>0</v>
      </c>
      <c r="G16" s="22">
        <f>SUM(E16:F16)</f>
        <v>2100</v>
      </c>
      <c r="H16" s="31">
        <f>+G16-D16</f>
        <v>-16783</v>
      </c>
      <c r="I16" s="24">
        <f>IF(D16=0,0,+G16/D16)</f>
        <v>0.11121114229730446</v>
      </c>
      <c r="J16" s="25">
        <v>2100</v>
      </c>
      <c r="K16" s="30"/>
      <c r="L16" s="26">
        <f>SUM(J16:K16)</f>
        <v>2100</v>
      </c>
      <c r="M16" s="32">
        <f>+L16-G16</f>
        <v>0</v>
      </c>
      <c r="N16" s="28">
        <f t="shared" si="2"/>
        <v>1</v>
      </c>
      <c r="O16" s="736"/>
    </row>
    <row r="17" spans="1:15" ht="15" customHeight="1">
      <c r="A17" s="34" t="s">
        <v>20</v>
      </c>
      <c r="B17" s="20">
        <v>49</v>
      </c>
      <c r="C17" s="30">
        <v>0</v>
      </c>
      <c r="D17" s="22">
        <f>SUM(B17:C17)</f>
        <v>49</v>
      </c>
      <c r="E17" s="20">
        <v>100</v>
      </c>
      <c r="F17" s="30">
        <v>0</v>
      </c>
      <c r="G17" s="22">
        <f>SUM(E17:F17)</f>
        <v>100</v>
      </c>
      <c r="H17" s="31">
        <f>+G17-D17</f>
        <v>51</v>
      </c>
      <c r="I17" s="24">
        <f>IF(D17=0,0,+G17/D17)</f>
        <v>2.0408163265306123</v>
      </c>
      <c r="J17" s="25">
        <v>100</v>
      </c>
      <c r="K17" s="30"/>
      <c r="L17" s="26">
        <f>SUM(J17:K17)</f>
        <v>100</v>
      </c>
      <c r="M17" s="32">
        <f>+L17-G17</f>
        <v>0</v>
      </c>
      <c r="N17" s="28">
        <f t="shared" si="2"/>
        <v>1</v>
      </c>
      <c r="O17" s="736"/>
    </row>
    <row r="18" spans="1:15" ht="25.5" customHeight="1" thickBot="1">
      <c r="A18" s="35" t="s">
        <v>21</v>
      </c>
      <c r="B18" s="20">
        <v>26940</v>
      </c>
      <c r="C18" s="36">
        <v>0</v>
      </c>
      <c r="D18" s="22">
        <f t="shared" si="0"/>
        <v>26940</v>
      </c>
      <c r="E18" s="20">
        <v>26227</v>
      </c>
      <c r="F18" s="36">
        <v>0</v>
      </c>
      <c r="G18" s="22">
        <f t="shared" si="3"/>
        <v>26227</v>
      </c>
      <c r="H18" s="37">
        <f t="shared" si="4"/>
        <v>-713</v>
      </c>
      <c r="I18" s="38">
        <f t="shared" si="6"/>
        <v>0.9735337787676318</v>
      </c>
      <c r="J18" s="25">
        <v>26489</v>
      </c>
      <c r="K18" s="36"/>
      <c r="L18" s="33">
        <f>SUM(J18:K18)</f>
        <v>26489</v>
      </c>
      <c r="M18" s="39">
        <f t="shared" si="5"/>
        <v>262</v>
      </c>
      <c r="N18" s="40">
        <f t="shared" si="2"/>
        <v>1.009989705265566</v>
      </c>
      <c r="O18" s="736"/>
    </row>
    <row r="19" spans="1:15" ht="15" customHeight="1" thickBot="1">
      <c r="A19" s="641" t="s">
        <v>22</v>
      </c>
      <c r="B19" s="635">
        <f>SUM(B9++B11+B10+B12+B13+B14+B17+B18)</f>
        <v>35798</v>
      </c>
      <c r="C19" s="635">
        <f>SUM(C9++C11+C10+C12+C13+C14+C17+C18)</f>
        <v>1454</v>
      </c>
      <c r="D19" s="635">
        <f>SUM(D9++D11+D10+D12+D13+D14+D17+D18)</f>
        <v>37252</v>
      </c>
      <c r="E19" s="636">
        <f>SUM(E9+E10+E11+E14+E17+E18)</f>
        <v>35627</v>
      </c>
      <c r="F19" s="636">
        <f>SUM(F9+F10+F11+F14+F17+F18)</f>
        <v>1350</v>
      </c>
      <c r="G19" s="636">
        <f>SUM(G9+G10+G11+G14+G17+G18)</f>
        <v>36977</v>
      </c>
      <c r="H19" s="639">
        <f t="shared" si="4"/>
        <v>-275</v>
      </c>
      <c r="I19" s="640">
        <f t="shared" si="6"/>
        <v>0.9926178460216901</v>
      </c>
      <c r="J19" s="636">
        <f>SUM(J9+J10++J11+J12+J13+J14+J17+J18)</f>
        <v>35809</v>
      </c>
      <c r="K19" s="636">
        <f>SUM(K9+K10++K11+K12+K13+K14+K17+K18)</f>
        <v>1430</v>
      </c>
      <c r="L19" s="636">
        <f>SUM(L9+L10++L11+L12+L13+L14+L17+L18)</f>
        <v>37239</v>
      </c>
      <c r="M19" s="635">
        <f t="shared" si="5"/>
        <v>262</v>
      </c>
      <c r="N19" s="274">
        <f t="shared" si="2"/>
        <v>1.0070854855721123</v>
      </c>
      <c r="O19" s="736"/>
    </row>
    <row r="20" spans="1:15" ht="15" customHeight="1">
      <c r="A20" s="44" t="s">
        <v>23</v>
      </c>
      <c r="B20" s="20">
        <v>1812</v>
      </c>
      <c r="C20" s="21">
        <v>0</v>
      </c>
      <c r="D20" s="22">
        <f aca="true" t="shared" si="7" ref="D20:D37">SUM(B20:C20)</f>
        <v>1812</v>
      </c>
      <c r="E20" s="20">
        <v>1400</v>
      </c>
      <c r="F20" s="21">
        <v>0</v>
      </c>
      <c r="G20" s="22">
        <f aca="true" t="shared" si="8" ref="G20:G37">SUM(E20:F20)</f>
        <v>1400</v>
      </c>
      <c r="H20" s="23">
        <f t="shared" si="4"/>
        <v>-412</v>
      </c>
      <c r="I20" s="45">
        <f t="shared" si="6"/>
        <v>0.7726269315673289</v>
      </c>
      <c r="J20" s="25">
        <v>1413</v>
      </c>
      <c r="K20" s="21"/>
      <c r="L20" s="46">
        <f aca="true" t="shared" si="9" ref="L20:L37">SUM(J20:K20)</f>
        <v>1413</v>
      </c>
      <c r="M20" s="27">
        <f t="shared" si="5"/>
        <v>13</v>
      </c>
      <c r="N20" s="47">
        <f t="shared" si="2"/>
        <v>1.0092857142857143</v>
      </c>
      <c r="O20" s="736"/>
    </row>
    <row r="21" spans="1:15" ht="15" customHeight="1">
      <c r="A21" s="29" t="s">
        <v>24</v>
      </c>
      <c r="B21" s="20">
        <v>2144</v>
      </c>
      <c r="C21" s="30">
        <v>24</v>
      </c>
      <c r="D21" s="22">
        <f t="shared" si="7"/>
        <v>2168</v>
      </c>
      <c r="E21" s="20">
        <v>2200</v>
      </c>
      <c r="F21" s="30">
        <v>100</v>
      </c>
      <c r="G21" s="22">
        <f t="shared" si="8"/>
        <v>2300</v>
      </c>
      <c r="H21" s="31">
        <f t="shared" si="4"/>
        <v>132</v>
      </c>
      <c r="I21" s="24">
        <f t="shared" si="6"/>
        <v>1.0608856088560885</v>
      </c>
      <c r="J21" s="25">
        <v>2200</v>
      </c>
      <c r="K21" s="30">
        <v>100</v>
      </c>
      <c r="L21" s="46">
        <f t="shared" si="9"/>
        <v>2300</v>
      </c>
      <c r="M21" s="27">
        <f t="shared" si="5"/>
        <v>0</v>
      </c>
      <c r="N21" s="28">
        <f t="shared" si="2"/>
        <v>1</v>
      </c>
      <c r="O21" s="48"/>
    </row>
    <row r="22" spans="1:14" ht="15.75" customHeight="1">
      <c r="A22" s="29" t="s">
        <v>25</v>
      </c>
      <c r="B22" s="20">
        <v>0</v>
      </c>
      <c r="C22" s="30">
        <v>0</v>
      </c>
      <c r="D22" s="22">
        <f t="shared" si="7"/>
        <v>0</v>
      </c>
      <c r="E22" s="20">
        <v>0</v>
      </c>
      <c r="F22" s="30">
        <v>0</v>
      </c>
      <c r="G22" s="22">
        <f t="shared" si="8"/>
        <v>0</v>
      </c>
      <c r="H22" s="31">
        <f t="shared" si="4"/>
        <v>0</v>
      </c>
      <c r="I22" s="24">
        <f t="shared" si="6"/>
        <v>0</v>
      </c>
      <c r="J22" s="25">
        <v>0</v>
      </c>
      <c r="K22" s="30"/>
      <c r="L22" s="46">
        <f t="shared" si="9"/>
        <v>0</v>
      </c>
      <c r="M22" s="27">
        <f t="shared" si="5"/>
        <v>0</v>
      </c>
      <c r="N22" s="28">
        <f t="shared" si="2"/>
        <v>0</v>
      </c>
    </row>
    <row r="23" spans="1:14" ht="15" customHeight="1">
      <c r="A23" s="29" t="s">
        <v>26</v>
      </c>
      <c r="B23" s="20">
        <v>0</v>
      </c>
      <c r="C23" s="30">
        <v>0</v>
      </c>
      <c r="D23" s="22">
        <f t="shared" si="7"/>
        <v>0</v>
      </c>
      <c r="E23" s="20">
        <v>0</v>
      </c>
      <c r="F23" s="30">
        <v>0</v>
      </c>
      <c r="G23" s="22">
        <f t="shared" si="8"/>
        <v>0</v>
      </c>
      <c r="H23" s="31">
        <f t="shared" si="4"/>
        <v>0</v>
      </c>
      <c r="I23" s="24">
        <f t="shared" si="6"/>
        <v>0</v>
      </c>
      <c r="J23" s="25">
        <v>0</v>
      </c>
      <c r="K23" s="30"/>
      <c r="L23" s="46">
        <f t="shared" si="9"/>
        <v>0</v>
      </c>
      <c r="M23" s="27">
        <f t="shared" si="5"/>
        <v>0</v>
      </c>
      <c r="N23" s="28">
        <f t="shared" si="2"/>
        <v>0</v>
      </c>
    </row>
    <row r="24" spans="1:14" ht="15" customHeight="1">
      <c r="A24" s="29" t="s">
        <v>27</v>
      </c>
      <c r="B24" s="20">
        <v>5847</v>
      </c>
      <c r="C24" s="30">
        <v>81</v>
      </c>
      <c r="D24" s="22">
        <f t="shared" si="7"/>
        <v>5928</v>
      </c>
      <c r="E24" s="20">
        <v>6075</v>
      </c>
      <c r="F24" s="30">
        <v>150</v>
      </c>
      <c r="G24" s="22">
        <f t="shared" si="8"/>
        <v>6225</v>
      </c>
      <c r="H24" s="31">
        <f t="shared" si="4"/>
        <v>297</v>
      </c>
      <c r="I24" s="24">
        <f t="shared" si="6"/>
        <v>1.0501012145748987</v>
      </c>
      <c r="J24" s="25">
        <v>6137</v>
      </c>
      <c r="K24" s="30">
        <v>150</v>
      </c>
      <c r="L24" s="46">
        <v>6287</v>
      </c>
      <c r="M24" s="27">
        <f t="shared" si="5"/>
        <v>62</v>
      </c>
      <c r="N24" s="28">
        <f t="shared" si="2"/>
        <v>1.0099598393574296</v>
      </c>
    </row>
    <row r="25" spans="1:14" ht="15">
      <c r="A25" s="49" t="s">
        <v>28</v>
      </c>
      <c r="B25" s="20">
        <v>164</v>
      </c>
      <c r="C25" s="30">
        <v>0</v>
      </c>
      <c r="D25" s="22">
        <f t="shared" si="7"/>
        <v>164</v>
      </c>
      <c r="E25" s="20">
        <v>500</v>
      </c>
      <c r="F25" s="30">
        <v>0</v>
      </c>
      <c r="G25" s="22">
        <f t="shared" si="8"/>
        <v>500</v>
      </c>
      <c r="H25" s="31">
        <f t="shared" si="4"/>
        <v>336</v>
      </c>
      <c r="I25" s="24">
        <f t="shared" si="6"/>
        <v>3.048780487804878</v>
      </c>
      <c r="J25" s="25">
        <v>500</v>
      </c>
      <c r="K25" s="30"/>
      <c r="L25" s="46">
        <f t="shared" si="9"/>
        <v>500</v>
      </c>
      <c r="M25" s="27">
        <f t="shared" si="5"/>
        <v>0</v>
      </c>
      <c r="N25" s="28">
        <f t="shared" si="2"/>
        <v>1</v>
      </c>
    </row>
    <row r="26" spans="1:14" ht="15" customHeight="1">
      <c r="A26" s="29" t="s">
        <v>29</v>
      </c>
      <c r="B26" s="20">
        <v>5656</v>
      </c>
      <c r="C26" s="30">
        <v>81</v>
      </c>
      <c r="D26" s="22">
        <f t="shared" si="7"/>
        <v>5737</v>
      </c>
      <c r="E26" s="20">
        <v>5575</v>
      </c>
      <c r="F26" s="30">
        <v>150</v>
      </c>
      <c r="G26" s="22">
        <f t="shared" si="8"/>
        <v>5725</v>
      </c>
      <c r="H26" s="31">
        <f t="shared" si="4"/>
        <v>-12</v>
      </c>
      <c r="I26" s="24">
        <f t="shared" si="6"/>
        <v>0.997908314450061</v>
      </c>
      <c r="J26" s="25">
        <v>5637</v>
      </c>
      <c r="K26" s="30">
        <v>150</v>
      </c>
      <c r="L26" s="46">
        <f t="shared" si="9"/>
        <v>5787</v>
      </c>
      <c r="M26" s="27">
        <f t="shared" si="5"/>
        <v>62</v>
      </c>
      <c r="N26" s="28">
        <f t="shared" si="2"/>
        <v>1.010829694323144</v>
      </c>
    </row>
    <row r="27" spans="1:14" ht="15" customHeight="1">
      <c r="A27" s="50" t="s">
        <v>30</v>
      </c>
      <c r="B27" s="20">
        <v>24194</v>
      </c>
      <c r="C27" s="30">
        <v>0</v>
      </c>
      <c r="D27" s="22">
        <f t="shared" si="7"/>
        <v>24194</v>
      </c>
      <c r="E27" s="20">
        <v>23870</v>
      </c>
      <c r="F27" s="30">
        <v>0</v>
      </c>
      <c r="G27" s="22">
        <f t="shared" si="8"/>
        <v>23870</v>
      </c>
      <c r="H27" s="31">
        <f t="shared" si="4"/>
        <v>-324</v>
      </c>
      <c r="I27" s="24">
        <f t="shared" si="6"/>
        <v>0.9866082499793337</v>
      </c>
      <c r="J27" s="25">
        <v>23870</v>
      </c>
      <c r="K27" s="30"/>
      <c r="L27" s="46">
        <f t="shared" si="9"/>
        <v>23870</v>
      </c>
      <c r="M27" s="27">
        <f t="shared" si="5"/>
        <v>0</v>
      </c>
      <c r="N27" s="28">
        <f t="shared" si="2"/>
        <v>1</v>
      </c>
    </row>
    <row r="28" spans="1:14" ht="15" customHeight="1">
      <c r="A28" s="29" t="s">
        <v>31</v>
      </c>
      <c r="B28" s="20">
        <v>17609</v>
      </c>
      <c r="C28" s="30">
        <v>0</v>
      </c>
      <c r="D28" s="22">
        <f t="shared" si="7"/>
        <v>17609</v>
      </c>
      <c r="E28" s="20">
        <v>17600</v>
      </c>
      <c r="F28" s="30">
        <v>0</v>
      </c>
      <c r="G28" s="22">
        <f t="shared" si="8"/>
        <v>17600</v>
      </c>
      <c r="H28" s="31">
        <f t="shared" si="4"/>
        <v>-9</v>
      </c>
      <c r="I28" s="24">
        <f t="shared" si="6"/>
        <v>0.9994888977227554</v>
      </c>
      <c r="J28" s="25">
        <v>17600</v>
      </c>
      <c r="K28" s="30"/>
      <c r="L28" s="46">
        <f t="shared" si="9"/>
        <v>17600</v>
      </c>
      <c r="M28" s="27">
        <f t="shared" si="5"/>
        <v>0</v>
      </c>
      <c r="N28" s="28">
        <f t="shared" si="2"/>
        <v>1</v>
      </c>
    </row>
    <row r="29" spans="1:14" ht="15" customHeight="1">
      <c r="A29" s="50" t="s">
        <v>32</v>
      </c>
      <c r="B29" s="20">
        <v>16844</v>
      </c>
      <c r="C29" s="30">
        <v>0</v>
      </c>
      <c r="D29" s="22">
        <f t="shared" si="7"/>
        <v>16844</v>
      </c>
      <c r="E29" s="20">
        <v>16900</v>
      </c>
      <c r="F29" s="30">
        <v>0</v>
      </c>
      <c r="G29" s="22">
        <f t="shared" si="8"/>
        <v>16900</v>
      </c>
      <c r="H29" s="31">
        <f t="shared" si="4"/>
        <v>56</v>
      </c>
      <c r="I29" s="24">
        <f t="shared" si="6"/>
        <v>1.0033246259795774</v>
      </c>
      <c r="J29" s="25">
        <v>16900</v>
      </c>
      <c r="K29" s="30"/>
      <c r="L29" s="46">
        <f t="shared" si="9"/>
        <v>16900</v>
      </c>
      <c r="M29" s="27">
        <f t="shared" si="5"/>
        <v>0</v>
      </c>
      <c r="N29" s="28">
        <f t="shared" si="2"/>
        <v>1</v>
      </c>
    </row>
    <row r="30" spans="1:14" ht="15" customHeight="1">
      <c r="A30" s="29" t="s">
        <v>33</v>
      </c>
      <c r="B30" s="20">
        <v>765</v>
      </c>
      <c r="C30" s="30">
        <v>0</v>
      </c>
      <c r="D30" s="22">
        <f t="shared" si="7"/>
        <v>765</v>
      </c>
      <c r="E30" s="20">
        <v>700</v>
      </c>
      <c r="F30" s="30">
        <v>0</v>
      </c>
      <c r="G30" s="22">
        <f t="shared" si="8"/>
        <v>700</v>
      </c>
      <c r="H30" s="31">
        <f t="shared" si="4"/>
        <v>-65</v>
      </c>
      <c r="I30" s="24">
        <f t="shared" si="6"/>
        <v>0.9150326797385621</v>
      </c>
      <c r="J30" s="25">
        <v>700</v>
      </c>
      <c r="K30" s="30"/>
      <c r="L30" s="46">
        <f t="shared" si="9"/>
        <v>700</v>
      </c>
      <c r="M30" s="27">
        <f t="shared" si="5"/>
        <v>0</v>
      </c>
      <c r="N30" s="28">
        <f t="shared" si="2"/>
        <v>1</v>
      </c>
    </row>
    <row r="31" spans="1:14" ht="15">
      <c r="A31" s="29" t="s">
        <v>34</v>
      </c>
      <c r="B31" s="20">
        <v>6585</v>
      </c>
      <c r="C31" s="30">
        <v>0</v>
      </c>
      <c r="D31" s="22">
        <f t="shared" si="7"/>
        <v>6585</v>
      </c>
      <c r="E31" s="20">
        <v>6270</v>
      </c>
      <c r="F31" s="30">
        <v>0</v>
      </c>
      <c r="G31" s="22">
        <f t="shared" si="8"/>
        <v>6270</v>
      </c>
      <c r="H31" s="31">
        <f t="shared" si="4"/>
        <v>-315</v>
      </c>
      <c r="I31" s="24">
        <f t="shared" si="6"/>
        <v>0.9521640091116174</v>
      </c>
      <c r="J31" s="25">
        <v>6270</v>
      </c>
      <c r="K31" s="30"/>
      <c r="L31" s="46">
        <f t="shared" si="9"/>
        <v>6270</v>
      </c>
      <c r="M31" s="27">
        <f t="shared" si="5"/>
        <v>0</v>
      </c>
      <c r="N31" s="28">
        <f t="shared" si="2"/>
        <v>1</v>
      </c>
    </row>
    <row r="32" spans="1:14" ht="15" customHeight="1">
      <c r="A32" s="50" t="s">
        <v>35</v>
      </c>
      <c r="B32" s="20">
        <v>142</v>
      </c>
      <c r="C32" s="30">
        <v>0</v>
      </c>
      <c r="D32" s="22">
        <f t="shared" si="7"/>
        <v>142</v>
      </c>
      <c r="E32" s="20">
        <v>200</v>
      </c>
      <c r="F32" s="30">
        <v>0</v>
      </c>
      <c r="G32" s="22">
        <f t="shared" si="8"/>
        <v>200</v>
      </c>
      <c r="H32" s="31">
        <f t="shared" si="4"/>
        <v>58</v>
      </c>
      <c r="I32" s="24">
        <f t="shared" si="6"/>
        <v>1.408450704225352</v>
      </c>
      <c r="J32" s="25">
        <v>200</v>
      </c>
      <c r="K32" s="30"/>
      <c r="L32" s="46">
        <f t="shared" si="9"/>
        <v>200</v>
      </c>
      <c r="M32" s="27">
        <f t="shared" si="5"/>
        <v>0</v>
      </c>
      <c r="N32" s="28">
        <f t="shared" si="2"/>
        <v>1</v>
      </c>
    </row>
    <row r="33" spans="1:14" ht="15" customHeight="1">
      <c r="A33" s="50" t="s">
        <v>36</v>
      </c>
      <c r="B33" s="20">
        <v>177</v>
      </c>
      <c r="C33" s="30">
        <v>0</v>
      </c>
      <c r="D33" s="22">
        <f t="shared" si="7"/>
        <v>177</v>
      </c>
      <c r="E33" s="20">
        <v>180</v>
      </c>
      <c r="F33" s="30">
        <v>0</v>
      </c>
      <c r="G33" s="22">
        <f t="shared" si="8"/>
        <v>180</v>
      </c>
      <c r="H33" s="31">
        <f t="shared" si="4"/>
        <v>3</v>
      </c>
      <c r="I33" s="24">
        <f t="shared" si="6"/>
        <v>1.0169491525423728</v>
      </c>
      <c r="J33" s="25">
        <v>180</v>
      </c>
      <c r="K33" s="30"/>
      <c r="L33" s="46">
        <f t="shared" si="9"/>
        <v>180</v>
      </c>
      <c r="M33" s="27">
        <f t="shared" si="5"/>
        <v>0</v>
      </c>
      <c r="N33" s="28">
        <f t="shared" si="2"/>
        <v>1</v>
      </c>
    </row>
    <row r="34" spans="1:14" ht="24">
      <c r="A34" s="29" t="s">
        <v>37</v>
      </c>
      <c r="B34" s="20">
        <v>2651</v>
      </c>
      <c r="C34" s="30">
        <v>0</v>
      </c>
      <c r="D34" s="22">
        <f t="shared" si="7"/>
        <v>2651</v>
      </c>
      <c r="E34" s="20">
        <v>2632</v>
      </c>
      <c r="F34" s="30">
        <v>0</v>
      </c>
      <c r="G34" s="22">
        <f t="shared" si="8"/>
        <v>2632</v>
      </c>
      <c r="H34" s="31">
        <f t="shared" si="4"/>
        <v>-19</v>
      </c>
      <c r="I34" s="24">
        <f t="shared" si="6"/>
        <v>0.992832893247831</v>
      </c>
      <c r="J34" s="25">
        <v>2419</v>
      </c>
      <c r="K34" s="30"/>
      <c r="L34" s="46">
        <f t="shared" si="9"/>
        <v>2419</v>
      </c>
      <c r="M34" s="27">
        <f t="shared" si="5"/>
        <v>-213</v>
      </c>
      <c r="N34" s="28">
        <f t="shared" si="2"/>
        <v>0.9190729483282675</v>
      </c>
    </row>
    <row r="35" spans="1:14" ht="24">
      <c r="A35" s="29" t="s">
        <v>38</v>
      </c>
      <c r="B35" s="20">
        <v>2515</v>
      </c>
      <c r="C35" s="30">
        <v>0</v>
      </c>
      <c r="D35" s="22">
        <f t="shared" si="7"/>
        <v>2515</v>
      </c>
      <c r="E35" s="20">
        <v>2532</v>
      </c>
      <c r="F35" s="30">
        <v>0</v>
      </c>
      <c r="G35" s="22">
        <f t="shared" si="8"/>
        <v>2532</v>
      </c>
      <c r="H35" s="31">
        <f t="shared" si="4"/>
        <v>17</v>
      </c>
      <c r="I35" s="24">
        <f t="shared" si="6"/>
        <v>1.0067594433399603</v>
      </c>
      <c r="J35" s="25">
        <v>2219</v>
      </c>
      <c r="K35" s="30"/>
      <c r="L35" s="46">
        <f t="shared" si="9"/>
        <v>2219</v>
      </c>
      <c r="M35" s="27">
        <f t="shared" si="5"/>
        <v>-313</v>
      </c>
      <c r="N35" s="28">
        <f t="shared" si="2"/>
        <v>0.8763823064770933</v>
      </c>
    </row>
    <row r="36" spans="1:15" ht="24">
      <c r="A36" s="29" t="s">
        <v>39</v>
      </c>
      <c r="B36" s="20">
        <v>136</v>
      </c>
      <c r="C36" s="21">
        <v>0</v>
      </c>
      <c r="D36" s="22">
        <f t="shared" si="7"/>
        <v>136</v>
      </c>
      <c r="E36" s="51">
        <v>100</v>
      </c>
      <c r="F36" s="36">
        <v>0</v>
      </c>
      <c r="G36" s="22">
        <f t="shared" si="8"/>
        <v>100</v>
      </c>
      <c r="H36" s="52">
        <f t="shared" si="4"/>
        <v>-36</v>
      </c>
      <c r="I36" s="53">
        <f t="shared" si="6"/>
        <v>0.7352941176470589</v>
      </c>
      <c r="J36" s="25">
        <v>200</v>
      </c>
      <c r="K36" s="30"/>
      <c r="L36" s="46">
        <f t="shared" si="9"/>
        <v>200</v>
      </c>
      <c r="M36" s="27">
        <f t="shared" si="5"/>
        <v>100</v>
      </c>
      <c r="N36" s="28">
        <f t="shared" si="2"/>
        <v>2</v>
      </c>
      <c r="O36" s="54"/>
    </row>
    <row r="37" spans="1:14" ht="15" customHeight="1" thickBot="1">
      <c r="A37" s="55" t="s">
        <v>40</v>
      </c>
      <c r="B37" s="20">
        <v>0</v>
      </c>
      <c r="C37" s="36">
        <v>180</v>
      </c>
      <c r="D37" s="22">
        <f t="shared" si="7"/>
        <v>180</v>
      </c>
      <c r="E37" s="51">
        <v>0</v>
      </c>
      <c r="F37" s="36">
        <v>170</v>
      </c>
      <c r="G37" s="22">
        <f t="shared" si="8"/>
        <v>170</v>
      </c>
      <c r="H37" s="37">
        <f t="shared" si="4"/>
        <v>-10</v>
      </c>
      <c r="I37" s="38">
        <f t="shared" si="6"/>
        <v>0.9444444444444444</v>
      </c>
      <c r="J37" s="56"/>
      <c r="K37" s="36">
        <v>170</v>
      </c>
      <c r="L37" s="46">
        <f t="shared" si="9"/>
        <v>170</v>
      </c>
      <c r="M37" s="57">
        <f t="shared" si="5"/>
        <v>0</v>
      </c>
      <c r="N37" s="28">
        <f t="shared" si="2"/>
        <v>1</v>
      </c>
    </row>
    <row r="38" spans="1:14" ht="15" customHeight="1" thickBot="1">
      <c r="A38" s="633" t="s">
        <v>41</v>
      </c>
      <c r="B38" s="634">
        <f aca="true" t="shared" si="10" ref="B38:G38">SUM(B20+B21+B22+B23+B24+B27+B32+B33+B34+B37)</f>
        <v>36967</v>
      </c>
      <c r="C38" s="634">
        <f t="shared" si="10"/>
        <v>285</v>
      </c>
      <c r="D38" s="634">
        <f t="shared" si="10"/>
        <v>37252</v>
      </c>
      <c r="E38" s="634">
        <f t="shared" si="10"/>
        <v>36557</v>
      </c>
      <c r="F38" s="634">
        <f t="shared" si="10"/>
        <v>420</v>
      </c>
      <c r="G38" s="634">
        <f t="shared" si="10"/>
        <v>36977</v>
      </c>
      <c r="H38" s="639">
        <f t="shared" si="4"/>
        <v>-275</v>
      </c>
      <c r="I38" s="640">
        <f t="shared" si="6"/>
        <v>0.9926178460216901</v>
      </c>
      <c r="J38" s="636">
        <v>36819</v>
      </c>
      <c r="K38" s="636">
        <f>SUM(K20+K21+K22+K23+K24+K27+K32+K33+K34+K37)</f>
        <v>420</v>
      </c>
      <c r="L38" s="636">
        <v>37239</v>
      </c>
      <c r="M38" s="635">
        <f t="shared" si="5"/>
        <v>262</v>
      </c>
      <c r="N38" s="274">
        <f>IF(G38=0,0,+L38/G38)</f>
        <v>1.0070854855721123</v>
      </c>
    </row>
    <row r="39" spans="1:14" ht="15" customHeight="1" thickBot="1">
      <c r="A39" s="633" t="s">
        <v>42</v>
      </c>
      <c r="B39" s="635">
        <f>B19-B38</f>
        <v>-1169</v>
      </c>
      <c r="C39" s="636">
        <f>C19-C38</f>
        <v>1169</v>
      </c>
      <c r="D39" s="637">
        <f>SUM(B39:C39)</f>
        <v>0</v>
      </c>
      <c r="E39" s="635">
        <f>E19-E38</f>
        <v>-930</v>
      </c>
      <c r="F39" s="636">
        <f>F19-F38</f>
        <v>930</v>
      </c>
      <c r="G39" s="637">
        <f>SUM(E39:F39)</f>
        <v>0</v>
      </c>
      <c r="H39" s="639">
        <f>+E39-B39</f>
        <v>239</v>
      </c>
      <c r="I39" s="640"/>
      <c r="J39" s="635">
        <f>J19-J38</f>
        <v>-1010</v>
      </c>
      <c r="K39" s="636">
        <f>K19-K38</f>
        <v>1010</v>
      </c>
      <c r="L39" s="637">
        <f>SUM(J39:K39)</f>
        <v>0</v>
      </c>
      <c r="M39" s="635"/>
      <c r="N39" s="274"/>
    </row>
    <row r="40" spans="1:14" ht="24.75" thickBot="1">
      <c r="A40" s="633" t="s">
        <v>43</v>
      </c>
      <c r="B40" s="733">
        <v>0</v>
      </c>
      <c r="C40" s="734"/>
      <c r="D40" s="735"/>
      <c r="E40" s="723">
        <v>0</v>
      </c>
      <c r="F40" s="724"/>
      <c r="G40" s="725"/>
      <c r="H40" s="639"/>
      <c r="I40" s="640"/>
      <c r="J40" s="723">
        <v>0</v>
      </c>
      <c r="K40" s="724"/>
      <c r="L40" s="725"/>
      <c r="M40" s="635"/>
      <c r="N40" s="274"/>
    </row>
    <row r="41" spans="1:8" ht="21.75" customHeight="1" thickBot="1">
      <c r="A41" s="638" t="s">
        <v>44</v>
      </c>
      <c r="B41" s="726"/>
      <c r="C41" s="727"/>
      <c r="D41" s="727"/>
      <c r="E41" s="723">
        <f>+E40</f>
        <v>0</v>
      </c>
      <c r="F41" s="724"/>
      <c r="G41" s="725"/>
      <c r="H41"/>
    </row>
    <row r="42" ht="14.25" customHeight="1">
      <c r="A42" s="62"/>
    </row>
    <row r="43" ht="12.75" customHeight="1">
      <c r="A43" s="1"/>
    </row>
    <row r="44" spans="1:10" ht="16.5" customHeight="1" thickBot="1">
      <c r="A44" s="62" t="s">
        <v>0</v>
      </c>
      <c r="B44" s="709" t="s">
        <v>84</v>
      </c>
      <c r="C44" s="709"/>
      <c r="D44" s="709"/>
      <c r="E44" s="709"/>
      <c r="F44" s="709"/>
      <c r="G44" s="709"/>
      <c r="H44" s="709"/>
      <c r="I44" s="709"/>
      <c r="J44" t="s">
        <v>1</v>
      </c>
    </row>
    <row r="45" spans="1:10" ht="18" customHeight="1">
      <c r="A45" s="699" t="s">
        <v>45</v>
      </c>
      <c r="B45" s="702" t="s">
        <v>86</v>
      </c>
      <c r="C45" s="705" t="s">
        <v>85</v>
      </c>
      <c r="D45" s="706"/>
      <c r="E45" s="706"/>
      <c r="F45" s="706"/>
      <c r="G45" s="706"/>
      <c r="H45" s="706"/>
      <c r="I45" s="707"/>
      <c r="J45" s="720" t="s">
        <v>87</v>
      </c>
    </row>
    <row r="46" spans="1:10" ht="14.25" customHeight="1">
      <c r="A46" s="700"/>
      <c r="B46" s="703"/>
      <c r="C46" s="728" t="s">
        <v>46</v>
      </c>
      <c r="D46" s="730" t="s">
        <v>47</v>
      </c>
      <c r="E46" s="731"/>
      <c r="F46" s="731"/>
      <c r="G46" s="731"/>
      <c r="H46" s="731"/>
      <c r="I46" s="732"/>
      <c r="J46" s="721"/>
    </row>
    <row r="47" spans="1:10" ht="14.25" customHeight="1">
      <c r="A47" s="701"/>
      <c r="B47" s="704"/>
      <c r="C47" s="729"/>
      <c r="D47" s="642">
        <v>1</v>
      </c>
      <c r="E47" s="642">
        <v>2</v>
      </c>
      <c r="F47" s="642">
        <v>3</v>
      </c>
      <c r="G47" s="642">
        <v>4</v>
      </c>
      <c r="H47" s="643">
        <v>5</v>
      </c>
      <c r="I47" s="643">
        <v>7</v>
      </c>
      <c r="J47" s="722"/>
    </row>
    <row r="48" spans="1:10" ht="14.25" customHeight="1" thickBot="1">
      <c r="A48" s="65">
        <v>159544</v>
      </c>
      <c r="B48" s="66">
        <v>47260</v>
      </c>
      <c r="C48" s="67">
        <v>2219</v>
      </c>
      <c r="D48" s="68">
        <v>122</v>
      </c>
      <c r="E48" s="67">
        <v>510</v>
      </c>
      <c r="F48" s="67">
        <v>89</v>
      </c>
      <c r="G48" s="67">
        <v>60</v>
      </c>
      <c r="H48" s="69">
        <v>0</v>
      </c>
      <c r="I48" s="67">
        <v>1438</v>
      </c>
      <c r="J48" s="70">
        <v>110065</v>
      </c>
    </row>
    <row r="49" ht="14.25" customHeight="1">
      <c r="A49" s="1"/>
    </row>
    <row r="50" ht="14.25" customHeight="1">
      <c r="A50" s="62"/>
    </row>
    <row r="51" spans="1:12" ht="14.25" customHeight="1" thickBot="1">
      <c r="A51" s="708" t="s">
        <v>48</v>
      </c>
      <c r="B51" s="709"/>
      <c r="C51" s="709"/>
      <c r="D51" s="709"/>
      <c r="E51" s="709"/>
      <c r="F51" s="708"/>
      <c r="G51" s="708"/>
      <c r="H51" s="708"/>
      <c r="I51" s="708"/>
      <c r="J51" s="708"/>
      <c r="K51" s="708"/>
      <c r="L51" s="708"/>
    </row>
    <row r="52" spans="1:12" ht="24" customHeight="1">
      <c r="A52" s="71"/>
      <c r="B52" s="710" t="s">
        <v>49</v>
      </c>
      <c r="C52" s="711"/>
      <c r="D52" s="711"/>
      <c r="E52" s="714" t="s">
        <v>76</v>
      </c>
      <c r="F52" s="715"/>
      <c r="G52" s="715"/>
      <c r="H52" s="716"/>
      <c r="I52" s="72"/>
      <c r="J52" s="72"/>
      <c r="K52" s="72"/>
      <c r="L52" s="72"/>
    </row>
    <row r="53" spans="1:8" ht="23.25" thickBot="1">
      <c r="A53" s="71"/>
      <c r="B53" s="712"/>
      <c r="C53" s="713"/>
      <c r="D53" s="713"/>
      <c r="E53" s="644" t="s">
        <v>77</v>
      </c>
      <c r="F53" s="645" t="s">
        <v>50</v>
      </c>
      <c r="G53" s="645" t="s">
        <v>51</v>
      </c>
      <c r="H53" s="646" t="s">
        <v>78</v>
      </c>
    </row>
    <row r="54" spans="2:8" ht="14.25" customHeight="1">
      <c r="B54" s="717" t="s">
        <v>52</v>
      </c>
      <c r="C54" s="718"/>
      <c r="D54" s="719"/>
      <c r="E54" s="73" t="s">
        <v>53</v>
      </c>
      <c r="F54" s="74" t="s">
        <v>53</v>
      </c>
      <c r="G54" s="74" t="s">
        <v>53</v>
      </c>
      <c r="H54" s="75" t="s">
        <v>53</v>
      </c>
    </row>
    <row r="55" spans="2:8" ht="14.25" customHeight="1">
      <c r="B55" s="696" t="s">
        <v>54</v>
      </c>
      <c r="C55" s="697"/>
      <c r="D55" s="698"/>
      <c r="E55" s="119">
        <v>39</v>
      </c>
      <c r="F55" s="76">
        <v>0</v>
      </c>
      <c r="G55" s="76">
        <v>0</v>
      </c>
      <c r="H55" s="77">
        <v>39</v>
      </c>
    </row>
    <row r="56" spans="2:8" ht="14.25" customHeight="1">
      <c r="B56" s="684" t="s">
        <v>55</v>
      </c>
      <c r="C56" s="685"/>
      <c r="D56" s="686"/>
      <c r="E56" s="78" t="s">
        <v>53</v>
      </c>
      <c r="F56" s="79" t="s">
        <v>53</v>
      </c>
      <c r="G56" s="79" t="s">
        <v>53</v>
      </c>
      <c r="H56" s="80" t="s">
        <v>53</v>
      </c>
    </row>
    <row r="57" spans="2:8" ht="14.25" customHeight="1">
      <c r="B57" s="684" t="s">
        <v>56</v>
      </c>
      <c r="C57" s="685"/>
      <c r="D57" s="686"/>
      <c r="E57" s="120">
        <v>245</v>
      </c>
      <c r="F57" s="121">
        <v>169</v>
      </c>
      <c r="G57" s="121">
        <v>160</v>
      </c>
      <c r="H57" s="81">
        <v>254</v>
      </c>
    </row>
    <row r="58" spans="2:8" ht="14.25" customHeight="1">
      <c r="B58" s="684" t="s">
        <v>57</v>
      </c>
      <c r="C58" s="685"/>
      <c r="D58" s="686"/>
      <c r="E58" s="82" t="s">
        <v>53</v>
      </c>
      <c r="F58" s="83" t="s">
        <v>53</v>
      </c>
      <c r="G58" s="83" t="s">
        <v>53</v>
      </c>
      <c r="H58" s="84" t="s">
        <v>53</v>
      </c>
    </row>
    <row r="59" spans="2:8" ht="14.25" customHeight="1">
      <c r="B59" s="684" t="s">
        <v>58</v>
      </c>
      <c r="C59" s="685"/>
      <c r="D59" s="686"/>
      <c r="E59" s="119">
        <v>34</v>
      </c>
      <c r="F59" s="76">
        <v>0</v>
      </c>
      <c r="G59" s="76">
        <v>0</v>
      </c>
      <c r="H59" s="77">
        <v>34</v>
      </c>
    </row>
    <row r="60" spans="2:8" ht="14.25" customHeight="1" thickBot="1">
      <c r="B60" s="687" t="s">
        <v>59</v>
      </c>
      <c r="C60" s="688"/>
      <c r="D60" s="689"/>
      <c r="E60" s="122">
        <v>2647</v>
      </c>
      <c r="F60" s="123">
        <v>3719</v>
      </c>
      <c r="G60" s="123">
        <v>5527</v>
      </c>
      <c r="H60" s="85">
        <v>839</v>
      </c>
    </row>
    <row r="61" ht="14.25" customHeight="1">
      <c r="A61" s="62"/>
    </row>
    <row r="62" ht="14.25" customHeight="1">
      <c r="A62" s="1"/>
    </row>
    <row r="63" ht="14.25" customHeight="1" thickBot="1">
      <c r="A63" s="62"/>
    </row>
    <row r="64" spans="1:12" ht="14.25" customHeight="1">
      <c r="A64" s="690" t="s">
        <v>79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47"/>
      <c r="L64" s="648"/>
    </row>
    <row r="65" spans="1:12" ht="14.25" customHeight="1">
      <c r="A65" s="692" t="s">
        <v>60</v>
      </c>
      <c r="B65" s="693"/>
      <c r="C65" s="693"/>
      <c r="D65" s="693"/>
      <c r="E65" s="694"/>
      <c r="F65" s="649" t="s">
        <v>61</v>
      </c>
      <c r="G65" s="695" t="s">
        <v>62</v>
      </c>
      <c r="H65" s="693"/>
      <c r="I65" s="693"/>
      <c r="J65" s="693"/>
      <c r="K65" s="694"/>
      <c r="L65" s="650" t="s">
        <v>61</v>
      </c>
    </row>
    <row r="66" spans="1:12" ht="14.25" customHeight="1">
      <c r="A66" s="665" t="s">
        <v>90</v>
      </c>
      <c r="B66" s="666"/>
      <c r="C66" s="666"/>
      <c r="D66" s="666"/>
      <c r="E66" s="667"/>
      <c r="F66" s="90">
        <v>150</v>
      </c>
      <c r="G66" s="655" t="s">
        <v>89</v>
      </c>
      <c r="H66" s="656"/>
      <c r="I66" s="656"/>
      <c r="J66" s="656"/>
      <c r="K66" s="657"/>
      <c r="L66" s="91">
        <v>200</v>
      </c>
    </row>
    <row r="67" spans="1:12" ht="14.25" customHeight="1">
      <c r="A67" s="92" t="s">
        <v>92</v>
      </c>
      <c r="B67" s="93"/>
      <c r="C67" s="93"/>
      <c r="D67" s="93"/>
      <c r="E67" s="94"/>
      <c r="F67" s="95">
        <v>150</v>
      </c>
      <c r="G67" s="655" t="s">
        <v>91</v>
      </c>
      <c r="H67" s="656"/>
      <c r="I67" s="656"/>
      <c r="J67" s="656"/>
      <c r="K67" s="657"/>
      <c r="L67" s="91">
        <v>350</v>
      </c>
    </row>
    <row r="68" spans="1:12" ht="14.25" customHeight="1">
      <c r="A68" s="658" t="s">
        <v>93</v>
      </c>
      <c r="B68" s="659"/>
      <c r="C68" s="659"/>
      <c r="D68" s="659"/>
      <c r="E68" s="660"/>
      <c r="F68" s="96">
        <v>1650</v>
      </c>
      <c r="G68" s="655"/>
      <c r="H68" s="656"/>
      <c r="I68" s="656"/>
      <c r="J68" s="656"/>
      <c r="K68" s="657"/>
      <c r="L68" s="97"/>
    </row>
    <row r="69" spans="1:12" ht="14.25" customHeight="1" thickBot="1">
      <c r="A69" s="92"/>
      <c r="B69" s="93"/>
      <c r="C69" s="93"/>
      <c r="D69" s="93"/>
      <c r="E69" s="93"/>
      <c r="F69" s="96"/>
      <c r="G69" s="98"/>
      <c r="H69" s="99"/>
      <c r="I69" s="99"/>
      <c r="J69" s="99"/>
      <c r="K69" s="100"/>
      <c r="L69" s="97"/>
    </row>
    <row r="70" spans="1:12" ht="14.25" customHeight="1" thickBot="1">
      <c r="A70" s="661" t="s">
        <v>63</v>
      </c>
      <c r="B70" s="662"/>
      <c r="C70" s="662"/>
      <c r="D70" s="662"/>
      <c r="E70" s="663"/>
      <c r="F70" s="101">
        <f>SUM(F66:F69)</f>
        <v>1950</v>
      </c>
      <c r="G70" s="661" t="s">
        <v>63</v>
      </c>
      <c r="H70" s="662"/>
      <c r="I70" s="662"/>
      <c r="J70" s="662"/>
      <c r="K70" s="664"/>
      <c r="L70" s="102">
        <f>SUM(L66:L69)</f>
        <v>550</v>
      </c>
    </row>
    <row r="71" spans="1:11" ht="14.25" customHeight="1" thickBot="1">
      <c r="A71" s="671" t="s">
        <v>64</v>
      </c>
      <c r="B71" s="672"/>
      <c r="C71" s="672"/>
      <c r="D71" s="672"/>
      <c r="E71" s="673"/>
      <c r="F71" s="103">
        <v>1427</v>
      </c>
      <c r="G71" s="104"/>
      <c r="H71" s="104"/>
      <c r="I71" s="72"/>
      <c r="J71" s="72"/>
      <c r="K71" s="72"/>
    </row>
    <row r="72" ht="14.25" customHeight="1">
      <c r="A72" s="1"/>
    </row>
    <row r="74" spans="1:12" ht="15">
      <c r="A74" s="674" t="s">
        <v>80</v>
      </c>
      <c r="B74" s="674"/>
      <c r="C74" s="674"/>
      <c r="D74" s="674"/>
      <c r="E74" s="674"/>
      <c r="F74" s="674"/>
      <c r="G74" s="674"/>
      <c r="H74" s="674"/>
      <c r="I74" s="674"/>
      <c r="J74" s="674"/>
      <c r="K74" s="674"/>
      <c r="L74" s="674"/>
    </row>
    <row r="75" ht="15.75" thickBot="1">
      <c r="B75" s="62"/>
    </row>
    <row r="76" spans="1:9" ht="15.75" thickBot="1">
      <c r="A76" s="105"/>
      <c r="B76" s="675" t="s">
        <v>65</v>
      </c>
      <c r="C76" s="676"/>
      <c r="D76" s="677"/>
      <c r="E76" s="651"/>
      <c r="F76" s="652" t="s">
        <v>66</v>
      </c>
      <c r="G76" s="653"/>
      <c r="H76" s="678" t="s">
        <v>67</v>
      </c>
      <c r="I76" s="679"/>
    </row>
    <row r="77" spans="1:14" s="105" customFormat="1" ht="13.5" customHeight="1">
      <c r="A77"/>
      <c r="B77" s="107" t="s">
        <v>68</v>
      </c>
      <c r="C77" s="108" t="s">
        <v>69</v>
      </c>
      <c r="D77" s="109" t="s">
        <v>70</v>
      </c>
      <c r="E77" s="107" t="s">
        <v>68</v>
      </c>
      <c r="F77" s="108" t="s">
        <v>69</v>
      </c>
      <c r="G77" s="109" t="s">
        <v>71</v>
      </c>
      <c r="H77" s="680" t="s">
        <v>72</v>
      </c>
      <c r="I77" s="681"/>
      <c r="J77"/>
      <c r="K77"/>
      <c r="L77"/>
      <c r="M77"/>
      <c r="N77"/>
    </row>
    <row r="78" spans="2:9" ht="15.75" thickBot="1">
      <c r="B78" s="110">
        <v>2013</v>
      </c>
      <c r="C78" s="111">
        <v>2014</v>
      </c>
      <c r="D78" s="112"/>
      <c r="E78" s="110">
        <v>2013</v>
      </c>
      <c r="F78" s="111">
        <v>2014</v>
      </c>
      <c r="G78" s="112" t="s">
        <v>82</v>
      </c>
      <c r="H78" s="682" t="s">
        <v>73</v>
      </c>
      <c r="I78" s="683"/>
    </row>
    <row r="79" spans="2:9" ht="15.75" thickBot="1">
      <c r="B79" s="113">
        <v>68</v>
      </c>
      <c r="C79" s="114">
        <v>67</v>
      </c>
      <c r="D79" s="115">
        <f>SUM(C79-B79)</f>
        <v>-1</v>
      </c>
      <c r="E79" s="113">
        <f>H80/(12*B79)*1000</f>
        <v>20710.78431372549</v>
      </c>
      <c r="F79" s="114">
        <f>H79/(12*C79)*1000</f>
        <v>21019.900497512437</v>
      </c>
      <c r="G79" s="116">
        <f>PRODUCT(F79/E79*100)</f>
        <v>101.49253731343283</v>
      </c>
      <c r="H79" s="668">
        <f>L29</f>
        <v>16900</v>
      </c>
      <c r="I79" s="669"/>
    </row>
    <row r="80" spans="2:9" ht="13.5" customHeight="1" hidden="1">
      <c r="B80" s="117"/>
      <c r="C80" s="117"/>
      <c r="D80" s="117"/>
      <c r="E80" s="117"/>
      <c r="F80" s="117"/>
      <c r="G80" s="117"/>
      <c r="H80" s="670">
        <f>G29</f>
        <v>16900</v>
      </c>
      <c r="I80" s="670"/>
    </row>
    <row r="81" spans="2:7" ht="13.5" customHeight="1" hidden="1">
      <c r="B81" s="117"/>
      <c r="C81" s="117"/>
      <c r="D81" s="117"/>
      <c r="E81" s="117"/>
      <c r="F81" s="117"/>
      <c r="G81" s="117"/>
    </row>
    <row r="82" spans="2:7" ht="16.5" customHeight="1">
      <c r="B82" s="117"/>
      <c r="C82" s="117"/>
      <c r="D82" s="117"/>
      <c r="E82" s="117"/>
      <c r="F82" s="117"/>
      <c r="G82" s="117"/>
    </row>
  </sheetData>
  <sheetProtection/>
  <mergeCells count="46">
    <mergeCell ref="O14:O20"/>
    <mergeCell ref="A3:N3"/>
    <mergeCell ref="A5:A8"/>
    <mergeCell ref="B5:N5"/>
    <mergeCell ref="H6:I6"/>
    <mergeCell ref="M6:N6"/>
    <mergeCell ref="J40:L40"/>
    <mergeCell ref="B41:D41"/>
    <mergeCell ref="E41:G41"/>
    <mergeCell ref="B44:I44"/>
    <mergeCell ref="C46:C47"/>
    <mergeCell ref="D46:I46"/>
    <mergeCell ref="B40:D40"/>
    <mergeCell ref="E40:G40"/>
    <mergeCell ref="B55:D55"/>
    <mergeCell ref="B56:D56"/>
    <mergeCell ref="A45:A47"/>
    <mergeCell ref="B45:B47"/>
    <mergeCell ref="C45:I45"/>
    <mergeCell ref="A51:L51"/>
    <mergeCell ref="B52:D53"/>
    <mergeCell ref="E52:H52"/>
    <mergeCell ref="B54:D54"/>
    <mergeCell ref="J45:J47"/>
    <mergeCell ref="B57:D57"/>
    <mergeCell ref="B58:D58"/>
    <mergeCell ref="B59:D59"/>
    <mergeCell ref="B60:D60"/>
    <mergeCell ref="A64:J64"/>
    <mergeCell ref="A65:E65"/>
    <mergeCell ref="G65:K65"/>
    <mergeCell ref="H79:I79"/>
    <mergeCell ref="H80:I80"/>
    <mergeCell ref="A71:E71"/>
    <mergeCell ref="A74:L74"/>
    <mergeCell ref="B76:D76"/>
    <mergeCell ref="H76:I76"/>
    <mergeCell ref="H77:I77"/>
    <mergeCell ref="H78:I78"/>
    <mergeCell ref="G66:K66"/>
    <mergeCell ref="G67:K67"/>
    <mergeCell ref="A68:E68"/>
    <mergeCell ref="G68:K68"/>
    <mergeCell ref="A70:E70"/>
    <mergeCell ref="G70:K70"/>
    <mergeCell ref="A66:E66"/>
  </mergeCells>
  <conditionalFormatting sqref="N38">
    <cfRule type="cellIs" priority="1" dxfId="14" operator="between" stopIfTrue="1">
      <formula>0.95</formula>
      <formula>0.05</formula>
    </cfRule>
    <cfRule type="cellIs" priority="2" dxfId="15" operator="between" stopIfTrue="1">
      <formula>1.05</formula>
      <formula>1.49</formula>
    </cfRule>
    <cfRule type="cellIs" priority="3" dxfId="11" operator="greaterThan" stopIfTrue="1">
      <formula>1.5</formula>
    </cfRule>
  </conditionalFormatting>
  <printOptions/>
  <pageMargins left="0.7086614173228347" right="0.7086614173228347" top="0.5905511811023623" bottom="0.7874015748031497" header="0.31496062992125984" footer="0.31496062992125984"/>
  <pageSetup fitToHeight="2" fitToWidth="1" horizontalDpi="600" verticalDpi="600" orientation="portrait" paperSize="9" scale="51" r:id="rId1"/>
  <headerFooter>
    <oddHeader>&amp;C
&amp;R&amp;"-,Tučné"RK-40-2013-21, př. 1b
počet stran: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view="pageLayout" zoomScaleNormal="80" workbookViewId="0" topLeftCell="B1">
      <selection activeCell="N80" sqref="N80"/>
    </sheetView>
  </sheetViews>
  <sheetFormatPr defaultColWidth="9.140625" defaultRowHeight="15"/>
  <cols>
    <col min="1" max="1" width="34.421875" style="0" customWidth="1"/>
    <col min="2" max="2" width="9.7109375" style="1" customWidth="1"/>
    <col min="3" max="3" width="9.8515625" style="1" customWidth="1"/>
    <col min="4" max="4" width="10.7109375" style="1" customWidth="1"/>
    <col min="5" max="5" width="10.57421875" style="1" customWidth="1"/>
    <col min="6" max="7" width="9.7109375" style="1" customWidth="1"/>
    <col min="8" max="8" width="8.7109375" style="1" customWidth="1"/>
    <col min="9" max="9" width="9.421875" style="0" customWidth="1"/>
    <col min="10" max="10" width="10.421875" style="0" customWidth="1"/>
    <col min="11" max="11" width="12.140625" style="0" customWidth="1"/>
    <col min="12" max="12" width="11.421875" style="0" bestFit="1" customWidth="1"/>
    <col min="15" max="15" width="9.7109375" style="0" customWidth="1"/>
  </cols>
  <sheetData>
    <row r="1" spans="12:13" ht="15">
      <c r="L1" s="2"/>
      <c r="M1" s="212"/>
    </row>
    <row r="2" spans="12:13" ht="15">
      <c r="L2" s="2"/>
      <c r="M2" s="212"/>
    </row>
    <row r="3" spans="1:14" ht="15.75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</row>
    <row r="4" spans="1:14" ht="14.25" customHeight="1" thickBot="1">
      <c r="A4" s="3"/>
      <c r="B4" s="4"/>
      <c r="C4" s="4"/>
      <c r="D4" s="4"/>
      <c r="E4" s="4"/>
      <c r="F4" s="4"/>
      <c r="G4" s="4"/>
      <c r="H4" s="4"/>
      <c r="N4" t="s">
        <v>1</v>
      </c>
    </row>
    <row r="5" spans="1:14" ht="20.25" customHeight="1" thickBot="1">
      <c r="A5" s="812" t="s">
        <v>2</v>
      </c>
      <c r="B5" s="819" t="s">
        <v>166</v>
      </c>
      <c r="C5" s="1046"/>
      <c r="D5" s="1046"/>
      <c r="E5" s="1046"/>
      <c r="F5" s="1046"/>
      <c r="G5" s="1046" t="s">
        <v>1</v>
      </c>
      <c r="H5" s="1046"/>
      <c r="I5" s="1046"/>
      <c r="J5" s="1047"/>
      <c r="K5" s="1047"/>
      <c r="L5" s="1047"/>
      <c r="M5" s="1047"/>
      <c r="N5" s="1048"/>
    </row>
    <row r="6" spans="1:14" ht="12.75" customHeight="1">
      <c r="A6" s="813"/>
      <c r="B6" s="5" t="s">
        <v>83</v>
      </c>
      <c r="C6" s="6"/>
      <c r="D6" s="7"/>
      <c r="E6" s="5" t="s">
        <v>109</v>
      </c>
      <c r="F6" s="6"/>
      <c r="G6" s="7"/>
      <c r="H6" s="815" t="s">
        <v>4</v>
      </c>
      <c r="I6" s="878"/>
      <c r="J6" s="6" t="s">
        <v>75</v>
      </c>
      <c r="K6" s="8"/>
      <c r="L6" s="7"/>
      <c r="M6" s="815" t="s">
        <v>81</v>
      </c>
      <c r="N6" s="816"/>
    </row>
    <row r="7" spans="1:14" ht="12.75" customHeight="1">
      <c r="A7" s="813"/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ht="13.5" customHeight="1" thickBot="1">
      <c r="A8" s="814"/>
      <c r="B8" s="14" t="s">
        <v>9</v>
      </c>
      <c r="C8" s="15" t="s">
        <v>9</v>
      </c>
      <c r="D8" s="16"/>
      <c r="E8" s="14" t="s">
        <v>9</v>
      </c>
      <c r="F8" s="15" t="s">
        <v>9</v>
      </c>
      <c r="G8" s="16"/>
      <c r="H8" s="18" t="s">
        <v>10</v>
      </c>
      <c r="I8" s="20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15" customHeight="1">
      <c r="A9" s="19" t="s">
        <v>12</v>
      </c>
      <c r="B9" s="191">
        <v>0</v>
      </c>
      <c r="C9" s="190">
        <v>0</v>
      </c>
      <c r="D9" s="187">
        <f aca="true" t="shared" si="0" ref="D9:D18">SUM(B9:C9)</f>
        <v>0</v>
      </c>
      <c r="E9" s="191">
        <v>0</v>
      </c>
      <c r="F9" s="190">
        <v>0</v>
      </c>
      <c r="G9" s="187">
        <f>SUM(E9:F9)</f>
        <v>0</v>
      </c>
      <c r="H9" s="193">
        <f>SUM(F9:G9)</f>
        <v>0</v>
      </c>
      <c r="I9" s="176">
        <f aca="true" t="shared" si="1" ref="I9:I38">IF(D9=0,0,+G9/D9)</f>
        <v>0</v>
      </c>
      <c r="J9" s="191">
        <v>0</v>
      </c>
      <c r="K9" s="190">
        <v>0</v>
      </c>
      <c r="L9" s="185">
        <f aca="true" t="shared" si="2" ref="L9:L18">SUM(J9:K9)</f>
        <v>0</v>
      </c>
      <c r="M9" s="27">
        <v>0</v>
      </c>
      <c r="N9" s="28">
        <f aca="true" t="shared" si="3" ref="N9:N38">IF(G9=0,0,+L9/G9)</f>
        <v>0</v>
      </c>
    </row>
    <row r="10" spans="1:14" ht="15" customHeight="1">
      <c r="A10" s="29" t="s">
        <v>13</v>
      </c>
      <c r="B10" s="184">
        <v>106</v>
      </c>
      <c r="C10" s="174">
        <v>105</v>
      </c>
      <c r="D10" s="187">
        <f t="shared" si="0"/>
        <v>211</v>
      </c>
      <c r="E10" s="184">
        <v>100</v>
      </c>
      <c r="F10" s="190">
        <v>100</v>
      </c>
      <c r="G10" s="187">
        <f aca="true" t="shared" si="4" ref="G10:G18">SUM(E10:F10)</f>
        <v>200</v>
      </c>
      <c r="H10" s="177">
        <f aca="true" t="shared" si="5" ref="H10:H38">+G10-D10</f>
        <v>-11</v>
      </c>
      <c r="I10" s="176">
        <f t="shared" si="1"/>
        <v>0.9478672985781991</v>
      </c>
      <c r="J10" s="184">
        <v>100</v>
      </c>
      <c r="K10" s="190">
        <v>100</v>
      </c>
      <c r="L10" s="185">
        <f t="shared" si="2"/>
        <v>200</v>
      </c>
      <c r="M10" s="32">
        <f aca="true" t="shared" si="6" ref="M10:M38">+L10-G10</f>
        <v>0</v>
      </c>
      <c r="N10" s="28">
        <f t="shared" si="3"/>
        <v>1</v>
      </c>
    </row>
    <row r="11" spans="1:14" ht="15" customHeight="1">
      <c r="A11" s="29" t="s">
        <v>14</v>
      </c>
      <c r="B11" s="184">
        <v>0</v>
      </c>
      <c r="C11" s="174">
        <v>0</v>
      </c>
      <c r="D11" s="187">
        <f t="shared" si="0"/>
        <v>0</v>
      </c>
      <c r="E11" s="184">
        <v>0</v>
      </c>
      <c r="F11" s="190">
        <v>0</v>
      </c>
      <c r="G11" s="187">
        <f t="shared" si="4"/>
        <v>0</v>
      </c>
      <c r="H11" s="177">
        <f t="shared" si="5"/>
        <v>0</v>
      </c>
      <c r="I11" s="176">
        <f t="shared" si="1"/>
        <v>0</v>
      </c>
      <c r="J11" s="184">
        <v>0</v>
      </c>
      <c r="K11" s="190">
        <v>0</v>
      </c>
      <c r="L11" s="185">
        <f t="shared" si="2"/>
        <v>0</v>
      </c>
      <c r="M11" s="32">
        <f t="shared" si="6"/>
        <v>0</v>
      </c>
      <c r="N11" s="28">
        <f t="shared" si="3"/>
        <v>0</v>
      </c>
    </row>
    <row r="12" spans="1:14" ht="15" customHeight="1">
      <c r="A12" s="29" t="s">
        <v>15</v>
      </c>
      <c r="B12" s="184">
        <v>2</v>
      </c>
      <c r="C12" s="174">
        <v>0</v>
      </c>
      <c r="D12" s="187">
        <f t="shared" si="0"/>
        <v>2</v>
      </c>
      <c r="E12" s="184">
        <v>0</v>
      </c>
      <c r="F12" s="190">
        <v>0</v>
      </c>
      <c r="G12" s="187">
        <f t="shared" si="4"/>
        <v>0</v>
      </c>
      <c r="H12" s="177">
        <f t="shared" si="5"/>
        <v>-2</v>
      </c>
      <c r="I12" s="176">
        <f t="shared" si="1"/>
        <v>0</v>
      </c>
      <c r="J12" s="184">
        <v>0</v>
      </c>
      <c r="K12" s="190">
        <v>0</v>
      </c>
      <c r="L12" s="185">
        <f t="shared" si="2"/>
        <v>0</v>
      </c>
      <c r="M12" s="32">
        <f t="shared" si="6"/>
        <v>0</v>
      </c>
      <c r="N12" s="28">
        <f t="shared" si="3"/>
        <v>0</v>
      </c>
    </row>
    <row r="13" spans="1:14" ht="15" customHeight="1">
      <c r="A13" s="29" t="s">
        <v>16</v>
      </c>
      <c r="B13" s="184">
        <v>0</v>
      </c>
      <c r="C13" s="174">
        <v>0</v>
      </c>
      <c r="D13" s="187">
        <f t="shared" si="0"/>
        <v>0</v>
      </c>
      <c r="E13" s="184">
        <v>0</v>
      </c>
      <c r="F13" s="190">
        <v>0</v>
      </c>
      <c r="G13" s="187">
        <f t="shared" si="4"/>
        <v>0</v>
      </c>
      <c r="H13" s="177">
        <f t="shared" si="5"/>
        <v>0</v>
      </c>
      <c r="I13" s="176">
        <f t="shared" si="1"/>
        <v>0</v>
      </c>
      <c r="J13" s="184">
        <v>0</v>
      </c>
      <c r="K13" s="190">
        <v>0</v>
      </c>
      <c r="L13" s="185">
        <f t="shared" si="2"/>
        <v>0</v>
      </c>
      <c r="M13" s="32">
        <f t="shared" si="6"/>
        <v>0</v>
      </c>
      <c r="N13" s="28">
        <f t="shared" si="3"/>
        <v>0</v>
      </c>
    </row>
    <row r="14" spans="1:14" ht="15" customHeight="1">
      <c r="A14" s="29" t="s">
        <v>108</v>
      </c>
      <c r="B14" s="184">
        <v>1000</v>
      </c>
      <c r="C14" s="174">
        <v>0</v>
      </c>
      <c r="D14" s="187">
        <f t="shared" si="0"/>
        <v>1000</v>
      </c>
      <c r="E14" s="184">
        <v>80</v>
      </c>
      <c r="F14" s="190">
        <v>0</v>
      </c>
      <c r="G14" s="187">
        <f t="shared" si="4"/>
        <v>80</v>
      </c>
      <c r="H14" s="177">
        <f t="shared" si="5"/>
        <v>-920</v>
      </c>
      <c r="I14" s="176">
        <f t="shared" si="1"/>
        <v>0.08</v>
      </c>
      <c r="J14" s="184">
        <v>80</v>
      </c>
      <c r="K14" s="190">
        <v>0</v>
      </c>
      <c r="L14" s="185">
        <f t="shared" si="2"/>
        <v>80</v>
      </c>
      <c r="M14" s="32">
        <f t="shared" si="6"/>
        <v>0</v>
      </c>
      <c r="N14" s="28">
        <f t="shared" si="3"/>
        <v>1</v>
      </c>
    </row>
    <row r="15" spans="1:14" ht="24">
      <c r="A15" s="29" t="s">
        <v>107</v>
      </c>
      <c r="B15" s="184">
        <v>0</v>
      </c>
      <c r="C15" s="174">
        <v>0</v>
      </c>
      <c r="D15" s="187">
        <f t="shared" si="0"/>
        <v>0</v>
      </c>
      <c r="E15" s="184">
        <v>0</v>
      </c>
      <c r="F15" s="190">
        <v>0</v>
      </c>
      <c r="G15" s="187">
        <f t="shared" si="4"/>
        <v>0</v>
      </c>
      <c r="H15" s="177">
        <f t="shared" si="5"/>
        <v>0</v>
      </c>
      <c r="I15" s="176">
        <f t="shared" si="1"/>
        <v>0</v>
      </c>
      <c r="J15" s="184">
        <v>0</v>
      </c>
      <c r="K15" s="190">
        <v>0</v>
      </c>
      <c r="L15" s="185">
        <f t="shared" si="2"/>
        <v>0</v>
      </c>
      <c r="M15" s="32">
        <f t="shared" si="6"/>
        <v>0</v>
      </c>
      <c r="N15" s="28">
        <f t="shared" si="3"/>
        <v>0</v>
      </c>
    </row>
    <row r="16" spans="1:14" ht="15" customHeight="1">
      <c r="A16" s="29" t="s">
        <v>19</v>
      </c>
      <c r="B16" s="184">
        <v>0</v>
      </c>
      <c r="C16" s="174">
        <v>0</v>
      </c>
      <c r="D16" s="187">
        <f t="shared" si="0"/>
        <v>0</v>
      </c>
      <c r="E16" s="184">
        <v>50</v>
      </c>
      <c r="F16" s="190">
        <v>0</v>
      </c>
      <c r="G16" s="187">
        <f t="shared" si="4"/>
        <v>50</v>
      </c>
      <c r="H16" s="177">
        <f t="shared" si="5"/>
        <v>50</v>
      </c>
      <c r="I16" s="176">
        <f t="shared" si="1"/>
        <v>0</v>
      </c>
      <c r="J16" s="184">
        <v>50</v>
      </c>
      <c r="K16" s="190">
        <v>0</v>
      </c>
      <c r="L16" s="185">
        <f t="shared" si="2"/>
        <v>50</v>
      </c>
      <c r="M16" s="32">
        <f t="shared" si="6"/>
        <v>0</v>
      </c>
      <c r="N16" s="28">
        <f t="shared" si="3"/>
        <v>1</v>
      </c>
    </row>
    <row r="17" spans="1:14" ht="15" customHeight="1">
      <c r="A17" s="34" t="s">
        <v>20</v>
      </c>
      <c r="B17" s="189">
        <v>7</v>
      </c>
      <c r="C17" s="188">
        <v>0</v>
      </c>
      <c r="D17" s="187">
        <f t="shared" si="0"/>
        <v>7</v>
      </c>
      <c r="E17" s="189">
        <v>0</v>
      </c>
      <c r="F17" s="190">
        <v>0</v>
      </c>
      <c r="G17" s="187">
        <f t="shared" si="4"/>
        <v>0</v>
      </c>
      <c r="H17" s="177">
        <f t="shared" si="5"/>
        <v>-7</v>
      </c>
      <c r="I17" s="176">
        <f t="shared" si="1"/>
        <v>0</v>
      </c>
      <c r="J17" s="189">
        <v>0</v>
      </c>
      <c r="K17" s="190">
        <v>0</v>
      </c>
      <c r="L17" s="185">
        <f t="shared" si="2"/>
        <v>0</v>
      </c>
      <c r="M17" s="32">
        <f t="shared" si="6"/>
        <v>0</v>
      </c>
      <c r="N17" s="28">
        <f t="shared" si="3"/>
        <v>0</v>
      </c>
    </row>
    <row r="18" spans="1:15" ht="24.75" customHeight="1" thickBot="1">
      <c r="A18" s="35" t="s">
        <v>21</v>
      </c>
      <c r="B18" s="189">
        <v>8949</v>
      </c>
      <c r="C18" s="188">
        <v>0</v>
      </c>
      <c r="D18" s="187">
        <f t="shared" si="0"/>
        <v>8949</v>
      </c>
      <c r="E18" s="609">
        <v>4915</v>
      </c>
      <c r="F18" s="190">
        <v>0</v>
      </c>
      <c r="G18" s="187">
        <f t="shared" si="4"/>
        <v>4915</v>
      </c>
      <c r="H18" s="201">
        <f t="shared" si="5"/>
        <v>-4034</v>
      </c>
      <c r="I18" s="200">
        <f t="shared" si="1"/>
        <v>0.5492233769136217</v>
      </c>
      <c r="J18" s="609">
        <v>4915</v>
      </c>
      <c r="K18" s="190">
        <v>0</v>
      </c>
      <c r="L18" s="185">
        <f t="shared" si="2"/>
        <v>4915</v>
      </c>
      <c r="M18" s="39">
        <f t="shared" si="6"/>
        <v>0</v>
      </c>
      <c r="N18" s="40">
        <f t="shared" si="3"/>
        <v>1</v>
      </c>
      <c r="O18" s="831"/>
    </row>
    <row r="19" spans="1:15" ht="15" customHeight="1" thickBot="1">
      <c r="A19" s="58" t="s">
        <v>22</v>
      </c>
      <c r="B19" s="41">
        <f>SUM(B9+B10+B12+B13+B14+B17+B18)</f>
        <v>10064</v>
      </c>
      <c r="C19" s="42">
        <f>SUM(C9+C10+C12+C13+C14+C18)</f>
        <v>105</v>
      </c>
      <c r="D19" s="198">
        <f>SUM(D9+D10+D12+D13+D14+D18)</f>
        <v>10162</v>
      </c>
      <c r="E19" s="41">
        <f>SUM(E9+E10+E12+E13+E14+E18)</f>
        <v>5095</v>
      </c>
      <c r="F19" s="42">
        <f>SUM(F9+F10+F12+F13+F14+F18)</f>
        <v>100</v>
      </c>
      <c r="G19" s="198">
        <f>SUM(G9+G10+G12+G13+G14+G18)</f>
        <v>5195</v>
      </c>
      <c r="H19" s="41">
        <f t="shared" si="5"/>
        <v>-4967</v>
      </c>
      <c r="I19" s="43">
        <f t="shared" si="1"/>
        <v>0.5112182641212359</v>
      </c>
      <c r="J19" s="42">
        <f>SUM(J9+J10+J11+J12+J13+J14+J18)</f>
        <v>5095</v>
      </c>
      <c r="K19" s="42">
        <f>SUM(K9+K10+K12+K13+K14+K18)</f>
        <v>100</v>
      </c>
      <c r="L19" s="198">
        <f>SUM(L9+L10+L11+L12+L13+L14+L18)</f>
        <v>5195</v>
      </c>
      <c r="M19" s="41">
        <f t="shared" si="6"/>
        <v>0</v>
      </c>
      <c r="N19" s="43">
        <f t="shared" si="3"/>
        <v>1</v>
      </c>
      <c r="O19" s="831"/>
    </row>
    <row r="20" spans="1:15" ht="15" customHeight="1">
      <c r="A20" s="44" t="s">
        <v>23</v>
      </c>
      <c r="B20" s="191">
        <v>2303</v>
      </c>
      <c r="C20" s="190">
        <v>0</v>
      </c>
      <c r="D20" s="187">
        <f aca="true" t="shared" si="7" ref="D20:D37">SUM(B20:C20)</f>
        <v>2303</v>
      </c>
      <c r="E20" s="191">
        <v>80</v>
      </c>
      <c r="F20" s="190">
        <v>0</v>
      </c>
      <c r="G20" s="187">
        <f aca="true" t="shared" si="8" ref="G20:G37">SUM(E20:F20)</f>
        <v>80</v>
      </c>
      <c r="H20" s="193">
        <f t="shared" si="5"/>
        <v>-2223</v>
      </c>
      <c r="I20" s="192">
        <f t="shared" si="1"/>
        <v>0.03473729917498915</v>
      </c>
      <c r="J20" s="191">
        <v>81</v>
      </c>
      <c r="K20" s="190">
        <v>0</v>
      </c>
      <c r="L20" s="185">
        <f aca="true" t="shared" si="9" ref="L20:L37">SUM(J20:K20)</f>
        <v>81</v>
      </c>
      <c r="M20" s="193">
        <f t="shared" si="6"/>
        <v>1</v>
      </c>
      <c r="N20" s="28">
        <f t="shared" si="3"/>
        <v>1.0125</v>
      </c>
      <c r="O20" s="580"/>
    </row>
    <row r="21" spans="1:15" ht="15" customHeight="1">
      <c r="A21" s="29" t="s">
        <v>24</v>
      </c>
      <c r="B21" s="184">
        <v>0</v>
      </c>
      <c r="C21" s="190">
        <v>0</v>
      </c>
      <c r="D21" s="187">
        <f t="shared" si="7"/>
        <v>0</v>
      </c>
      <c r="E21" s="184">
        <v>0</v>
      </c>
      <c r="F21" s="174">
        <v>0</v>
      </c>
      <c r="G21" s="187">
        <f t="shared" si="8"/>
        <v>0</v>
      </c>
      <c r="H21" s="177">
        <f t="shared" si="5"/>
        <v>0</v>
      </c>
      <c r="I21" s="176">
        <f t="shared" si="1"/>
        <v>0</v>
      </c>
      <c r="J21" s="184">
        <v>0</v>
      </c>
      <c r="K21" s="190">
        <v>0</v>
      </c>
      <c r="L21" s="185">
        <f t="shared" si="9"/>
        <v>0</v>
      </c>
      <c r="M21" s="193">
        <f t="shared" si="6"/>
        <v>0</v>
      </c>
      <c r="N21" s="28">
        <f t="shared" si="3"/>
        <v>0</v>
      </c>
      <c r="O21" s="1"/>
    </row>
    <row r="22" spans="1:15" ht="17.25" customHeight="1">
      <c r="A22" s="29" t="s">
        <v>25</v>
      </c>
      <c r="B22" s="184">
        <v>0</v>
      </c>
      <c r="C22" s="190">
        <v>0</v>
      </c>
      <c r="D22" s="187">
        <f t="shared" si="7"/>
        <v>0</v>
      </c>
      <c r="E22" s="184">
        <v>0</v>
      </c>
      <c r="F22" s="174">
        <v>0</v>
      </c>
      <c r="G22" s="187">
        <f t="shared" si="8"/>
        <v>0</v>
      </c>
      <c r="H22" s="177">
        <f t="shared" si="5"/>
        <v>0</v>
      </c>
      <c r="I22" s="176">
        <f t="shared" si="1"/>
        <v>0</v>
      </c>
      <c r="J22" s="184">
        <v>0</v>
      </c>
      <c r="K22" s="190">
        <v>0</v>
      </c>
      <c r="L22" s="185">
        <f t="shared" si="9"/>
        <v>0</v>
      </c>
      <c r="M22" s="193">
        <f t="shared" si="6"/>
        <v>0</v>
      </c>
      <c r="N22" s="28">
        <f t="shared" si="3"/>
        <v>0</v>
      </c>
      <c r="O22" s="1"/>
    </row>
    <row r="23" spans="1:15" ht="15" customHeight="1">
      <c r="A23" s="29" t="s">
        <v>26</v>
      </c>
      <c r="B23" s="184">
        <v>0</v>
      </c>
      <c r="C23" s="190">
        <v>0</v>
      </c>
      <c r="D23" s="187">
        <f t="shared" si="7"/>
        <v>0</v>
      </c>
      <c r="E23" s="184">
        <v>0</v>
      </c>
      <c r="F23" s="174">
        <v>0</v>
      </c>
      <c r="G23" s="187">
        <f t="shared" si="8"/>
        <v>0</v>
      </c>
      <c r="H23" s="177">
        <f t="shared" si="5"/>
        <v>0</v>
      </c>
      <c r="I23" s="176">
        <f t="shared" si="1"/>
        <v>0</v>
      </c>
      <c r="J23" s="184">
        <v>0</v>
      </c>
      <c r="K23" s="190">
        <v>0</v>
      </c>
      <c r="L23" s="185">
        <f t="shared" si="9"/>
        <v>0</v>
      </c>
      <c r="M23" s="193">
        <f t="shared" si="6"/>
        <v>0</v>
      </c>
      <c r="N23" s="28">
        <f t="shared" si="3"/>
        <v>0</v>
      </c>
      <c r="O23" s="1"/>
    </row>
    <row r="24" spans="1:15" ht="15" customHeight="1">
      <c r="A24" s="29" t="s">
        <v>27</v>
      </c>
      <c r="B24" s="175">
        <v>3991</v>
      </c>
      <c r="C24" s="190">
        <v>0</v>
      </c>
      <c r="D24" s="187">
        <f t="shared" si="7"/>
        <v>3991</v>
      </c>
      <c r="E24" s="175">
        <v>1371</v>
      </c>
      <c r="F24" s="174">
        <v>0</v>
      </c>
      <c r="G24" s="187">
        <f t="shared" si="8"/>
        <v>1371</v>
      </c>
      <c r="H24" s="177">
        <f t="shared" si="5"/>
        <v>-2620</v>
      </c>
      <c r="I24" s="176">
        <f t="shared" si="1"/>
        <v>0.3435229265848158</v>
      </c>
      <c r="J24" s="175">
        <v>1485</v>
      </c>
      <c r="K24" s="190">
        <v>0</v>
      </c>
      <c r="L24" s="185">
        <f t="shared" si="9"/>
        <v>1485</v>
      </c>
      <c r="M24" s="193">
        <f t="shared" si="6"/>
        <v>114</v>
      </c>
      <c r="N24" s="28">
        <f t="shared" si="3"/>
        <v>1.0831509846827134</v>
      </c>
      <c r="O24" s="1"/>
    </row>
    <row r="25" spans="1:15" ht="15">
      <c r="A25" s="29" t="s">
        <v>28</v>
      </c>
      <c r="B25" s="184">
        <v>50</v>
      </c>
      <c r="C25" s="190">
        <v>0</v>
      </c>
      <c r="D25" s="187">
        <f t="shared" si="7"/>
        <v>50</v>
      </c>
      <c r="E25" s="184">
        <v>85</v>
      </c>
      <c r="F25" s="174">
        <v>0</v>
      </c>
      <c r="G25" s="187">
        <f t="shared" si="8"/>
        <v>85</v>
      </c>
      <c r="H25" s="177">
        <f t="shared" si="5"/>
        <v>35</v>
      </c>
      <c r="I25" s="176">
        <f t="shared" si="1"/>
        <v>1.7</v>
      </c>
      <c r="J25" s="184">
        <v>90</v>
      </c>
      <c r="K25" s="190">
        <v>0</v>
      </c>
      <c r="L25" s="185">
        <f t="shared" si="9"/>
        <v>90</v>
      </c>
      <c r="M25" s="193">
        <f t="shared" si="6"/>
        <v>5</v>
      </c>
      <c r="N25" s="28">
        <f t="shared" si="3"/>
        <v>1.0588235294117647</v>
      </c>
      <c r="O25" s="1"/>
    </row>
    <row r="26" spans="1:15" ht="15" customHeight="1">
      <c r="A26" s="29" t="s">
        <v>29</v>
      </c>
      <c r="B26" s="184">
        <v>3795</v>
      </c>
      <c r="C26" s="190">
        <v>0</v>
      </c>
      <c r="D26" s="187">
        <f t="shared" si="7"/>
        <v>3795</v>
      </c>
      <c r="E26" s="184">
        <v>1286</v>
      </c>
      <c r="F26" s="174">
        <v>0</v>
      </c>
      <c r="G26" s="187">
        <f t="shared" si="8"/>
        <v>1286</v>
      </c>
      <c r="H26" s="177">
        <f t="shared" si="5"/>
        <v>-2509</v>
      </c>
      <c r="I26" s="176">
        <f t="shared" si="1"/>
        <v>0.338866930171278</v>
      </c>
      <c r="J26" s="184">
        <v>1401</v>
      </c>
      <c r="K26" s="190">
        <v>0</v>
      </c>
      <c r="L26" s="185">
        <f t="shared" si="9"/>
        <v>1401</v>
      </c>
      <c r="M26" s="193">
        <f t="shared" si="6"/>
        <v>115</v>
      </c>
      <c r="N26" s="28">
        <f t="shared" si="3"/>
        <v>1.0894245723172629</v>
      </c>
      <c r="O26" s="1"/>
    </row>
    <row r="27" spans="1:15" ht="15" customHeight="1">
      <c r="A27" s="50" t="s">
        <v>30</v>
      </c>
      <c r="B27" s="175">
        <v>3066</v>
      </c>
      <c r="C27" s="190">
        <v>0</v>
      </c>
      <c r="D27" s="187">
        <f t="shared" si="7"/>
        <v>3066</v>
      </c>
      <c r="E27" s="175">
        <v>3097</v>
      </c>
      <c r="F27" s="174">
        <v>0</v>
      </c>
      <c r="G27" s="187">
        <f t="shared" si="8"/>
        <v>3097</v>
      </c>
      <c r="H27" s="177">
        <f t="shared" si="5"/>
        <v>31</v>
      </c>
      <c r="I27" s="176">
        <f t="shared" si="1"/>
        <v>1.0101108936725376</v>
      </c>
      <c r="J27" s="175">
        <v>2982</v>
      </c>
      <c r="K27" s="190">
        <v>0</v>
      </c>
      <c r="L27" s="185">
        <f t="shared" si="9"/>
        <v>2982</v>
      </c>
      <c r="M27" s="193">
        <f t="shared" si="6"/>
        <v>-115</v>
      </c>
      <c r="N27" s="28">
        <f t="shared" si="3"/>
        <v>0.9628672909267033</v>
      </c>
      <c r="O27" s="1"/>
    </row>
    <row r="28" spans="1:15" ht="15" customHeight="1">
      <c r="A28" s="29" t="s">
        <v>31</v>
      </c>
      <c r="B28" s="184">
        <v>2214</v>
      </c>
      <c r="C28" s="190">
        <v>0</v>
      </c>
      <c r="D28" s="187">
        <f t="shared" si="7"/>
        <v>2214</v>
      </c>
      <c r="E28" s="184">
        <v>2311</v>
      </c>
      <c r="F28" s="174">
        <v>0</v>
      </c>
      <c r="G28" s="187">
        <f t="shared" si="8"/>
        <v>2311</v>
      </c>
      <c r="H28" s="177">
        <f t="shared" si="5"/>
        <v>97</v>
      </c>
      <c r="I28" s="176">
        <f t="shared" si="1"/>
        <v>1.0438121047877145</v>
      </c>
      <c r="J28" s="184">
        <v>2181</v>
      </c>
      <c r="K28" s="190">
        <v>0</v>
      </c>
      <c r="L28" s="185">
        <f t="shared" si="9"/>
        <v>2181</v>
      </c>
      <c r="M28" s="193">
        <f t="shared" si="6"/>
        <v>-130</v>
      </c>
      <c r="N28" s="28">
        <f t="shared" si="3"/>
        <v>0.9437472955430549</v>
      </c>
      <c r="O28" s="1"/>
    </row>
    <row r="29" spans="1:15" ht="15" customHeight="1">
      <c r="A29" s="50" t="s">
        <v>32</v>
      </c>
      <c r="B29" s="184">
        <v>1902</v>
      </c>
      <c r="C29" s="190">
        <v>0</v>
      </c>
      <c r="D29" s="187">
        <f t="shared" si="7"/>
        <v>1902</v>
      </c>
      <c r="E29" s="184">
        <v>1811</v>
      </c>
      <c r="F29" s="174">
        <v>0</v>
      </c>
      <c r="G29" s="187">
        <f t="shared" si="8"/>
        <v>1811</v>
      </c>
      <c r="H29" s="177">
        <f t="shared" si="5"/>
        <v>-91</v>
      </c>
      <c r="I29" s="176">
        <f t="shared" si="1"/>
        <v>0.9521556256572029</v>
      </c>
      <c r="J29" s="184">
        <v>1811</v>
      </c>
      <c r="K29" s="190">
        <v>0</v>
      </c>
      <c r="L29" s="185">
        <f t="shared" si="9"/>
        <v>1811</v>
      </c>
      <c r="M29" s="193">
        <f t="shared" si="6"/>
        <v>0</v>
      </c>
      <c r="N29" s="28">
        <f t="shared" si="3"/>
        <v>1</v>
      </c>
      <c r="O29" s="1"/>
    </row>
    <row r="30" spans="1:15" ht="15" customHeight="1">
      <c r="A30" s="29" t="s">
        <v>33</v>
      </c>
      <c r="B30" s="184">
        <v>312</v>
      </c>
      <c r="C30" s="190">
        <v>0</v>
      </c>
      <c r="D30" s="187">
        <f t="shared" si="7"/>
        <v>312</v>
      </c>
      <c r="E30" s="184">
        <v>500</v>
      </c>
      <c r="F30" s="174">
        <v>0</v>
      </c>
      <c r="G30" s="187">
        <f t="shared" si="8"/>
        <v>500</v>
      </c>
      <c r="H30" s="177">
        <f t="shared" si="5"/>
        <v>188</v>
      </c>
      <c r="I30" s="176">
        <f t="shared" si="1"/>
        <v>1.6025641025641026</v>
      </c>
      <c r="J30" s="184">
        <v>370</v>
      </c>
      <c r="K30" s="190">
        <v>0</v>
      </c>
      <c r="L30" s="185">
        <f t="shared" si="9"/>
        <v>370</v>
      </c>
      <c r="M30" s="193">
        <f t="shared" si="6"/>
        <v>-130</v>
      </c>
      <c r="N30" s="28">
        <f t="shared" si="3"/>
        <v>0.74</v>
      </c>
      <c r="O30" s="736"/>
    </row>
    <row r="31" spans="1:15" ht="12.75" customHeight="1">
      <c r="A31" s="29" t="s">
        <v>34</v>
      </c>
      <c r="B31" s="184">
        <v>852</v>
      </c>
      <c r="C31" s="190">
        <v>0</v>
      </c>
      <c r="D31" s="187">
        <f t="shared" si="7"/>
        <v>852</v>
      </c>
      <c r="E31" s="184">
        <v>786</v>
      </c>
      <c r="F31" s="174">
        <v>0</v>
      </c>
      <c r="G31" s="187">
        <f t="shared" si="8"/>
        <v>786</v>
      </c>
      <c r="H31" s="177">
        <f t="shared" si="5"/>
        <v>-66</v>
      </c>
      <c r="I31" s="176">
        <f t="shared" si="1"/>
        <v>0.9225352112676056</v>
      </c>
      <c r="J31" s="184">
        <v>801</v>
      </c>
      <c r="K31" s="190">
        <v>0</v>
      </c>
      <c r="L31" s="185">
        <f t="shared" si="9"/>
        <v>801</v>
      </c>
      <c r="M31" s="193">
        <f t="shared" si="6"/>
        <v>15</v>
      </c>
      <c r="N31" s="28">
        <f t="shared" si="3"/>
        <v>1.0190839694656488</v>
      </c>
      <c r="O31" s="736"/>
    </row>
    <row r="32" spans="1:15" ht="15" customHeight="1">
      <c r="A32" s="50" t="s">
        <v>35</v>
      </c>
      <c r="B32" s="184">
        <v>3</v>
      </c>
      <c r="C32" s="190">
        <v>0</v>
      </c>
      <c r="D32" s="187">
        <f t="shared" si="7"/>
        <v>3</v>
      </c>
      <c r="E32" s="184">
        <v>10</v>
      </c>
      <c r="F32" s="174">
        <v>0</v>
      </c>
      <c r="G32" s="187">
        <f t="shared" si="8"/>
        <v>10</v>
      </c>
      <c r="H32" s="177">
        <f t="shared" si="5"/>
        <v>7</v>
      </c>
      <c r="I32" s="176">
        <f t="shared" si="1"/>
        <v>3.3333333333333335</v>
      </c>
      <c r="J32" s="184">
        <v>10</v>
      </c>
      <c r="K32" s="190">
        <v>0</v>
      </c>
      <c r="L32" s="185">
        <f t="shared" si="9"/>
        <v>10</v>
      </c>
      <c r="M32" s="193">
        <f t="shared" si="6"/>
        <v>0</v>
      </c>
      <c r="N32" s="28">
        <f t="shared" si="3"/>
        <v>1</v>
      </c>
      <c r="O32" s="736"/>
    </row>
    <row r="33" spans="1:15" ht="15" customHeight="1">
      <c r="A33" s="50" t="s">
        <v>104</v>
      </c>
      <c r="B33" s="184">
        <v>48</v>
      </c>
      <c r="C33" s="190">
        <v>0</v>
      </c>
      <c r="D33" s="187">
        <f t="shared" si="7"/>
        <v>48</v>
      </c>
      <c r="E33" s="184">
        <v>0</v>
      </c>
      <c r="F33" s="174">
        <v>0</v>
      </c>
      <c r="G33" s="187">
        <f t="shared" si="8"/>
        <v>0</v>
      </c>
      <c r="H33" s="177">
        <f t="shared" si="5"/>
        <v>-48</v>
      </c>
      <c r="I33" s="176">
        <f t="shared" si="1"/>
        <v>0</v>
      </c>
      <c r="J33" s="184">
        <v>0</v>
      </c>
      <c r="K33" s="190">
        <v>0</v>
      </c>
      <c r="L33" s="185">
        <f t="shared" si="9"/>
        <v>0</v>
      </c>
      <c r="M33" s="193">
        <f t="shared" si="6"/>
        <v>0</v>
      </c>
      <c r="N33" s="28">
        <f t="shared" si="3"/>
        <v>0</v>
      </c>
      <c r="O33" s="1"/>
    </row>
    <row r="34" spans="1:14" ht="24">
      <c r="A34" s="29" t="s">
        <v>37</v>
      </c>
      <c r="B34" s="175">
        <v>673</v>
      </c>
      <c r="C34" s="190">
        <v>0</v>
      </c>
      <c r="D34" s="187">
        <f t="shared" si="7"/>
        <v>673</v>
      </c>
      <c r="E34" s="175">
        <v>637</v>
      </c>
      <c r="F34" s="174">
        <v>0</v>
      </c>
      <c r="G34" s="187">
        <f t="shared" si="8"/>
        <v>637</v>
      </c>
      <c r="H34" s="177">
        <f t="shared" si="5"/>
        <v>-36</v>
      </c>
      <c r="I34" s="176">
        <f t="shared" si="1"/>
        <v>0.9465081723625557</v>
      </c>
      <c r="J34" s="175">
        <v>637</v>
      </c>
      <c r="K34" s="190">
        <v>0</v>
      </c>
      <c r="L34" s="185">
        <f t="shared" si="9"/>
        <v>637</v>
      </c>
      <c r="M34" s="193">
        <f t="shared" si="6"/>
        <v>0</v>
      </c>
      <c r="N34" s="28">
        <f t="shared" si="3"/>
        <v>1</v>
      </c>
    </row>
    <row r="35" spans="1:15" ht="24">
      <c r="A35" s="29" t="s">
        <v>38</v>
      </c>
      <c r="B35" s="184">
        <v>617</v>
      </c>
      <c r="C35" s="190">
        <v>0</v>
      </c>
      <c r="D35" s="187">
        <f t="shared" si="7"/>
        <v>617</v>
      </c>
      <c r="E35" s="184">
        <v>617</v>
      </c>
      <c r="F35" s="174">
        <v>0</v>
      </c>
      <c r="G35" s="187">
        <f t="shared" si="8"/>
        <v>617</v>
      </c>
      <c r="H35" s="177">
        <f t="shared" si="5"/>
        <v>0</v>
      </c>
      <c r="I35" s="176">
        <f t="shared" si="1"/>
        <v>1</v>
      </c>
      <c r="J35" s="184">
        <v>617</v>
      </c>
      <c r="K35" s="190">
        <v>0</v>
      </c>
      <c r="L35" s="185">
        <f t="shared" si="9"/>
        <v>617</v>
      </c>
      <c r="M35" s="193">
        <f t="shared" si="6"/>
        <v>0</v>
      </c>
      <c r="N35" s="28">
        <f t="shared" si="3"/>
        <v>1</v>
      </c>
      <c r="O35" s="54"/>
    </row>
    <row r="36" spans="1:15" ht="24">
      <c r="A36" s="29" t="s">
        <v>39</v>
      </c>
      <c r="B36" s="184">
        <v>0</v>
      </c>
      <c r="C36" s="190">
        <v>0</v>
      </c>
      <c r="D36" s="187">
        <f t="shared" si="7"/>
        <v>0</v>
      </c>
      <c r="E36" s="184">
        <v>0</v>
      </c>
      <c r="F36" s="174">
        <v>0</v>
      </c>
      <c r="G36" s="187">
        <f t="shared" si="8"/>
        <v>0</v>
      </c>
      <c r="H36" s="177">
        <f t="shared" si="5"/>
        <v>0</v>
      </c>
      <c r="I36" s="176">
        <f t="shared" si="1"/>
        <v>0</v>
      </c>
      <c r="J36" s="184">
        <v>0</v>
      </c>
      <c r="K36" s="190">
        <v>0</v>
      </c>
      <c r="L36" s="185">
        <f t="shared" si="9"/>
        <v>0</v>
      </c>
      <c r="M36" s="193">
        <f t="shared" si="6"/>
        <v>0</v>
      </c>
      <c r="N36" s="28">
        <f t="shared" si="3"/>
        <v>0</v>
      </c>
      <c r="O36" s="54"/>
    </row>
    <row r="37" spans="1:14" ht="15" customHeight="1" thickBot="1">
      <c r="A37" s="55" t="s">
        <v>40</v>
      </c>
      <c r="B37" s="189">
        <v>0</v>
      </c>
      <c r="C37" s="190">
        <v>0</v>
      </c>
      <c r="D37" s="187">
        <f t="shared" si="7"/>
        <v>0</v>
      </c>
      <c r="E37" s="189">
        <v>0</v>
      </c>
      <c r="F37" s="174">
        <v>0</v>
      </c>
      <c r="G37" s="187">
        <f t="shared" si="8"/>
        <v>0</v>
      </c>
      <c r="H37" s="201">
        <f t="shared" si="5"/>
        <v>0</v>
      </c>
      <c r="I37" s="200">
        <f t="shared" si="1"/>
        <v>0</v>
      </c>
      <c r="J37" s="189">
        <v>0</v>
      </c>
      <c r="K37" s="190">
        <v>0</v>
      </c>
      <c r="L37" s="185">
        <f t="shared" si="9"/>
        <v>0</v>
      </c>
      <c r="M37" s="266">
        <f t="shared" si="6"/>
        <v>0</v>
      </c>
      <c r="N37" s="40">
        <f t="shared" si="3"/>
        <v>0</v>
      </c>
    </row>
    <row r="38" spans="1:14" ht="15" customHeight="1" thickBot="1">
      <c r="A38" s="58" t="s">
        <v>41</v>
      </c>
      <c r="B38" s="59">
        <f>B20+B21+B22+B23+B24+B27+B32+B33+B34+B37</f>
        <v>10084</v>
      </c>
      <c r="C38" s="608">
        <f>SUM(C20+C21+C22+C23+C24+C27+C32+C33+C34+C37)</f>
        <v>0</v>
      </c>
      <c r="D38" s="196">
        <f>SUM(D20+D21+D22+D23+D24+D27+D32+D33+D34+D37)</f>
        <v>10084</v>
      </c>
      <c r="E38" s="393">
        <f>SUM(E20+E21+E22+E23+E24+E27+E32+E33+E34+E37)</f>
        <v>5195</v>
      </c>
      <c r="F38" s="196">
        <f>SUM(F20+F21+F22+F23+F24+F27+F32+F33+F34+F37)</f>
        <v>0</v>
      </c>
      <c r="G38" s="393">
        <f>SUM(G20+G21+G22+G23+G24+G27+G32+G33+G34+G37)</f>
        <v>5195</v>
      </c>
      <c r="H38" s="41">
        <f t="shared" si="5"/>
        <v>-4889</v>
      </c>
      <c r="I38" s="43">
        <f t="shared" si="1"/>
        <v>0.5151725505751685</v>
      </c>
      <c r="J38" s="42">
        <f>SUM(J20+J21+J22+J23+J24+J27+J32+J33+J34+J37)</f>
        <v>5195</v>
      </c>
      <c r="K38" s="42">
        <f>SUM(K20+K21+K22+K23+K24+K27+K32+K33+K34+K37)</f>
        <v>0</v>
      </c>
      <c r="L38" s="198">
        <f>SUM(L20+L21+L22+L23+L24+L27+L32+L33+L34+L37)</f>
        <v>5195</v>
      </c>
      <c r="M38" s="41">
        <f t="shared" si="6"/>
        <v>0</v>
      </c>
      <c r="N38" s="43">
        <f t="shared" si="3"/>
        <v>1</v>
      </c>
    </row>
    <row r="39" spans="1:14" ht="15" customHeight="1" thickBot="1">
      <c r="A39" s="58" t="s">
        <v>42</v>
      </c>
      <c r="B39" s="41">
        <f>B19-B38</f>
        <v>-20</v>
      </c>
      <c r="C39" s="42">
        <f>C19-C38</f>
        <v>105</v>
      </c>
      <c r="D39" s="60">
        <f>SUM(B39:C39)</f>
        <v>85</v>
      </c>
      <c r="E39" s="41">
        <f>E19-E38</f>
        <v>-100</v>
      </c>
      <c r="F39" s="42">
        <f>F19-F38</f>
        <v>100</v>
      </c>
      <c r="G39" s="60">
        <f>SUM(E39:F39)</f>
        <v>0</v>
      </c>
      <c r="H39" s="41">
        <f>+E39-B39</f>
        <v>-80</v>
      </c>
      <c r="I39" s="43"/>
      <c r="J39" s="41">
        <f>J19-J38</f>
        <v>-100</v>
      </c>
      <c r="K39" s="42">
        <f>K19-K38</f>
        <v>100</v>
      </c>
      <c r="L39" s="60">
        <f>SUM(J39:K39)</f>
        <v>0</v>
      </c>
      <c r="M39" s="41"/>
      <c r="N39" s="43"/>
    </row>
    <row r="40" spans="1:14" ht="24.75" thickBot="1">
      <c r="A40" s="58" t="s">
        <v>43</v>
      </c>
      <c r="B40" s="822">
        <v>0</v>
      </c>
      <c r="C40" s="823"/>
      <c r="D40" s="824"/>
      <c r="E40" s="825">
        <v>0</v>
      </c>
      <c r="F40" s="826"/>
      <c r="G40" s="827"/>
      <c r="H40" s="41"/>
      <c r="I40" s="43"/>
      <c r="J40" s="825">
        <v>0</v>
      </c>
      <c r="K40" s="828"/>
      <c r="L40" s="829"/>
      <c r="M40" s="41"/>
      <c r="N40" s="43"/>
    </row>
    <row r="41" spans="1:14" ht="21.75" customHeight="1" thickBot="1">
      <c r="A41" s="61" t="s">
        <v>44</v>
      </c>
      <c r="B41" s="870"/>
      <c r="C41" s="823"/>
      <c r="D41" s="823"/>
      <c r="E41" s="825">
        <f>+E40+F40</f>
        <v>0</v>
      </c>
      <c r="F41" s="826"/>
      <c r="G41" s="827"/>
      <c r="H41" s="254"/>
      <c r="I41" s="254"/>
      <c r="J41" s="254"/>
      <c r="K41" s="254"/>
      <c r="L41" s="254"/>
      <c r="M41" s="254"/>
      <c r="N41" s="254"/>
    </row>
    <row r="42" spans="1:14" s="574" customFormat="1" ht="16.5" customHeight="1">
      <c r="A42" s="1015"/>
      <c r="B42" s="1015"/>
      <c r="C42" s="1015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474"/>
    </row>
    <row r="43" spans="1:11" ht="14.25" customHeight="1" thickBot="1">
      <c r="A43" s="62" t="s">
        <v>0</v>
      </c>
      <c r="B43" s="708" t="s">
        <v>101</v>
      </c>
      <c r="C43" s="708"/>
      <c r="D43" s="708"/>
      <c r="E43" s="708"/>
      <c r="F43" s="708"/>
      <c r="G43" s="708"/>
      <c r="H43" s="708"/>
      <c r="I43" s="708"/>
      <c r="K43" t="s">
        <v>1</v>
      </c>
    </row>
    <row r="44" spans="1:14" ht="14.25" customHeight="1">
      <c r="A44" s="803" t="s">
        <v>45</v>
      </c>
      <c r="B44" s="806" t="s">
        <v>86</v>
      </c>
      <c r="C44" s="885" t="s">
        <v>85</v>
      </c>
      <c r="D44" s="886"/>
      <c r="E44" s="886"/>
      <c r="F44" s="886"/>
      <c r="G44" s="886"/>
      <c r="H44" s="886"/>
      <c r="I44" s="886"/>
      <c r="J44" s="887"/>
      <c r="K44" s="782" t="s">
        <v>87</v>
      </c>
      <c r="L44" s="273"/>
      <c r="N44" s="54"/>
    </row>
    <row r="45" spans="1:11" ht="14.25" customHeight="1">
      <c r="A45" s="804"/>
      <c r="B45" s="807"/>
      <c r="C45" s="872" t="s">
        <v>46</v>
      </c>
      <c r="D45" s="787" t="s">
        <v>47</v>
      </c>
      <c r="E45" s="788"/>
      <c r="F45" s="788"/>
      <c r="G45" s="788"/>
      <c r="H45" s="788"/>
      <c r="I45" s="788"/>
      <c r="J45" s="789"/>
      <c r="K45" s="783"/>
    </row>
    <row r="46" spans="1:11" ht="14.25" customHeight="1">
      <c r="A46" s="805"/>
      <c r="B46" s="808"/>
      <c r="C46" s="786"/>
      <c r="D46" s="63">
        <v>1</v>
      </c>
      <c r="E46" s="63">
        <v>2</v>
      </c>
      <c r="F46" s="63">
        <v>3</v>
      </c>
      <c r="G46" s="63">
        <v>4</v>
      </c>
      <c r="H46" s="64">
        <v>5</v>
      </c>
      <c r="I46" s="64">
        <v>6</v>
      </c>
      <c r="J46" s="64">
        <v>7</v>
      </c>
      <c r="K46" s="784"/>
    </row>
    <row r="47" spans="1:11" ht="14.25" customHeight="1" thickBot="1">
      <c r="A47" s="607">
        <v>4107</v>
      </c>
      <c r="B47" s="605">
        <v>1832</v>
      </c>
      <c r="C47" s="605">
        <f>SUM(D47:I47)</f>
        <v>617</v>
      </c>
      <c r="D47" s="606">
        <v>617</v>
      </c>
      <c r="E47" s="605">
        <v>0</v>
      </c>
      <c r="F47" s="605">
        <v>0</v>
      </c>
      <c r="G47" s="605">
        <v>0</v>
      </c>
      <c r="H47" s="604">
        <v>0</v>
      </c>
      <c r="I47" s="604">
        <v>0</v>
      </c>
      <c r="J47" s="604">
        <v>0</v>
      </c>
      <c r="K47" s="603">
        <f>A47-B47-C47</f>
        <v>1658</v>
      </c>
    </row>
    <row r="48" spans="1:9" ht="14.25" customHeight="1">
      <c r="A48" s="264"/>
      <c r="B48" s="261"/>
      <c r="C48" s="261"/>
      <c r="D48" s="261"/>
      <c r="E48" s="261"/>
      <c r="F48" s="261"/>
      <c r="G48" s="261"/>
      <c r="H48" s="261"/>
      <c r="I48" s="261"/>
    </row>
    <row r="49" spans="1:12" ht="14.25" customHeight="1" thickBot="1">
      <c r="A49" s="708" t="s">
        <v>48</v>
      </c>
      <c r="B49" s="709"/>
      <c r="C49" s="709"/>
      <c r="D49" s="709"/>
      <c r="E49" s="709"/>
      <c r="F49" s="709"/>
      <c r="G49" s="709"/>
      <c r="H49" s="709"/>
      <c r="I49" s="708"/>
      <c r="J49" s="708"/>
      <c r="K49" s="708"/>
      <c r="L49" s="708"/>
    </row>
    <row r="50" spans="1:12" ht="21.75" customHeight="1">
      <c r="A50" s="71"/>
      <c r="B50" s="791" t="s">
        <v>49</v>
      </c>
      <c r="C50" s="792"/>
      <c r="D50" s="792"/>
      <c r="E50" s="795" t="s">
        <v>76</v>
      </c>
      <c r="F50" s="834"/>
      <c r="G50" s="834"/>
      <c r="H50" s="835"/>
      <c r="I50" s="260"/>
      <c r="J50" s="72"/>
      <c r="K50" s="72"/>
      <c r="L50" s="72"/>
    </row>
    <row r="51" spans="2:8" ht="23.25" thickBot="1">
      <c r="B51" s="867"/>
      <c r="C51" s="868"/>
      <c r="D51" s="868"/>
      <c r="E51" s="163" t="s">
        <v>77</v>
      </c>
      <c r="F51" s="162" t="s">
        <v>50</v>
      </c>
      <c r="G51" s="162" t="s">
        <v>51</v>
      </c>
      <c r="H51" s="160" t="s">
        <v>78</v>
      </c>
    </row>
    <row r="52" spans="2:8" ht="14.25" customHeight="1">
      <c r="B52" s="1057" t="s">
        <v>52</v>
      </c>
      <c r="C52" s="1058"/>
      <c r="D52" s="1059"/>
      <c r="E52" s="327" t="s">
        <v>53</v>
      </c>
      <c r="F52" s="327" t="s">
        <v>53</v>
      </c>
      <c r="G52" s="327" t="s">
        <v>53</v>
      </c>
      <c r="H52" s="548" t="s">
        <v>53</v>
      </c>
    </row>
    <row r="53" spans="2:8" ht="14.25" customHeight="1">
      <c r="B53" s="1060" t="s">
        <v>151</v>
      </c>
      <c r="C53" s="1061"/>
      <c r="D53" s="1062"/>
      <c r="E53" s="602">
        <v>26</v>
      </c>
      <c r="F53" s="602">
        <v>0</v>
      </c>
      <c r="G53" s="602">
        <v>0</v>
      </c>
      <c r="H53" s="601">
        <f>+E53+F53-G53</f>
        <v>26</v>
      </c>
    </row>
    <row r="54" spans="2:8" ht="14.25" customHeight="1">
      <c r="B54" s="1060" t="s">
        <v>150</v>
      </c>
      <c r="C54" s="1061"/>
      <c r="D54" s="1062"/>
      <c r="E54" s="602">
        <v>755</v>
      </c>
      <c r="F54" s="602">
        <v>0</v>
      </c>
      <c r="G54" s="602">
        <v>0</v>
      </c>
      <c r="H54" s="601">
        <f>+E54+F54-G54</f>
        <v>755</v>
      </c>
    </row>
    <row r="55" spans="2:8" ht="14.25" customHeight="1">
      <c r="B55" s="1060" t="s">
        <v>149</v>
      </c>
      <c r="C55" s="1061"/>
      <c r="D55" s="1062"/>
      <c r="E55" s="602">
        <v>2109</v>
      </c>
      <c r="F55" s="602">
        <v>617</v>
      </c>
      <c r="G55" s="602">
        <v>0</v>
      </c>
      <c r="H55" s="601">
        <f>+E55+F55-G55</f>
        <v>2726</v>
      </c>
    </row>
    <row r="56" spans="2:8" ht="14.25" customHeight="1">
      <c r="B56" s="1053" t="s">
        <v>148</v>
      </c>
      <c r="C56" s="1054"/>
      <c r="D56" s="1055"/>
      <c r="E56" s="600" t="s">
        <v>53</v>
      </c>
      <c r="F56" s="600" t="s">
        <v>53</v>
      </c>
      <c r="G56" s="600" t="s">
        <v>53</v>
      </c>
      <c r="H56" s="599" t="s">
        <v>53</v>
      </c>
    </row>
    <row r="57" spans="2:8" ht="14.25" customHeight="1" thickBot="1">
      <c r="B57" s="1060" t="s">
        <v>56</v>
      </c>
      <c r="C57" s="1061"/>
      <c r="D57" s="1062"/>
      <c r="E57" s="598">
        <v>37</v>
      </c>
      <c r="F57" s="598">
        <v>19</v>
      </c>
      <c r="G57" s="598">
        <v>22</v>
      </c>
      <c r="H57" s="597">
        <f>+E57+F57-G57</f>
        <v>34</v>
      </c>
    </row>
    <row r="58" spans="1:12" ht="14.25" customHeight="1">
      <c r="A58" s="596"/>
      <c r="B58" s="146"/>
      <c r="C58" s="146"/>
      <c r="D58" s="146"/>
      <c r="I58" s="146"/>
      <c r="J58" s="146"/>
      <c r="K58" s="146"/>
      <c r="L58" s="146"/>
    </row>
    <row r="59" spans="1:12" ht="12.75" customHeight="1">
      <c r="A59" s="1070" t="s">
        <v>165</v>
      </c>
      <c r="B59" s="1071"/>
      <c r="C59" s="1071"/>
      <c r="D59" s="1071"/>
      <c r="E59" s="1071"/>
      <c r="F59" s="1071"/>
      <c r="G59" s="1071"/>
      <c r="H59" s="1071"/>
      <c r="I59" s="1071"/>
      <c r="J59" s="1071"/>
      <c r="K59" s="1071"/>
      <c r="L59" s="1071"/>
    </row>
    <row r="60" spans="1:12" ht="15">
      <c r="A60" s="1071"/>
      <c r="B60" s="1071"/>
      <c r="C60" s="1071"/>
      <c r="D60" s="1071"/>
      <c r="E60" s="1071"/>
      <c r="F60" s="1071"/>
      <c r="G60" s="1071"/>
      <c r="H60" s="1071"/>
      <c r="I60" s="1071"/>
      <c r="J60" s="1071"/>
      <c r="K60" s="1071"/>
      <c r="L60" s="1071"/>
    </row>
    <row r="61" spans="1:12" ht="15">
      <c r="A61" s="1072" t="s">
        <v>164</v>
      </c>
      <c r="B61" s="1073"/>
      <c r="C61" s="404" t="s">
        <v>163</v>
      </c>
      <c r="D61" s="595" t="s">
        <v>162</v>
      </c>
      <c r="E61" s="595" t="s">
        <v>161</v>
      </c>
      <c r="F61" s="595" t="s">
        <v>160</v>
      </c>
      <c r="G61" s="232"/>
      <c r="H61" s="232"/>
      <c r="I61" s="231"/>
      <c r="J61" s="231"/>
      <c r="K61" s="231"/>
      <c r="L61" s="231"/>
    </row>
    <row r="62" spans="1:12" ht="15">
      <c r="A62" s="1063" t="s">
        <v>159</v>
      </c>
      <c r="B62" s="904"/>
      <c r="C62" s="593">
        <v>5070060</v>
      </c>
      <c r="D62" s="594">
        <v>0</v>
      </c>
      <c r="E62" s="593">
        <v>3300000</v>
      </c>
      <c r="F62" s="590">
        <f>C62-D62-E62</f>
        <v>1770060</v>
      </c>
      <c r="G62" s="232"/>
      <c r="H62" s="232"/>
      <c r="I62" s="231"/>
      <c r="J62" s="231"/>
      <c r="K62" s="231"/>
      <c r="L62" s="231"/>
    </row>
    <row r="63" spans="1:12" ht="15">
      <c r="A63" s="1056" t="s">
        <v>158</v>
      </c>
      <c r="B63" s="1056"/>
      <c r="C63" s="593">
        <v>8345000</v>
      </c>
      <c r="D63" s="594">
        <v>465</v>
      </c>
      <c r="E63" s="593">
        <v>3880000</v>
      </c>
      <c r="F63" s="590">
        <f>C63-D63-E63</f>
        <v>4464535</v>
      </c>
      <c r="G63" s="232"/>
      <c r="H63" s="232"/>
      <c r="I63" s="231"/>
      <c r="J63" s="231"/>
      <c r="K63" s="231"/>
      <c r="L63" s="231"/>
    </row>
    <row r="64" spans="1:12" ht="15">
      <c r="A64" s="1056" t="s">
        <v>157</v>
      </c>
      <c r="B64" s="1056"/>
      <c r="C64" s="591">
        <v>5584700</v>
      </c>
      <c r="D64" s="592">
        <v>265</v>
      </c>
      <c r="E64" s="591">
        <v>3200000</v>
      </c>
      <c r="F64" s="590">
        <f>C64-D64-E64</f>
        <v>2384435</v>
      </c>
      <c r="G64" s="232"/>
      <c r="H64" s="232"/>
      <c r="I64" s="231"/>
      <c r="J64" s="231"/>
      <c r="K64" s="231"/>
      <c r="L64" s="231"/>
    </row>
    <row r="65" spans="1:12" ht="12.75" customHeight="1">
      <c r="A65" s="1072" t="s">
        <v>156</v>
      </c>
      <c r="B65" s="1073"/>
      <c r="C65" s="590">
        <f>C62+C63+C64</f>
        <v>18999760</v>
      </c>
      <c r="D65" s="590">
        <f>SUM(D62:D64)</f>
        <v>730</v>
      </c>
      <c r="E65" s="590">
        <f>SUM(E62:E64)</f>
        <v>10380000</v>
      </c>
      <c r="F65" s="590">
        <f>SUM(F62:F64)</f>
        <v>8619030</v>
      </c>
      <c r="G65" s="232"/>
      <c r="H65" s="232"/>
      <c r="I65" s="231"/>
      <c r="J65" s="231"/>
      <c r="K65" s="231"/>
      <c r="L65" s="231"/>
    </row>
    <row r="66" spans="1:12" ht="14.25" customHeight="1" thickBot="1">
      <c r="A66" s="1"/>
      <c r="B66" s="543"/>
      <c r="C66" s="543"/>
      <c r="D66" s="543"/>
      <c r="E66" s="543"/>
      <c r="F66" s="543"/>
      <c r="G66" s="543"/>
      <c r="H66" s="543"/>
      <c r="I66" s="543"/>
      <c r="J66" s="543"/>
      <c r="K66" s="543"/>
      <c r="L66" s="543"/>
    </row>
    <row r="67" spans="1:12" ht="14.25" customHeight="1">
      <c r="A67" s="836" t="s">
        <v>79</v>
      </c>
      <c r="B67" s="837"/>
      <c r="C67" s="837"/>
      <c r="D67" s="837"/>
      <c r="E67" s="837"/>
      <c r="F67" s="837"/>
      <c r="G67" s="837"/>
      <c r="H67" s="837"/>
      <c r="I67" s="837"/>
      <c r="J67" s="837"/>
      <c r="K67" s="86"/>
      <c r="L67" s="87"/>
    </row>
    <row r="68" spans="1:12" ht="14.25" customHeight="1">
      <c r="A68" s="1052" t="s">
        <v>60</v>
      </c>
      <c r="B68" s="842"/>
      <c r="C68" s="842"/>
      <c r="D68" s="842"/>
      <c r="E68" s="843"/>
      <c r="F68" s="88" t="s">
        <v>61</v>
      </c>
      <c r="G68" s="841" t="s">
        <v>62</v>
      </c>
      <c r="H68" s="842"/>
      <c r="I68" s="842"/>
      <c r="J68" s="842"/>
      <c r="K68" s="843"/>
      <c r="L68" s="89" t="s">
        <v>61</v>
      </c>
    </row>
    <row r="69" spans="1:12" s="584" customFormat="1" ht="14.25" customHeight="1" thickBot="1">
      <c r="A69" s="1064"/>
      <c r="B69" s="1065"/>
      <c r="C69" s="1065"/>
      <c r="D69" s="1065"/>
      <c r="E69" s="1066"/>
      <c r="F69" s="589">
        <v>0</v>
      </c>
      <c r="G69" s="588"/>
      <c r="H69" s="588"/>
      <c r="I69" s="588"/>
      <c r="J69" s="588"/>
      <c r="K69" s="587"/>
      <c r="L69" s="586"/>
    </row>
    <row r="70" spans="1:14" s="584" customFormat="1" ht="14.25" customHeight="1" thickBot="1">
      <c r="A70" s="918" t="s">
        <v>63</v>
      </c>
      <c r="B70" s="919"/>
      <c r="C70" s="919"/>
      <c r="D70" s="919"/>
      <c r="E70" s="920"/>
      <c r="F70" s="585">
        <f>SUM(F69:F69)</f>
        <v>0</v>
      </c>
      <c r="G70" s="864" t="s">
        <v>63</v>
      </c>
      <c r="H70" s="865"/>
      <c r="I70" s="865"/>
      <c r="J70" s="865"/>
      <c r="K70" s="1067"/>
      <c r="L70" s="217">
        <v>0</v>
      </c>
      <c r="M70"/>
      <c r="N70"/>
    </row>
    <row r="71" ht="14.25" customHeight="1">
      <c r="A71" s="1"/>
    </row>
    <row r="72" spans="2:9" ht="14.25" customHeight="1">
      <c r="B72" s="674" t="s">
        <v>145</v>
      </c>
      <c r="C72" s="674"/>
      <c r="D72" s="674"/>
      <c r="E72" s="674"/>
      <c r="F72" s="674"/>
      <c r="G72" s="674"/>
      <c r="H72" s="674"/>
      <c r="I72" s="674"/>
    </row>
    <row r="73" ht="14.25" customHeight="1" thickBot="1">
      <c r="B73" s="62"/>
    </row>
    <row r="74" spans="2:9" ht="14.25" customHeight="1" thickBot="1">
      <c r="B74" s="130" t="s">
        <v>65</v>
      </c>
      <c r="C74" s="129"/>
      <c r="D74" s="106"/>
      <c r="E74" s="750" t="s">
        <v>66</v>
      </c>
      <c r="F74" s="751"/>
      <c r="G74" s="752"/>
      <c r="H74" s="753" t="s">
        <v>67</v>
      </c>
      <c r="I74" s="755"/>
    </row>
    <row r="75" spans="2:9" ht="15">
      <c r="B75" s="107" t="s">
        <v>68</v>
      </c>
      <c r="C75" s="108" t="s">
        <v>69</v>
      </c>
      <c r="D75" s="109" t="s">
        <v>70</v>
      </c>
      <c r="E75" s="107" t="s">
        <v>68</v>
      </c>
      <c r="F75" s="108" t="s">
        <v>69</v>
      </c>
      <c r="G75" s="109" t="s">
        <v>71</v>
      </c>
      <c r="H75" s="756" t="s">
        <v>72</v>
      </c>
      <c r="I75" s="758"/>
    </row>
    <row r="76" spans="2:9" ht="15.75" thickBot="1">
      <c r="B76" s="110">
        <v>2013</v>
      </c>
      <c r="C76" s="111">
        <v>2014</v>
      </c>
      <c r="D76" s="112"/>
      <c r="E76" s="110">
        <v>2013</v>
      </c>
      <c r="F76" s="111">
        <v>2014</v>
      </c>
      <c r="G76" s="112" t="s">
        <v>82</v>
      </c>
      <c r="H76" s="759" t="s">
        <v>73</v>
      </c>
      <c r="I76" s="761"/>
    </row>
    <row r="77" spans="1:15" s="105" customFormat="1" ht="16.5" customHeight="1" thickBot="1">
      <c r="A77"/>
      <c r="B77" s="583">
        <v>5</v>
      </c>
      <c r="C77" s="126">
        <v>5</v>
      </c>
      <c r="D77" s="128">
        <f>SUM(C77-B77)</f>
        <v>0</v>
      </c>
      <c r="E77" s="127">
        <f>H78/(12*C77)*1000</f>
        <v>30183.333333333332</v>
      </c>
      <c r="F77" s="126">
        <f>H77/(12*C77)*1000</f>
        <v>30183.333333333332</v>
      </c>
      <c r="G77" s="125">
        <f>PRODUCT(F77/E77*100)</f>
        <v>100</v>
      </c>
      <c r="H77" s="1068">
        <f>L29</f>
        <v>1811</v>
      </c>
      <c r="I77" s="1069"/>
      <c r="J77" s="1049"/>
      <c r="K77" s="1049"/>
      <c r="L77"/>
      <c r="M77"/>
      <c r="N77"/>
      <c r="O77"/>
    </row>
    <row r="78" spans="8:9" ht="12.75" customHeight="1" hidden="1">
      <c r="H78" s="749">
        <f>G29</f>
        <v>1811</v>
      </c>
      <c r="I78" s="749"/>
    </row>
    <row r="79" ht="13.5" customHeight="1">
      <c r="K79" s="582"/>
    </row>
    <row r="80" ht="15">
      <c r="K80" s="582"/>
    </row>
    <row r="81" ht="15">
      <c r="K81" s="582"/>
    </row>
    <row r="90" ht="14.25" customHeight="1">
      <c r="A90" s="1"/>
    </row>
    <row r="91" ht="15.75" customHeight="1"/>
    <row r="92" ht="6.7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3.5" customHeight="1"/>
    <row r="105" ht="18.75" customHeight="1"/>
    <row r="106" spans="1:15" s="105" customFormat="1" ht="12.75" customHeight="1">
      <c r="A106"/>
      <c r="B106" s="1"/>
      <c r="C106" s="1"/>
      <c r="D106" s="1"/>
      <c r="E106" s="1"/>
      <c r="F106" s="1"/>
      <c r="G106" s="1"/>
      <c r="H106" s="1"/>
      <c r="I106"/>
      <c r="J106"/>
      <c r="K106"/>
      <c r="L106"/>
      <c r="M106"/>
      <c r="N106"/>
      <c r="O106"/>
    </row>
    <row r="107" spans="1:15" s="105" customFormat="1" ht="12.75" customHeight="1">
      <c r="A107"/>
      <c r="B107" s="1"/>
      <c r="C107" s="1"/>
      <c r="D107" s="1"/>
      <c r="E107" s="1"/>
      <c r="F107" s="1"/>
      <c r="G107" s="1"/>
      <c r="H107" s="1"/>
      <c r="I107"/>
      <c r="J107"/>
      <c r="K107"/>
      <c r="L107"/>
      <c r="M107"/>
      <c r="N107"/>
      <c r="O107"/>
    </row>
    <row r="108" spans="1:15" s="105" customFormat="1" ht="12.75" customHeight="1">
      <c r="A108"/>
      <c r="B108" s="1"/>
      <c r="C108" s="1"/>
      <c r="D108" s="1"/>
      <c r="E108" s="1"/>
      <c r="F108" s="1"/>
      <c r="G108" s="1"/>
      <c r="H108" s="1"/>
      <c r="I108"/>
      <c r="J108"/>
      <c r="K108"/>
      <c r="L108"/>
      <c r="M108"/>
      <c r="N108"/>
      <c r="O108"/>
    </row>
    <row r="109" spans="1:15" s="105" customFormat="1" ht="16.5" customHeight="1">
      <c r="A109"/>
      <c r="B109" s="1"/>
      <c r="C109" s="1"/>
      <c r="D109" s="1"/>
      <c r="E109" s="1"/>
      <c r="F109" s="1"/>
      <c r="G109" s="1"/>
      <c r="H109" s="1"/>
      <c r="I109"/>
      <c r="J109"/>
      <c r="K109"/>
      <c r="L109"/>
      <c r="M109"/>
      <c r="N109"/>
      <c r="O109"/>
    </row>
    <row r="110" spans="1:15" s="105" customFormat="1" ht="18.75" customHeight="1">
      <c r="A110"/>
      <c r="B110" s="1"/>
      <c r="C110" s="1"/>
      <c r="D110" s="1"/>
      <c r="E110" s="1"/>
      <c r="F110" s="1"/>
      <c r="G110" s="1"/>
      <c r="H110" s="1"/>
      <c r="I110"/>
      <c r="J110"/>
      <c r="K110"/>
      <c r="L110"/>
      <c r="M110"/>
      <c r="N110"/>
      <c r="O110"/>
    </row>
    <row r="111" spans="1:15" s="2" customFormat="1" ht="19.5" customHeight="1">
      <c r="A111"/>
      <c r="B111" s="1"/>
      <c r="C111" s="1"/>
      <c r="D111" s="1"/>
      <c r="E111" s="1"/>
      <c r="F111" s="1"/>
      <c r="G111" s="1"/>
      <c r="H111" s="1"/>
      <c r="I111"/>
      <c r="J111"/>
      <c r="K111"/>
      <c r="L111"/>
      <c r="M111"/>
      <c r="N111"/>
      <c r="O111"/>
    </row>
    <row r="112" spans="1:15" s="2" customFormat="1" ht="15">
      <c r="A112"/>
      <c r="B112" s="1"/>
      <c r="C112" s="1"/>
      <c r="D112" s="1"/>
      <c r="E112" s="1"/>
      <c r="F112" s="1"/>
      <c r="G112" s="1"/>
      <c r="H112" s="1"/>
      <c r="I112"/>
      <c r="J112"/>
      <c r="K112"/>
      <c r="L112"/>
      <c r="M112"/>
      <c r="N112"/>
      <c r="O112"/>
    </row>
    <row r="113" spans="1:15" s="263" customFormat="1" ht="13.5" customHeight="1">
      <c r="A113"/>
      <c r="B113" s="1"/>
      <c r="C113" s="1"/>
      <c r="D113" s="1"/>
      <c r="E113" s="1"/>
      <c r="F113" s="1"/>
      <c r="G113" s="1"/>
      <c r="H113" s="1"/>
      <c r="I113"/>
      <c r="J113"/>
      <c r="K113"/>
      <c r="L113"/>
      <c r="M113"/>
      <c r="N113"/>
      <c r="O113"/>
    </row>
    <row r="114" spans="1:15" s="263" customFormat="1" ht="13.5" customHeight="1">
      <c r="A114"/>
      <c r="B114" s="1"/>
      <c r="C114" s="1"/>
      <c r="D114" s="1"/>
      <c r="E114" s="1"/>
      <c r="F114" s="1"/>
      <c r="G114" s="1"/>
      <c r="H114" s="1"/>
      <c r="I114"/>
      <c r="J114"/>
      <c r="K114"/>
      <c r="L114"/>
      <c r="M114"/>
      <c r="N114"/>
      <c r="O114"/>
    </row>
    <row r="115" spans="1:15" s="263" customFormat="1" ht="13.5" customHeight="1">
      <c r="A115"/>
      <c r="B115" s="1"/>
      <c r="C115" s="1"/>
      <c r="D115" s="1"/>
      <c r="E115" s="1"/>
      <c r="F115" s="1"/>
      <c r="G115" s="1"/>
      <c r="H115" s="1"/>
      <c r="I115"/>
      <c r="J115"/>
      <c r="K115"/>
      <c r="L115"/>
      <c r="M115"/>
      <c r="N115"/>
      <c r="O115"/>
    </row>
    <row r="116" spans="1:15" s="263" customFormat="1" ht="13.5" customHeight="1">
      <c r="A116"/>
      <c r="B116" s="1"/>
      <c r="C116" s="1"/>
      <c r="D116" s="1"/>
      <c r="E116" s="1"/>
      <c r="F116" s="1"/>
      <c r="G116" s="1"/>
      <c r="H116" s="1"/>
      <c r="I116"/>
      <c r="J116"/>
      <c r="K116"/>
      <c r="L116"/>
      <c r="M116"/>
      <c r="N116"/>
      <c r="O116"/>
    </row>
    <row r="117" spans="1:15" s="263" customFormat="1" ht="13.5" customHeight="1">
      <c r="A117"/>
      <c r="B117" s="1"/>
      <c r="C117" s="1"/>
      <c r="D117" s="1"/>
      <c r="E117" s="1"/>
      <c r="F117" s="1"/>
      <c r="G117" s="1"/>
      <c r="H117" s="1"/>
      <c r="I117"/>
      <c r="J117"/>
      <c r="K117"/>
      <c r="L117"/>
      <c r="M117"/>
      <c r="N117"/>
      <c r="O117"/>
    </row>
    <row r="118" spans="1:15" s="263" customFormat="1" ht="13.5" customHeight="1">
      <c r="A118"/>
      <c r="B118" s="1"/>
      <c r="C118" s="1"/>
      <c r="D118" s="1"/>
      <c r="E118" s="1"/>
      <c r="F118" s="1"/>
      <c r="G118" s="1"/>
      <c r="H118" s="1"/>
      <c r="I118"/>
      <c r="J118"/>
      <c r="K118"/>
      <c r="L118"/>
      <c r="M118"/>
      <c r="N118"/>
      <c r="O118"/>
    </row>
    <row r="119" ht="18" customHeight="1"/>
    <row r="120" ht="15.75" customHeight="1"/>
    <row r="124" ht="16.5" customHeight="1"/>
    <row r="125" spans="1:15" s="416" customFormat="1" ht="13.5" customHeight="1">
      <c r="A125"/>
      <c r="B125" s="1"/>
      <c r="C125" s="1"/>
      <c r="D125" s="1"/>
      <c r="E125" s="1"/>
      <c r="F125" s="1"/>
      <c r="G125" s="1"/>
      <c r="H125" s="1"/>
      <c r="I125"/>
      <c r="J125"/>
      <c r="K125"/>
      <c r="L125"/>
      <c r="M125"/>
      <c r="N125"/>
      <c r="O125"/>
    </row>
    <row r="126" spans="1:15" s="417" customFormat="1" ht="21.75" customHeight="1">
      <c r="A126"/>
      <c r="B126" s="1"/>
      <c r="C126" s="1"/>
      <c r="D126" s="1"/>
      <c r="E126" s="1"/>
      <c r="F126" s="1"/>
      <c r="G126" s="1"/>
      <c r="H126" s="1"/>
      <c r="I126"/>
      <c r="J126"/>
      <c r="K126"/>
      <c r="L126"/>
      <c r="M126"/>
      <c r="N126"/>
      <c r="O126"/>
    </row>
    <row r="127" spans="1:15" s="417" customFormat="1" ht="21.75" customHeight="1">
      <c r="A127"/>
      <c r="B127" s="1"/>
      <c r="C127" s="1"/>
      <c r="D127" s="1"/>
      <c r="E127" s="1"/>
      <c r="F127" s="1"/>
      <c r="G127" s="1"/>
      <c r="H127" s="1"/>
      <c r="I127"/>
      <c r="J127"/>
      <c r="K127"/>
      <c r="L127"/>
      <c r="M127"/>
      <c r="N127"/>
      <c r="O127"/>
    </row>
    <row r="131" spans="1:15" s="418" customFormat="1" ht="14.25" customHeight="1">
      <c r="A131"/>
      <c r="B131" s="1"/>
      <c r="C131" s="1"/>
      <c r="D131" s="1"/>
      <c r="E131" s="1"/>
      <c r="F131" s="1"/>
      <c r="G131" s="1"/>
      <c r="H131" s="1"/>
      <c r="I131"/>
      <c r="J131"/>
      <c r="K131"/>
      <c r="L131"/>
      <c r="M131"/>
      <c r="N131"/>
      <c r="O131"/>
    </row>
    <row r="132" spans="1:15" s="418" customFormat="1" ht="14.25" customHeight="1">
      <c r="A132"/>
      <c r="B132" s="1"/>
      <c r="C132" s="1"/>
      <c r="D132" s="1"/>
      <c r="E132" s="1"/>
      <c r="F132" s="1"/>
      <c r="G132" s="1"/>
      <c r="H132" s="1"/>
      <c r="I132"/>
      <c r="J132"/>
      <c r="K132"/>
      <c r="L132"/>
      <c r="M132"/>
      <c r="N132"/>
      <c r="O132"/>
    </row>
    <row r="133" spans="1:15" s="418" customFormat="1" ht="14.25" customHeight="1">
      <c r="A133"/>
      <c r="B133" s="1"/>
      <c r="C133" s="1"/>
      <c r="D133" s="1"/>
      <c r="E133" s="1"/>
      <c r="F133" s="1"/>
      <c r="G133" s="1"/>
      <c r="H133" s="1"/>
      <c r="I133"/>
      <c r="J133"/>
      <c r="K133"/>
      <c r="L133"/>
      <c r="M133"/>
      <c r="N133"/>
      <c r="O133"/>
    </row>
    <row r="134" spans="1:15" s="418" customFormat="1" ht="14.25" customHeight="1">
      <c r="A134"/>
      <c r="B134" s="1"/>
      <c r="C134" s="1"/>
      <c r="D134" s="1"/>
      <c r="E134" s="1"/>
      <c r="F134" s="1"/>
      <c r="G134" s="1"/>
      <c r="H134" s="1"/>
      <c r="I134"/>
      <c r="J134"/>
      <c r="K134"/>
      <c r="L134"/>
      <c r="M134"/>
      <c r="N134"/>
      <c r="O134"/>
    </row>
    <row r="135" spans="1:15" s="418" customFormat="1" ht="14.25" customHeight="1">
      <c r="A135"/>
      <c r="B135" s="1"/>
      <c r="C135" s="1"/>
      <c r="D135" s="1"/>
      <c r="E135" s="1"/>
      <c r="F135" s="1"/>
      <c r="G135" s="1"/>
      <c r="H135" s="1"/>
      <c r="I135"/>
      <c r="J135"/>
      <c r="K135"/>
      <c r="L135"/>
      <c r="M135"/>
      <c r="N135"/>
      <c r="O135"/>
    </row>
    <row r="136" spans="1:15" s="418" customFormat="1" ht="14.25" customHeight="1">
      <c r="A136"/>
      <c r="B136" s="1"/>
      <c r="C136" s="1"/>
      <c r="D136" s="1"/>
      <c r="E136" s="1"/>
      <c r="F136" s="1"/>
      <c r="G136" s="1"/>
      <c r="H136" s="1"/>
      <c r="I136"/>
      <c r="J136"/>
      <c r="K136"/>
      <c r="L136"/>
      <c r="M136"/>
      <c r="N136"/>
      <c r="O136"/>
    </row>
    <row r="137" spans="1:15" s="418" customFormat="1" ht="14.25" customHeight="1">
      <c r="A137"/>
      <c r="B137" s="1"/>
      <c r="C137" s="1"/>
      <c r="D137" s="1"/>
      <c r="E137" s="1"/>
      <c r="F137" s="1"/>
      <c r="G137" s="1"/>
      <c r="H137" s="1"/>
      <c r="I137"/>
      <c r="J137"/>
      <c r="K137"/>
      <c r="L137"/>
      <c r="M137"/>
      <c r="N137"/>
      <c r="O137"/>
    </row>
    <row r="138" spans="1:15" s="418" customFormat="1" ht="14.25" customHeight="1">
      <c r="A138"/>
      <c r="B138" s="1"/>
      <c r="C138" s="1"/>
      <c r="D138" s="1"/>
      <c r="E138" s="1"/>
      <c r="F138" s="1"/>
      <c r="G138" s="1"/>
      <c r="H138" s="1"/>
      <c r="I138"/>
      <c r="J138"/>
      <c r="K138"/>
      <c r="L138"/>
      <c r="M138"/>
      <c r="N138"/>
      <c r="O138"/>
    </row>
    <row r="139" spans="1:15" s="418" customFormat="1" ht="19.5" customHeight="1">
      <c r="A139"/>
      <c r="B139" s="1"/>
      <c r="C139" s="1"/>
      <c r="D139" s="1"/>
      <c r="E139" s="1"/>
      <c r="F139" s="1"/>
      <c r="G139" s="1"/>
      <c r="H139" s="1"/>
      <c r="I139"/>
      <c r="J139"/>
      <c r="K139"/>
      <c r="L139"/>
      <c r="M139"/>
      <c r="N139"/>
      <c r="O139"/>
    </row>
    <row r="140" spans="1:15" s="418" customFormat="1" ht="14.25" customHeight="1">
      <c r="A140"/>
      <c r="B140" s="1"/>
      <c r="C140" s="1"/>
      <c r="D140" s="1"/>
      <c r="E140" s="1"/>
      <c r="F140" s="1"/>
      <c r="G140" s="1"/>
      <c r="H140" s="1"/>
      <c r="I140"/>
      <c r="J140"/>
      <c r="K140"/>
      <c r="L140"/>
      <c r="M140"/>
      <c r="N140"/>
      <c r="O140"/>
    </row>
    <row r="142" ht="24.75" customHeight="1"/>
    <row r="143" ht="24.75" customHeight="1"/>
  </sheetData>
  <sheetProtection/>
  <mergeCells count="49">
    <mergeCell ref="B57:D57"/>
    <mergeCell ref="A59:L60"/>
    <mergeCell ref="A61:B61"/>
    <mergeCell ref="H74:I74"/>
    <mergeCell ref="A63:B63"/>
    <mergeCell ref="E74:G74"/>
    <mergeCell ref="A65:B65"/>
    <mergeCell ref="A67:J67"/>
    <mergeCell ref="A68:E68"/>
    <mergeCell ref="G68:K68"/>
    <mergeCell ref="A62:B62"/>
    <mergeCell ref="H78:I78"/>
    <mergeCell ref="A69:E69"/>
    <mergeCell ref="A70:E70"/>
    <mergeCell ref="G70:K70"/>
    <mergeCell ref="B72:I72"/>
    <mergeCell ref="H75:I75"/>
    <mergeCell ref="H76:I76"/>
    <mergeCell ref="H77:I77"/>
    <mergeCell ref="J77:K77"/>
    <mergeCell ref="K44:K46"/>
    <mergeCell ref="C45:C46"/>
    <mergeCell ref="A49:L49"/>
    <mergeCell ref="B50:D51"/>
    <mergeCell ref="E50:H50"/>
    <mergeCell ref="A64:B64"/>
    <mergeCell ref="B52:D52"/>
    <mergeCell ref="B53:D53"/>
    <mergeCell ref="B54:D54"/>
    <mergeCell ref="B55:D55"/>
    <mergeCell ref="O18:O19"/>
    <mergeCell ref="O30:O32"/>
    <mergeCell ref="B40:D40"/>
    <mergeCell ref="E40:G40"/>
    <mergeCell ref="J40:L40"/>
    <mergeCell ref="B41:D41"/>
    <mergeCell ref="E41:G41"/>
    <mergeCell ref="A3:N3"/>
    <mergeCell ref="A5:A8"/>
    <mergeCell ref="B5:N5"/>
    <mergeCell ref="H6:I6"/>
    <mergeCell ref="M6:N6"/>
    <mergeCell ref="A42:M42"/>
    <mergeCell ref="B43:I43"/>
    <mergeCell ref="A44:A46"/>
    <mergeCell ref="B44:B46"/>
    <mergeCell ref="B56:D56"/>
    <mergeCell ref="C44:J44"/>
    <mergeCell ref="D45:J45"/>
  </mergeCells>
  <conditionalFormatting sqref="I37">
    <cfRule type="cellIs" priority="1" dxfId="15" operator="between" stopIfTrue="1">
      <formula>1.05</formula>
      <formula>1.49</formula>
    </cfRule>
    <cfRule type="cellIs" priority="2" dxfId="14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/>
  <pageMargins left="0.7086614173228347" right="0.7086614173228347" top="0.5614583333333333" bottom="0.7874015748031497" header="0.31496062992125984" footer="0.31496062992125984"/>
  <pageSetup fitToHeight="1" fitToWidth="1" horizontalDpi="600" verticalDpi="600" orientation="portrait" paperSize="9" scale="49" r:id="rId1"/>
  <headerFooter>
    <oddHeader>&amp;R&amp;"-,Tučné"RK-40-2013-21, př. 10b
počet stran: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Layout" zoomScaleNormal="80" workbookViewId="0" topLeftCell="B1">
      <selection activeCell="F56" sqref="F56"/>
    </sheetView>
  </sheetViews>
  <sheetFormatPr defaultColWidth="9.140625" defaultRowHeight="15"/>
  <cols>
    <col min="1" max="1" width="34.421875" style="0" customWidth="1"/>
    <col min="2" max="2" width="9.7109375" style="1" customWidth="1"/>
    <col min="3" max="3" width="9.57421875" style="1" customWidth="1"/>
    <col min="4" max="7" width="9.7109375" style="1" customWidth="1"/>
    <col min="8" max="9" width="8.7109375" style="1" customWidth="1"/>
    <col min="10" max="10" width="9.421875" style="0" customWidth="1"/>
    <col min="11" max="11" width="10.28125" style="0" customWidth="1"/>
    <col min="15" max="15" width="10.140625" style="0" customWidth="1"/>
    <col min="16" max="16" width="9.7109375" style="0" customWidth="1"/>
  </cols>
  <sheetData>
    <row r="1" spans="13:14" ht="15">
      <c r="M1" s="2"/>
      <c r="N1" s="212"/>
    </row>
    <row r="2" spans="13:14" ht="15">
      <c r="M2" s="2"/>
      <c r="N2" s="212"/>
    </row>
    <row r="3" spans="1:15" ht="15.75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14" ht="14.25" customHeight="1" thickBot="1">
      <c r="A4" s="3"/>
      <c r="B4" s="4"/>
      <c r="C4" s="4"/>
      <c r="D4" s="4"/>
      <c r="E4" s="4"/>
      <c r="F4" s="4"/>
      <c r="G4" s="4"/>
      <c r="H4" s="4"/>
      <c r="I4" s="4"/>
      <c r="N4" t="s">
        <v>1</v>
      </c>
    </row>
    <row r="5" spans="1:14" ht="20.25" customHeight="1" thickBot="1">
      <c r="A5" s="812" t="s">
        <v>2</v>
      </c>
      <c r="B5" s="819" t="s">
        <v>110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1"/>
    </row>
    <row r="6" spans="1:14" ht="15">
      <c r="A6" s="813"/>
      <c r="B6" s="5" t="s">
        <v>83</v>
      </c>
      <c r="C6" s="6"/>
      <c r="D6" s="7"/>
      <c r="E6" s="5" t="s">
        <v>109</v>
      </c>
      <c r="F6" s="6"/>
      <c r="G6" s="7"/>
      <c r="H6" s="211" t="s">
        <v>4</v>
      </c>
      <c r="I6" s="210"/>
      <c r="J6" s="6" t="s">
        <v>75</v>
      </c>
      <c r="K6" s="8"/>
      <c r="L6" s="7"/>
      <c r="M6" s="815" t="s">
        <v>81</v>
      </c>
      <c r="N6" s="816"/>
    </row>
    <row r="7" spans="1:14" ht="15">
      <c r="A7" s="813"/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ht="15.75" thickBot="1">
      <c r="A8" s="814"/>
      <c r="B8" s="14" t="s">
        <v>9</v>
      </c>
      <c r="C8" s="15" t="s">
        <v>9</v>
      </c>
      <c r="D8" s="16"/>
      <c r="E8" s="14" t="s">
        <v>9</v>
      </c>
      <c r="F8" s="15" t="s">
        <v>9</v>
      </c>
      <c r="G8" s="16"/>
      <c r="H8" s="18" t="s">
        <v>10</v>
      </c>
      <c r="I8" s="20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15" customHeight="1">
      <c r="A9" s="19" t="s">
        <v>12</v>
      </c>
      <c r="B9" s="191">
        <v>0</v>
      </c>
      <c r="C9" s="190">
        <v>0</v>
      </c>
      <c r="D9" s="187">
        <f aca="true" t="shared" si="0" ref="D9:D20">SUM(B9:C9)</f>
        <v>0</v>
      </c>
      <c r="E9" s="191">
        <v>0</v>
      </c>
      <c r="F9" s="190">
        <v>0</v>
      </c>
      <c r="G9" s="187">
        <f>SUM(E9:F9)</f>
        <v>0</v>
      </c>
      <c r="H9" s="193">
        <f>SUM(F9:G9)</f>
        <v>0</v>
      </c>
      <c r="I9" s="176">
        <f aca="true" t="shared" si="1" ref="I9:I20">IF(D9=0,0,+G9/D9)</f>
        <v>0</v>
      </c>
      <c r="J9" s="186">
        <v>0</v>
      </c>
      <c r="K9" s="190">
        <v>0</v>
      </c>
      <c r="L9" s="26">
        <f aca="true" t="shared" si="2" ref="L9:L20">SUM(J9:K9)</f>
        <v>0</v>
      </c>
      <c r="M9" s="27">
        <v>0</v>
      </c>
      <c r="N9" s="28">
        <f aca="true" t="shared" si="3" ref="N9:N20">IF(G9=0,0,+L9/G9)</f>
        <v>0</v>
      </c>
    </row>
    <row r="10" spans="1:14" ht="15" customHeight="1">
      <c r="A10" s="29" t="s">
        <v>13</v>
      </c>
      <c r="B10" s="191">
        <v>907</v>
      </c>
      <c r="C10" s="174">
        <v>0</v>
      </c>
      <c r="D10" s="187">
        <f t="shared" si="0"/>
        <v>907</v>
      </c>
      <c r="E10" s="184">
        <v>900</v>
      </c>
      <c r="F10" s="174">
        <v>0</v>
      </c>
      <c r="G10" s="187">
        <f aca="true" t="shared" si="4" ref="G10:G16">SUM(E10:F10)</f>
        <v>900</v>
      </c>
      <c r="H10" s="177">
        <f aca="true" t="shared" si="5" ref="H10:H20">+G10-D10</f>
        <v>-7</v>
      </c>
      <c r="I10" s="176">
        <f t="shared" si="1"/>
        <v>0.9922822491730982</v>
      </c>
      <c r="J10" s="175">
        <v>911</v>
      </c>
      <c r="K10" s="174">
        <v>0</v>
      </c>
      <c r="L10" s="26">
        <f t="shared" si="2"/>
        <v>911</v>
      </c>
      <c r="M10" s="32">
        <f>+L10-G10</f>
        <v>11</v>
      </c>
      <c r="N10" s="28">
        <f t="shared" si="3"/>
        <v>1.0122222222222221</v>
      </c>
    </row>
    <row r="11" spans="1:14" ht="15" customHeight="1">
      <c r="A11" s="29" t="s">
        <v>14</v>
      </c>
      <c r="B11" s="191">
        <v>0</v>
      </c>
      <c r="C11" s="174">
        <v>0</v>
      </c>
      <c r="D11" s="187">
        <f t="shared" si="0"/>
        <v>0</v>
      </c>
      <c r="E11" s="184">
        <v>0</v>
      </c>
      <c r="F11" s="174">
        <v>0</v>
      </c>
      <c r="G11" s="187">
        <f t="shared" si="4"/>
        <v>0</v>
      </c>
      <c r="H11" s="177">
        <f t="shared" si="5"/>
        <v>0</v>
      </c>
      <c r="I11" s="176">
        <f t="shared" si="1"/>
        <v>0</v>
      </c>
      <c r="J11" s="175">
        <v>0</v>
      </c>
      <c r="K11" s="174">
        <v>0</v>
      </c>
      <c r="L11" s="26">
        <f t="shared" si="2"/>
        <v>0</v>
      </c>
      <c r="M11" s="32"/>
      <c r="N11" s="28">
        <f t="shared" si="3"/>
        <v>0</v>
      </c>
    </row>
    <row r="12" spans="1:14" ht="15" customHeight="1">
      <c r="A12" s="29" t="s">
        <v>15</v>
      </c>
      <c r="B12" s="191">
        <v>0</v>
      </c>
      <c r="C12" s="174">
        <v>30</v>
      </c>
      <c r="D12" s="187">
        <f t="shared" si="0"/>
        <v>30</v>
      </c>
      <c r="E12" s="184">
        <v>0</v>
      </c>
      <c r="F12" s="174">
        <v>25</v>
      </c>
      <c r="G12" s="187">
        <f t="shared" si="4"/>
        <v>25</v>
      </c>
      <c r="H12" s="177">
        <f t="shared" si="5"/>
        <v>-5</v>
      </c>
      <c r="I12" s="176">
        <f t="shared" si="1"/>
        <v>0.8333333333333334</v>
      </c>
      <c r="J12" s="175">
        <v>0</v>
      </c>
      <c r="K12" s="174">
        <v>25</v>
      </c>
      <c r="L12" s="26">
        <f t="shared" si="2"/>
        <v>25</v>
      </c>
      <c r="M12" s="32">
        <f aca="true" t="shared" si="6" ref="M12:M20">+L12-G12</f>
        <v>0</v>
      </c>
      <c r="N12" s="28">
        <f t="shared" si="3"/>
        <v>1</v>
      </c>
    </row>
    <row r="13" spans="1:14" ht="15" customHeight="1">
      <c r="A13" s="29" t="s">
        <v>16</v>
      </c>
      <c r="B13" s="191">
        <v>0</v>
      </c>
      <c r="C13" s="174">
        <v>0</v>
      </c>
      <c r="D13" s="187">
        <f t="shared" si="0"/>
        <v>0</v>
      </c>
      <c r="E13" s="184">
        <v>0</v>
      </c>
      <c r="F13" s="174">
        <v>0</v>
      </c>
      <c r="G13" s="187">
        <f t="shared" si="4"/>
        <v>0</v>
      </c>
      <c r="H13" s="177">
        <f t="shared" si="5"/>
        <v>0</v>
      </c>
      <c r="I13" s="176">
        <f t="shared" si="1"/>
        <v>0</v>
      </c>
      <c r="J13" s="175">
        <v>0</v>
      </c>
      <c r="K13" s="174">
        <v>0</v>
      </c>
      <c r="L13" s="26">
        <f t="shared" si="2"/>
        <v>0</v>
      </c>
      <c r="M13" s="32">
        <f t="shared" si="6"/>
        <v>0</v>
      </c>
      <c r="N13" s="28">
        <f t="shared" si="3"/>
        <v>0</v>
      </c>
    </row>
    <row r="14" spans="1:14" ht="15" customHeight="1">
      <c r="A14" s="29" t="s">
        <v>108</v>
      </c>
      <c r="B14" s="191">
        <v>39</v>
      </c>
      <c r="C14" s="174">
        <v>0</v>
      </c>
      <c r="D14" s="187">
        <f t="shared" si="0"/>
        <v>39</v>
      </c>
      <c r="E14" s="184">
        <v>0</v>
      </c>
      <c r="F14" s="174">
        <v>0</v>
      </c>
      <c r="G14" s="187">
        <f t="shared" si="4"/>
        <v>0</v>
      </c>
      <c r="H14" s="177">
        <f t="shared" si="5"/>
        <v>-39</v>
      </c>
      <c r="I14" s="176">
        <f t="shared" si="1"/>
        <v>0</v>
      </c>
      <c r="J14" s="175">
        <v>0</v>
      </c>
      <c r="K14" s="174">
        <v>0</v>
      </c>
      <c r="L14" s="26">
        <f t="shared" si="2"/>
        <v>0</v>
      </c>
      <c r="M14" s="32">
        <f t="shared" si="6"/>
        <v>0</v>
      </c>
      <c r="N14" s="28">
        <f t="shared" si="3"/>
        <v>0</v>
      </c>
    </row>
    <row r="15" spans="1:14" ht="24">
      <c r="A15" s="29" t="s">
        <v>107</v>
      </c>
      <c r="B15" s="191">
        <v>0</v>
      </c>
      <c r="C15" s="174">
        <v>0</v>
      </c>
      <c r="D15" s="187">
        <f t="shared" si="0"/>
        <v>0</v>
      </c>
      <c r="E15" s="184">
        <v>0</v>
      </c>
      <c r="F15" s="174">
        <v>0</v>
      </c>
      <c r="G15" s="187">
        <f t="shared" si="4"/>
        <v>0</v>
      </c>
      <c r="H15" s="177">
        <f t="shared" si="5"/>
        <v>0</v>
      </c>
      <c r="I15" s="176">
        <f t="shared" si="1"/>
        <v>0</v>
      </c>
      <c r="J15" s="175">
        <v>0</v>
      </c>
      <c r="K15" s="174">
        <v>0</v>
      </c>
      <c r="L15" s="26">
        <f t="shared" si="2"/>
        <v>0</v>
      </c>
      <c r="M15" s="32">
        <f t="shared" si="6"/>
        <v>0</v>
      </c>
      <c r="N15" s="28">
        <f t="shared" si="3"/>
        <v>0</v>
      </c>
    </row>
    <row r="16" spans="1:14" ht="15" customHeight="1">
      <c r="A16" s="29" t="s">
        <v>19</v>
      </c>
      <c r="B16" s="191">
        <v>0</v>
      </c>
      <c r="C16" s="174">
        <v>0</v>
      </c>
      <c r="D16" s="187">
        <f t="shared" si="0"/>
        <v>0</v>
      </c>
      <c r="E16" s="184">
        <v>0</v>
      </c>
      <c r="F16" s="174">
        <v>0</v>
      </c>
      <c r="G16" s="187">
        <f t="shared" si="4"/>
        <v>0</v>
      </c>
      <c r="H16" s="177">
        <f t="shared" si="5"/>
        <v>0</v>
      </c>
      <c r="I16" s="176">
        <f t="shared" si="1"/>
        <v>0</v>
      </c>
      <c r="J16" s="175">
        <v>0</v>
      </c>
      <c r="K16" s="174">
        <v>0</v>
      </c>
      <c r="L16" s="26">
        <f t="shared" si="2"/>
        <v>0</v>
      </c>
      <c r="M16" s="32">
        <f t="shared" si="6"/>
        <v>0</v>
      </c>
      <c r="N16" s="28">
        <f t="shared" si="3"/>
        <v>0</v>
      </c>
    </row>
    <row r="17" spans="1:14" ht="15" customHeight="1">
      <c r="A17" s="208" t="s">
        <v>106</v>
      </c>
      <c r="B17" s="207">
        <v>0</v>
      </c>
      <c r="C17" s="202">
        <v>0</v>
      </c>
      <c r="D17" s="187">
        <f t="shared" si="0"/>
        <v>0</v>
      </c>
      <c r="E17" s="206">
        <v>0</v>
      </c>
      <c r="F17" s="205">
        <v>0</v>
      </c>
      <c r="G17" s="204">
        <v>0</v>
      </c>
      <c r="H17" s="177">
        <f t="shared" si="5"/>
        <v>0</v>
      </c>
      <c r="I17" s="176">
        <f t="shared" si="1"/>
        <v>0</v>
      </c>
      <c r="J17" s="175">
        <v>0</v>
      </c>
      <c r="K17" s="174">
        <v>0</v>
      </c>
      <c r="L17" s="26">
        <f t="shared" si="2"/>
        <v>0</v>
      </c>
      <c r="M17" s="32">
        <f t="shared" si="6"/>
        <v>0</v>
      </c>
      <c r="N17" s="28">
        <f t="shared" si="3"/>
        <v>0</v>
      </c>
    </row>
    <row r="18" spans="1:14" ht="15" customHeight="1">
      <c r="A18" s="34" t="s">
        <v>20</v>
      </c>
      <c r="B18" s="191">
        <v>20</v>
      </c>
      <c r="C18" s="174">
        <v>0</v>
      </c>
      <c r="D18" s="187">
        <f t="shared" si="0"/>
        <v>20</v>
      </c>
      <c r="E18" s="184">
        <v>20</v>
      </c>
      <c r="F18" s="174">
        <v>0</v>
      </c>
      <c r="G18" s="187">
        <f>SUM(E18:F18)</f>
        <v>20</v>
      </c>
      <c r="H18" s="177">
        <f t="shared" si="5"/>
        <v>0</v>
      </c>
      <c r="I18" s="176">
        <f t="shared" si="1"/>
        <v>1</v>
      </c>
      <c r="J18" s="175">
        <v>20</v>
      </c>
      <c r="K18" s="174">
        <v>0</v>
      </c>
      <c r="L18" s="26">
        <f t="shared" si="2"/>
        <v>20</v>
      </c>
      <c r="M18" s="32">
        <f t="shared" si="6"/>
        <v>0</v>
      </c>
      <c r="N18" s="28">
        <f t="shared" si="3"/>
        <v>1</v>
      </c>
    </row>
    <row r="19" spans="1:14" ht="15" customHeight="1">
      <c r="A19" s="203" t="s">
        <v>105</v>
      </c>
      <c r="B19" s="175">
        <v>0</v>
      </c>
      <c r="C19" s="202">
        <v>0</v>
      </c>
      <c r="D19" s="187">
        <f t="shared" si="0"/>
        <v>0</v>
      </c>
      <c r="E19" s="184">
        <v>0</v>
      </c>
      <c r="F19" s="174">
        <v>0</v>
      </c>
      <c r="G19" s="187">
        <f>SUM(E19:F19)</f>
        <v>0</v>
      </c>
      <c r="H19" s="177">
        <f t="shared" si="5"/>
        <v>0</v>
      </c>
      <c r="I19" s="176">
        <f t="shared" si="1"/>
        <v>0</v>
      </c>
      <c r="J19" s="175">
        <v>0</v>
      </c>
      <c r="K19" s="174">
        <v>0</v>
      </c>
      <c r="L19" s="26">
        <f t="shared" si="2"/>
        <v>0</v>
      </c>
      <c r="M19" s="32">
        <f t="shared" si="6"/>
        <v>0</v>
      </c>
      <c r="N19" s="28">
        <f t="shared" si="3"/>
        <v>0</v>
      </c>
    </row>
    <row r="20" spans="1:14" ht="25.5" customHeight="1" thickBot="1">
      <c r="A20" s="35" t="s">
        <v>21</v>
      </c>
      <c r="B20" s="191">
        <v>21631</v>
      </c>
      <c r="C20" s="188">
        <v>0</v>
      </c>
      <c r="D20" s="187">
        <f t="shared" si="0"/>
        <v>21631</v>
      </c>
      <c r="E20" s="189">
        <v>21734</v>
      </c>
      <c r="F20" s="188">
        <v>0</v>
      </c>
      <c r="G20" s="187">
        <f>SUM(E20:F20)</f>
        <v>21734</v>
      </c>
      <c r="H20" s="201">
        <f t="shared" si="5"/>
        <v>103</v>
      </c>
      <c r="I20" s="200">
        <f t="shared" si="1"/>
        <v>1.0047616846192964</v>
      </c>
      <c r="J20" s="199">
        <v>21809</v>
      </c>
      <c r="K20" s="188">
        <v>0</v>
      </c>
      <c r="L20" s="26">
        <f t="shared" si="2"/>
        <v>21809</v>
      </c>
      <c r="M20" s="39">
        <f t="shared" si="6"/>
        <v>75</v>
      </c>
      <c r="N20" s="40">
        <f t="shared" si="3"/>
        <v>1.0034508143921965</v>
      </c>
    </row>
    <row r="21" spans="1:14" ht="15" customHeight="1" thickBot="1">
      <c r="A21" s="58" t="s">
        <v>22</v>
      </c>
      <c r="B21" s="41">
        <f>SUM(B9+B10+B12+B13+B14+B18+B20)</f>
        <v>22597</v>
      </c>
      <c r="C21" s="42">
        <f>SUM(C9+C10+C12+C13+C14+C20)</f>
        <v>30</v>
      </c>
      <c r="D21" s="198">
        <f>SUM(D9+D10+D12+D13+D14+D18+D20)</f>
        <v>22627</v>
      </c>
      <c r="E21" s="197">
        <f>SUM(E9+E10+E12+E13+E14+E18+E20)</f>
        <v>22654</v>
      </c>
      <c r="F21" s="42">
        <f>SUM(F9+F10+F12+F13+F14+F20)</f>
        <v>25</v>
      </c>
      <c r="G21" s="195">
        <f>SUM(G9+G10+G12+G13+G14+G18+G20)</f>
        <v>22679</v>
      </c>
      <c r="H21" s="195">
        <f>SUM(H9+H10+H12+H13+H14+H20)</f>
        <v>52</v>
      </c>
      <c r="I21" s="196">
        <f>SUM(I9+I10+I12+I13+I14+I20)</f>
        <v>2.830377267125728</v>
      </c>
      <c r="J21" s="41">
        <f>SUM(J9+J10+J12+J13+J14+J18+J20)</f>
        <v>22740</v>
      </c>
      <c r="K21" s="195">
        <f>SUM(K9+K10+K12+K13+K14+K20)</f>
        <v>25</v>
      </c>
      <c r="L21" s="194">
        <f>SUM(L9+L10+L12+L13+L14+L18+L20)</f>
        <v>22765</v>
      </c>
      <c r="M21" s="41">
        <f>SUM(M9+M10+M12+M13+M14+M20)</f>
        <v>86</v>
      </c>
      <c r="N21" s="194">
        <f>SUM(N9+N10+N12+N13+N14+N20)</f>
        <v>3.0156730366144187</v>
      </c>
    </row>
    <row r="22" spans="1:14" ht="15" customHeight="1">
      <c r="A22" s="44" t="s">
        <v>23</v>
      </c>
      <c r="B22" s="191">
        <v>3537</v>
      </c>
      <c r="C22" s="190">
        <v>0</v>
      </c>
      <c r="D22" s="187">
        <f aca="true" t="shared" si="7" ref="D22:D40">SUM(B22:C22)</f>
        <v>3537</v>
      </c>
      <c r="E22" s="191">
        <v>3688</v>
      </c>
      <c r="F22" s="190">
        <v>0</v>
      </c>
      <c r="G22" s="187">
        <f aca="true" t="shared" si="8" ref="G22:G36">SUM(E22:F22)</f>
        <v>3688</v>
      </c>
      <c r="H22" s="193">
        <f aca="true" t="shared" si="9" ref="H22:H40">+G22-D22</f>
        <v>151</v>
      </c>
      <c r="I22" s="192">
        <f aca="true" t="shared" si="10" ref="I22:I41">IF(D22=0,0,+G22/D22)</f>
        <v>1.0426915465083404</v>
      </c>
      <c r="J22" s="186">
        <v>3869</v>
      </c>
      <c r="K22" s="190">
        <v>0</v>
      </c>
      <c r="L22" s="185">
        <f aca="true" t="shared" si="11" ref="L22:L40">SUM(J22:K22)</f>
        <v>3869</v>
      </c>
      <c r="M22" s="27">
        <f aca="true" t="shared" si="12" ref="M22:M40">+L22-G22</f>
        <v>181</v>
      </c>
      <c r="N22" s="47">
        <f aca="true" t="shared" si="13" ref="N22:N41">IF(G22=0,0,+L22/G22)</f>
        <v>1.0490780911062907</v>
      </c>
    </row>
    <row r="23" spans="1:14" ht="15">
      <c r="A23" s="29" t="s">
        <v>24</v>
      </c>
      <c r="B23" s="191">
        <v>670</v>
      </c>
      <c r="C23" s="190">
        <v>0</v>
      </c>
      <c r="D23" s="187">
        <f t="shared" si="7"/>
        <v>670</v>
      </c>
      <c r="E23" s="191">
        <v>704</v>
      </c>
      <c r="F23" s="190">
        <v>0</v>
      </c>
      <c r="G23" s="187">
        <f t="shared" si="8"/>
        <v>704</v>
      </c>
      <c r="H23" s="177">
        <f t="shared" si="9"/>
        <v>34</v>
      </c>
      <c r="I23" s="176">
        <f t="shared" si="10"/>
        <v>1.0507462686567164</v>
      </c>
      <c r="J23" s="186">
        <v>685</v>
      </c>
      <c r="K23" s="190">
        <v>0</v>
      </c>
      <c r="L23" s="185">
        <f t="shared" si="11"/>
        <v>685</v>
      </c>
      <c r="M23" s="27">
        <f t="shared" si="12"/>
        <v>-19</v>
      </c>
      <c r="N23" s="28">
        <f t="shared" si="13"/>
        <v>0.9730113636363636</v>
      </c>
    </row>
    <row r="24" spans="1:14" ht="15" customHeight="1">
      <c r="A24" s="29" t="s">
        <v>25</v>
      </c>
      <c r="B24" s="191">
        <v>0</v>
      </c>
      <c r="C24" s="174">
        <v>0</v>
      </c>
      <c r="D24" s="187">
        <f t="shared" si="7"/>
        <v>0</v>
      </c>
      <c r="E24" s="191">
        <v>0</v>
      </c>
      <c r="F24" s="174">
        <v>0</v>
      </c>
      <c r="G24" s="187">
        <f t="shared" si="8"/>
        <v>0</v>
      </c>
      <c r="H24" s="177">
        <f t="shared" si="9"/>
        <v>0</v>
      </c>
      <c r="I24" s="176">
        <f t="shared" si="10"/>
        <v>0</v>
      </c>
      <c r="J24" s="186">
        <v>0</v>
      </c>
      <c r="K24" s="174">
        <v>0</v>
      </c>
      <c r="L24" s="185">
        <f t="shared" si="11"/>
        <v>0</v>
      </c>
      <c r="M24" s="27">
        <f t="shared" si="12"/>
        <v>0</v>
      </c>
      <c r="N24" s="28">
        <f t="shared" si="13"/>
        <v>0</v>
      </c>
    </row>
    <row r="25" spans="1:14" ht="15">
      <c r="A25" s="29" t="s">
        <v>26</v>
      </c>
      <c r="B25" s="191">
        <v>0</v>
      </c>
      <c r="C25" s="174">
        <v>20</v>
      </c>
      <c r="D25" s="187">
        <f t="shared" si="7"/>
        <v>20</v>
      </c>
      <c r="E25" s="191">
        <v>0</v>
      </c>
      <c r="F25" s="174">
        <v>20</v>
      </c>
      <c r="G25" s="187">
        <f t="shared" si="8"/>
        <v>20</v>
      </c>
      <c r="H25" s="177">
        <f t="shared" si="9"/>
        <v>0</v>
      </c>
      <c r="I25" s="176">
        <f t="shared" si="10"/>
        <v>1</v>
      </c>
      <c r="J25" s="186">
        <v>0</v>
      </c>
      <c r="K25" s="174">
        <v>20</v>
      </c>
      <c r="L25" s="185">
        <f t="shared" si="11"/>
        <v>20</v>
      </c>
      <c r="M25" s="27">
        <f t="shared" si="12"/>
        <v>0</v>
      </c>
      <c r="N25" s="28">
        <f t="shared" si="13"/>
        <v>1</v>
      </c>
    </row>
    <row r="26" spans="1:14" ht="15" customHeight="1">
      <c r="A26" s="29" t="s">
        <v>27</v>
      </c>
      <c r="B26" s="191">
        <v>3765</v>
      </c>
      <c r="C26" s="174">
        <v>0</v>
      </c>
      <c r="D26" s="187">
        <f t="shared" si="7"/>
        <v>3765</v>
      </c>
      <c r="E26" s="191">
        <v>3723</v>
      </c>
      <c r="F26" s="174">
        <v>0</v>
      </c>
      <c r="G26" s="187">
        <f t="shared" si="8"/>
        <v>3723</v>
      </c>
      <c r="H26" s="177">
        <f t="shared" si="9"/>
        <v>-42</v>
      </c>
      <c r="I26" s="176">
        <f t="shared" si="10"/>
        <v>0.9888446215139443</v>
      </c>
      <c r="J26" s="186">
        <v>3560</v>
      </c>
      <c r="K26" s="174">
        <v>0</v>
      </c>
      <c r="L26" s="185">
        <f t="shared" si="11"/>
        <v>3560</v>
      </c>
      <c r="M26" s="27">
        <f t="shared" si="12"/>
        <v>-163</v>
      </c>
      <c r="N26" s="28">
        <f t="shared" si="13"/>
        <v>0.9562181036798281</v>
      </c>
    </row>
    <row r="27" spans="1:14" ht="15" customHeight="1">
      <c r="A27" s="29" t="s">
        <v>28</v>
      </c>
      <c r="B27" s="191">
        <v>323</v>
      </c>
      <c r="C27" s="174">
        <v>0</v>
      </c>
      <c r="D27" s="187">
        <f t="shared" si="7"/>
        <v>323</v>
      </c>
      <c r="E27" s="191">
        <v>338</v>
      </c>
      <c r="F27" s="174">
        <v>0</v>
      </c>
      <c r="G27" s="187">
        <f t="shared" si="8"/>
        <v>338</v>
      </c>
      <c r="H27" s="177">
        <f t="shared" si="9"/>
        <v>15</v>
      </c>
      <c r="I27" s="176">
        <f t="shared" si="10"/>
        <v>1.0464396284829722</v>
      </c>
      <c r="J27" s="186">
        <v>90</v>
      </c>
      <c r="K27" s="174">
        <v>0</v>
      </c>
      <c r="L27" s="185">
        <f t="shared" si="11"/>
        <v>90</v>
      </c>
      <c r="M27" s="27">
        <f t="shared" si="12"/>
        <v>-248</v>
      </c>
      <c r="N27" s="28">
        <f t="shared" si="13"/>
        <v>0.26627218934911245</v>
      </c>
    </row>
    <row r="28" spans="1:14" ht="15">
      <c r="A28" s="29" t="s">
        <v>29</v>
      </c>
      <c r="B28" s="191">
        <v>3259</v>
      </c>
      <c r="C28" s="174">
        <v>0</v>
      </c>
      <c r="D28" s="187">
        <f t="shared" si="7"/>
        <v>3259</v>
      </c>
      <c r="E28" s="191">
        <v>3204</v>
      </c>
      <c r="F28" s="174">
        <v>0</v>
      </c>
      <c r="G28" s="187">
        <f t="shared" si="8"/>
        <v>3204</v>
      </c>
      <c r="H28" s="177">
        <f t="shared" si="9"/>
        <v>-55</v>
      </c>
      <c r="I28" s="176">
        <f t="shared" si="10"/>
        <v>0.9831236575636698</v>
      </c>
      <c r="J28" s="186">
        <v>3301</v>
      </c>
      <c r="K28" s="174">
        <v>0</v>
      </c>
      <c r="L28" s="185">
        <f t="shared" si="11"/>
        <v>3301</v>
      </c>
      <c r="M28" s="27">
        <f t="shared" si="12"/>
        <v>97</v>
      </c>
      <c r="N28" s="28">
        <f t="shared" si="13"/>
        <v>1.030274656679151</v>
      </c>
    </row>
    <row r="29" spans="1:14" ht="15" customHeight="1">
      <c r="A29" s="50" t="s">
        <v>30</v>
      </c>
      <c r="B29" s="191">
        <v>12869</v>
      </c>
      <c r="C29" s="174">
        <v>0</v>
      </c>
      <c r="D29" s="187">
        <f t="shared" si="7"/>
        <v>12869</v>
      </c>
      <c r="E29" s="191">
        <v>12989</v>
      </c>
      <c r="F29" s="174">
        <v>0</v>
      </c>
      <c r="G29" s="187">
        <f t="shared" si="8"/>
        <v>12989</v>
      </c>
      <c r="H29" s="177">
        <f t="shared" si="9"/>
        <v>120</v>
      </c>
      <c r="I29" s="176">
        <f t="shared" si="10"/>
        <v>1.0093247338565545</v>
      </c>
      <c r="J29" s="186">
        <v>13847</v>
      </c>
      <c r="K29" s="174">
        <v>0</v>
      </c>
      <c r="L29" s="185">
        <f t="shared" si="11"/>
        <v>13847</v>
      </c>
      <c r="M29" s="27">
        <f t="shared" si="12"/>
        <v>858</v>
      </c>
      <c r="N29" s="28">
        <f t="shared" si="13"/>
        <v>1.0660558934483024</v>
      </c>
    </row>
    <row r="30" spans="1:14" ht="15" customHeight="1">
      <c r="A30" s="29" t="s">
        <v>31</v>
      </c>
      <c r="B30" s="191">
        <v>9403</v>
      </c>
      <c r="C30" s="174">
        <v>0</v>
      </c>
      <c r="D30" s="187">
        <f t="shared" si="7"/>
        <v>9403</v>
      </c>
      <c r="E30" s="191">
        <v>9461</v>
      </c>
      <c r="F30" s="174">
        <v>0</v>
      </c>
      <c r="G30" s="187">
        <f t="shared" si="8"/>
        <v>9461</v>
      </c>
      <c r="H30" s="177">
        <f t="shared" si="9"/>
        <v>58</v>
      </c>
      <c r="I30" s="176">
        <f t="shared" si="10"/>
        <v>1.0061682441773903</v>
      </c>
      <c r="J30" s="186">
        <v>10137</v>
      </c>
      <c r="K30" s="174">
        <v>0</v>
      </c>
      <c r="L30" s="185">
        <f t="shared" si="11"/>
        <v>10137</v>
      </c>
      <c r="M30" s="27">
        <f t="shared" si="12"/>
        <v>676</v>
      </c>
      <c r="N30" s="28">
        <f t="shared" si="13"/>
        <v>1.0714512208011837</v>
      </c>
    </row>
    <row r="31" spans="1:14" ht="15" customHeight="1">
      <c r="A31" s="50" t="s">
        <v>32</v>
      </c>
      <c r="B31" s="191">
        <v>8370</v>
      </c>
      <c r="C31" s="174">
        <v>0</v>
      </c>
      <c r="D31" s="187">
        <f t="shared" si="7"/>
        <v>8370</v>
      </c>
      <c r="E31" s="191">
        <v>8552</v>
      </c>
      <c r="F31" s="174">
        <v>0</v>
      </c>
      <c r="G31" s="187">
        <f t="shared" si="8"/>
        <v>8552</v>
      </c>
      <c r="H31" s="177">
        <f t="shared" si="9"/>
        <v>182</v>
      </c>
      <c r="I31" s="176">
        <f t="shared" si="10"/>
        <v>1.0217443249701315</v>
      </c>
      <c r="J31" s="186">
        <v>8607</v>
      </c>
      <c r="K31" s="174">
        <v>0</v>
      </c>
      <c r="L31" s="185">
        <f t="shared" si="11"/>
        <v>8607</v>
      </c>
      <c r="M31" s="27">
        <f t="shared" si="12"/>
        <v>55</v>
      </c>
      <c r="N31" s="28">
        <f t="shared" si="13"/>
        <v>1.0064312441534145</v>
      </c>
    </row>
    <row r="32" spans="1:14" ht="15" customHeight="1">
      <c r="A32" s="29" t="s">
        <v>33</v>
      </c>
      <c r="B32" s="191">
        <v>1033</v>
      </c>
      <c r="C32" s="174">
        <v>0</v>
      </c>
      <c r="D32" s="187">
        <f t="shared" si="7"/>
        <v>1033</v>
      </c>
      <c r="E32" s="191">
        <v>909</v>
      </c>
      <c r="F32" s="174">
        <v>0</v>
      </c>
      <c r="G32" s="187">
        <f t="shared" si="8"/>
        <v>909</v>
      </c>
      <c r="H32" s="177">
        <f t="shared" si="9"/>
        <v>-124</v>
      </c>
      <c r="I32" s="176">
        <f t="shared" si="10"/>
        <v>0.8799612778315585</v>
      </c>
      <c r="J32" s="186">
        <v>1530</v>
      </c>
      <c r="K32" s="174">
        <v>0</v>
      </c>
      <c r="L32" s="185">
        <f t="shared" si="11"/>
        <v>1530</v>
      </c>
      <c r="M32" s="27">
        <f t="shared" si="12"/>
        <v>621</v>
      </c>
      <c r="N32" s="28">
        <f t="shared" si="13"/>
        <v>1.683168316831683</v>
      </c>
    </row>
    <row r="33" spans="1:14" ht="15" customHeight="1">
      <c r="A33" s="29" t="s">
        <v>34</v>
      </c>
      <c r="B33" s="191">
        <v>3466</v>
      </c>
      <c r="C33" s="174">
        <v>0</v>
      </c>
      <c r="D33" s="187">
        <f t="shared" si="7"/>
        <v>3466</v>
      </c>
      <c r="E33" s="191">
        <v>3528</v>
      </c>
      <c r="F33" s="174">
        <v>0</v>
      </c>
      <c r="G33" s="187">
        <f t="shared" si="8"/>
        <v>3528</v>
      </c>
      <c r="H33" s="177">
        <f t="shared" si="9"/>
        <v>62</v>
      </c>
      <c r="I33" s="176">
        <f t="shared" si="10"/>
        <v>1.0178880553952683</v>
      </c>
      <c r="J33" s="186">
        <v>3710</v>
      </c>
      <c r="K33" s="174">
        <v>0</v>
      </c>
      <c r="L33" s="185">
        <f t="shared" si="11"/>
        <v>3710</v>
      </c>
      <c r="M33" s="27">
        <f t="shared" si="12"/>
        <v>182</v>
      </c>
      <c r="N33" s="28">
        <f t="shared" si="13"/>
        <v>1.0515873015873016</v>
      </c>
    </row>
    <row r="34" spans="1:15" ht="15">
      <c r="A34" s="50" t="s">
        <v>35</v>
      </c>
      <c r="B34" s="191">
        <v>2</v>
      </c>
      <c r="C34" s="174">
        <v>0</v>
      </c>
      <c r="D34" s="187">
        <f t="shared" si="7"/>
        <v>2</v>
      </c>
      <c r="E34" s="191">
        <v>2</v>
      </c>
      <c r="F34" s="174">
        <v>0</v>
      </c>
      <c r="G34" s="187">
        <f t="shared" si="8"/>
        <v>2</v>
      </c>
      <c r="H34" s="177">
        <f t="shared" si="9"/>
        <v>0</v>
      </c>
      <c r="I34" s="176">
        <f t="shared" si="10"/>
        <v>1</v>
      </c>
      <c r="J34" s="186">
        <v>2</v>
      </c>
      <c r="K34" s="174">
        <v>0</v>
      </c>
      <c r="L34" s="185">
        <f t="shared" si="11"/>
        <v>2</v>
      </c>
      <c r="M34" s="27">
        <f t="shared" si="12"/>
        <v>0</v>
      </c>
      <c r="N34" s="28">
        <f t="shared" si="13"/>
        <v>1</v>
      </c>
      <c r="O34" s="817"/>
    </row>
    <row r="35" spans="1:15" ht="15" customHeight="1">
      <c r="A35" s="50" t="s">
        <v>104</v>
      </c>
      <c r="B35" s="191">
        <v>76</v>
      </c>
      <c r="C35" s="174">
        <v>0</v>
      </c>
      <c r="D35" s="187">
        <f t="shared" si="7"/>
        <v>76</v>
      </c>
      <c r="E35" s="191">
        <v>40</v>
      </c>
      <c r="F35" s="174">
        <v>0</v>
      </c>
      <c r="G35" s="187">
        <f t="shared" si="8"/>
        <v>40</v>
      </c>
      <c r="H35" s="177">
        <f t="shared" si="9"/>
        <v>-36</v>
      </c>
      <c r="I35" s="176">
        <f t="shared" si="10"/>
        <v>0.5263157894736842</v>
      </c>
      <c r="J35" s="186">
        <v>40</v>
      </c>
      <c r="K35" s="174">
        <v>0</v>
      </c>
      <c r="L35" s="185">
        <f t="shared" si="11"/>
        <v>40</v>
      </c>
      <c r="M35" s="27">
        <f t="shared" si="12"/>
        <v>0</v>
      </c>
      <c r="N35" s="28">
        <f t="shared" si="13"/>
        <v>1</v>
      </c>
      <c r="O35" s="818"/>
    </row>
    <row r="36" spans="1:14" ht="24">
      <c r="A36" s="29" t="s">
        <v>37</v>
      </c>
      <c r="B36" s="191">
        <v>1680</v>
      </c>
      <c r="C36" s="174">
        <v>0</v>
      </c>
      <c r="D36" s="187">
        <f t="shared" si="7"/>
        <v>1680</v>
      </c>
      <c r="E36" s="191">
        <v>1513</v>
      </c>
      <c r="F36" s="174">
        <v>0</v>
      </c>
      <c r="G36" s="187">
        <f t="shared" si="8"/>
        <v>1513</v>
      </c>
      <c r="H36" s="177">
        <f t="shared" si="9"/>
        <v>-167</v>
      </c>
      <c r="I36" s="176">
        <f t="shared" si="10"/>
        <v>0.9005952380952381</v>
      </c>
      <c r="J36" s="186">
        <v>742</v>
      </c>
      <c r="K36" s="174">
        <v>0</v>
      </c>
      <c r="L36" s="185">
        <f t="shared" si="11"/>
        <v>742</v>
      </c>
      <c r="M36" s="27">
        <f t="shared" si="12"/>
        <v>-771</v>
      </c>
      <c r="N36" s="28">
        <f t="shared" si="13"/>
        <v>0.4904163912756114</v>
      </c>
    </row>
    <row r="37" spans="1:14" ht="24">
      <c r="A37" s="29" t="s">
        <v>38</v>
      </c>
      <c r="B37" s="184">
        <v>512</v>
      </c>
      <c r="C37" s="190">
        <v>0</v>
      </c>
      <c r="D37" s="187">
        <f t="shared" si="7"/>
        <v>512</v>
      </c>
      <c r="E37" s="189">
        <v>520</v>
      </c>
      <c r="F37" s="188">
        <v>0</v>
      </c>
      <c r="G37" s="187">
        <v>520</v>
      </c>
      <c r="H37" s="177">
        <f t="shared" si="9"/>
        <v>8</v>
      </c>
      <c r="I37" s="176">
        <f t="shared" si="10"/>
        <v>1.015625</v>
      </c>
      <c r="J37" s="186">
        <v>488</v>
      </c>
      <c r="K37" s="174">
        <v>0</v>
      </c>
      <c r="L37" s="185">
        <f t="shared" si="11"/>
        <v>488</v>
      </c>
      <c r="M37" s="27">
        <f t="shared" si="12"/>
        <v>-32</v>
      </c>
      <c r="N37" s="28">
        <f t="shared" si="13"/>
        <v>0.9384615384615385</v>
      </c>
    </row>
    <row r="38" spans="1:15" ht="24">
      <c r="A38" s="29" t="s">
        <v>39</v>
      </c>
      <c r="B38" s="184">
        <v>1168</v>
      </c>
      <c r="C38" s="174">
        <v>0</v>
      </c>
      <c r="D38" s="178">
        <f t="shared" si="7"/>
        <v>1168</v>
      </c>
      <c r="E38" s="184">
        <v>993</v>
      </c>
      <c r="F38" s="174">
        <v>0</v>
      </c>
      <c r="G38" s="178">
        <v>993</v>
      </c>
      <c r="H38" s="177">
        <f t="shared" si="9"/>
        <v>-175</v>
      </c>
      <c r="I38" s="176">
        <f t="shared" si="10"/>
        <v>0.8501712328767124</v>
      </c>
      <c r="J38" s="175">
        <v>254</v>
      </c>
      <c r="K38" s="174">
        <v>0</v>
      </c>
      <c r="L38" s="173">
        <f t="shared" si="11"/>
        <v>254</v>
      </c>
      <c r="M38" s="32">
        <f t="shared" si="12"/>
        <v>-739</v>
      </c>
      <c r="N38" s="28">
        <f t="shared" si="13"/>
        <v>0.25579053373615307</v>
      </c>
      <c r="O38" s="54"/>
    </row>
    <row r="39" spans="1:15" ht="15">
      <c r="A39" s="183" t="s">
        <v>103</v>
      </c>
      <c r="B39" s="182">
        <v>0</v>
      </c>
      <c r="C39" s="181">
        <v>0</v>
      </c>
      <c r="D39" s="178">
        <f t="shared" si="7"/>
        <v>0</v>
      </c>
      <c r="E39" s="180">
        <v>0</v>
      </c>
      <c r="F39" s="179">
        <v>0</v>
      </c>
      <c r="G39" s="178">
        <f>SUM(E39:F39)</f>
        <v>0</v>
      </c>
      <c r="H39" s="177">
        <f t="shared" si="9"/>
        <v>0</v>
      </c>
      <c r="I39" s="176">
        <f t="shared" si="10"/>
        <v>0</v>
      </c>
      <c r="J39" s="175">
        <v>0</v>
      </c>
      <c r="K39" s="174">
        <v>0</v>
      </c>
      <c r="L39" s="173">
        <f t="shared" si="11"/>
        <v>0</v>
      </c>
      <c r="M39" s="32">
        <f t="shared" si="12"/>
        <v>0</v>
      </c>
      <c r="N39" s="28">
        <f t="shared" si="13"/>
        <v>0</v>
      </c>
      <c r="O39" s="54"/>
    </row>
    <row r="40" spans="1:15" ht="15" customHeight="1" thickBot="1">
      <c r="A40" s="55" t="s">
        <v>40</v>
      </c>
      <c r="B40" s="182">
        <v>0</v>
      </c>
      <c r="C40" s="181">
        <v>0</v>
      </c>
      <c r="D40" s="178">
        <f t="shared" si="7"/>
        <v>0</v>
      </c>
      <c r="E40" s="180">
        <v>0</v>
      </c>
      <c r="F40" s="179">
        <v>0</v>
      </c>
      <c r="G40" s="178">
        <f>SUM(E40:F40)</f>
        <v>0</v>
      </c>
      <c r="H40" s="177">
        <f t="shared" si="9"/>
        <v>0</v>
      </c>
      <c r="I40" s="176">
        <f t="shared" si="10"/>
        <v>0</v>
      </c>
      <c r="J40" s="175">
        <v>0</v>
      </c>
      <c r="K40" s="174">
        <v>0</v>
      </c>
      <c r="L40" s="173">
        <f t="shared" si="11"/>
        <v>0</v>
      </c>
      <c r="M40" s="32">
        <f t="shared" si="12"/>
        <v>0</v>
      </c>
      <c r="N40" s="28">
        <f t="shared" si="13"/>
        <v>0</v>
      </c>
      <c r="O40" s="54"/>
    </row>
    <row r="41" spans="1:14" ht="15" customHeight="1" thickBot="1">
      <c r="A41" s="58" t="s">
        <v>41</v>
      </c>
      <c r="B41" s="59">
        <f aca="true" t="shared" si="14" ref="B41:H41">SUM(B22+B23+B24+B25+B26+B29+B34+B35+B36+B39+B40)</f>
        <v>22599</v>
      </c>
      <c r="C41" s="59">
        <f t="shared" si="14"/>
        <v>20</v>
      </c>
      <c r="D41" s="59">
        <f t="shared" si="14"/>
        <v>22619</v>
      </c>
      <c r="E41" s="59">
        <f t="shared" si="14"/>
        <v>22659</v>
      </c>
      <c r="F41" s="59">
        <f t="shared" si="14"/>
        <v>20</v>
      </c>
      <c r="G41" s="59">
        <f t="shared" si="14"/>
        <v>22679</v>
      </c>
      <c r="H41" s="59">
        <f t="shared" si="14"/>
        <v>60</v>
      </c>
      <c r="I41" s="172">
        <f t="shared" si="10"/>
        <v>1.0026526371634468</v>
      </c>
      <c r="J41" s="59">
        <f>SUM(J22+J23+J24+J25+J26+J29+J34+J35+J36+J39+J40)</f>
        <v>22745</v>
      </c>
      <c r="K41" s="59">
        <f>SUM(K22+K23+K24+K25+K26+K29+K34+K35+K36+K39+K40)</f>
        <v>20</v>
      </c>
      <c r="L41" s="59">
        <f>SUM(L22+L23+L24+L25+L26+L29+L34+L35+L36+L39+L40)</f>
        <v>22765</v>
      </c>
      <c r="M41" s="59">
        <f>SUM(M22+M23+M24+M25+M26+M29+M34+M35+M36+M39+M40)</f>
        <v>86</v>
      </c>
      <c r="N41" s="172">
        <f t="shared" si="13"/>
        <v>1.003792054323383</v>
      </c>
    </row>
    <row r="42" spans="1:14" ht="15" customHeight="1" thickBot="1">
      <c r="A42" s="58" t="s">
        <v>42</v>
      </c>
      <c r="B42" s="41">
        <f>B21-B41</f>
        <v>-2</v>
      </c>
      <c r="C42" s="42">
        <f>C21-C41</f>
        <v>10</v>
      </c>
      <c r="D42" s="60">
        <f>SUM(B42:C42)</f>
        <v>8</v>
      </c>
      <c r="E42" s="41">
        <f>E21-E41</f>
        <v>-5</v>
      </c>
      <c r="F42" s="42">
        <f>F21-F41</f>
        <v>5</v>
      </c>
      <c r="G42" s="60">
        <f>SUM(E42:F42)</f>
        <v>0</v>
      </c>
      <c r="H42" s="41">
        <f>+E42-B42</f>
        <v>-3</v>
      </c>
      <c r="I42" s="43"/>
      <c r="J42" s="41">
        <f>J21-J41</f>
        <v>-5</v>
      </c>
      <c r="K42" s="42">
        <f>K21-K41</f>
        <v>5</v>
      </c>
      <c r="L42" s="60">
        <f>SUM(J42:K42)</f>
        <v>0</v>
      </c>
      <c r="M42" s="41"/>
      <c r="N42" s="43"/>
    </row>
    <row r="43" spans="1:14" ht="24.75" thickBot="1">
      <c r="A43" s="58" t="s">
        <v>43</v>
      </c>
      <c r="B43" s="822">
        <v>0</v>
      </c>
      <c r="C43" s="823"/>
      <c r="D43" s="824"/>
      <c r="E43" s="825">
        <v>0</v>
      </c>
      <c r="F43" s="826"/>
      <c r="G43" s="827"/>
      <c r="H43" s="41"/>
      <c r="I43" s="43"/>
      <c r="J43" s="825">
        <v>0</v>
      </c>
      <c r="K43" s="828"/>
      <c r="L43" s="829"/>
      <c r="M43" s="41"/>
      <c r="N43" s="43"/>
    </row>
    <row r="44" spans="1:9" ht="21.75" customHeight="1" thickBot="1">
      <c r="A44" s="61" t="s">
        <v>44</v>
      </c>
      <c r="B44" s="798"/>
      <c r="C44" s="799"/>
      <c r="D44" s="799"/>
      <c r="E44" s="800">
        <f>+E43+F43</f>
        <v>0</v>
      </c>
      <c r="F44" s="801"/>
      <c r="G44" s="802"/>
      <c r="H44"/>
      <c r="I44"/>
    </row>
    <row r="45" spans="1:15" ht="14.25" customHeight="1">
      <c r="A45" s="62" t="s">
        <v>102</v>
      </c>
      <c r="J45" s="54"/>
      <c r="K45" s="171"/>
      <c r="L45" s="170"/>
      <c r="M45" s="170"/>
      <c r="N45" s="170"/>
      <c r="O45" s="170"/>
    </row>
    <row r="46" spans="1:15" ht="14.25" customHeight="1">
      <c r="A46" s="1"/>
      <c r="K46" s="170"/>
      <c r="L46" s="170"/>
      <c r="M46" s="170"/>
      <c r="N46" s="170"/>
      <c r="O46" s="170"/>
    </row>
    <row r="47" spans="1:11" ht="14.25" customHeight="1" thickBot="1">
      <c r="A47" s="62" t="s">
        <v>0</v>
      </c>
      <c r="B47" s="709" t="s">
        <v>101</v>
      </c>
      <c r="C47" s="709"/>
      <c r="D47" s="709"/>
      <c r="E47" s="709"/>
      <c r="F47" s="709"/>
      <c r="G47" s="709"/>
      <c r="H47" s="709"/>
      <c r="I47" s="709"/>
      <c r="J47" s="709"/>
      <c r="K47" t="s">
        <v>1</v>
      </c>
    </row>
    <row r="48" spans="1:11" ht="14.25" customHeight="1">
      <c r="A48" s="803" t="s">
        <v>45</v>
      </c>
      <c r="B48" s="806" t="s">
        <v>86</v>
      </c>
      <c r="C48" s="809" t="s">
        <v>85</v>
      </c>
      <c r="D48" s="810"/>
      <c r="E48" s="810"/>
      <c r="F48" s="810"/>
      <c r="G48" s="810"/>
      <c r="H48" s="810"/>
      <c r="I48" s="810"/>
      <c r="J48" s="811"/>
      <c r="K48" s="782" t="s">
        <v>87</v>
      </c>
    </row>
    <row r="49" spans="1:11" ht="14.25" customHeight="1">
      <c r="A49" s="804"/>
      <c r="B49" s="807"/>
      <c r="C49" s="785" t="s">
        <v>46</v>
      </c>
      <c r="D49" s="787" t="s">
        <v>47</v>
      </c>
      <c r="E49" s="788"/>
      <c r="F49" s="788"/>
      <c r="G49" s="788"/>
      <c r="H49" s="788"/>
      <c r="I49" s="788"/>
      <c r="J49" s="789"/>
      <c r="K49" s="783"/>
    </row>
    <row r="50" spans="1:11" ht="14.25" customHeight="1">
      <c r="A50" s="805"/>
      <c r="B50" s="808"/>
      <c r="C50" s="786"/>
      <c r="D50" s="63">
        <v>1</v>
      </c>
      <c r="E50" s="63">
        <v>2</v>
      </c>
      <c r="F50" s="63">
        <v>3</v>
      </c>
      <c r="G50" s="63">
        <v>4</v>
      </c>
      <c r="H50" s="64">
        <v>5</v>
      </c>
      <c r="I50" s="64">
        <v>6</v>
      </c>
      <c r="J50" s="64">
        <v>7</v>
      </c>
      <c r="K50" s="784"/>
    </row>
    <row r="51" spans="1:11" ht="14.25" customHeight="1" thickBot="1">
      <c r="A51" s="169">
        <v>5238</v>
      </c>
      <c r="B51" s="167">
        <v>2673</v>
      </c>
      <c r="C51" s="167">
        <f>D51+E51+F51+G51+H51+J51</f>
        <v>488</v>
      </c>
      <c r="D51" s="168">
        <v>334</v>
      </c>
      <c r="E51" s="167">
        <v>127</v>
      </c>
      <c r="F51" s="167">
        <v>0</v>
      </c>
      <c r="G51" s="167">
        <v>27</v>
      </c>
      <c r="H51" s="166">
        <v>0</v>
      </c>
      <c r="I51" s="166">
        <v>0</v>
      </c>
      <c r="J51" s="166">
        <v>0</v>
      </c>
      <c r="K51" s="165">
        <f>A51-B51-C51</f>
        <v>2077</v>
      </c>
    </row>
    <row r="52" ht="14.25" customHeight="1">
      <c r="A52" s="1"/>
    </row>
    <row r="53" spans="1:13" ht="14.25" customHeight="1">
      <c r="A53" s="62"/>
      <c r="B53" s="62"/>
      <c r="C53" s="62"/>
      <c r="D53" s="62"/>
      <c r="E53" s="62"/>
      <c r="F53" s="62"/>
      <c r="G53" s="62"/>
      <c r="H53" s="62"/>
      <c r="I53" s="62"/>
      <c r="J53" s="54"/>
      <c r="K53" s="54"/>
      <c r="L53" s="54"/>
      <c r="M53" s="54"/>
    </row>
    <row r="54" spans="2:13" ht="14.25" customHeight="1" thickBot="1">
      <c r="B54" s="790" t="s">
        <v>48</v>
      </c>
      <c r="C54" s="790"/>
      <c r="D54" s="790"/>
      <c r="E54" s="790"/>
      <c r="F54" s="790"/>
      <c r="G54" s="790"/>
      <c r="H54" s="790"/>
      <c r="I54" s="790"/>
      <c r="J54" s="790"/>
      <c r="K54" s="164"/>
      <c r="L54" s="164"/>
      <c r="M54" s="164"/>
    </row>
    <row r="55" spans="1:13" ht="23.25" customHeight="1">
      <c r="A55" s="71"/>
      <c r="B55" s="791" t="s">
        <v>49</v>
      </c>
      <c r="C55" s="792"/>
      <c r="D55" s="792"/>
      <c r="E55" s="792"/>
      <c r="F55" s="795" t="s">
        <v>76</v>
      </c>
      <c r="G55" s="796"/>
      <c r="H55" s="796"/>
      <c r="I55" s="796"/>
      <c r="J55" s="797"/>
      <c r="K55" s="72"/>
      <c r="L55" s="72"/>
      <c r="M55" s="72"/>
    </row>
    <row r="56" spans="2:10" ht="23.25" thickBot="1">
      <c r="B56" s="793"/>
      <c r="C56" s="794"/>
      <c r="D56" s="794"/>
      <c r="E56" s="794"/>
      <c r="F56" s="163" t="s">
        <v>77</v>
      </c>
      <c r="G56" s="162" t="s">
        <v>50</v>
      </c>
      <c r="H56" s="162" t="s">
        <v>51</v>
      </c>
      <c r="I56" s="161"/>
      <c r="J56" s="160" t="s">
        <v>78</v>
      </c>
    </row>
    <row r="57" spans="2:10" ht="14.25" customHeight="1">
      <c r="B57" s="776" t="s">
        <v>52</v>
      </c>
      <c r="C57" s="777"/>
      <c r="D57" s="777"/>
      <c r="E57" s="778"/>
      <c r="F57" s="154" t="s">
        <v>53</v>
      </c>
      <c r="G57" s="153" t="s">
        <v>53</v>
      </c>
      <c r="H57" s="153" t="s">
        <v>53</v>
      </c>
      <c r="I57" s="152"/>
      <c r="J57" s="151" t="s">
        <v>53</v>
      </c>
    </row>
    <row r="58" spans="2:10" ht="14.25" customHeight="1">
      <c r="B58" s="696" t="s">
        <v>100</v>
      </c>
      <c r="C58" s="697"/>
      <c r="D58" s="697"/>
      <c r="E58" s="698"/>
      <c r="F58" s="158">
        <v>290</v>
      </c>
      <c r="G58" s="157">
        <v>0</v>
      </c>
      <c r="H58" s="157">
        <v>0</v>
      </c>
      <c r="I58" s="156"/>
      <c r="J58" s="155">
        <f>+F58+G58-H58</f>
        <v>290</v>
      </c>
    </row>
    <row r="59" spans="2:11" ht="14.25" customHeight="1">
      <c r="B59" s="696" t="s">
        <v>99</v>
      </c>
      <c r="C59" s="697"/>
      <c r="D59" s="697"/>
      <c r="E59" s="698"/>
      <c r="F59" s="158">
        <v>505</v>
      </c>
      <c r="G59" s="157">
        <v>0</v>
      </c>
      <c r="H59" s="157">
        <v>0</v>
      </c>
      <c r="I59" s="156"/>
      <c r="J59" s="155">
        <f>+F59+G59-H59</f>
        <v>505</v>
      </c>
      <c r="K59" s="159"/>
    </row>
    <row r="60" spans="2:10" ht="14.25" customHeight="1">
      <c r="B60" s="696" t="s">
        <v>98</v>
      </c>
      <c r="C60" s="697"/>
      <c r="D60" s="697"/>
      <c r="E60" s="698"/>
      <c r="F60" s="158">
        <v>609</v>
      </c>
      <c r="G60" s="157">
        <v>488</v>
      </c>
      <c r="H60" s="157">
        <v>400</v>
      </c>
      <c r="I60" s="156"/>
      <c r="J60" s="155">
        <f>+F60+G60-H60</f>
        <v>697</v>
      </c>
    </row>
    <row r="61" spans="2:10" ht="14.25" customHeight="1">
      <c r="B61" s="684" t="s">
        <v>97</v>
      </c>
      <c r="C61" s="685"/>
      <c r="D61" s="685"/>
      <c r="E61" s="686"/>
      <c r="F61" s="154" t="s">
        <v>53</v>
      </c>
      <c r="G61" s="153" t="s">
        <v>53</v>
      </c>
      <c r="H61" s="153" t="s">
        <v>53</v>
      </c>
      <c r="I61" s="152"/>
      <c r="J61" s="151" t="s">
        <v>53</v>
      </c>
    </row>
    <row r="62" spans="2:10" ht="14.25" customHeight="1" thickBot="1">
      <c r="B62" s="779" t="s">
        <v>56</v>
      </c>
      <c r="C62" s="780"/>
      <c r="D62" s="780"/>
      <c r="E62" s="781"/>
      <c r="F62" s="150">
        <v>85</v>
      </c>
      <c r="G62" s="149">
        <v>86</v>
      </c>
      <c r="H62" s="149">
        <v>108</v>
      </c>
      <c r="I62" s="148"/>
      <c r="J62" s="147">
        <f>+F62+G62-H62</f>
        <v>63</v>
      </c>
    </row>
    <row r="63" spans="1:13" ht="14.25" customHeight="1">
      <c r="A63" s="62"/>
      <c r="B63" s="145"/>
      <c r="C63" s="145"/>
      <c r="D63" s="145"/>
      <c r="E63" s="145"/>
      <c r="F63" s="145"/>
      <c r="G63" s="146"/>
      <c r="H63" s="145"/>
      <c r="I63" s="145"/>
      <c r="J63" s="145"/>
      <c r="K63" s="145"/>
      <c r="L63" s="145"/>
      <c r="M63" s="145"/>
    </row>
    <row r="64" ht="14.25" customHeight="1">
      <c r="A64" s="62"/>
    </row>
    <row r="65" ht="14.25" customHeight="1">
      <c r="A65" s="62"/>
    </row>
    <row r="66" spans="1:13" ht="14.25" customHeight="1" thickBot="1">
      <c r="A66" s="765" t="s">
        <v>79</v>
      </c>
      <c r="B66" s="765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</row>
    <row r="67" spans="1:13" ht="14.25" customHeight="1" thickBot="1">
      <c r="A67" s="766" t="s">
        <v>60</v>
      </c>
      <c r="B67" s="767"/>
      <c r="C67" s="767"/>
      <c r="D67" s="767"/>
      <c r="E67" s="768"/>
      <c r="F67" s="144" t="s">
        <v>61</v>
      </c>
      <c r="G67" s="769" t="s">
        <v>62</v>
      </c>
      <c r="H67" s="767"/>
      <c r="I67" s="767"/>
      <c r="J67" s="767"/>
      <c r="K67" s="767"/>
      <c r="L67" s="768"/>
      <c r="M67" s="143" t="s">
        <v>61</v>
      </c>
    </row>
    <row r="68" spans="1:13" ht="14.25" customHeight="1">
      <c r="A68" s="770" t="s">
        <v>96</v>
      </c>
      <c r="B68" s="771"/>
      <c r="C68" s="771"/>
      <c r="D68" s="771"/>
      <c r="E68" s="771"/>
      <c r="F68" s="141">
        <v>160</v>
      </c>
      <c r="G68" s="772"/>
      <c r="H68" s="773"/>
      <c r="I68" s="773"/>
      <c r="J68" s="773"/>
      <c r="K68" s="773"/>
      <c r="L68" s="774"/>
      <c r="M68" s="136">
        <v>0</v>
      </c>
    </row>
    <row r="69" spans="1:13" ht="14.25" customHeight="1">
      <c r="A69" s="142" t="s">
        <v>95</v>
      </c>
      <c r="B69" s="142"/>
      <c r="C69" s="142"/>
      <c r="D69" s="142"/>
      <c r="E69" s="142"/>
      <c r="F69" s="141">
        <v>140</v>
      </c>
      <c r="G69" s="139"/>
      <c r="H69" s="138"/>
      <c r="I69" s="138"/>
      <c r="J69" s="138"/>
      <c r="K69" s="138"/>
      <c r="L69" s="137"/>
      <c r="M69" s="136">
        <v>0</v>
      </c>
    </row>
    <row r="70" spans="1:13" ht="14.25" customHeight="1" thickBot="1">
      <c r="A70" s="775" t="s">
        <v>94</v>
      </c>
      <c r="B70" s="771"/>
      <c r="C70" s="771"/>
      <c r="D70" s="771"/>
      <c r="E70" s="771"/>
      <c r="F70" s="140">
        <v>100</v>
      </c>
      <c r="G70" s="772"/>
      <c r="H70" s="773"/>
      <c r="I70" s="773"/>
      <c r="J70" s="773"/>
      <c r="K70" s="773"/>
      <c r="L70" s="774"/>
      <c r="M70" s="136">
        <v>0</v>
      </c>
    </row>
    <row r="71" spans="1:13" ht="14.25" customHeight="1" thickBot="1">
      <c r="A71" s="745" t="s">
        <v>63</v>
      </c>
      <c r="B71" s="746"/>
      <c r="C71" s="746"/>
      <c r="D71" s="746"/>
      <c r="E71" s="746"/>
      <c r="F71" s="135">
        <f>SUM(F68:F70)</f>
        <v>400</v>
      </c>
      <c r="G71" s="747" t="s">
        <v>63</v>
      </c>
      <c r="H71" s="748"/>
      <c r="I71" s="748"/>
      <c r="J71" s="748"/>
      <c r="K71" s="748"/>
      <c r="L71" s="748"/>
      <c r="M71" s="134">
        <f>SUM(M68:M70)</f>
        <v>0</v>
      </c>
    </row>
    <row r="72" spans="1:13" ht="14.25" customHeight="1">
      <c r="A72" s="133"/>
      <c r="B72" s="133"/>
      <c r="C72" s="133"/>
      <c r="D72" s="133"/>
      <c r="E72" s="133"/>
      <c r="F72" s="131"/>
      <c r="G72" s="132"/>
      <c r="H72" s="132"/>
      <c r="I72" s="132"/>
      <c r="J72" s="132"/>
      <c r="K72" s="132"/>
      <c r="L72" s="132"/>
      <c r="M72" s="131"/>
    </row>
    <row r="73" ht="15">
      <c r="A73" s="1"/>
    </row>
    <row r="74" ht="15">
      <c r="B74" s="62"/>
    </row>
    <row r="75" spans="2:10" ht="15">
      <c r="B75" s="674" t="s">
        <v>80</v>
      </c>
      <c r="C75" s="674"/>
      <c r="D75" s="674"/>
      <c r="E75" s="674"/>
      <c r="F75" s="674"/>
      <c r="G75" s="674"/>
      <c r="H75" s="674"/>
      <c r="I75" s="674"/>
      <c r="J75" s="674"/>
    </row>
    <row r="76" ht="15.75" thickBot="1">
      <c r="B76" s="62"/>
    </row>
    <row r="77" spans="2:10" ht="15.75" thickBot="1">
      <c r="B77" s="130" t="s">
        <v>65</v>
      </c>
      <c r="C77" s="129"/>
      <c r="D77" s="106"/>
      <c r="E77" s="750" t="s">
        <v>66</v>
      </c>
      <c r="F77" s="751"/>
      <c r="G77" s="752"/>
      <c r="H77" s="753" t="s">
        <v>67</v>
      </c>
      <c r="I77" s="754"/>
      <c r="J77" s="755"/>
    </row>
    <row r="78" spans="1:10" ht="15">
      <c r="A78" s="54"/>
      <c r="B78" s="107" t="s">
        <v>68</v>
      </c>
      <c r="C78" s="108" t="s">
        <v>69</v>
      </c>
      <c r="D78" s="109" t="s">
        <v>70</v>
      </c>
      <c r="E78" s="107" t="s">
        <v>68</v>
      </c>
      <c r="F78" s="108" t="s">
        <v>69</v>
      </c>
      <c r="G78" s="109" t="s">
        <v>71</v>
      </c>
      <c r="H78" s="756" t="s">
        <v>72</v>
      </c>
      <c r="I78" s="757"/>
      <c r="J78" s="758"/>
    </row>
    <row r="79" spans="2:10" ht="15.75" thickBot="1">
      <c r="B79" s="110">
        <v>2013</v>
      </c>
      <c r="C79" s="111">
        <v>2014</v>
      </c>
      <c r="D79" s="112"/>
      <c r="E79" s="110">
        <v>2013</v>
      </c>
      <c r="F79" s="111">
        <v>2014</v>
      </c>
      <c r="G79" s="112" t="s">
        <v>82</v>
      </c>
      <c r="H79" s="759" t="s">
        <v>73</v>
      </c>
      <c r="I79" s="760"/>
      <c r="J79" s="761"/>
    </row>
    <row r="80" spans="2:10" ht="16.5" customHeight="1" thickBot="1">
      <c r="B80" s="127">
        <v>38</v>
      </c>
      <c r="C80" s="126">
        <v>38</v>
      </c>
      <c r="D80" s="128">
        <f>SUM(C80-B80)</f>
        <v>0</v>
      </c>
      <c r="E80" s="127">
        <f>H81/(12*B80)*1000</f>
        <v>18754.385964912282</v>
      </c>
      <c r="F80" s="126">
        <f>H80/(12*C80)*1000</f>
        <v>18875</v>
      </c>
      <c r="G80" s="125">
        <f>PRODUCT(F80/E80*100)</f>
        <v>100.64312441534142</v>
      </c>
      <c r="H80" s="762">
        <f>L31</f>
        <v>8607</v>
      </c>
      <c r="I80" s="763"/>
      <c r="J80" s="764"/>
    </row>
    <row r="81" spans="8:10" ht="12.75" customHeight="1" hidden="1">
      <c r="H81" s="749">
        <f>G31</f>
        <v>8552</v>
      </c>
      <c r="I81" s="749"/>
      <c r="J81" s="749"/>
    </row>
    <row r="82" spans="2:9" ht="15">
      <c r="B82" s="1" t="s">
        <v>0</v>
      </c>
      <c r="H82" s="124"/>
      <c r="I82" s="124"/>
    </row>
  </sheetData>
  <sheetProtection/>
  <mergeCells count="42">
    <mergeCell ref="A3:O3"/>
    <mergeCell ref="A5:A8"/>
    <mergeCell ref="M6:N6"/>
    <mergeCell ref="O34:O35"/>
    <mergeCell ref="B5:N5"/>
    <mergeCell ref="B43:D43"/>
    <mergeCell ref="E43:G43"/>
    <mergeCell ref="J43:L43"/>
    <mergeCell ref="B44:D44"/>
    <mergeCell ref="E44:G44"/>
    <mergeCell ref="B47:J47"/>
    <mergeCell ref="A48:A50"/>
    <mergeCell ref="B48:B50"/>
    <mergeCell ref="C48:J48"/>
    <mergeCell ref="K48:K50"/>
    <mergeCell ref="C49:C50"/>
    <mergeCell ref="D49:J49"/>
    <mergeCell ref="B54:J54"/>
    <mergeCell ref="B55:E56"/>
    <mergeCell ref="F55:J55"/>
    <mergeCell ref="B57:E57"/>
    <mergeCell ref="B58:E58"/>
    <mergeCell ref="B59:E59"/>
    <mergeCell ref="B60:E60"/>
    <mergeCell ref="B61:E61"/>
    <mergeCell ref="B62:E62"/>
    <mergeCell ref="A66:M66"/>
    <mergeCell ref="A67:E67"/>
    <mergeCell ref="G67:L67"/>
    <mergeCell ref="A68:E68"/>
    <mergeCell ref="G68:L68"/>
    <mergeCell ref="A70:E70"/>
    <mergeCell ref="G70:L70"/>
    <mergeCell ref="A71:E71"/>
    <mergeCell ref="G71:L71"/>
    <mergeCell ref="H81:J81"/>
    <mergeCell ref="B75:J75"/>
    <mergeCell ref="E77:G77"/>
    <mergeCell ref="H77:J77"/>
    <mergeCell ref="H78:J78"/>
    <mergeCell ref="H79:J79"/>
    <mergeCell ref="H80:J80"/>
  </mergeCells>
  <conditionalFormatting sqref="G80">
    <cfRule type="cellIs" priority="1" dxfId="9" operator="greaterThan" stopIfTrue="1">
      <formula>103</formula>
    </cfRule>
  </conditionalFormatting>
  <printOptions/>
  <pageMargins left="0.7086614173228347" right="0.7086614173228347" top="0.5958333333333333" bottom="0.7874015748031497" header="0.31496062992125984" footer="0.31496062992125984"/>
  <pageSetup fitToHeight="1" fitToWidth="1" horizontalDpi="600" verticalDpi="600" orientation="portrait" paperSize="9" scale="52" r:id="rId1"/>
  <headerFooter>
    <oddHeader>&amp;R&amp;"-,Tučné"RK-40-2013-21, př. 2b
počet stran: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view="pageLayout" zoomScaleNormal="80" workbookViewId="0" topLeftCell="B1">
      <selection activeCell="A3" sqref="A3:O3"/>
    </sheetView>
  </sheetViews>
  <sheetFormatPr defaultColWidth="9.140625" defaultRowHeight="15"/>
  <cols>
    <col min="1" max="1" width="34.421875" style="0" customWidth="1"/>
    <col min="2" max="2" width="9.7109375" style="1" customWidth="1"/>
    <col min="3" max="3" width="9.57421875" style="1" customWidth="1"/>
    <col min="4" max="7" width="9.7109375" style="1" customWidth="1"/>
    <col min="8" max="9" width="8.7109375" style="1" customWidth="1"/>
    <col min="10" max="10" width="9.421875" style="0" customWidth="1"/>
    <col min="11" max="11" width="10.28125" style="0" customWidth="1"/>
    <col min="15" max="15" width="9.421875" style="0" customWidth="1"/>
    <col min="16" max="16" width="9.7109375" style="0" customWidth="1"/>
    <col min="17" max="17" width="16.57421875" style="0" customWidth="1"/>
  </cols>
  <sheetData>
    <row r="1" spans="13:14" ht="15">
      <c r="M1" s="2"/>
      <c r="N1" s="212"/>
    </row>
    <row r="2" spans="13:14" ht="15">
      <c r="M2" s="2"/>
      <c r="N2" s="212"/>
    </row>
    <row r="3" spans="1:15" ht="15.75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14" ht="14.25" customHeight="1" thickBot="1">
      <c r="A4" s="3"/>
      <c r="B4" s="4"/>
      <c r="C4" s="4"/>
      <c r="D4" s="4"/>
      <c r="E4" s="4"/>
      <c r="F4" s="4"/>
      <c r="G4" s="4"/>
      <c r="H4" s="4"/>
      <c r="I4" s="4"/>
      <c r="N4" t="s">
        <v>1</v>
      </c>
    </row>
    <row r="5" spans="1:14" ht="20.25" customHeight="1" thickBot="1">
      <c r="A5" s="812" t="s">
        <v>2</v>
      </c>
      <c r="B5" s="819" t="s">
        <v>113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1"/>
    </row>
    <row r="6" spans="1:14" ht="15">
      <c r="A6" s="813"/>
      <c r="B6" s="5" t="s">
        <v>83</v>
      </c>
      <c r="C6" s="6"/>
      <c r="D6" s="7"/>
      <c r="E6" s="5" t="s">
        <v>109</v>
      </c>
      <c r="F6" s="6"/>
      <c r="G6" s="7"/>
      <c r="H6" s="211" t="s">
        <v>4</v>
      </c>
      <c r="I6" s="210"/>
      <c r="J6" s="6" t="s">
        <v>75</v>
      </c>
      <c r="K6" s="8"/>
      <c r="L6" s="7"/>
      <c r="M6" s="815" t="s">
        <v>81</v>
      </c>
      <c r="N6" s="816"/>
    </row>
    <row r="7" spans="1:14" ht="15">
      <c r="A7" s="813"/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ht="15.75" thickBot="1">
      <c r="A8" s="814"/>
      <c r="B8" s="14" t="s">
        <v>9</v>
      </c>
      <c r="C8" s="15" t="s">
        <v>9</v>
      </c>
      <c r="D8" s="16"/>
      <c r="E8" s="14" t="s">
        <v>9</v>
      </c>
      <c r="F8" s="15" t="s">
        <v>9</v>
      </c>
      <c r="G8" s="16"/>
      <c r="H8" s="18" t="s">
        <v>10</v>
      </c>
      <c r="I8" s="20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15" customHeight="1">
      <c r="A9" s="19" t="s">
        <v>12</v>
      </c>
      <c r="B9" s="191"/>
      <c r="C9" s="190"/>
      <c r="D9" s="187">
        <f>SUM(B9:C9)</f>
        <v>0</v>
      </c>
      <c r="E9" s="191"/>
      <c r="F9" s="190"/>
      <c r="G9" s="234">
        <f>SUM(E9:F9)</f>
        <v>0</v>
      </c>
      <c r="H9" s="27">
        <f>SUM(F9:G9)</f>
        <v>0</v>
      </c>
      <c r="I9" s="28">
        <f aca="true" t="shared" si="0" ref="I9:I37">IF(D9=0,0,+G9/D9)</f>
        <v>0</v>
      </c>
      <c r="J9" s="186"/>
      <c r="K9" s="190"/>
      <c r="L9" s="26">
        <f>SUM(J9:K9)</f>
        <v>0</v>
      </c>
      <c r="M9" s="27">
        <v>0</v>
      </c>
      <c r="N9" s="28">
        <f aca="true" t="shared" si="1" ref="N9:N38">IF(G9=0,0,+L9/G9)</f>
        <v>0</v>
      </c>
    </row>
    <row r="10" spans="1:14" ht="15" customHeight="1">
      <c r="A10" s="29" t="s">
        <v>13</v>
      </c>
      <c r="B10" s="191">
        <v>110</v>
      </c>
      <c r="C10" s="174"/>
      <c r="D10" s="187">
        <f>SUM(B10:C10)</f>
        <v>110</v>
      </c>
      <c r="E10" s="191">
        <v>100</v>
      </c>
      <c r="F10" s="174"/>
      <c r="G10" s="234">
        <f>SUM(E10:F10)</f>
        <v>100</v>
      </c>
      <c r="H10" s="32">
        <f>+G10-D10</f>
        <v>-10</v>
      </c>
      <c r="I10" s="28">
        <f t="shared" si="0"/>
        <v>0.9090909090909091</v>
      </c>
      <c r="J10" s="186">
        <v>100</v>
      </c>
      <c r="K10" s="174"/>
      <c r="L10" s="26">
        <f>SUM(J10:K10)</f>
        <v>100</v>
      </c>
      <c r="M10" s="32">
        <f aca="true" t="shared" si="2" ref="M10:M37">+L10-G10</f>
        <v>0</v>
      </c>
      <c r="N10" s="28">
        <f t="shared" si="1"/>
        <v>1</v>
      </c>
    </row>
    <row r="11" spans="1:14" ht="15" customHeight="1">
      <c r="A11" s="29" t="s">
        <v>14</v>
      </c>
      <c r="B11" s="191"/>
      <c r="C11" s="174"/>
      <c r="D11" s="187">
        <v>0</v>
      </c>
      <c r="E11" s="191"/>
      <c r="F11" s="174"/>
      <c r="G11" s="234">
        <f>SUM(E11:F11)</f>
        <v>0</v>
      </c>
      <c r="H11" s="32">
        <v>0</v>
      </c>
      <c r="I11" s="28">
        <f t="shared" si="0"/>
        <v>0</v>
      </c>
      <c r="J11" s="186"/>
      <c r="K11" s="174"/>
      <c r="L11" s="26">
        <v>0</v>
      </c>
      <c r="M11" s="32">
        <f t="shared" si="2"/>
        <v>0</v>
      </c>
      <c r="N11" s="28">
        <f t="shared" si="1"/>
        <v>0</v>
      </c>
    </row>
    <row r="12" spans="1:14" ht="15" customHeight="1">
      <c r="A12" s="29" t="s">
        <v>15</v>
      </c>
      <c r="B12" s="191">
        <v>38</v>
      </c>
      <c r="C12" s="174"/>
      <c r="D12" s="187">
        <f aca="true" t="shared" si="3" ref="D12:D18">SUM(B12:C12)</f>
        <v>38</v>
      </c>
      <c r="E12" s="191">
        <v>30</v>
      </c>
      <c r="F12" s="174"/>
      <c r="G12" s="234">
        <f>SUM(E12:F12)</f>
        <v>30</v>
      </c>
      <c r="H12" s="32">
        <f aca="true" t="shared" si="4" ref="H12:H37">+G12-D12</f>
        <v>-8</v>
      </c>
      <c r="I12" s="28">
        <f t="shared" si="0"/>
        <v>0.7894736842105263</v>
      </c>
      <c r="J12" s="186">
        <v>35</v>
      </c>
      <c r="K12" s="174"/>
      <c r="L12" s="26">
        <f>SUM(J12:K12)</f>
        <v>35</v>
      </c>
      <c r="M12" s="32">
        <f t="shared" si="2"/>
        <v>5</v>
      </c>
      <c r="N12" s="28">
        <f t="shared" si="1"/>
        <v>1.1666666666666667</v>
      </c>
    </row>
    <row r="13" spans="1:14" ht="15" customHeight="1">
      <c r="A13" s="29" t="s">
        <v>16</v>
      </c>
      <c r="B13" s="191"/>
      <c r="C13" s="174"/>
      <c r="D13" s="187">
        <f t="shared" si="3"/>
        <v>0</v>
      </c>
      <c r="E13" s="191"/>
      <c r="F13" s="174"/>
      <c r="G13" s="234">
        <v>0</v>
      </c>
      <c r="H13" s="32">
        <f t="shared" si="4"/>
        <v>0</v>
      </c>
      <c r="I13" s="28">
        <f t="shared" si="0"/>
        <v>0</v>
      </c>
      <c r="J13" s="186"/>
      <c r="K13" s="174"/>
      <c r="L13" s="26">
        <f>SUM(J13:K13)</f>
        <v>0</v>
      </c>
      <c r="M13" s="32">
        <f t="shared" si="2"/>
        <v>0</v>
      </c>
      <c r="N13" s="28">
        <f t="shared" si="1"/>
        <v>0</v>
      </c>
    </row>
    <row r="14" spans="1:14" ht="15" customHeight="1">
      <c r="A14" s="29" t="s">
        <v>108</v>
      </c>
      <c r="B14" s="191">
        <v>97</v>
      </c>
      <c r="C14" s="174"/>
      <c r="D14" s="187">
        <f t="shared" si="3"/>
        <v>97</v>
      </c>
      <c r="E14" s="191">
        <v>325</v>
      </c>
      <c r="F14" s="174"/>
      <c r="G14" s="234">
        <f>SUM(E14:F14)</f>
        <v>325</v>
      </c>
      <c r="H14" s="32">
        <f t="shared" si="4"/>
        <v>228</v>
      </c>
      <c r="I14" s="28">
        <f t="shared" si="0"/>
        <v>3.350515463917526</v>
      </c>
      <c r="J14" s="186">
        <v>300</v>
      </c>
      <c r="K14" s="174"/>
      <c r="L14" s="26">
        <f>SUM(J14:K14)</f>
        <v>300</v>
      </c>
      <c r="M14" s="32">
        <f t="shared" si="2"/>
        <v>-25</v>
      </c>
      <c r="N14" s="28">
        <f t="shared" si="1"/>
        <v>0.9230769230769231</v>
      </c>
    </row>
    <row r="15" spans="1:14" ht="24">
      <c r="A15" s="29" t="s">
        <v>107</v>
      </c>
      <c r="B15" s="191"/>
      <c r="C15" s="174"/>
      <c r="D15" s="187">
        <f t="shared" si="3"/>
        <v>0</v>
      </c>
      <c r="E15" s="191"/>
      <c r="F15" s="174"/>
      <c r="G15" s="234">
        <f>SUM(E15:F15)</f>
        <v>0</v>
      </c>
      <c r="H15" s="32">
        <f t="shared" si="4"/>
        <v>0</v>
      </c>
      <c r="I15" s="28">
        <f t="shared" si="0"/>
        <v>0</v>
      </c>
      <c r="J15" s="186"/>
      <c r="K15" s="174"/>
      <c r="L15" s="26">
        <f>SUM(J15:K15)</f>
        <v>0</v>
      </c>
      <c r="M15" s="32">
        <f t="shared" si="2"/>
        <v>0</v>
      </c>
      <c r="N15" s="28">
        <f t="shared" si="1"/>
        <v>0</v>
      </c>
    </row>
    <row r="16" spans="1:14" ht="15" customHeight="1">
      <c r="A16" s="29" t="s">
        <v>19</v>
      </c>
      <c r="B16" s="191">
        <v>62</v>
      </c>
      <c r="C16" s="174"/>
      <c r="D16" s="187">
        <f t="shared" si="3"/>
        <v>62</v>
      </c>
      <c r="E16" s="191">
        <v>300</v>
      </c>
      <c r="F16" s="174"/>
      <c r="G16" s="234">
        <f>SUM(E16:F16)</f>
        <v>300</v>
      </c>
      <c r="H16" s="32">
        <f t="shared" si="4"/>
        <v>238</v>
      </c>
      <c r="I16" s="28">
        <f t="shared" si="0"/>
        <v>4.838709677419355</v>
      </c>
      <c r="J16" s="186">
        <v>300</v>
      </c>
      <c r="K16" s="174"/>
      <c r="L16" s="26">
        <f>SUM(J16:K16)</f>
        <v>300</v>
      </c>
      <c r="M16" s="32">
        <f t="shared" si="2"/>
        <v>0</v>
      </c>
      <c r="N16" s="28">
        <f t="shared" si="1"/>
        <v>1</v>
      </c>
    </row>
    <row r="17" spans="1:14" ht="15" customHeight="1">
      <c r="A17" s="34" t="s">
        <v>20</v>
      </c>
      <c r="B17" s="191">
        <v>15</v>
      </c>
      <c r="C17" s="188"/>
      <c r="D17" s="187">
        <f t="shared" si="3"/>
        <v>15</v>
      </c>
      <c r="E17" s="191">
        <v>0</v>
      </c>
      <c r="F17" s="188"/>
      <c r="G17" s="234">
        <f>SUM(E17:F17)</f>
        <v>0</v>
      </c>
      <c r="H17" s="32">
        <f t="shared" si="4"/>
        <v>-15</v>
      </c>
      <c r="I17" s="28">
        <f t="shared" si="0"/>
        <v>0</v>
      </c>
      <c r="J17" s="186"/>
      <c r="K17" s="188"/>
      <c r="L17" s="26"/>
      <c r="M17" s="32">
        <f t="shared" si="2"/>
        <v>0</v>
      </c>
      <c r="N17" s="28">
        <f t="shared" si="1"/>
        <v>0</v>
      </c>
    </row>
    <row r="18" spans="1:14" ht="24" customHeight="1" thickBot="1">
      <c r="A18" s="35" t="s">
        <v>21</v>
      </c>
      <c r="B18" s="191">
        <v>4854</v>
      </c>
      <c r="C18" s="188"/>
      <c r="D18" s="187">
        <f t="shared" si="3"/>
        <v>4854</v>
      </c>
      <c r="E18" s="191">
        <v>4995</v>
      </c>
      <c r="F18" s="188"/>
      <c r="G18" s="234">
        <f>SUM(E18:F18)</f>
        <v>4995</v>
      </c>
      <c r="H18" s="39">
        <f t="shared" si="4"/>
        <v>141</v>
      </c>
      <c r="I18" s="40">
        <f t="shared" si="0"/>
        <v>1.0290482076637824</v>
      </c>
      <c r="J18" s="186">
        <v>5065</v>
      </c>
      <c r="K18" s="188"/>
      <c r="L18" s="26">
        <f>SUM(J18:K18)</f>
        <v>5065</v>
      </c>
      <c r="M18" s="39">
        <f t="shared" si="2"/>
        <v>70</v>
      </c>
      <c r="N18" s="40">
        <f t="shared" si="1"/>
        <v>1.014014014014014</v>
      </c>
    </row>
    <row r="19" spans="1:14" ht="15" customHeight="1" thickBot="1">
      <c r="A19" s="58" t="s">
        <v>22</v>
      </c>
      <c r="B19" s="41">
        <f>SUM(B9+B10+B12+B13+B14+B17+B18)</f>
        <v>5114</v>
      </c>
      <c r="C19" s="42">
        <f>SUM(C9+C10+C12+C13+C14+C18)</f>
        <v>0</v>
      </c>
      <c r="D19" s="198">
        <f>SUM(D9+D10+D12+D13+D14+D18)</f>
        <v>5099</v>
      </c>
      <c r="E19" s="41">
        <f>SUM(E9+E10+E12+E13+E14+E17+E18)</f>
        <v>5450</v>
      </c>
      <c r="F19" s="42">
        <f>SUM(F9+F10+F12+F13+F14+F18)</f>
        <v>0</v>
      </c>
      <c r="G19" s="60">
        <f>SUM(G9+G10+G12+G13+G14+G18)</f>
        <v>5450</v>
      </c>
      <c r="H19" s="41">
        <f t="shared" si="4"/>
        <v>351</v>
      </c>
      <c r="I19" s="43">
        <f t="shared" si="0"/>
        <v>1.0688370268680134</v>
      </c>
      <c r="J19" s="41">
        <f>SUM(J9+J10+J12+J13+J14+J17+J18)</f>
        <v>5500</v>
      </c>
      <c r="K19" s="42">
        <f>SUM(K9+K10+K12+K13+K14+K18)</f>
        <v>0</v>
      </c>
      <c r="L19" s="198">
        <f>SUM(L9+L10+L12+L13+L14+L18)</f>
        <v>5500</v>
      </c>
      <c r="M19" s="41">
        <f t="shared" si="2"/>
        <v>50</v>
      </c>
      <c r="N19" s="43">
        <f t="shared" si="1"/>
        <v>1.0091743119266054</v>
      </c>
    </row>
    <row r="20" spans="1:14" ht="15" customHeight="1">
      <c r="A20" s="44" t="s">
        <v>23</v>
      </c>
      <c r="B20" s="191">
        <v>181</v>
      </c>
      <c r="C20" s="190"/>
      <c r="D20" s="187">
        <f aca="true" t="shared" si="5" ref="D20:D37">SUM(B20:C20)</f>
        <v>181</v>
      </c>
      <c r="E20" s="191">
        <v>166</v>
      </c>
      <c r="F20" s="190"/>
      <c r="G20" s="187">
        <f aca="true" t="shared" si="6" ref="G20:G37">SUM(E20:F20)</f>
        <v>166</v>
      </c>
      <c r="H20" s="193">
        <f t="shared" si="4"/>
        <v>-15</v>
      </c>
      <c r="I20" s="192">
        <f t="shared" si="0"/>
        <v>0.9171270718232044</v>
      </c>
      <c r="J20" s="186">
        <v>172</v>
      </c>
      <c r="K20" s="190"/>
      <c r="L20" s="26">
        <f aca="true" t="shared" si="7" ref="L20:L37">SUM(J20:K20)</f>
        <v>172</v>
      </c>
      <c r="M20" s="27">
        <f t="shared" si="2"/>
        <v>6</v>
      </c>
      <c r="N20" s="47">
        <f t="shared" si="1"/>
        <v>1.036144578313253</v>
      </c>
    </row>
    <row r="21" spans="1:15" ht="15" customHeight="1">
      <c r="A21" s="29" t="s">
        <v>24</v>
      </c>
      <c r="B21" s="191">
        <v>182</v>
      </c>
      <c r="C21" s="174"/>
      <c r="D21" s="187">
        <f t="shared" si="5"/>
        <v>182</v>
      </c>
      <c r="E21" s="191">
        <v>183</v>
      </c>
      <c r="F21" s="174"/>
      <c r="G21" s="187">
        <f t="shared" si="6"/>
        <v>183</v>
      </c>
      <c r="H21" s="177">
        <f t="shared" si="4"/>
        <v>1</v>
      </c>
      <c r="I21" s="176">
        <f t="shared" si="0"/>
        <v>1.0054945054945055</v>
      </c>
      <c r="J21" s="186">
        <v>183</v>
      </c>
      <c r="K21" s="174"/>
      <c r="L21" s="26">
        <f t="shared" si="7"/>
        <v>183</v>
      </c>
      <c r="M21" s="27">
        <f t="shared" si="2"/>
        <v>0</v>
      </c>
      <c r="N21" s="28">
        <f t="shared" si="1"/>
        <v>1</v>
      </c>
      <c r="O21" s="830"/>
    </row>
    <row r="22" spans="1:15" ht="16.5" customHeight="1">
      <c r="A22" s="29" t="s">
        <v>25</v>
      </c>
      <c r="B22" s="191"/>
      <c r="C22" s="174"/>
      <c r="D22" s="187">
        <f t="shared" si="5"/>
        <v>0</v>
      </c>
      <c r="E22" s="191"/>
      <c r="F22" s="174"/>
      <c r="G22" s="187">
        <f t="shared" si="6"/>
        <v>0</v>
      </c>
      <c r="H22" s="177">
        <f t="shared" si="4"/>
        <v>0</v>
      </c>
      <c r="I22" s="176">
        <f t="shared" si="0"/>
        <v>0</v>
      </c>
      <c r="J22" s="186"/>
      <c r="K22" s="174"/>
      <c r="L22" s="26">
        <f t="shared" si="7"/>
        <v>0</v>
      </c>
      <c r="M22" s="27">
        <f t="shared" si="2"/>
        <v>0</v>
      </c>
      <c r="N22" s="28">
        <f t="shared" si="1"/>
        <v>0</v>
      </c>
      <c r="O22" s="830"/>
    </row>
    <row r="23" spans="1:15" ht="15" customHeight="1">
      <c r="A23" s="29" t="s">
        <v>26</v>
      </c>
      <c r="B23" s="191">
        <v>42</v>
      </c>
      <c r="C23" s="174"/>
      <c r="D23" s="187">
        <f t="shared" si="5"/>
        <v>42</v>
      </c>
      <c r="E23" s="191">
        <v>50</v>
      </c>
      <c r="F23" s="174"/>
      <c r="G23" s="187">
        <f t="shared" si="6"/>
        <v>50</v>
      </c>
      <c r="H23" s="177">
        <f t="shared" si="4"/>
        <v>8</v>
      </c>
      <c r="I23" s="176">
        <f t="shared" si="0"/>
        <v>1.1904761904761905</v>
      </c>
      <c r="J23" s="186">
        <v>50</v>
      </c>
      <c r="K23" s="174"/>
      <c r="L23" s="26">
        <f t="shared" si="7"/>
        <v>50</v>
      </c>
      <c r="M23" s="27">
        <f t="shared" si="2"/>
        <v>0</v>
      </c>
      <c r="N23" s="28">
        <f t="shared" si="1"/>
        <v>1</v>
      </c>
      <c r="O23" s="831"/>
    </row>
    <row r="24" spans="1:15" ht="15" customHeight="1">
      <c r="A24" s="29" t="s">
        <v>27</v>
      </c>
      <c r="B24" s="191">
        <v>712</v>
      </c>
      <c r="C24" s="174"/>
      <c r="D24" s="187">
        <f t="shared" si="5"/>
        <v>712</v>
      </c>
      <c r="E24" s="191">
        <v>967</v>
      </c>
      <c r="F24" s="174"/>
      <c r="G24" s="187">
        <f t="shared" si="6"/>
        <v>967</v>
      </c>
      <c r="H24" s="177">
        <f t="shared" si="4"/>
        <v>255</v>
      </c>
      <c r="I24" s="176">
        <f t="shared" si="0"/>
        <v>1.3581460674157304</v>
      </c>
      <c r="J24" s="186">
        <v>1002</v>
      </c>
      <c r="K24" s="174"/>
      <c r="L24" s="26">
        <f t="shared" si="7"/>
        <v>1002</v>
      </c>
      <c r="M24" s="27">
        <f t="shared" si="2"/>
        <v>35</v>
      </c>
      <c r="N24" s="28">
        <f t="shared" si="1"/>
        <v>1.0361944157187177</v>
      </c>
      <c r="O24" s="831"/>
    </row>
    <row r="25" spans="1:15" ht="15">
      <c r="A25" s="29" t="s">
        <v>28</v>
      </c>
      <c r="B25" s="191">
        <v>28</v>
      </c>
      <c r="C25" s="174"/>
      <c r="D25" s="187">
        <f t="shared" si="5"/>
        <v>28</v>
      </c>
      <c r="E25" s="191">
        <v>36</v>
      </c>
      <c r="F25" s="174"/>
      <c r="G25" s="187">
        <f t="shared" si="6"/>
        <v>36</v>
      </c>
      <c r="H25" s="177">
        <f t="shared" si="4"/>
        <v>8</v>
      </c>
      <c r="I25" s="176">
        <f t="shared" si="0"/>
        <v>1.2857142857142858</v>
      </c>
      <c r="J25" s="186">
        <v>35</v>
      </c>
      <c r="K25" s="174"/>
      <c r="L25" s="26">
        <f t="shared" si="7"/>
        <v>35</v>
      </c>
      <c r="M25" s="27">
        <f t="shared" si="2"/>
        <v>-1</v>
      </c>
      <c r="N25" s="28">
        <f t="shared" si="1"/>
        <v>0.9722222222222222</v>
      </c>
      <c r="O25" s="1"/>
    </row>
    <row r="26" spans="1:14" ht="15" customHeight="1">
      <c r="A26" s="29" t="s">
        <v>29</v>
      </c>
      <c r="B26" s="191">
        <v>640</v>
      </c>
      <c r="C26" s="174"/>
      <c r="D26" s="187">
        <f t="shared" si="5"/>
        <v>640</v>
      </c>
      <c r="E26" s="191">
        <v>881</v>
      </c>
      <c r="F26" s="174"/>
      <c r="G26" s="187">
        <f t="shared" si="6"/>
        <v>881</v>
      </c>
      <c r="H26" s="177">
        <f t="shared" si="4"/>
        <v>241</v>
      </c>
      <c r="I26" s="176">
        <f t="shared" si="0"/>
        <v>1.3765625</v>
      </c>
      <c r="J26" s="186">
        <v>977</v>
      </c>
      <c r="K26" s="174"/>
      <c r="L26" s="26">
        <f t="shared" si="7"/>
        <v>977</v>
      </c>
      <c r="M26" s="27">
        <f t="shared" si="2"/>
        <v>96</v>
      </c>
      <c r="N26" s="28">
        <f t="shared" si="1"/>
        <v>1.108967082860386</v>
      </c>
    </row>
    <row r="27" spans="1:14" ht="15" customHeight="1">
      <c r="A27" s="50" t="s">
        <v>30</v>
      </c>
      <c r="B27" s="191">
        <v>3264</v>
      </c>
      <c r="C27" s="174"/>
      <c r="D27" s="187">
        <f t="shared" si="5"/>
        <v>3264</v>
      </c>
      <c r="E27" s="191">
        <v>3283</v>
      </c>
      <c r="F27" s="174"/>
      <c r="G27" s="187">
        <f t="shared" si="6"/>
        <v>3283</v>
      </c>
      <c r="H27" s="177">
        <f t="shared" si="4"/>
        <v>19</v>
      </c>
      <c r="I27" s="176">
        <f t="shared" si="0"/>
        <v>1.0058210784313726</v>
      </c>
      <c r="J27" s="186">
        <v>3327</v>
      </c>
      <c r="K27" s="174"/>
      <c r="L27" s="26">
        <f t="shared" si="7"/>
        <v>3327</v>
      </c>
      <c r="M27" s="27">
        <f t="shared" si="2"/>
        <v>44</v>
      </c>
      <c r="N27" s="28">
        <f t="shared" si="1"/>
        <v>1.0134023758757233</v>
      </c>
    </row>
    <row r="28" spans="1:14" ht="15" customHeight="1">
      <c r="A28" s="29" t="s">
        <v>31</v>
      </c>
      <c r="B28" s="191">
        <v>2357</v>
      </c>
      <c r="C28" s="174"/>
      <c r="D28" s="187">
        <f t="shared" si="5"/>
        <v>2357</v>
      </c>
      <c r="E28" s="191">
        <v>2363</v>
      </c>
      <c r="F28" s="174"/>
      <c r="G28" s="187">
        <f t="shared" si="6"/>
        <v>2363</v>
      </c>
      <c r="H28" s="177">
        <f t="shared" si="4"/>
        <v>6</v>
      </c>
      <c r="I28" s="176">
        <f t="shared" si="0"/>
        <v>1.0025456088247773</v>
      </c>
      <c r="J28" s="186">
        <v>2407</v>
      </c>
      <c r="K28" s="174"/>
      <c r="L28" s="26">
        <f t="shared" si="7"/>
        <v>2407</v>
      </c>
      <c r="M28" s="27">
        <f t="shared" si="2"/>
        <v>44</v>
      </c>
      <c r="N28" s="28">
        <f t="shared" si="1"/>
        <v>1.0186203977994075</v>
      </c>
    </row>
    <row r="29" spans="1:15" ht="15" customHeight="1">
      <c r="A29" s="50" t="s">
        <v>32</v>
      </c>
      <c r="B29" s="191">
        <v>2313</v>
      </c>
      <c r="C29" s="174"/>
      <c r="D29" s="187">
        <f t="shared" si="5"/>
        <v>2313</v>
      </c>
      <c r="E29" s="191">
        <v>2323</v>
      </c>
      <c r="F29" s="174"/>
      <c r="G29" s="187">
        <f t="shared" si="6"/>
        <v>2323</v>
      </c>
      <c r="H29" s="177">
        <f t="shared" si="4"/>
        <v>10</v>
      </c>
      <c r="I29" s="176">
        <f t="shared" si="0"/>
        <v>1.0043233895373973</v>
      </c>
      <c r="J29" s="186">
        <v>2350</v>
      </c>
      <c r="K29" s="174"/>
      <c r="L29" s="26">
        <f t="shared" si="7"/>
        <v>2350</v>
      </c>
      <c r="M29" s="27">
        <f t="shared" si="2"/>
        <v>27</v>
      </c>
      <c r="N29" s="28">
        <f t="shared" si="1"/>
        <v>1.0116229014205769</v>
      </c>
      <c r="O29" s="1"/>
    </row>
    <row r="30" spans="1:15" ht="15" customHeight="1">
      <c r="A30" s="29" t="s">
        <v>33</v>
      </c>
      <c r="B30" s="191">
        <v>44</v>
      </c>
      <c r="C30" s="174"/>
      <c r="D30" s="187">
        <f t="shared" si="5"/>
        <v>44</v>
      </c>
      <c r="E30" s="191">
        <v>40</v>
      </c>
      <c r="F30" s="174"/>
      <c r="G30" s="187">
        <f t="shared" si="6"/>
        <v>40</v>
      </c>
      <c r="H30" s="177">
        <f t="shared" si="4"/>
        <v>-4</v>
      </c>
      <c r="I30" s="176">
        <f t="shared" si="0"/>
        <v>0.9090909090909091</v>
      </c>
      <c r="J30" s="186">
        <v>57</v>
      </c>
      <c r="K30" s="174"/>
      <c r="L30" s="26">
        <f t="shared" si="7"/>
        <v>57</v>
      </c>
      <c r="M30" s="27">
        <f t="shared" si="2"/>
        <v>17</v>
      </c>
      <c r="N30" s="28">
        <f t="shared" si="1"/>
        <v>1.425</v>
      </c>
      <c r="O30" s="817"/>
    </row>
    <row r="31" spans="1:15" ht="15">
      <c r="A31" s="29" t="s">
        <v>34</v>
      </c>
      <c r="B31" s="191">
        <v>907</v>
      </c>
      <c r="C31" s="174"/>
      <c r="D31" s="187">
        <f t="shared" si="5"/>
        <v>907</v>
      </c>
      <c r="E31" s="191">
        <v>920</v>
      </c>
      <c r="F31" s="174"/>
      <c r="G31" s="187">
        <f t="shared" si="6"/>
        <v>920</v>
      </c>
      <c r="H31" s="177">
        <f t="shared" si="4"/>
        <v>13</v>
      </c>
      <c r="I31" s="176">
        <f t="shared" si="0"/>
        <v>1.014332965821389</v>
      </c>
      <c r="J31" s="186">
        <v>920</v>
      </c>
      <c r="K31" s="174"/>
      <c r="L31" s="26">
        <f t="shared" si="7"/>
        <v>920</v>
      </c>
      <c r="M31" s="27">
        <f t="shared" si="2"/>
        <v>0</v>
      </c>
      <c r="N31" s="28">
        <f t="shared" si="1"/>
        <v>1</v>
      </c>
      <c r="O31" s="818"/>
    </row>
    <row r="32" spans="1:15" ht="15" customHeight="1">
      <c r="A32" s="50" t="s">
        <v>35</v>
      </c>
      <c r="B32" s="191">
        <v>2</v>
      </c>
      <c r="C32" s="174"/>
      <c r="D32" s="187">
        <f t="shared" si="5"/>
        <v>2</v>
      </c>
      <c r="E32" s="191">
        <v>2</v>
      </c>
      <c r="F32" s="174"/>
      <c r="G32" s="187">
        <f t="shared" si="6"/>
        <v>2</v>
      </c>
      <c r="H32" s="177">
        <f t="shared" si="4"/>
        <v>0</v>
      </c>
      <c r="I32" s="176">
        <f t="shared" si="0"/>
        <v>1</v>
      </c>
      <c r="J32" s="186">
        <v>2</v>
      </c>
      <c r="K32" s="174"/>
      <c r="L32" s="26">
        <f t="shared" si="7"/>
        <v>2</v>
      </c>
      <c r="M32" s="27">
        <f t="shared" si="2"/>
        <v>0</v>
      </c>
      <c r="N32" s="28">
        <f t="shared" si="1"/>
        <v>1</v>
      </c>
      <c r="O32" s="818"/>
    </row>
    <row r="33" spans="1:14" ht="15" customHeight="1">
      <c r="A33" s="50" t="s">
        <v>104</v>
      </c>
      <c r="B33" s="191">
        <v>112</v>
      </c>
      <c r="C33" s="174"/>
      <c r="D33" s="187">
        <f t="shared" si="5"/>
        <v>112</v>
      </c>
      <c r="E33" s="191">
        <v>114</v>
      </c>
      <c r="F33" s="174"/>
      <c r="G33" s="187">
        <f t="shared" si="6"/>
        <v>114</v>
      </c>
      <c r="H33" s="177">
        <f t="shared" si="4"/>
        <v>2</v>
      </c>
      <c r="I33" s="176">
        <f t="shared" si="0"/>
        <v>1.0178571428571428</v>
      </c>
      <c r="J33" s="186">
        <v>119</v>
      </c>
      <c r="K33" s="174"/>
      <c r="L33" s="26">
        <f t="shared" si="7"/>
        <v>119</v>
      </c>
      <c r="M33" s="27">
        <f t="shared" si="2"/>
        <v>5</v>
      </c>
      <c r="N33" s="28">
        <f t="shared" si="1"/>
        <v>1.043859649122807</v>
      </c>
    </row>
    <row r="34" spans="1:14" ht="24">
      <c r="A34" s="29" t="s">
        <v>37</v>
      </c>
      <c r="B34" s="191">
        <v>619</v>
      </c>
      <c r="C34" s="174"/>
      <c r="D34" s="187">
        <f t="shared" si="5"/>
        <v>619</v>
      </c>
      <c r="E34" s="191">
        <v>685</v>
      </c>
      <c r="F34" s="174"/>
      <c r="G34" s="187">
        <f t="shared" si="6"/>
        <v>685</v>
      </c>
      <c r="H34" s="177">
        <f t="shared" si="4"/>
        <v>66</v>
      </c>
      <c r="I34" s="176">
        <f t="shared" si="0"/>
        <v>1.1066235864297254</v>
      </c>
      <c r="J34" s="186">
        <v>645</v>
      </c>
      <c r="K34" s="174"/>
      <c r="L34" s="26">
        <f t="shared" si="7"/>
        <v>645</v>
      </c>
      <c r="M34" s="27">
        <f t="shared" si="2"/>
        <v>-40</v>
      </c>
      <c r="N34" s="28">
        <f t="shared" si="1"/>
        <v>0.9416058394160584</v>
      </c>
    </row>
    <row r="35" spans="1:14" ht="24">
      <c r="A35" s="29" t="s">
        <v>38</v>
      </c>
      <c r="B35" s="191">
        <v>224</v>
      </c>
      <c r="C35" s="174"/>
      <c r="D35" s="187">
        <f t="shared" si="5"/>
        <v>224</v>
      </c>
      <c r="E35" s="191">
        <v>225</v>
      </c>
      <c r="F35" s="174"/>
      <c r="G35" s="187">
        <f t="shared" si="6"/>
        <v>225</v>
      </c>
      <c r="H35" s="177">
        <f t="shared" si="4"/>
        <v>1</v>
      </c>
      <c r="I35" s="176">
        <f t="shared" si="0"/>
        <v>1.0044642857142858</v>
      </c>
      <c r="J35" s="186">
        <v>225</v>
      </c>
      <c r="K35" s="174"/>
      <c r="L35" s="26">
        <f t="shared" si="7"/>
        <v>225</v>
      </c>
      <c r="M35" s="27">
        <f t="shared" si="2"/>
        <v>0</v>
      </c>
      <c r="N35" s="28">
        <f t="shared" si="1"/>
        <v>1</v>
      </c>
    </row>
    <row r="36" spans="1:15" ht="24">
      <c r="A36" s="29" t="s">
        <v>39</v>
      </c>
      <c r="B36" s="191">
        <v>395</v>
      </c>
      <c r="C36" s="174"/>
      <c r="D36" s="187">
        <f t="shared" si="5"/>
        <v>395</v>
      </c>
      <c r="E36" s="191">
        <v>460</v>
      </c>
      <c r="F36" s="174"/>
      <c r="G36" s="187">
        <f t="shared" si="6"/>
        <v>460</v>
      </c>
      <c r="H36" s="177">
        <f t="shared" si="4"/>
        <v>65</v>
      </c>
      <c r="I36" s="176">
        <f t="shared" si="0"/>
        <v>1.1645569620253164</v>
      </c>
      <c r="J36" s="186">
        <v>420</v>
      </c>
      <c r="K36" s="174"/>
      <c r="L36" s="33">
        <f t="shared" si="7"/>
        <v>420</v>
      </c>
      <c r="M36" s="27">
        <f t="shared" si="2"/>
        <v>-40</v>
      </c>
      <c r="N36" s="28">
        <f t="shared" si="1"/>
        <v>0.9130434782608695</v>
      </c>
      <c r="O36" s="54"/>
    </row>
    <row r="37" spans="1:14" ht="15" customHeight="1" thickBot="1">
      <c r="A37" s="55" t="s">
        <v>40</v>
      </c>
      <c r="B37" s="189"/>
      <c r="C37" s="188"/>
      <c r="D37" s="187">
        <f t="shared" si="5"/>
        <v>0</v>
      </c>
      <c r="E37" s="189"/>
      <c r="F37" s="188"/>
      <c r="G37" s="187">
        <f t="shared" si="6"/>
        <v>0</v>
      </c>
      <c r="H37" s="201">
        <f t="shared" si="4"/>
        <v>0</v>
      </c>
      <c r="I37" s="200">
        <f t="shared" si="0"/>
        <v>0</v>
      </c>
      <c r="J37" s="199"/>
      <c r="K37" s="188"/>
      <c r="L37" s="26">
        <f t="shared" si="7"/>
        <v>0</v>
      </c>
      <c r="M37" s="57">
        <f t="shared" si="2"/>
        <v>0</v>
      </c>
      <c r="N37" s="40">
        <f t="shared" si="1"/>
        <v>0</v>
      </c>
    </row>
    <row r="38" spans="1:14" ht="15" customHeight="1" thickBot="1">
      <c r="A38" s="58" t="s">
        <v>41</v>
      </c>
      <c r="B38" s="59">
        <f>SUM(B20+B21+B22+B23+B24+B27+B32+B33+B34+B37)</f>
        <v>5114</v>
      </c>
      <c r="C38" s="59">
        <f>SUM(C20+C21+C22+C23+C24+C27+C32+C33+C34+C37)</f>
        <v>0</v>
      </c>
      <c r="D38" s="59">
        <f>SUM(D20+D21+D22+D23+D24+D27+D32+D33+D34+D37)</f>
        <v>5114</v>
      </c>
      <c r="E38" s="59">
        <v>5065</v>
      </c>
      <c r="F38" s="59">
        <f aca="true" t="shared" si="8" ref="F38:M38">SUM(F20+F21+F22+F23+F24+F27+F32+F33+F34+F37)</f>
        <v>0</v>
      </c>
      <c r="G38" s="59">
        <f t="shared" si="8"/>
        <v>5450</v>
      </c>
      <c r="H38" s="59">
        <f t="shared" si="8"/>
        <v>336</v>
      </c>
      <c r="I38" s="59">
        <f t="shared" si="8"/>
        <v>8.60154564292787</v>
      </c>
      <c r="J38" s="59">
        <f t="shared" si="8"/>
        <v>5500</v>
      </c>
      <c r="K38" s="59">
        <f t="shared" si="8"/>
        <v>0</v>
      </c>
      <c r="L38" s="59">
        <f t="shared" si="8"/>
        <v>5500</v>
      </c>
      <c r="M38" s="59">
        <f t="shared" si="8"/>
        <v>50</v>
      </c>
      <c r="N38" s="233">
        <f t="shared" si="1"/>
        <v>1.0091743119266054</v>
      </c>
    </row>
    <row r="39" spans="1:14" ht="15" customHeight="1" thickBot="1">
      <c r="A39" s="58" t="s">
        <v>42</v>
      </c>
      <c r="B39" s="41">
        <f>B19-B38</f>
        <v>0</v>
      </c>
      <c r="C39" s="42">
        <f>C19-C38</f>
        <v>0</v>
      </c>
      <c r="D39" s="60">
        <f>SUM(B39:C39)</f>
        <v>0</v>
      </c>
      <c r="E39" s="41">
        <f>E19-E38</f>
        <v>385</v>
      </c>
      <c r="F39" s="42">
        <f>F19-F38</f>
        <v>0</v>
      </c>
      <c r="G39" s="60">
        <f>SUM(E39:F39)</f>
        <v>385</v>
      </c>
      <c r="H39" s="41">
        <f>+E39-B39</f>
        <v>385</v>
      </c>
      <c r="I39" s="43"/>
      <c r="J39" s="41">
        <f>J19-J38</f>
        <v>0</v>
      </c>
      <c r="K39" s="42">
        <f>K19-K38</f>
        <v>0</v>
      </c>
      <c r="L39" s="60">
        <f>SUM(J39:K39)</f>
        <v>0</v>
      </c>
      <c r="M39" s="41"/>
      <c r="N39" s="43"/>
    </row>
    <row r="40" spans="1:14" ht="24.75" thickBot="1">
      <c r="A40" s="58" t="s">
        <v>43</v>
      </c>
      <c r="B40" s="822">
        <v>0</v>
      </c>
      <c r="C40" s="823"/>
      <c r="D40" s="824"/>
      <c r="E40" s="825">
        <v>0</v>
      </c>
      <c r="F40" s="826"/>
      <c r="G40" s="827"/>
      <c r="H40" s="41"/>
      <c r="I40" s="43"/>
      <c r="J40" s="825">
        <v>0</v>
      </c>
      <c r="K40" s="828"/>
      <c r="L40" s="829"/>
      <c r="M40" s="41"/>
      <c r="N40" s="43"/>
    </row>
    <row r="41" spans="1:10" ht="21.75" customHeight="1" thickBot="1">
      <c r="A41" s="61" t="s">
        <v>44</v>
      </c>
      <c r="B41" s="798"/>
      <c r="C41" s="799"/>
      <c r="D41" s="799"/>
      <c r="E41" s="800">
        <f>+E40+F40</f>
        <v>0</v>
      </c>
      <c r="F41" s="801"/>
      <c r="G41" s="802"/>
      <c r="H41" s="54"/>
      <c r="I41" s="54"/>
      <c r="J41" s="54"/>
    </row>
    <row r="42" spans="1:10" ht="14.25" customHeight="1">
      <c r="A42" s="1"/>
      <c r="H42" s="62"/>
      <c r="I42" s="62"/>
      <c r="J42" s="54"/>
    </row>
    <row r="43" ht="14.25" customHeight="1">
      <c r="A43" s="1"/>
    </row>
    <row r="44" spans="1:11" ht="14.25" customHeight="1" thickBot="1">
      <c r="A44" s="62" t="s">
        <v>0</v>
      </c>
      <c r="B44" s="709" t="s">
        <v>101</v>
      </c>
      <c r="C44" s="709"/>
      <c r="D44" s="709"/>
      <c r="E44" s="709"/>
      <c r="F44" s="709"/>
      <c r="G44" s="709"/>
      <c r="H44" s="709"/>
      <c r="I44" s="709"/>
      <c r="J44" s="709"/>
      <c r="K44" t="s">
        <v>1</v>
      </c>
    </row>
    <row r="45" spans="1:11" ht="14.25" customHeight="1">
      <c r="A45" s="803" t="s">
        <v>45</v>
      </c>
      <c r="B45" s="806" t="s">
        <v>86</v>
      </c>
      <c r="C45" s="809" t="s">
        <v>85</v>
      </c>
      <c r="D45" s="810"/>
      <c r="E45" s="810"/>
      <c r="F45" s="810"/>
      <c r="G45" s="810"/>
      <c r="H45" s="810"/>
      <c r="I45" s="810"/>
      <c r="J45" s="811"/>
      <c r="K45" s="782" t="s">
        <v>87</v>
      </c>
    </row>
    <row r="46" spans="1:11" ht="14.25" customHeight="1">
      <c r="A46" s="804"/>
      <c r="B46" s="807"/>
      <c r="C46" s="785" t="s">
        <v>46</v>
      </c>
      <c r="D46" s="787" t="s">
        <v>47</v>
      </c>
      <c r="E46" s="788"/>
      <c r="F46" s="788"/>
      <c r="G46" s="788"/>
      <c r="H46" s="788"/>
      <c r="I46" s="788"/>
      <c r="J46" s="789"/>
      <c r="K46" s="783"/>
    </row>
    <row r="47" spans="1:11" ht="14.25" customHeight="1">
      <c r="A47" s="805"/>
      <c r="B47" s="808"/>
      <c r="C47" s="786"/>
      <c r="D47" s="63">
        <v>1</v>
      </c>
      <c r="E47" s="63">
        <v>2</v>
      </c>
      <c r="F47" s="63">
        <v>3</v>
      </c>
      <c r="G47" s="63">
        <v>4</v>
      </c>
      <c r="H47" s="64">
        <v>5</v>
      </c>
      <c r="I47" s="64">
        <v>6</v>
      </c>
      <c r="J47" s="64">
        <v>7</v>
      </c>
      <c r="K47" s="784"/>
    </row>
    <row r="48" spans="1:11" ht="14.25" customHeight="1" thickBot="1">
      <c r="A48" s="169">
        <v>2791</v>
      </c>
      <c r="B48" s="167">
        <v>1376</v>
      </c>
      <c r="C48" s="167">
        <f>SUM(D48:J48)</f>
        <v>225</v>
      </c>
      <c r="D48" s="168">
        <v>85</v>
      </c>
      <c r="E48" s="167">
        <v>93</v>
      </c>
      <c r="F48" s="167">
        <v>47</v>
      </c>
      <c r="G48" s="167">
        <v>0</v>
      </c>
      <c r="H48" s="166">
        <v>0</v>
      </c>
      <c r="I48" s="166">
        <v>0</v>
      </c>
      <c r="J48" s="166">
        <v>0</v>
      </c>
      <c r="K48" s="165">
        <f>A48-B48-C48</f>
        <v>1190</v>
      </c>
    </row>
    <row r="49" spans="1:14" ht="14.25" customHeight="1">
      <c r="A49" s="232"/>
      <c r="B49" s="232"/>
      <c r="C49" s="232"/>
      <c r="D49" s="232"/>
      <c r="E49" s="232"/>
      <c r="F49" s="232"/>
      <c r="G49" s="232"/>
      <c r="H49" s="232"/>
      <c r="I49" s="232"/>
      <c r="J49" s="231"/>
      <c r="K49" s="231"/>
      <c r="N49" s="54"/>
    </row>
    <row r="50" ht="14.25" customHeight="1">
      <c r="A50" s="62"/>
    </row>
    <row r="51" spans="1:13" ht="14.25" customHeight="1" thickBot="1">
      <c r="A51" s="708" t="s">
        <v>48</v>
      </c>
      <c r="B51" s="709"/>
      <c r="C51" s="709"/>
      <c r="D51" s="709"/>
      <c r="E51" s="709"/>
      <c r="F51" s="709"/>
      <c r="G51" s="709"/>
      <c r="H51" s="709"/>
      <c r="I51" s="708"/>
      <c r="J51" s="708"/>
      <c r="K51" s="708"/>
      <c r="L51" s="708"/>
      <c r="M51" s="708"/>
    </row>
    <row r="52" spans="1:13" ht="23.25" customHeight="1">
      <c r="A52" s="71"/>
      <c r="B52" s="791" t="s">
        <v>49</v>
      </c>
      <c r="C52" s="792"/>
      <c r="D52" s="832"/>
      <c r="E52" s="795" t="s">
        <v>76</v>
      </c>
      <c r="F52" s="834"/>
      <c r="G52" s="834"/>
      <c r="H52" s="835"/>
      <c r="I52" s="230"/>
      <c r="J52" s="72"/>
      <c r="K52" s="72"/>
      <c r="L52" s="72"/>
      <c r="M52" s="72"/>
    </row>
    <row r="53" spans="2:13" ht="23.25" thickBot="1">
      <c r="B53" s="793"/>
      <c r="C53" s="794"/>
      <c r="D53" s="833"/>
      <c r="E53" s="162" t="s">
        <v>77</v>
      </c>
      <c r="F53" s="162" t="s">
        <v>50</v>
      </c>
      <c r="G53" s="162" t="s">
        <v>51</v>
      </c>
      <c r="H53" s="160" t="s">
        <v>78</v>
      </c>
      <c r="I53" s="229"/>
      <c r="J53" s="72"/>
      <c r="K53" s="72"/>
      <c r="L53" s="72"/>
      <c r="M53" s="72"/>
    </row>
    <row r="54" spans="2:9" ht="14.25" customHeight="1">
      <c r="B54" s="717" t="s">
        <v>52</v>
      </c>
      <c r="C54" s="718"/>
      <c r="D54" s="719"/>
      <c r="E54" s="154" t="s">
        <v>53</v>
      </c>
      <c r="F54" s="153" t="s">
        <v>53</v>
      </c>
      <c r="G54" s="153" t="s">
        <v>53</v>
      </c>
      <c r="H54" s="151" t="s">
        <v>53</v>
      </c>
      <c r="I54" s="228"/>
    </row>
    <row r="55" spans="2:9" ht="14.25" customHeight="1">
      <c r="B55" s="696" t="s">
        <v>100</v>
      </c>
      <c r="C55" s="697"/>
      <c r="D55" s="698"/>
      <c r="E55" s="158">
        <v>226</v>
      </c>
      <c r="F55" s="157">
        <v>0</v>
      </c>
      <c r="G55" s="157">
        <v>100</v>
      </c>
      <c r="H55" s="155">
        <f>+E55+F55-G55</f>
        <v>126</v>
      </c>
      <c r="I55" s="227"/>
    </row>
    <row r="56" spans="2:9" ht="14.25" customHeight="1">
      <c r="B56" s="696" t="s">
        <v>99</v>
      </c>
      <c r="C56" s="697"/>
      <c r="D56" s="698"/>
      <c r="E56" s="158">
        <v>320</v>
      </c>
      <c r="F56" s="157">
        <v>0</v>
      </c>
      <c r="G56" s="157">
        <v>200</v>
      </c>
      <c r="H56" s="155">
        <f>+E56+F56-G56</f>
        <v>120</v>
      </c>
      <c r="I56" s="227"/>
    </row>
    <row r="57" spans="2:9" ht="14.25" customHeight="1">
      <c r="B57" s="696" t="s">
        <v>98</v>
      </c>
      <c r="C57" s="697"/>
      <c r="D57" s="698"/>
      <c r="E57" s="158">
        <v>269</v>
      </c>
      <c r="F57" s="157">
        <v>225</v>
      </c>
      <c r="G57" s="157">
        <v>300</v>
      </c>
      <c r="H57" s="155">
        <f>+E57+F57-G57</f>
        <v>194</v>
      </c>
      <c r="I57" s="227"/>
    </row>
    <row r="58" spans="2:9" s="54" customFormat="1" ht="14.25" customHeight="1">
      <c r="B58" s="684" t="s">
        <v>97</v>
      </c>
      <c r="C58" s="685"/>
      <c r="D58" s="686"/>
      <c r="E58" s="154" t="s">
        <v>53</v>
      </c>
      <c r="F58" s="153" t="s">
        <v>53</v>
      </c>
      <c r="G58" s="153" t="s">
        <v>53</v>
      </c>
      <c r="H58" s="151" t="s">
        <v>53</v>
      </c>
      <c r="I58" s="228"/>
    </row>
    <row r="59" spans="2:9" ht="14.25" customHeight="1" thickBot="1">
      <c r="B59" s="779" t="s">
        <v>56</v>
      </c>
      <c r="C59" s="780"/>
      <c r="D59" s="781"/>
      <c r="E59" s="150">
        <v>5</v>
      </c>
      <c r="F59" s="149">
        <v>23</v>
      </c>
      <c r="G59" s="149">
        <v>23</v>
      </c>
      <c r="H59" s="147">
        <f>+E59+F59-G59</f>
        <v>5</v>
      </c>
      <c r="I59" s="227"/>
    </row>
    <row r="60" spans="2:13" ht="14.25" customHeight="1">
      <c r="B60" s="226" t="s">
        <v>112</v>
      </c>
      <c r="C60" s="145"/>
      <c r="D60" s="145"/>
      <c r="E60" s="145"/>
      <c r="F60" s="145"/>
      <c r="G60" s="146"/>
      <c r="H60" s="145"/>
      <c r="I60" s="145"/>
      <c r="J60" s="145"/>
      <c r="K60" s="145"/>
      <c r="L60" s="145"/>
      <c r="M60" s="145"/>
    </row>
    <row r="61" spans="1:13" ht="14.25" customHeight="1">
      <c r="A61" s="226"/>
      <c r="B61" s="146"/>
      <c r="C61" s="145"/>
      <c r="D61" s="145"/>
      <c r="E61" s="145"/>
      <c r="F61" s="145"/>
      <c r="G61" s="146"/>
      <c r="H61" s="145"/>
      <c r="I61" s="145"/>
      <c r="J61" s="145"/>
      <c r="K61" s="145"/>
      <c r="L61" s="145"/>
      <c r="M61" s="145"/>
    </row>
    <row r="62" spans="1:7" ht="14.25" customHeight="1">
      <c r="A62" s="1"/>
      <c r="C62" s="62"/>
      <c r="D62" s="62"/>
      <c r="E62" s="62"/>
      <c r="F62" s="62"/>
      <c r="G62" s="62"/>
    </row>
    <row r="63" ht="14.25" customHeight="1" thickBot="1">
      <c r="A63" s="62"/>
    </row>
    <row r="64" spans="1:13" ht="14.25" customHeight="1">
      <c r="A64" s="836" t="s">
        <v>79</v>
      </c>
      <c r="B64" s="837"/>
      <c r="C64" s="837"/>
      <c r="D64" s="837"/>
      <c r="E64" s="837"/>
      <c r="F64" s="837"/>
      <c r="G64" s="837"/>
      <c r="H64" s="837"/>
      <c r="I64" s="837"/>
      <c r="J64" s="837"/>
      <c r="K64" s="837"/>
      <c r="L64" s="837"/>
      <c r="M64" s="838"/>
    </row>
    <row r="65" spans="1:13" ht="14.25" customHeight="1">
      <c r="A65" s="839" t="s">
        <v>60</v>
      </c>
      <c r="B65" s="840"/>
      <c r="C65" s="840"/>
      <c r="D65" s="840"/>
      <c r="E65" s="840"/>
      <c r="F65" s="88" t="s">
        <v>61</v>
      </c>
      <c r="G65" s="841" t="s">
        <v>62</v>
      </c>
      <c r="H65" s="842"/>
      <c r="I65" s="842"/>
      <c r="J65" s="842"/>
      <c r="K65" s="842"/>
      <c r="L65" s="843"/>
      <c r="M65" s="89" t="s">
        <v>61</v>
      </c>
    </row>
    <row r="66" spans="1:13" s="54" customFormat="1" ht="14.25" customHeight="1">
      <c r="A66" s="775" t="s">
        <v>111</v>
      </c>
      <c r="B66" s="771"/>
      <c r="C66" s="771"/>
      <c r="D66" s="771"/>
      <c r="E66" s="844"/>
      <c r="F66" s="224">
        <v>300</v>
      </c>
      <c r="G66" s="845"/>
      <c r="H66" s="846"/>
      <c r="I66" s="846"/>
      <c r="J66" s="846"/>
      <c r="K66" s="846"/>
      <c r="L66" s="847"/>
      <c r="M66" s="225">
        <v>0</v>
      </c>
    </row>
    <row r="67" spans="1:13" s="54" customFormat="1" ht="14.25" customHeight="1">
      <c r="A67" s="775"/>
      <c r="B67" s="771"/>
      <c r="C67" s="771"/>
      <c r="D67" s="771"/>
      <c r="E67" s="844"/>
      <c r="F67" s="224"/>
      <c r="G67" s="845"/>
      <c r="H67" s="846"/>
      <c r="I67" s="846"/>
      <c r="J67" s="846"/>
      <c r="K67" s="846"/>
      <c r="L67" s="847"/>
      <c r="M67" s="223"/>
    </row>
    <row r="68" spans="1:13" ht="14.25" customHeight="1" thickBot="1">
      <c r="A68" s="848"/>
      <c r="B68" s="849"/>
      <c r="C68" s="849"/>
      <c r="D68" s="849"/>
      <c r="E68" s="850"/>
      <c r="F68" s="222"/>
      <c r="G68" s="221"/>
      <c r="H68" s="220"/>
      <c r="I68" s="220"/>
      <c r="J68" s="220"/>
      <c r="K68" s="220"/>
      <c r="L68" s="219"/>
      <c r="M68" s="218"/>
    </row>
    <row r="69" spans="1:13" ht="14.25" customHeight="1" thickBot="1">
      <c r="A69" s="851" t="s">
        <v>63</v>
      </c>
      <c r="B69" s="852"/>
      <c r="C69" s="852"/>
      <c r="D69" s="852"/>
      <c r="E69" s="853"/>
      <c r="F69" s="101">
        <f>SUM(F66:F68)</f>
        <v>300</v>
      </c>
      <c r="G69" s="664" t="s">
        <v>63</v>
      </c>
      <c r="H69" s="854"/>
      <c r="I69" s="854"/>
      <c r="J69" s="854"/>
      <c r="K69" s="854"/>
      <c r="L69" s="854"/>
      <c r="M69" s="217">
        <v>0</v>
      </c>
    </row>
    <row r="70" spans="1:13" ht="14.25" customHeight="1">
      <c r="A70" s="133"/>
      <c r="B70" s="133"/>
      <c r="C70" s="133"/>
      <c r="D70" s="133"/>
      <c r="E70" s="133"/>
      <c r="F70" s="131"/>
      <c r="G70" s="132"/>
      <c r="H70" s="132"/>
      <c r="I70" s="132"/>
      <c r="J70" s="132"/>
      <c r="K70" s="132"/>
      <c r="L70" s="132"/>
      <c r="M70" s="131"/>
    </row>
    <row r="71" spans="1:13" ht="14.25" customHeight="1">
      <c r="A71" s="133"/>
      <c r="B71" s="133"/>
      <c r="C71" s="133"/>
      <c r="D71" s="133"/>
      <c r="E71" s="133"/>
      <c r="F71" s="131"/>
      <c r="G71" s="132"/>
      <c r="H71" s="132"/>
      <c r="I71" s="132"/>
      <c r="J71" s="132"/>
      <c r="K71" s="132"/>
      <c r="L71" s="132"/>
      <c r="M71" s="131"/>
    </row>
    <row r="72" ht="15">
      <c r="A72" s="1"/>
    </row>
    <row r="74" spans="2:10" ht="15">
      <c r="B74" s="855" t="s">
        <v>80</v>
      </c>
      <c r="C74" s="855"/>
      <c r="D74" s="855"/>
      <c r="E74" s="855"/>
      <c r="F74" s="855"/>
      <c r="G74" s="855"/>
      <c r="H74" s="855"/>
      <c r="I74" s="855"/>
      <c r="J74" s="855"/>
    </row>
    <row r="75" spans="2:10" ht="15.75" thickBot="1">
      <c r="B75" s="62"/>
      <c r="C75" s="62"/>
      <c r="D75" s="62"/>
      <c r="E75" s="62"/>
      <c r="F75" s="62"/>
      <c r="G75" s="62"/>
      <c r="H75" s="62"/>
      <c r="I75" s="62"/>
      <c r="J75" s="54"/>
    </row>
    <row r="76" spans="2:10" ht="15.75" thickBot="1">
      <c r="B76" s="130" t="s">
        <v>65</v>
      </c>
      <c r="C76" s="129"/>
      <c r="D76" s="106"/>
      <c r="E76" s="750" t="s">
        <v>66</v>
      </c>
      <c r="F76" s="751"/>
      <c r="G76" s="752"/>
      <c r="H76" s="753" t="s">
        <v>67</v>
      </c>
      <c r="I76" s="754"/>
      <c r="J76" s="755"/>
    </row>
    <row r="77" spans="1:10" ht="15">
      <c r="A77" s="54"/>
      <c r="B77" s="107" t="s">
        <v>68</v>
      </c>
      <c r="C77" s="108" t="s">
        <v>69</v>
      </c>
      <c r="D77" s="109" t="s">
        <v>70</v>
      </c>
      <c r="E77" s="107" t="s">
        <v>68</v>
      </c>
      <c r="F77" s="108" t="s">
        <v>69</v>
      </c>
      <c r="G77" s="109" t="s">
        <v>71</v>
      </c>
      <c r="H77" s="756" t="s">
        <v>72</v>
      </c>
      <c r="I77" s="757"/>
      <c r="J77" s="758"/>
    </row>
    <row r="78" spans="2:10" ht="15.75" thickBot="1">
      <c r="B78" s="110">
        <v>2013</v>
      </c>
      <c r="C78" s="111">
        <v>2014</v>
      </c>
      <c r="D78" s="112"/>
      <c r="E78" s="110">
        <v>2013</v>
      </c>
      <c r="F78" s="111">
        <v>2014</v>
      </c>
      <c r="G78" s="112" t="s">
        <v>82</v>
      </c>
      <c r="H78" s="759" t="s">
        <v>73</v>
      </c>
      <c r="I78" s="760"/>
      <c r="J78" s="761"/>
    </row>
    <row r="79" spans="2:10" ht="16.5" customHeight="1" thickBot="1">
      <c r="B79" s="215">
        <v>8.6</v>
      </c>
      <c r="C79" s="214">
        <v>8.7</v>
      </c>
      <c r="D79" s="216">
        <f>SUM(C79-B79)</f>
        <v>0.09999999999999964</v>
      </c>
      <c r="E79" s="215">
        <v>21499</v>
      </c>
      <c r="F79" s="214">
        <f>(L29/(12*C79))*1000</f>
        <v>22509.578544061307</v>
      </c>
      <c r="G79" s="213">
        <f>PRODUCT(F79/E79*100)</f>
        <v>104.70058395302715</v>
      </c>
      <c r="H79" s="856">
        <f>L29</f>
        <v>2350</v>
      </c>
      <c r="I79" s="857"/>
      <c r="J79" s="858"/>
    </row>
    <row r="80" spans="8:10" ht="12.75" customHeight="1">
      <c r="H80" s="749"/>
      <c r="I80" s="749"/>
      <c r="J80" s="749"/>
    </row>
  </sheetData>
  <sheetProtection/>
  <mergeCells count="45">
    <mergeCell ref="H80:J80"/>
    <mergeCell ref="B74:J74"/>
    <mergeCell ref="E76:G76"/>
    <mergeCell ref="H76:J76"/>
    <mergeCell ref="H77:J77"/>
    <mergeCell ref="H78:J78"/>
    <mergeCell ref="H79:J79"/>
    <mergeCell ref="A66:E66"/>
    <mergeCell ref="G66:L66"/>
    <mergeCell ref="A67:E67"/>
    <mergeCell ref="G67:L67"/>
    <mergeCell ref="A68:E68"/>
    <mergeCell ref="A69:E69"/>
    <mergeCell ref="G69:L69"/>
    <mergeCell ref="B57:D57"/>
    <mergeCell ref="B58:D58"/>
    <mergeCell ref="B59:D59"/>
    <mergeCell ref="A64:M64"/>
    <mergeCell ref="A65:E65"/>
    <mergeCell ref="G65:L65"/>
    <mergeCell ref="A51:M51"/>
    <mergeCell ref="B52:D53"/>
    <mergeCell ref="E52:H52"/>
    <mergeCell ref="B54:D54"/>
    <mergeCell ref="B55:D55"/>
    <mergeCell ref="B56:D56"/>
    <mergeCell ref="B44:J44"/>
    <mergeCell ref="A45:A47"/>
    <mergeCell ref="B45:B47"/>
    <mergeCell ref="C45:J45"/>
    <mergeCell ref="K45:K47"/>
    <mergeCell ref="C46:C47"/>
    <mergeCell ref="D46:J46"/>
    <mergeCell ref="O30:O32"/>
    <mergeCell ref="B40:D40"/>
    <mergeCell ref="E40:G40"/>
    <mergeCell ref="J40:L40"/>
    <mergeCell ref="B41:D41"/>
    <mergeCell ref="E41:G41"/>
    <mergeCell ref="A3:O3"/>
    <mergeCell ref="A5:A8"/>
    <mergeCell ref="M6:N6"/>
    <mergeCell ref="O21:O22"/>
    <mergeCell ref="B5:N5"/>
    <mergeCell ref="O23:O24"/>
  </mergeCells>
  <printOptions/>
  <pageMargins left="0.7086614173228347" right="0.7086614173228347" top="0.5958333333333333" bottom="0.7874015748031497" header="0.31496062992125984" footer="0.31496062992125984"/>
  <pageSetup fitToHeight="1" fitToWidth="1" horizontalDpi="600" verticalDpi="600" orientation="portrait" paperSize="9" scale="52" r:id="rId1"/>
  <headerFooter>
    <oddHeader>&amp;R&amp;"-,Tučné"RK-40-2013-21, př. 3b
počet stran: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view="pageLayout" zoomScaleNormal="80" workbookViewId="0" topLeftCell="D1">
      <selection activeCell="D22" sqref="D22"/>
    </sheetView>
  </sheetViews>
  <sheetFormatPr defaultColWidth="9.140625" defaultRowHeight="15"/>
  <cols>
    <col min="1" max="1" width="34.421875" style="0" customWidth="1"/>
    <col min="2" max="7" width="9.7109375" style="1" customWidth="1"/>
    <col min="8" max="8" width="9.421875" style="1" customWidth="1"/>
    <col min="9" max="9" width="9.421875" style="0" customWidth="1"/>
    <col min="10" max="10" width="10.140625" style="0" customWidth="1"/>
    <col min="15" max="15" width="9.7109375" style="0" customWidth="1"/>
  </cols>
  <sheetData>
    <row r="1" spans="12:13" ht="15">
      <c r="L1" s="2"/>
      <c r="M1" s="212"/>
    </row>
    <row r="2" spans="12:13" ht="15">
      <c r="L2" s="2"/>
      <c r="M2" s="212"/>
    </row>
    <row r="3" spans="1:14" ht="15.75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</row>
    <row r="4" spans="1:14" ht="14.25" customHeight="1" thickBot="1">
      <c r="A4" s="3"/>
      <c r="B4" s="4"/>
      <c r="C4" s="4"/>
      <c r="D4" s="4"/>
      <c r="E4" s="4"/>
      <c r="F4" s="4"/>
      <c r="G4" s="4"/>
      <c r="H4" s="4"/>
      <c r="N4" t="s">
        <v>1</v>
      </c>
    </row>
    <row r="5" spans="1:14" ht="20.25" customHeight="1" thickBot="1">
      <c r="A5" s="812" t="s">
        <v>2</v>
      </c>
      <c r="B5" s="819" t="s">
        <v>121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1"/>
    </row>
    <row r="6" spans="1:14" ht="15">
      <c r="A6" s="813"/>
      <c r="B6" s="5" t="s">
        <v>83</v>
      </c>
      <c r="C6" s="6"/>
      <c r="D6" s="7"/>
      <c r="E6" s="5" t="s">
        <v>109</v>
      </c>
      <c r="F6" s="6"/>
      <c r="G6" s="7"/>
      <c r="H6" s="815" t="s">
        <v>4</v>
      </c>
      <c r="I6" s="878"/>
      <c r="J6" s="6" t="s">
        <v>75</v>
      </c>
      <c r="K6" s="8"/>
      <c r="L6" s="7"/>
      <c r="M6" s="815" t="s">
        <v>81</v>
      </c>
      <c r="N6" s="816"/>
    </row>
    <row r="7" spans="1:14" ht="15">
      <c r="A7" s="813"/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ht="15.75" thickBot="1">
      <c r="A8" s="814"/>
      <c r="B8" s="14" t="s">
        <v>9</v>
      </c>
      <c r="C8" s="15" t="s">
        <v>9</v>
      </c>
      <c r="D8" s="16"/>
      <c r="E8" s="287" t="s">
        <v>9</v>
      </c>
      <c r="F8" s="286" t="s">
        <v>9</v>
      </c>
      <c r="G8" s="285"/>
      <c r="H8" s="18" t="s">
        <v>10</v>
      </c>
      <c r="I8" s="20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23.25" customHeight="1">
      <c r="A9" s="19" t="s">
        <v>12</v>
      </c>
      <c r="B9" s="284">
        <v>0</v>
      </c>
      <c r="C9" s="283">
        <v>0</v>
      </c>
      <c r="D9" s="282">
        <f aca="true" t="shared" si="0" ref="D9:D18">SUM(B9:C9)</f>
        <v>0</v>
      </c>
      <c r="E9" s="277"/>
      <c r="F9" s="268"/>
      <c r="G9" s="276">
        <f aca="true" t="shared" si="1" ref="G9:G18">SUM(E9:F9)</f>
        <v>0</v>
      </c>
      <c r="H9" s="281">
        <f>SUM(C9:G9)</f>
        <v>0</v>
      </c>
      <c r="I9" s="28">
        <f aca="true" t="shared" si="2" ref="I9:I16">IF(D9=0,0,+G9/D9)</f>
        <v>0</v>
      </c>
      <c r="J9" s="270"/>
      <c r="K9" s="280">
        <v>0</v>
      </c>
      <c r="L9" s="33">
        <f aca="true" t="shared" si="3" ref="L9:L18">SUM(J9:K9)</f>
        <v>0</v>
      </c>
      <c r="M9" s="27">
        <v>0</v>
      </c>
      <c r="N9" s="28">
        <f aca="true" t="shared" si="4" ref="N9:N38">IF(G9=0,0,+L9/G9)</f>
        <v>0</v>
      </c>
    </row>
    <row r="10" spans="1:14" ht="15" customHeight="1">
      <c r="A10" s="29" t="s">
        <v>13</v>
      </c>
      <c r="B10" s="191">
        <v>289</v>
      </c>
      <c r="C10" s="174">
        <v>0</v>
      </c>
      <c r="D10" s="234">
        <f t="shared" si="0"/>
        <v>289</v>
      </c>
      <c r="E10" s="277">
        <v>112</v>
      </c>
      <c r="F10" s="268"/>
      <c r="G10" s="276">
        <f t="shared" si="1"/>
        <v>112</v>
      </c>
      <c r="H10" s="279">
        <f aca="true" t="shared" si="5" ref="H10:H16">+G10-D10</f>
        <v>-177</v>
      </c>
      <c r="I10" s="176">
        <f t="shared" si="2"/>
        <v>0.3875432525951557</v>
      </c>
      <c r="J10" s="186">
        <v>109</v>
      </c>
      <c r="K10" s="174">
        <v>0</v>
      </c>
      <c r="L10" s="185">
        <f t="shared" si="3"/>
        <v>109</v>
      </c>
      <c r="M10" s="32">
        <f aca="true" t="shared" si="6" ref="M10:M38">+L10-G10</f>
        <v>-3</v>
      </c>
      <c r="N10" s="28">
        <f t="shared" si="4"/>
        <v>0.9732142857142857</v>
      </c>
    </row>
    <row r="11" spans="1:14" ht="15" customHeight="1">
      <c r="A11" s="29" t="s">
        <v>14</v>
      </c>
      <c r="B11" s="191">
        <v>47</v>
      </c>
      <c r="C11" s="174">
        <v>0</v>
      </c>
      <c r="D11" s="234">
        <f t="shared" si="0"/>
        <v>47</v>
      </c>
      <c r="E11" s="277">
        <v>96</v>
      </c>
      <c r="F11" s="268"/>
      <c r="G11" s="276">
        <f t="shared" si="1"/>
        <v>96</v>
      </c>
      <c r="H11" s="279">
        <f t="shared" si="5"/>
        <v>49</v>
      </c>
      <c r="I11" s="176">
        <f t="shared" si="2"/>
        <v>2.0425531914893615</v>
      </c>
      <c r="J11" s="186">
        <v>61</v>
      </c>
      <c r="K11" s="174">
        <v>0</v>
      </c>
      <c r="L11" s="185">
        <f t="shared" si="3"/>
        <v>61</v>
      </c>
      <c r="M11" s="32">
        <f t="shared" si="6"/>
        <v>-35</v>
      </c>
      <c r="N11" s="28">
        <f t="shared" si="4"/>
        <v>0.6354166666666666</v>
      </c>
    </row>
    <row r="12" spans="1:14" ht="15" customHeight="1">
      <c r="A12" s="29" t="s">
        <v>15</v>
      </c>
      <c r="B12" s="191">
        <v>61</v>
      </c>
      <c r="C12" s="174">
        <v>40</v>
      </c>
      <c r="D12" s="234">
        <f t="shared" si="0"/>
        <v>101</v>
      </c>
      <c r="E12" s="277">
        <v>40</v>
      </c>
      <c r="F12" s="268">
        <v>20</v>
      </c>
      <c r="G12" s="276">
        <f t="shared" si="1"/>
        <v>60</v>
      </c>
      <c r="H12" s="279">
        <f t="shared" si="5"/>
        <v>-41</v>
      </c>
      <c r="I12" s="176">
        <f t="shared" si="2"/>
        <v>0.594059405940594</v>
      </c>
      <c r="J12" s="186">
        <v>85</v>
      </c>
      <c r="K12" s="174">
        <v>15</v>
      </c>
      <c r="L12" s="185">
        <f t="shared" si="3"/>
        <v>100</v>
      </c>
      <c r="M12" s="32">
        <f t="shared" si="6"/>
        <v>40</v>
      </c>
      <c r="N12" s="28">
        <f t="shared" si="4"/>
        <v>1.6666666666666667</v>
      </c>
    </row>
    <row r="13" spans="1:14" ht="15" customHeight="1">
      <c r="A13" s="29" t="s">
        <v>16</v>
      </c>
      <c r="B13" s="191">
        <v>0</v>
      </c>
      <c r="C13" s="174">
        <v>0</v>
      </c>
      <c r="D13" s="234">
        <f t="shared" si="0"/>
        <v>0</v>
      </c>
      <c r="E13" s="277"/>
      <c r="F13" s="268"/>
      <c r="G13" s="276">
        <f t="shared" si="1"/>
        <v>0</v>
      </c>
      <c r="H13" s="279">
        <f t="shared" si="5"/>
        <v>0</v>
      </c>
      <c r="I13" s="176">
        <f t="shared" si="2"/>
        <v>0</v>
      </c>
      <c r="J13" s="186"/>
      <c r="K13" s="174">
        <v>0</v>
      </c>
      <c r="L13" s="185">
        <f t="shared" si="3"/>
        <v>0</v>
      </c>
      <c r="M13" s="32">
        <f t="shared" si="6"/>
        <v>0</v>
      </c>
      <c r="N13" s="28">
        <f t="shared" si="4"/>
        <v>0</v>
      </c>
    </row>
    <row r="14" spans="1:14" ht="15" customHeight="1">
      <c r="A14" s="29" t="s">
        <v>120</v>
      </c>
      <c r="B14" s="191">
        <v>384</v>
      </c>
      <c r="C14" s="174">
        <v>0</v>
      </c>
      <c r="D14" s="234">
        <f t="shared" si="0"/>
        <v>384</v>
      </c>
      <c r="E14" s="277">
        <v>314</v>
      </c>
      <c r="F14" s="268"/>
      <c r="G14" s="276">
        <f t="shared" si="1"/>
        <v>314</v>
      </c>
      <c r="H14" s="279">
        <f t="shared" si="5"/>
        <v>-70</v>
      </c>
      <c r="I14" s="176">
        <f t="shared" si="2"/>
        <v>0.8177083333333334</v>
      </c>
      <c r="J14" s="186">
        <v>160</v>
      </c>
      <c r="K14" s="174">
        <v>0</v>
      </c>
      <c r="L14" s="185">
        <f t="shared" si="3"/>
        <v>160</v>
      </c>
      <c r="M14" s="32">
        <f t="shared" si="6"/>
        <v>-154</v>
      </c>
      <c r="N14" s="28">
        <f t="shared" si="4"/>
        <v>0.5095541401273885</v>
      </c>
    </row>
    <row r="15" spans="1:14" ht="24">
      <c r="A15" s="29" t="s">
        <v>107</v>
      </c>
      <c r="B15" s="191">
        <v>0</v>
      </c>
      <c r="C15" s="174">
        <v>0</v>
      </c>
      <c r="D15" s="234">
        <f t="shared" si="0"/>
        <v>0</v>
      </c>
      <c r="E15" s="277">
        <v>0</v>
      </c>
      <c r="F15" s="268"/>
      <c r="G15" s="276">
        <f t="shared" si="1"/>
        <v>0</v>
      </c>
      <c r="H15" s="279">
        <f t="shared" si="5"/>
        <v>0</v>
      </c>
      <c r="I15" s="176">
        <f t="shared" si="2"/>
        <v>0</v>
      </c>
      <c r="J15" s="186"/>
      <c r="K15" s="174">
        <v>0</v>
      </c>
      <c r="L15" s="185">
        <f t="shared" si="3"/>
        <v>0</v>
      </c>
      <c r="M15" s="32">
        <f t="shared" si="6"/>
        <v>0</v>
      </c>
      <c r="N15" s="28">
        <f t="shared" si="4"/>
        <v>0</v>
      </c>
    </row>
    <row r="16" spans="1:14" ht="15" customHeight="1">
      <c r="A16" s="29" t="s">
        <v>19</v>
      </c>
      <c r="B16" s="191">
        <v>383</v>
      </c>
      <c r="C16" s="174">
        <v>0</v>
      </c>
      <c r="D16" s="234">
        <f t="shared" si="0"/>
        <v>383</v>
      </c>
      <c r="E16" s="277">
        <v>300</v>
      </c>
      <c r="F16" s="268"/>
      <c r="G16" s="276">
        <f t="shared" si="1"/>
        <v>300</v>
      </c>
      <c r="H16" s="279">
        <f t="shared" si="5"/>
        <v>-83</v>
      </c>
      <c r="I16" s="176">
        <f t="shared" si="2"/>
        <v>0.783289817232376</v>
      </c>
      <c r="J16" s="186">
        <v>160</v>
      </c>
      <c r="K16" s="174">
        <v>0</v>
      </c>
      <c r="L16" s="185">
        <f t="shared" si="3"/>
        <v>160</v>
      </c>
      <c r="M16" s="32">
        <f t="shared" si="6"/>
        <v>-140</v>
      </c>
      <c r="N16" s="28">
        <f t="shared" si="4"/>
        <v>0.5333333333333333</v>
      </c>
    </row>
    <row r="17" spans="1:14" ht="15" customHeight="1">
      <c r="A17" s="278" t="s">
        <v>119</v>
      </c>
      <c r="B17" s="191">
        <v>0</v>
      </c>
      <c r="C17" s="188">
        <v>0</v>
      </c>
      <c r="D17" s="234">
        <f t="shared" si="0"/>
        <v>0</v>
      </c>
      <c r="E17" s="277">
        <v>0</v>
      </c>
      <c r="F17" s="268"/>
      <c r="G17" s="276">
        <f t="shared" si="1"/>
        <v>0</v>
      </c>
      <c r="H17" s="275">
        <v>0</v>
      </c>
      <c r="I17" s="200">
        <v>0</v>
      </c>
      <c r="J17" s="186"/>
      <c r="K17" s="188">
        <v>0</v>
      </c>
      <c r="L17" s="185">
        <f t="shared" si="3"/>
        <v>0</v>
      </c>
      <c r="M17" s="32">
        <f t="shared" si="6"/>
        <v>0</v>
      </c>
      <c r="N17" s="28">
        <f t="shared" si="4"/>
        <v>0</v>
      </c>
    </row>
    <row r="18" spans="1:14" ht="26.25" customHeight="1" thickBot="1">
      <c r="A18" s="35" t="s">
        <v>21</v>
      </c>
      <c r="B18" s="610">
        <v>10052</v>
      </c>
      <c r="C18" s="188">
        <v>0</v>
      </c>
      <c r="D18" s="611">
        <f t="shared" si="0"/>
        <v>10052</v>
      </c>
      <c r="E18" s="612">
        <v>8032</v>
      </c>
      <c r="F18" s="613"/>
      <c r="G18" s="614">
        <f t="shared" si="1"/>
        <v>8032</v>
      </c>
      <c r="H18" s="275">
        <f aca="true" t="shared" si="7" ref="H18:H38">+G18-D18</f>
        <v>-2020</v>
      </c>
      <c r="I18" s="200">
        <f aca="true" t="shared" si="8" ref="I18:I38">IF(D18=0,0,+G18/D18)</f>
        <v>0.7990449661758854</v>
      </c>
      <c r="J18" s="186">
        <v>7519</v>
      </c>
      <c r="K18" s="188">
        <v>0</v>
      </c>
      <c r="L18" s="185">
        <f t="shared" si="3"/>
        <v>7519</v>
      </c>
      <c r="M18" s="32">
        <f t="shared" si="6"/>
        <v>-513</v>
      </c>
      <c r="N18" s="40">
        <f t="shared" si="4"/>
        <v>0.9361304780876494</v>
      </c>
    </row>
    <row r="19" spans="1:16" ht="15" customHeight="1" thickBot="1">
      <c r="A19" s="615" t="s">
        <v>22</v>
      </c>
      <c r="B19" s="196">
        <f>SUM(B9+B10+B11+B12+B13+B14+B18+B17)</f>
        <v>10833</v>
      </c>
      <c r="C19" s="41">
        <f>SUM(C9:C18)</f>
        <v>40</v>
      </c>
      <c r="D19" s="60">
        <f>SUM(D9+D10+D11+D12+D13+D14+D18)</f>
        <v>10873</v>
      </c>
      <c r="E19" s="198">
        <f>SUM(E9+E10+E11+E12+E13+E14+E18+E17)</f>
        <v>8594</v>
      </c>
      <c r="F19" s="41">
        <f>SUM(F9+F10+F12+F13+F14+F18)</f>
        <v>20</v>
      </c>
      <c r="G19" s="196">
        <f>SUM(G9+G10+G11+G12+G13+G14+G18+G17)</f>
        <v>8614</v>
      </c>
      <c r="H19" s="41">
        <f t="shared" si="7"/>
        <v>-2259</v>
      </c>
      <c r="I19" s="43">
        <f t="shared" si="8"/>
        <v>0.792237652901683</v>
      </c>
      <c r="J19" s="42">
        <f>SUM(J9+J10+J11+J12+J13+J14+J17+J18)</f>
        <v>7934</v>
      </c>
      <c r="K19" s="42">
        <f>SUM(K9+K10+K12+K13+K14+K18)</f>
        <v>15</v>
      </c>
      <c r="L19" s="42">
        <f>SUM(L9+L10+L11+L17+L12+L13+L14+L18)</f>
        <v>7949</v>
      </c>
      <c r="M19" s="41">
        <f t="shared" si="6"/>
        <v>-665</v>
      </c>
      <c r="N19" s="274">
        <f t="shared" si="4"/>
        <v>0.9228000928720688</v>
      </c>
      <c r="P19" s="273"/>
    </row>
    <row r="20" spans="1:14" ht="15" customHeight="1">
      <c r="A20" s="44" t="s">
        <v>23</v>
      </c>
      <c r="B20" s="191">
        <v>614</v>
      </c>
      <c r="C20" s="190">
        <v>0</v>
      </c>
      <c r="D20" s="187">
        <f aca="true" t="shared" si="9" ref="D20:D37">SUM(B20:C20)</f>
        <v>614</v>
      </c>
      <c r="E20" s="272">
        <v>274</v>
      </c>
      <c r="F20" s="271"/>
      <c r="G20" s="187">
        <f aca="true" t="shared" si="10" ref="G20:G37">SUM(E20:F20)</f>
        <v>274</v>
      </c>
      <c r="H20" s="193">
        <f t="shared" si="7"/>
        <v>-340</v>
      </c>
      <c r="I20" s="192">
        <f t="shared" si="8"/>
        <v>0.44625407166123776</v>
      </c>
      <c r="J20" s="186">
        <v>326</v>
      </c>
      <c r="K20" s="190"/>
      <c r="L20" s="185">
        <f aca="true" t="shared" si="11" ref="L20:L37">SUM(J20:K20)</f>
        <v>326</v>
      </c>
      <c r="M20" s="193">
        <f t="shared" si="6"/>
        <v>52</v>
      </c>
      <c r="N20" s="47">
        <f t="shared" si="4"/>
        <v>1.1897810218978102</v>
      </c>
    </row>
    <row r="21" spans="1:14" ht="15" customHeight="1">
      <c r="A21" s="29" t="s">
        <v>24</v>
      </c>
      <c r="B21" s="191">
        <v>528</v>
      </c>
      <c r="C21" s="174">
        <v>0</v>
      </c>
      <c r="D21" s="187">
        <f t="shared" si="9"/>
        <v>528</v>
      </c>
      <c r="E21" s="269">
        <v>570</v>
      </c>
      <c r="F21" s="268"/>
      <c r="G21" s="187">
        <f t="shared" si="10"/>
        <v>570</v>
      </c>
      <c r="H21" s="177">
        <f t="shared" si="7"/>
        <v>42</v>
      </c>
      <c r="I21" s="176">
        <f t="shared" si="8"/>
        <v>1.0795454545454546</v>
      </c>
      <c r="J21" s="186">
        <v>570</v>
      </c>
      <c r="K21" s="174"/>
      <c r="L21" s="185">
        <f t="shared" si="11"/>
        <v>570</v>
      </c>
      <c r="M21" s="193">
        <f t="shared" si="6"/>
        <v>0</v>
      </c>
      <c r="N21" s="28">
        <f t="shared" si="4"/>
        <v>1</v>
      </c>
    </row>
    <row r="22" spans="1:14" ht="21.75" customHeight="1">
      <c r="A22" s="29" t="s">
        <v>25</v>
      </c>
      <c r="B22" s="191">
        <v>0</v>
      </c>
      <c r="C22" s="174">
        <v>0</v>
      </c>
      <c r="D22" s="187">
        <f t="shared" si="9"/>
        <v>0</v>
      </c>
      <c r="E22" s="269"/>
      <c r="F22" s="268"/>
      <c r="G22" s="187">
        <f t="shared" si="10"/>
        <v>0</v>
      </c>
      <c r="H22" s="177">
        <f t="shared" si="7"/>
        <v>0</v>
      </c>
      <c r="I22" s="176">
        <f t="shared" si="8"/>
        <v>0</v>
      </c>
      <c r="J22" s="186"/>
      <c r="K22" s="174"/>
      <c r="L22" s="185">
        <f t="shared" si="11"/>
        <v>0</v>
      </c>
      <c r="M22" s="193">
        <f t="shared" si="6"/>
        <v>0</v>
      </c>
      <c r="N22" s="28">
        <f t="shared" si="4"/>
        <v>0</v>
      </c>
    </row>
    <row r="23" spans="1:14" ht="15" customHeight="1">
      <c r="A23" s="29" t="s">
        <v>26</v>
      </c>
      <c r="B23" s="191">
        <v>62</v>
      </c>
      <c r="C23" s="174">
        <v>32</v>
      </c>
      <c r="D23" s="187">
        <f t="shared" si="9"/>
        <v>94</v>
      </c>
      <c r="E23" s="269">
        <v>40</v>
      </c>
      <c r="F23" s="268">
        <v>10</v>
      </c>
      <c r="G23" s="187">
        <f t="shared" si="10"/>
        <v>50</v>
      </c>
      <c r="H23" s="177">
        <f t="shared" si="7"/>
        <v>-44</v>
      </c>
      <c r="I23" s="176">
        <f t="shared" si="8"/>
        <v>0.5319148936170213</v>
      </c>
      <c r="J23" s="186">
        <v>90</v>
      </c>
      <c r="K23" s="174">
        <v>10</v>
      </c>
      <c r="L23" s="185">
        <f t="shared" si="11"/>
        <v>100</v>
      </c>
      <c r="M23" s="193">
        <f t="shared" si="6"/>
        <v>50</v>
      </c>
      <c r="N23" s="28">
        <f t="shared" si="4"/>
        <v>2</v>
      </c>
    </row>
    <row r="24" spans="1:14" ht="15" customHeight="1">
      <c r="A24" s="29" t="s">
        <v>27</v>
      </c>
      <c r="B24" s="191">
        <v>3416</v>
      </c>
      <c r="C24" s="174">
        <v>0</v>
      </c>
      <c r="D24" s="187">
        <f t="shared" si="9"/>
        <v>3416</v>
      </c>
      <c r="E24" s="269">
        <v>1243</v>
      </c>
      <c r="F24" s="268"/>
      <c r="G24" s="187">
        <f t="shared" si="10"/>
        <v>1243</v>
      </c>
      <c r="H24" s="177">
        <f t="shared" si="7"/>
        <v>-2173</v>
      </c>
      <c r="I24" s="176">
        <f t="shared" si="8"/>
        <v>0.3638758782201405</v>
      </c>
      <c r="J24" s="186">
        <v>1079</v>
      </c>
      <c r="K24" s="174"/>
      <c r="L24" s="185">
        <f t="shared" si="11"/>
        <v>1079</v>
      </c>
      <c r="M24" s="193">
        <f t="shared" si="6"/>
        <v>-164</v>
      </c>
      <c r="N24" s="28">
        <f t="shared" si="4"/>
        <v>0.8680611423974256</v>
      </c>
    </row>
    <row r="25" spans="1:14" ht="22.5" customHeight="1">
      <c r="A25" s="29" t="s">
        <v>28</v>
      </c>
      <c r="B25" s="191">
        <v>336</v>
      </c>
      <c r="C25" s="174">
        <v>0</v>
      </c>
      <c r="D25" s="187">
        <f t="shared" si="9"/>
        <v>336</v>
      </c>
      <c r="E25" s="269">
        <v>262</v>
      </c>
      <c r="F25" s="268"/>
      <c r="G25" s="187">
        <f t="shared" si="10"/>
        <v>262</v>
      </c>
      <c r="H25" s="177">
        <f t="shared" si="7"/>
        <v>-74</v>
      </c>
      <c r="I25" s="176">
        <f t="shared" si="8"/>
        <v>0.7797619047619048</v>
      </c>
      <c r="J25" s="186">
        <v>214</v>
      </c>
      <c r="K25" s="174"/>
      <c r="L25" s="185">
        <f t="shared" si="11"/>
        <v>214</v>
      </c>
      <c r="M25" s="193">
        <f t="shared" si="6"/>
        <v>-48</v>
      </c>
      <c r="N25" s="28">
        <f t="shared" si="4"/>
        <v>0.816793893129771</v>
      </c>
    </row>
    <row r="26" spans="1:14" ht="15" customHeight="1">
      <c r="A26" s="29" t="s">
        <v>29</v>
      </c>
      <c r="B26" s="191">
        <v>2920</v>
      </c>
      <c r="C26" s="174">
        <v>0</v>
      </c>
      <c r="D26" s="187">
        <f t="shared" si="9"/>
        <v>2920</v>
      </c>
      <c r="E26" s="269">
        <v>923</v>
      </c>
      <c r="F26" s="268"/>
      <c r="G26" s="187">
        <f t="shared" si="10"/>
        <v>923</v>
      </c>
      <c r="H26" s="177">
        <f t="shared" si="7"/>
        <v>-1997</v>
      </c>
      <c r="I26" s="176">
        <f t="shared" si="8"/>
        <v>0.3160958904109589</v>
      </c>
      <c r="J26" s="186">
        <v>805</v>
      </c>
      <c r="K26" s="174"/>
      <c r="L26" s="185">
        <f t="shared" si="11"/>
        <v>805</v>
      </c>
      <c r="M26" s="193">
        <f t="shared" si="6"/>
        <v>-118</v>
      </c>
      <c r="N26" s="28">
        <f t="shared" si="4"/>
        <v>0.8721560130010835</v>
      </c>
    </row>
    <row r="27" spans="1:14" ht="15" customHeight="1">
      <c r="A27" s="50" t="s">
        <v>30</v>
      </c>
      <c r="B27" s="191">
        <v>4928</v>
      </c>
      <c r="C27" s="174">
        <v>0</v>
      </c>
      <c r="D27" s="187">
        <f t="shared" si="9"/>
        <v>4928</v>
      </c>
      <c r="E27" s="269">
        <v>4943</v>
      </c>
      <c r="F27" s="268"/>
      <c r="G27" s="187">
        <f t="shared" si="10"/>
        <v>4943</v>
      </c>
      <c r="H27" s="177">
        <f t="shared" si="7"/>
        <v>15</v>
      </c>
      <c r="I27" s="176">
        <f t="shared" si="8"/>
        <v>1.0030438311688312</v>
      </c>
      <c r="J27" s="186">
        <v>4999</v>
      </c>
      <c r="K27" s="174"/>
      <c r="L27" s="185">
        <f t="shared" si="11"/>
        <v>4999</v>
      </c>
      <c r="M27" s="193">
        <f t="shared" si="6"/>
        <v>56</v>
      </c>
      <c r="N27" s="28">
        <f t="shared" si="4"/>
        <v>1.0113291523366377</v>
      </c>
    </row>
    <row r="28" spans="1:14" ht="15" customHeight="1">
      <c r="A28" s="29" t="s">
        <v>31</v>
      </c>
      <c r="B28" s="191">
        <v>3610</v>
      </c>
      <c r="C28" s="174">
        <v>0</v>
      </c>
      <c r="D28" s="187">
        <f t="shared" si="9"/>
        <v>3610</v>
      </c>
      <c r="E28" s="269">
        <v>3592</v>
      </c>
      <c r="F28" s="268"/>
      <c r="G28" s="187">
        <f t="shared" si="10"/>
        <v>3592</v>
      </c>
      <c r="H28" s="177">
        <f t="shared" si="7"/>
        <v>-18</v>
      </c>
      <c r="I28" s="176">
        <f t="shared" si="8"/>
        <v>0.9950138504155125</v>
      </c>
      <c r="J28" s="186">
        <v>3632</v>
      </c>
      <c r="K28" s="174"/>
      <c r="L28" s="185">
        <f t="shared" si="11"/>
        <v>3632</v>
      </c>
      <c r="M28" s="193">
        <f t="shared" si="6"/>
        <v>40</v>
      </c>
      <c r="N28" s="28">
        <f t="shared" si="4"/>
        <v>1.0111358574610245</v>
      </c>
    </row>
    <row r="29" spans="1:14" ht="15" customHeight="1">
      <c r="A29" s="50" t="s">
        <v>32</v>
      </c>
      <c r="B29" s="191">
        <v>3005</v>
      </c>
      <c r="C29" s="174">
        <v>0</v>
      </c>
      <c r="D29" s="187">
        <f t="shared" si="9"/>
        <v>3005</v>
      </c>
      <c r="E29" s="269">
        <v>3116</v>
      </c>
      <c r="F29" s="268"/>
      <c r="G29" s="187">
        <f t="shared" si="10"/>
        <v>3116</v>
      </c>
      <c r="H29" s="177">
        <f t="shared" si="7"/>
        <v>111</v>
      </c>
      <c r="I29" s="176">
        <f t="shared" si="8"/>
        <v>1.0369384359401</v>
      </c>
      <c r="J29" s="186">
        <v>3142</v>
      </c>
      <c r="K29" s="174"/>
      <c r="L29" s="185">
        <f t="shared" si="11"/>
        <v>3142</v>
      </c>
      <c r="M29" s="193">
        <f t="shared" si="6"/>
        <v>26</v>
      </c>
      <c r="N29" s="28">
        <f t="shared" si="4"/>
        <v>1.008344030808729</v>
      </c>
    </row>
    <row r="30" spans="1:14" ht="15" customHeight="1">
      <c r="A30" s="29" t="s">
        <v>33</v>
      </c>
      <c r="B30" s="191">
        <v>605</v>
      </c>
      <c r="C30" s="174">
        <v>0</v>
      </c>
      <c r="D30" s="187">
        <f t="shared" si="9"/>
        <v>605</v>
      </c>
      <c r="E30" s="269">
        <v>476</v>
      </c>
      <c r="F30" s="268"/>
      <c r="G30" s="187">
        <f t="shared" si="10"/>
        <v>476</v>
      </c>
      <c r="H30" s="177">
        <f t="shared" si="7"/>
        <v>-129</v>
      </c>
      <c r="I30" s="176">
        <f t="shared" si="8"/>
        <v>0.7867768595041322</v>
      </c>
      <c r="J30" s="186">
        <v>490</v>
      </c>
      <c r="K30" s="174"/>
      <c r="L30" s="185">
        <f t="shared" si="11"/>
        <v>490</v>
      </c>
      <c r="M30" s="193">
        <f t="shared" si="6"/>
        <v>14</v>
      </c>
      <c r="N30" s="28">
        <f t="shared" si="4"/>
        <v>1.0294117647058822</v>
      </c>
    </row>
    <row r="31" spans="1:14" ht="15">
      <c r="A31" s="29" t="s">
        <v>34</v>
      </c>
      <c r="B31" s="191">
        <v>1318</v>
      </c>
      <c r="C31" s="174">
        <v>0</v>
      </c>
      <c r="D31" s="187">
        <f t="shared" si="9"/>
        <v>1318</v>
      </c>
      <c r="E31" s="269">
        <v>1351</v>
      </c>
      <c r="F31" s="268"/>
      <c r="G31" s="187">
        <f t="shared" si="10"/>
        <v>1351</v>
      </c>
      <c r="H31" s="177">
        <f t="shared" si="7"/>
        <v>33</v>
      </c>
      <c r="I31" s="176">
        <f t="shared" si="8"/>
        <v>1.0250379362670714</v>
      </c>
      <c r="J31" s="186">
        <v>1367</v>
      </c>
      <c r="K31" s="174"/>
      <c r="L31" s="185">
        <f t="shared" si="11"/>
        <v>1367</v>
      </c>
      <c r="M31" s="193">
        <f t="shared" si="6"/>
        <v>16</v>
      </c>
      <c r="N31" s="28">
        <f t="shared" si="4"/>
        <v>1.0118430792005921</v>
      </c>
    </row>
    <row r="32" spans="1:14" ht="15" customHeight="1">
      <c r="A32" s="50" t="s">
        <v>35</v>
      </c>
      <c r="B32" s="191">
        <v>4</v>
      </c>
      <c r="C32" s="174">
        <v>0</v>
      </c>
      <c r="D32" s="187">
        <f t="shared" si="9"/>
        <v>4</v>
      </c>
      <c r="E32" s="269">
        <v>3</v>
      </c>
      <c r="F32" s="268"/>
      <c r="G32" s="187">
        <f t="shared" si="10"/>
        <v>3</v>
      </c>
      <c r="H32" s="177">
        <f t="shared" si="7"/>
        <v>-1</v>
      </c>
      <c r="I32" s="176">
        <f t="shared" si="8"/>
        <v>0.75</v>
      </c>
      <c r="J32" s="186">
        <v>3</v>
      </c>
      <c r="K32" s="174"/>
      <c r="L32" s="185">
        <f t="shared" si="11"/>
        <v>3</v>
      </c>
      <c r="M32" s="193">
        <f t="shared" si="6"/>
        <v>0</v>
      </c>
      <c r="N32" s="28">
        <f t="shared" si="4"/>
        <v>1</v>
      </c>
    </row>
    <row r="33" spans="1:14" ht="15" customHeight="1">
      <c r="A33" s="50" t="s">
        <v>118</v>
      </c>
      <c r="B33" s="191">
        <v>273</v>
      </c>
      <c r="C33" s="174">
        <v>0</v>
      </c>
      <c r="D33" s="187">
        <f t="shared" si="9"/>
        <v>273</v>
      </c>
      <c r="E33" s="269">
        <v>172</v>
      </c>
      <c r="F33" s="268"/>
      <c r="G33" s="187">
        <f t="shared" si="10"/>
        <v>172</v>
      </c>
      <c r="H33" s="177">
        <f t="shared" si="7"/>
        <v>-101</v>
      </c>
      <c r="I33" s="176">
        <f t="shared" si="8"/>
        <v>0.63003663003663</v>
      </c>
      <c r="J33" s="186">
        <v>148</v>
      </c>
      <c r="K33" s="174"/>
      <c r="L33" s="185">
        <f t="shared" si="11"/>
        <v>148</v>
      </c>
      <c r="M33" s="193">
        <f t="shared" si="6"/>
        <v>-24</v>
      </c>
      <c r="N33" s="28">
        <f t="shared" si="4"/>
        <v>0.8604651162790697</v>
      </c>
    </row>
    <row r="34" spans="1:14" ht="24">
      <c r="A34" s="29" t="s">
        <v>37</v>
      </c>
      <c r="B34" s="191">
        <v>820</v>
      </c>
      <c r="C34" s="174">
        <v>0</v>
      </c>
      <c r="D34" s="187">
        <f t="shared" si="9"/>
        <v>820</v>
      </c>
      <c r="E34" s="269">
        <v>846</v>
      </c>
      <c r="F34" s="268"/>
      <c r="G34" s="187">
        <f t="shared" si="10"/>
        <v>846</v>
      </c>
      <c r="H34" s="177">
        <f t="shared" si="7"/>
        <v>26</v>
      </c>
      <c r="I34" s="176">
        <f t="shared" si="8"/>
        <v>1.0317073170731708</v>
      </c>
      <c r="J34" s="186">
        <v>724</v>
      </c>
      <c r="K34" s="174"/>
      <c r="L34" s="185">
        <f t="shared" si="11"/>
        <v>724</v>
      </c>
      <c r="M34" s="193">
        <f t="shared" si="6"/>
        <v>-122</v>
      </c>
      <c r="N34" s="28">
        <f t="shared" si="4"/>
        <v>0.8557919621749409</v>
      </c>
    </row>
    <row r="35" spans="1:14" ht="24">
      <c r="A35" s="29" t="s">
        <v>38</v>
      </c>
      <c r="B35" s="191">
        <v>772</v>
      </c>
      <c r="C35" s="174">
        <v>0</v>
      </c>
      <c r="D35" s="187">
        <f t="shared" si="9"/>
        <v>772</v>
      </c>
      <c r="E35" s="269">
        <v>771</v>
      </c>
      <c r="F35" s="268"/>
      <c r="G35" s="187">
        <f t="shared" si="10"/>
        <v>771</v>
      </c>
      <c r="H35" s="177">
        <f t="shared" si="7"/>
        <v>-1</v>
      </c>
      <c r="I35" s="176">
        <f t="shared" si="8"/>
        <v>0.9987046632124352</v>
      </c>
      <c r="J35" s="270">
        <v>659</v>
      </c>
      <c r="K35" s="174"/>
      <c r="L35" s="185">
        <f t="shared" si="11"/>
        <v>659</v>
      </c>
      <c r="M35" s="193">
        <f t="shared" si="6"/>
        <v>-112</v>
      </c>
      <c r="N35" s="28">
        <f t="shared" si="4"/>
        <v>0.85473411154345</v>
      </c>
    </row>
    <row r="36" spans="1:15" ht="24">
      <c r="A36" s="29" t="s">
        <v>39</v>
      </c>
      <c r="B36" s="189">
        <v>48</v>
      </c>
      <c r="C36" s="188">
        <v>0</v>
      </c>
      <c r="D36" s="187">
        <f t="shared" si="9"/>
        <v>48</v>
      </c>
      <c r="E36" s="269">
        <v>75</v>
      </c>
      <c r="F36" s="268"/>
      <c r="G36" s="187">
        <f t="shared" si="10"/>
        <v>75</v>
      </c>
      <c r="H36" s="177">
        <f t="shared" si="7"/>
        <v>27</v>
      </c>
      <c r="I36" s="176">
        <f t="shared" si="8"/>
        <v>1.5625</v>
      </c>
      <c r="J36" s="199">
        <v>65</v>
      </c>
      <c r="K36" s="188"/>
      <c r="L36" s="185">
        <f t="shared" si="11"/>
        <v>65</v>
      </c>
      <c r="M36" s="193">
        <f t="shared" si="6"/>
        <v>-10</v>
      </c>
      <c r="N36" s="28">
        <f t="shared" si="4"/>
        <v>0.8666666666666667</v>
      </c>
      <c r="O36" s="54"/>
    </row>
    <row r="37" spans="1:14" ht="15" customHeight="1" thickBot="1">
      <c r="A37" s="55" t="s">
        <v>40</v>
      </c>
      <c r="B37" s="189">
        <v>0</v>
      </c>
      <c r="C37" s="174">
        <v>0</v>
      </c>
      <c r="D37" s="187">
        <f t="shared" si="9"/>
        <v>0</v>
      </c>
      <c r="E37" s="1">
        <v>0</v>
      </c>
      <c r="F37" s="267"/>
      <c r="G37" s="187">
        <f t="shared" si="10"/>
        <v>0</v>
      </c>
      <c r="H37" s="201">
        <f t="shared" si="7"/>
        <v>0</v>
      </c>
      <c r="I37" s="200">
        <f t="shared" si="8"/>
        <v>0</v>
      </c>
      <c r="J37" s="199">
        <v>0</v>
      </c>
      <c r="K37" s="188"/>
      <c r="L37" s="185">
        <f t="shared" si="11"/>
        <v>0</v>
      </c>
      <c r="M37" s="266">
        <f t="shared" si="6"/>
        <v>0</v>
      </c>
      <c r="N37" s="40">
        <f t="shared" si="4"/>
        <v>0</v>
      </c>
    </row>
    <row r="38" spans="1:14" ht="15" customHeight="1" thickBot="1">
      <c r="A38" s="58" t="s">
        <v>41</v>
      </c>
      <c r="B38" s="42">
        <f aca="true" t="shared" si="12" ref="B38:G38">SUM(B20+B21+B22+B23+B24+B27+B32+B33+B34+B37)</f>
        <v>10645</v>
      </c>
      <c r="C38" s="42">
        <f t="shared" si="12"/>
        <v>32</v>
      </c>
      <c r="D38" s="42">
        <f t="shared" si="12"/>
        <v>10677</v>
      </c>
      <c r="E38" s="41">
        <f t="shared" si="12"/>
        <v>8091</v>
      </c>
      <c r="F38" s="41">
        <f t="shared" si="12"/>
        <v>10</v>
      </c>
      <c r="G38" s="41">
        <f t="shared" si="12"/>
        <v>8101</v>
      </c>
      <c r="H38" s="41">
        <f t="shared" si="7"/>
        <v>-2576</v>
      </c>
      <c r="I38" s="43">
        <f t="shared" si="8"/>
        <v>0.7587337267022571</v>
      </c>
      <c r="J38" s="42">
        <f>SUM(J20+J21+J22+J23+J24+J27+J32+J33+J34+J37)</f>
        <v>7939</v>
      </c>
      <c r="K38" s="42">
        <f>SUM(K20+K21+K22+K23+K24+K27+K32+K33+K34+K37)</f>
        <v>10</v>
      </c>
      <c r="L38" s="198">
        <f>SUM(L20+L21+L22+L23+L24+L27+L32+L33+L34+L37)</f>
        <v>7949</v>
      </c>
      <c r="M38" s="41">
        <f t="shared" si="6"/>
        <v>-152</v>
      </c>
      <c r="N38" s="43">
        <f t="shared" si="4"/>
        <v>0.9812368843352672</v>
      </c>
    </row>
    <row r="39" spans="1:14" ht="15" customHeight="1" thickBot="1">
      <c r="A39" s="58" t="s">
        <v>42</v>
      </c>
      <c r="B39" s="41">
        <f>B19-B38</f>
        <v>188</v>
      </c>
      <c r="C39" s="42">
        <f>C19-C38</f>
        <v>8</v>
      </c>
      <c r="D39" s="60">
        <f>SUM(B39:C39)</f>
        <v>196</v>
      </c>
      <c r="E39" s="41">
        <f>E19-E38</f>
        <v>503</v>
      </c>
      <c r="F39" s="42">
        <f>F19-F38</f>
        <v>10</v>
      </c>
      <c r="G39" s="60">
        <f>SUM(E39:F39)</f>
        <v>513</v>
      </c>
      <c r="H39" s="41">
        <f>H19-H38</f>
        <v>317</v>
      </c>
      <c r="I39" s="42">
        <f>I19-I38</f>
        <v>0.03350392619942588</v>
      </c>
      <c r="J39" s="41">
        <f>J19-J38</f>
        <v>-5</v>
      </c>
      <c r="K39" s="42">
        <f>K19-K38</f>
        <v>5</v>
      </c>
      <c r="L39" s="60">
        <f>SUM(J39:K39)</f>
        <v>0</v>
      </c>
      <c r="M39" s="41"/>
      <c r="N39" s="43"/>
    </row>
    <row r="40" spans="1:14" ht="24.75" thickBot="1">
      <c r="A40" s="58" t="s">
        <v>43</v>
      </c>
      <c r="B40" s="822">
        <v>0</v>
      </c>
      <c r="C40" s="823"/>
      <c r="D40" s="824"/>
      <c r="E40" s="825">
        <v>0</v>
      </c>
      <c r="F40" s="826"/>
      <c r="G40" s="827"/>
      <c r="H40" s="41"/>
      <c r="I40" s="43"/>
      <c r="J40" s="825">
        <v>0</v>
      </c>
      <c r="K40" s="828"/>
      <c r="L40" s="829"/>
      <c r="M40" s="41"/>
      <c r="N40" s="43"/>
    </row>
    <row r="41" spans="1:14" ht="21.75" customHeight="1" thickBot="1">
      <c r="A41" s="61" t="s">
        <v>44</v>
      </c>
      <c r="B41" s="870"/>
      <c r="C41" s="823"/>
      <c r="D41" s="823"/>
      <c r="E41" s="825">
        <f>+E40+F40</f>
        <v>0</v>
      </c>
      <c r="F41" s="826"/>
      <c r="G41" s="827"/>
      <c r="H41" s="254"/>
      <c r="I41" s="254"/>
      <c r="J41" s="254"/>
      <c r="K41" s="254"/>
      <c r="L41" s="254"/>
      <c r="M41" s="254"/>
      <c r="N41" s="254"/>
    </row>
    <row r="42" spans="1:14" ht="28.5" customHeight="1">
      <c r="A42" s="871"/>
      <c r="B42" s="871"/>
      <c r="C42" s="871"/>
      <c r="D42" s="871"/>
      <c r="E42" s="871"/>
      <c r="F42" s="871"/>
      <c r="G42" s="871"/>
      <c r="H42" s="871"/>
      <c r="I42" s="871"/>
      <c r="J42" s="871"/>
      <c r="K42" s="871"/>
      <c r="L42" s="871"/>
      <c r="M42" s="871"/>
      <c r="N42" s="871"/>
    </row>
    <row r="43" ht="14.25" customHeight="1">
      <c r="A43" s="62"/>
    </row>
    <row r="44" spans="1:11" ht="14.25" customHeight="1" thickBot="1">
      <c r="A44" s="62" t="s">
        <v>0</v>
      </c>
      <c r="B44" s="708" t="s">
        <v>101</v>
      </c>
      <c r="C44" s="708"/>
      <c r="D44" s="708"/>
      <c r="E44" s="708"/>
      <c r="F44" s="708"/>
      <c r="G44" s="708"/>
      <c r="H44" s="708"/>
      <c r="I44" s="708"/>
      <c r="K44" t="s">
        <v>1</v>
      </c>
    </row>
    <row r="45" spans="1:11" ht="14.25" customHeight="1" thickTop="1">
      <c r="A45" s="803" t="s">
        <v>45</v>
      </c>
      <c r="B45" s="806" t="s">
        <v>86</v>
      </c>
      <c r="C45" s="875" t="s">
        <v>85</v>
      </c>
      <c r="D45" s="876"/>
      <c r="E45" s="876"/>
      <c r="F45" s="876"/>
      <c r="G45" s="876"/>
      <c r="H45" s="876"/>
      <c r="I45" s="876"/>
      <c r="J45" s="877"/>
      <c r="K45" s="782" t="s">
        <v>87</v>
      </c>
    </row>
    <row r="46" spans="1:11" ht="14.25" customHeight="1">
      <c r="A46" s="804"/>
      <c r="B46" s="807"/>
      <c r="C46" s="872" t="s">
        <v>46</v>
      </c>
      <c r="D46" s="873" t="s">
        <v>47</v>
      </c>
      <c r="E46" s="872"/>
      <c r="F46" s="872"/>
      <c r="G46" s="872"/>
      <c r="H46" s="872"/>
      <c r="I46" s="872"/>
      <c r="J46" s="874"/>
      <c r="K46" s="783"/>
    </row>
    <row r="47" spans="1:11" ht="14.25" customHeight="1">
      <c r="A47" s="805"/>
      <c r="B47" s="808"/>
      <c r="C47" s="786"/>
      <c r="D47" s="63">
        <v>1</v>
      </c>
      <c r="E47" s="63">
        <v>2</v>
      </c>
      <c r="F47" s="63">
        <v>3</v>
      </c>
      <c r="G47" s="63">
        <v>4</v>
      </c>
      <c r="H47" s="64">
        <v>5</v>
      </c>
      <c r="I47" s="64">
        <v>6</v>
      </c>
      <c r="J47" s="64">
        <v>7</v>
      </c>
      <c r="K47" s="784"/>
    </row>
    <row r="48" spans="1:11" ht="14.25" customHeight="1" thickBot="1">
      <c r="A48" s="169">
        <v>17794</v>
      </c>
      <c r="B48" s="167">
        <v>10838</v>
      </c>
      <c r="C48" s="265">
        <f>SUM(D48:I48)</f>
        <v>659</v>
      </c>
      <c r="D48" s="168">
        <v>21</v>
      </c>
      <c r="E48" s="167">
        <v>52</v>
      </c>
      <c r="F48" s="167">
        <v>4</v>
      </c>
      <c r="G48" s="167">
        <v>117</v>
      </c>
      <c r="H48" s="166">
        <v>0</v>
      </c>
      <c r="I48" s="166">
        <v>465</v>
      </c>
      <c r="J48" s="166">
        <v>0</v>
      </c>
      <c r="K48" s="165">
        <f>A48-B48-C48</f>
        <v>6297</v>
      </c>
    </row>
    <row r="49" spans="1:10" ht="14.25" customHeight="1">
      <c r="A49" s="264"/>
      <c r="B49" s="261"/>
      <c r="C49" s="261"/>
      <c r="D49" s="261"/>
      <c r="E49" s="261"/>
      <c r="F49" s="261"/>
      <c r="G49" s="261"/>
      <c r="H49" s="261"/>
      <c r="I49" s="261"/>
      <c r="J49" s="263"/>
    </row>
    <row r="50" spans="1:9" ht="14.25" customHeight="1">
      <c r="A50" s="262"/>
      <c r="B50" s="261"/>
      <c r="C50" s="261"/>
      <c r="D50" s="261"/>
      <c r="E50" s="261"/>
      <c r="F50" s="261"/>
      <c r="G50" s="261"/>
      <c r="H50" s="261"/>
      <c r="I50" s="261"/>
    </row>
    <row r="51" spans="1:12" ht="14.25" customHeight="1" thickBot="1">
      <c r="A51" s="708" t="s">
        <v>48</v>
      </c>
      <c r="B51" s="709"/>
      <c r="C51" s="709"/>
      <c r="D51" s="709"/>
      <c r="E51" s="709"/>
      <c r="F51" s="709"/>
      <c r="G51" s="709"/>
      <c r="H51" s="709"/>
      <c r="I51" s="708"/>
      <c r="J51" s="708"/>
      <c r="K51" s="708"/>
      <c r="L51" s="708"/>
    </row>
    <row r="52" spans="1:12" ht="26.25" customHeight="1">
      <c r="A52" s="71"/>
      <c r="B52" s="791" t="s">
        <v>49</v>
      </c>
      <c r="C52" s="792"/>
      <c r="D52" s="832"/>
      <c r="E52" s="795" t="s">
        <v>76</v>
      </c>
      <c r="F52" s="834"/>
      <c r="G52" s="834"/>
      <c r="H52" s="835"/>
      <c r="I52" s="260"/>
      <c r="J52" s="72"/>
      <c r="K52" s="72"/>
      <c r="L52" s="72"/>
    </row>
    <row r="53" spans="2:8" ht="23.25" thickBot="1">
      <c r="B53" s="867"/>
      <c r="C53" s="868"/>
      <c r="D53" s="869"/>
      <c r="E53" s="259" t="s">
        <v>77</v>
      </c>
      <c r="F53" s="259" t="s">
        <v>50</v>
      </c>
      <c r="G53" s="259" t="s">
        <v>51</v>
      </c>
      <c r="H53" s="258" t="s">
        <v>78</v>
      </c>
    </row>
    <row r="54" spans="2:8" ht="14.25" customHeight="1">
      <c r="B54" s="717" t="s">
        <v>52</v>
      </c>
      <c r="C54" s="718"/>
      <c r="D54" s="719"/>
      <c r="E54" s="257" t="s">
        <v>53</v>
      </c>
      <c r="F54" s="256" t="s">
        <v>53</v>
      </c>
      <c r="G54" s="256" t="s">
        <v>53</v>
      </c>
      <c r="H54" s="255" t="s">
        <v>53</v>
      </c>
    </row>
    <row r="55" spans="2:8" ht="14.25" customHeight="1">
      <c r="B55" s="696" t="s">
        <v>100</v>
      </c>
      <c r="C55" s="697"/>
      <c r="D55" s="698"/>
      <c r="E55" s="158">
        <v>151</v>
      </c>
      <c r="F55" s="157">
        <v>0</v>
      </c>
      <c r="G55" s="157">
        <v>0</v>
      </c>
      <c r="H55" s="155">
        <f>+E55+F55-G55</f>
        <v>151</v>
      </c>
    </row>
    <row r="56" spans="2:8" ht="14.25" customHeight="1">
      <c r="B56" s="696" t="s">
        <v>99</v>
      </c>
      <c r="C56" s="697"/>
      <c r="D56" s="698"/>
      <c r="E56" s="158">
        <v>169</v>
      </c>
      <c r="F56" s="157">
        <v>0</v>
      </c>
      <c r="G56" s="157">
        <v>0</v>
      </c>
      <c r="H56" s="155">
        <f>+E56+F56-G56</f>
        <v>169</v>
      </c>
    </row>
    <row r="57" spans="2:8" ht="14.25" customHeight="1">
      <c r="B57" s="696" t="s">
        <v>98</v>
      </c>
      <c r="C57" s="697"/>
      <c r="D57" s="698"/>
      <c r="E57" s="158">
        <v>121</v>
      </c>
      <c r="F57" s="157">
        <v>659</v>
      </c>
      <c r="G57" s="157">
        <v>625</v>
      </c>
      <c r="H57" s="155">
        <f>+E57+F57-G57</f>
        <v>155</v>
      </c>
    </row>
    <row r="58" spans="2:8" s="54" customFormat="1" ht="14.25" customHeight="1">
      <c r="B58" s="684" t="s">
        <v>97</v>
      </c>
      <c r="C58" s="685"/>
      <c r="D58" s="686"/>
      <c r="E58" s="154" t="s">
        <v>53</v>
      </c>
      <c r="F58" s="153" t="s">
        <v>53</v>
      </c>
      <c r="G58" s="153" t="s">
        <v>53</v>
      </c>
      <c r="H58" s="151" t="s">
        <v>53</v>
      </c>
    </row>
    <row r="59" spans="2:8" ht="14.25" customHeight="1" thickBot="1">
      <c r="B59" s="779" t="s">
        <v>56</v>
      </c>
      <c r="C59" s="780"/>
      <c r="D59" s="781"/>
      <c r="E59" s="150">
        <v>78</v>
      </c>
      <c r="F59" s="149">
        <v>32</v>
      </c>
      <c r="G59" s="149">
        <v>36</v>
      </c>
      <c r="H59" s="147">
        <f>+E59+F59-G59</f>
        <v>74</v>
      </c>
    </row>
    <row r="60" spans="1:8" ht="14.25" customHeight="1">
      <c r="A60" s="62"/>
      <c r="B60" s="254"/>
      <c r="C60" s="254"/>
      <c r="D60" s="254"/>
      <c r="E60" s="235"/>
      <c r="F60" s="235"/>
      <c r="G60" s="235"/>
      <c r="H60" s="235"/>
    </row>
    <row r="61" spans="1:9" ht="14.25" customHeight="1">
      <c r="A61" s="253"/>
      <c r="B61" s="253"/>
      <c r="C61" s="253"/>
      <c r="D61" s="253"/>
      <c r="E61" s="253"/>
      <c r="F61" s="253"/>
      <c r="G61" s="253"/>
      <c r="H61" s="253"/>
      <c r="I61" s="253"/>
    </row>
    <row r="62" spans="1:9" ht="14.25" customHeight="1">
      <c r="A62" s="252"/>
      <c r="B62" s="252"/>
      <c r="C62" s="252"/>
      <c r="D62" s="252"/>
      <c r="E62" s="252"/>
      <c r="F62" s="252"/>
      <c r="G62" s="252"/>
      <c r="H62" s="252"/>
      <c r="I62" s="252"/>
    </row>
    <row r="63" ht="14.25" customHeight="1" thickBot="1">
      <c r="A63" s="62"/>
    </row>
    <row r="64" spans="1:12" ht="14.25" customHeight="1">
      <c r="A64" s="750" t="s">
        <v>79</v>
      </c>
      <c r="B64" s="859"/>
      <c r="C64" s="859"/>
      <c r="D64" s="859"/>
      <c r="E64" s="859"/>
      <c r="F64" s="859"/>
      <c r="G64" s="859"/>
      <c r="H64" s="859"/>
      <c r="I64" s="859"/>
      <c r="J64" s="859"/>
      <c r="K64" s="86"/>
      <c r="L64" s="87"/>
    </row>
    <row r="65" spans="1:12" ht="14.25" customHeight="1">
      <c r="A65" s="251" t="s">
        <v>60</v>
      </c>
      <c r="B65" s="250"/>
      <c r="C65" s="250"/>
      <c r="D65" s="250"/>
      <c r="E65" s="88" t="s">
        <v>61</v>
      </c>
      <c r="F65" s="861" t="s">
        <v>62</v>
      </c>
      <c r="G65" s="862"/>
      <c r="H65" s="862"/>
      <c r="I65" s="862"/>
      <c r="J65" s="862"/>
      <c r="K65" s="863"/>
      <c r="L65" s="89" t="s">
        <v>61</v>
      </c>
    </row>
    <row r="66" spans="1:12" ht="14.25" customHeight="1" thickBot="1">
      <c r="A66" s="249" t="s">
        <v>117</v>
      </c>
      <c r="B66" s="248"/>
      <c r="C66" s="248"/>
      <c r="D66" s="248"/>
      <c r="E66" s="247">
        <v>110</v>
      </c>
      <c r="F66" s="246" t="s">
        <v>116</v>
      </c>
      <c r="G66" s="245"/>
      <c r="H66" s="245"/>
      <c r="I66" s="245"/>
      <c r="J66" s="245"/>
      <c r="K66" s="244"/>
      <c r="L66" s="243">
        <v>50</v>
      </c>
    </row>
    <row r="67" spans="1:12" ht="14.25" customHeight="1" thickBot="1">
      <c r="A67" s="242" t="s">
        <v>63</v>
      </c>
      <c r="B67" s="241"/>
      <c r="C67" s="241"/>
      <c r="D67" s="241"/>
      <c r="E67" s="237">
        <f>SUM(E66:E66)</f>
        <v>110</v>
      </c>
      <c r="F67" s="864" t="s">
        <v>63</v>
      </c>
      <c r="G67" s="865"/>
      <c r="H67" s="865"/>
      <c r="I67" s="865"/>
      <c r="J67" s="865"/>
      <c r="K67" s="866"/>
      <c r="L67" s="240">
        <f>SUM(L66:L66)</f>
        <v>50</v>
      </c>
    </row>
    <row r="68" spans="1:12" ht="14.25" customHeight="1" thickBot="1">
      <c r="A68" s="239" t="s">
        <v>64</v>
      </c>
      <c r="B68" s="238"/>
      <c r="C68" s="238"/>
      <c r="D68" s="238"/>
      <c r="E68" s="237">
        <v>465</v>
      </c>
      <c r="F68" s="235"/>
      <c r="G68" s="236"/>
      <c r="H68" s="235"/>
      <c r="I68" s="235"/>
      <c r="J68" s="235"/>
      <c r="K68" s="235"/>
      <c r="L68" s="235"/>
    </row>
    <row r="69" spans="1:12" ht="14.25" customHeight="1">
      <c r="A69" s="232"/>
      <c r="B69" s="232"/>
      <c r="C69" s="232"/>
      <c r="D69" s="232"/>
      <c r="E69" s="232"/>
      <c r="F69" s="232"/>
      <c r="G69" s="232"/>
      <c r="H69" s="232"/>
      <c r="I69" s="231"/>
      <c r="J69" s="231"/>
      <c r="K69" s="231"/>
      <c r="L69" s="231"/>
    </row>
    <row r="70" spans="1:9" ht="14.25" customHeight="1">
      <c r="A70" s="1"/>
      <c r="B70" s="674" t="s">
        <v>115</v>
      </c>
      <c r="C70" s="674"/>
      <c r="D70" s="674"/>
      <c r="E70" s="674"/>
      <c r="F70" s="674"/>
      <c r="G70" s="674"/>
      <c r="H70" s="674"/>
      <c r="I70" s="674"/>
    </row>
    <row r="71" spans="1:2" ht="15.75" thickBot="1">
      <c r="A71" s="1"/>
      <c r="B71" s="62"/>
    </row>
    <row r="72" spans="1:9" ht="15.75" thickBot="1">
      <c r="A72" s="1"/>
      <c r="B72" s="130" t="s">
        <v>65</v>
      </c>
      <c r="C72" s="129"/>
      <c r="D72" s="106"/>
      <c r="E72" s="750" t="s">
        <v>66</v>
      </c>
      <c r="F72" s="751"/>
      <c r="G72" s="752"/>
      <c r="H72" s="753" t="s">
        <v>67</v>
      </c>
      <c r="I72" s="755"/>
    </row>
    <row r="73" spans="1:9" ht="15">
      <c r="A73" s="1"/>
      <c r="B73" s="107" t="s">
        <v>68</v>
      </c>
      <c r="C73" s="108" t="s">
        <v>69</v>
      </c>
      <c r="D73" s="109" t="s">
        <v>70</v>
      </c>
      <c r="E73" s="107" t="s">
        <v>68</v>
      </c>
      <c r="F73" s="108" t="s">
        <v>69</v>
      </c>
      <c r="G73" s="109" t="s">
        <v>71</v>
      </c>
      <c r="H73" s="756" t="s">
        <v>72</v>
      </c>
      <c r="I73" s="758"/>
    </row>
    <row r="74" spans="1:9" ht="15.75" thickBot="1">
      <c r="A74" s="1"/>
      <c r="B74" s="110">
        <v>2012</v>
      </c>
      <c r="C74" s="111">
        <v>2013</v>
      </c>
      <c r="D74" s="112"/>
      <c r="E74" s="110">
        <v>2012</v>
      </c>
      <c r="F74" s="111">
        <v>2013</v>
      </c>
      <c r="G74" s="112" t="s">
        <v>114</v>
      </c>
      <c r="H74" s="759" t="s">
        <v>73</v>
      </c>
      <c r="I74" s="761"/>
    </row>
    <row r="75" spans="1:14" s="105" customFormat="1" ht="15" customHeight="1" thickBot="1">
      <c r="A75" s="1"/>
      <c r="B75" s="127">
        <v>13</v>
      </c>
      <c r="C75" s="126">
        <v>13</v>
      </c>
      <c r="D75" s="128">
        <f>SUM(C75-B75)</f>
        <v>0</v>
      </c>
      <c r="E75" s="127">
        <f>H76/(12*B75)*1000</f>
        <v>19974.358974358973</v>
      </c>
      <c r="F75" s="126">
        <f>H75/(12*C75)*1000</f>
        <v>20141.02564102564</v>
      </c>
      <c r="G75" s="125">
        <f>PRODUCT(F75/E75*100)</f>
        <v>100.83440308087293</v>
      </c>
      <c r="H75" s="762">
        <f>L29</f>
        <v>3142</v>
      </c>
      <c r="I75" s="764"/>
      <c r="J75"/>
      <c r="K75"/>
      <c r="L75"/>
      <c r="M75"/>
      <c r="N75"/>
    </row>
    <row r="76" spans="1:9" ht="17.25" customHeight="1" hidden="1">
      <c r="A76" s="1"/>
      <c r="B76" s="232"/>
      <c r="C76" s="232"/>
      <c r="D76" s="232"/>
      <c r="E76" s="232"/>
      <c r="F76" s="232"/>
      <c r="G76" s="232"/>
      <c r="H76" s="860">
        <f>G29</f>
        <v>3116</v>
      </c>
      <c r="I76" s="860"/>
    </row>
    <row r="77" spans="1:9" ht="16.5" customHeight="1">
      <c r="A77" s="1"/>
      <c r="B77" s="232"/>
      <c r="C77" s="232"/>
      <c r="D77" s="232"/>
      <c r="E77" s="232"/>
      <c r="F77" s="232"/>
      <c r="G77" s="232"/>
      <c r="H77" s="232"/>
      <c r="I77" s="23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</sheetData>
  <sheetProtection/>
  <mergeCells count="37">
    <mergeCell ref="J40:L40"/>
    <mergeCell ref="C46:C47"/>
    <mergeCell ref="D46:J46"/>
    <mergeCell ref="C45:J45"/>
    <mergeCell ref="A3:N3"/>
    <mergeCell ref="A5:A8"/>
    <mergeCell ref="B5:N5"/>
    <mergeCell ref="H6:I6"/>
    <mergeCell ref="M6:N6"/>
    <mergeCell ref="B40:D40"/>
    <mergeCell ref="E40:G40"/>
    <mergeCell ref="B57:D57"/>
    <mergeCell ref="B58:D58"/>
    <mergeCell ref="B59:D59"/>
    <mergeCell ref="B41:D41"/>
    <mergeCell ref="E41:G41"/>
    <mergeCell ref="A42:N42"/>
    <mergeCell ref="B44:I44"/>
    <mergeCell ref="A45:A47"/>
    <mergeCell ref="B45:B47"/>
    <mergeCell ref="K45:K47"/>
    <mergeCell ref="A51:L51"/>
    <mergeCell ref="B52:D53"/>
    <mergeCell ref="E52:H52"/>
    <mergeCell ref="B54:D54"/>
    <mergeCell ref="B55:D55"/>
    <mergeCell ref="B56:D56"/>
    <mergeCell ref="A64:J64"/>
    <mergeCell ref="H76:I76"/>
    <mergeCell ref="B70:I70"/>
    <mergeCell ref="E72:G72"/>
    <mergeCell ref="H72:I72"/>
    <mergeCell ref="H73:I73"/>
    <mergeCell ref="H74:I74"/>
    <mergeCell ref="H75:I75"/>
    <mergeCell ref="F65:K65"/>
    <mergeCell ref="F67:K67"/>
  </mergeCells>
  <conditionalFormatting sqref="G75">
    <cfRule type="cellIs" priority="1" dxfId="9" operator="greaterThan" stopIfTrue="1">
      <formula>103</formula>
    </cfRule>
  </conditionalFormatting>
  <printOptions/>
  <pageMargins left="0.7" right="0.7" top="0.584375" bottom="0.787401575" header="0.3" footer="0.3"/>
  <pageSetup fitToHeight="1" fitToWidth="1" horizontalDpi="600" verticalDpi="600" orientation="portrait" paperSize="9" scale="55" r:id="rId1"/>
  <headerFooter>
    <oddHeader>&amp;R&amp;"-,Tučné"RK-40-2013-21, př. 4b
počet stran: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5"/>
  <sheetViews>
    <sheetView view="pageLayout" workbookViewId="0" topLeftCell="B1">
      <selection activeCell="M3" sqref="M3:N3"/>
    </sheetView>
  </sheetViews>
  <sheetFormatPr defaultColWidth="9.140625" defaultRowHeight="15"/>
  <cols>
    <col min="1" max="1" width="34.421875" style="288" customWidth="1"/>
    <col min="2" max="9" width="9.57421875" style="254" customWidth="1"/>
    <col min="10" max="14" width="9.57421875" style="288" customWidth="1"/>
    <col min="15" max="15" width="8.57421875" style="288" customWidth="1"/>
    <col min="16" max="16" width="9.7109375" style="288" customWidth="1"/>
    <col min="17" max="16384" width="9.140625" style="288" customWidth="1"/>
  </cols>
  <sheetData>
    <row r="1" spans="1:14" ht="12">
      <c r="A1" s="387"/>
      <c r="B1" s="387"/>
      <c r="C1" s="303"/>
      <c r="D1" s="303"/>
      <c r="E1" s="303"/>
      <c r="F1" s="303"/>
      <c r="G1" s="303"/>
      <c r="H1" s="303"/>
      <c r="I1" s="303"/>
      <c r="J1" s="306"/>
      <c r="K1" s="306"/>
      <c r="M1" s="386"/>
      <c r="N1" s="385"/>
    </row>
    <row r="2" spans="1:15" ht="15.75">
      <c r="A2" s="737" t="s">
        <v>74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</row>
    <row r="3" spans="1:9" ht="12.75">
      <c r="A3" s="384"/>
      <c r="B3" s="288"/>
      <c r="C3" s="288"/>
      <c r="D3" s="288"/>
      <c r="E3" s="288"/>
      <c r="F3" s="288"/>
      <c r="G3" s="288"/>
      <c r="H3" s="288"/>
      <c r="I3" s="288"/>
    </row>
    <row r="4" spans="1:14" ht="14.25" customHeight="1" thickBot="1">
      <c r="A4" s="383"/>
      <c r="B4" s="382"/>
      <c r="C4" s="382"/>
      <c r="D4" s="382"/>
      <c r="E4" s="382"/>
      <c r="F4" s="382"/>
      <c r="G4" s="382"/>
      <c r="H4" s="382"/>
      <c r="I4" s="382"/>
      <c r="N4" s="381" t="s">
        <v>1</v>
      </c>
    </row>
    <row r="5" spans="1:14" ht="20.25" customHeight="1" thickBot="1">
      <c r="A5" s="879" t="s">
        <v>2</v>
      </c>
      <c r="B5" s="819" t="s">
        <v>129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1"/>
    </row>
    <row r="6" spans="1:14" ht="14.25" customHeight="1">
      <c r="A6" s="880"/>
      <c r="B6" s="5" t="s">
        <v>83</v>
      </c>
      <c r="C6" s="6"/>
      <c r="D6" s="7"/>
      <c r="E6" s="5" t="s">
        <v>88</v>
      </c>
      <c r="F6" s="6"/>
      <c r="G6" s="7"/>
      <c r="H6" s="815" t="s">
        <v>4</v>
      </c>
      <c r="I6" s="816"/>
      <c r="J6" s="6" t="s">
        <v>75</v>
      </c>
      <c r="K6" s="8"/>
      <c r="L6" s="7"/>
      <c r="M6" s="815" t="s">
        <v>81</v>
      </c>
      <c r="N6" s="816"/>
    </row>
    <row r="7" spans="1:14" s="381" customFormat="1" ht="12">
      <c r="A7" s="880"/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s="381" customFormat="1" ht="14.25" customHeight="1" thickBot="1">
      <c r="A8" s="881"/>
      <c r="B8" s="14" t="s">
        <v>9</v>
      </c>
      <c r="C8" s="15" t="s">
        <v>9</v>
      </c>
      <c r="D8" s="16"/>
      <c r="E8" s="14" t="s">
        <v>9</v>
      </c>
      <c r="F8" s="15" t="s">
        <v>9</v>
      </c>
      <c r="G8" s="16"/>
      <c r="H8" s="18" t="s">
        <v>10</v>
      </c>
      <c r="I8" s="20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22.5" customHeight="1">
      <c r="A9" s="19" t="s">
        <v>12</v>
      </c>
      <c r="B9" s="191">
        <v>0</v>
      </c>
      <c r="C9" s="190"/>
      <c r="D9" s="187">
        <f>SUM(B9:C9)</f>
        <v>0</v>
      </c>
      <c r="E9" s="371">
        <v>0</v>
      </c>
      <c r="F9" s="370">
        <v>0</v>
      </c>
      <c r="G9" s="369">
        <f aca="true" t="shared" si="0" ref="G9:G19">SUM(E9:F9)</f>
        <v>0</v>
      </c>
      <c r="H9" s="193">
        <f aca="true" t="shared" si="1" ref="H9:H19">G9-D9</f>
        <v>0</v>
      </c>
      <c r="I9" s="176">
        <f aca="true" t="shared" si="2" ref="I9:I40">IF(D9=0,0,+G9/D9)</f>
        <v>0</v>
      </c>
      <c r="J9" s="371">
        <v>0</v>
      </c>
      <c r="K9" s="370">
        <v>0</v>
      </c>
      <c r="L9" s="33">
        <f aca="true" t="shared" si="3" ref="L9:L19">SUM(J9:K9)</f>
        <v>0</v>
      </c>
      <c r="M9" s="27">
        <v>0</v>
      </c>
      <c r="N9" s="28">
        <f aca="true" t="shared" si="4" ref="N9:N40">IF(G9=0,0,+L9/G9)</f>
        <v>0</v>
      </c>
    </row>
    <row r="10" spans="1:14" ht="15" customHeight="1">
      <c r="A10" s="29" t="s">
        <v>13</v>
      </c>
      <c r="B10" s="191">
        <v>69</v>
      </c>
      <c r="C10" s="174"/>
      <c r="D10" s="187">
        <f>SUM(B10:C10)</f>
        <v>69</v>
      </c>
      <c r="E10" s="362">
        <v>122</v>
      </c>
      <c r="F10" s="361">
        <v>0</v>
      </c>
      <c r="G10" s="367">
        <f t="shared" si="0"/>
        <v>122</v>
      </c>
      <c r="H10" s="193">
        <f t="shared" si="1"/>
        <v>53</v>
      </c>
      <c r="I10" s="176">
        <f t="shared" si="2"/>
        <v>1.7681159420289856</v>
      </c>
      <c r="J10" s="362">
        <v>95</v>
      </c>
      <c r="K10" s="361">
        <v>0</v>
      </c>
      <c r="L10" s="33">
        <f t="shared" si="3"/>
        <v>95</v>
      </c>
      <c r="M10" s="32">
        <f aca="true" t="shared" si="5" ref="M10:M40">+L10-G10</f>
        <v>-27</v>
      </c>
      <c r="N10" s="28">
        <f t="shared" si="4"/>
        <v>0.7786885245901639</v>
      </c>
    </row>
    <row r="11" spans="1:14" ht="15" customHeight="1">
      <c r="A11" s="29" t="s">
        <v>14</v>
      </c>
      <c r="B11" s="191">
        <v>0</v>
      </c>
      <c r="C11" s="174"/>
      <c r="D11" s="187"/>
      <c r="E11" s="362">
        <v>0</v>
      </c>
      <c r="F11" s="361">
        <v>0</v>
      </c>
      <c r="G11" s="367">
        <f t="shared" si="0"/>
        <v>0</v>
      </c>
      <c r="H11" s="193">
        <f t="shared" si="1"/>
        <v>0</v>
      </c>
      <c r="I11" s="176">
        <f t="shared" si="2"/>
        <v>0</v>
      </c>
      <c r="J11" s="362">
        <v>0</v>
      </c>
      <c r="K11" s="361">
        <v>0</v>
      </c>
      <c r="L11" s="33">
        <f t="shared" si="3"/>
        <v>0</v>
      </c>
      <c r="M11" s="32">
        <f t="shared" si="5"/>
        <v>0</v>
      </c>
      <c r="N11" s="28">
        <f t="shared" si="4"/>
        <v>0</v>
      </c>
    </row>
    <row r="12" spans="1:14" ht="15" customHeight="1">
      <c r="A12" s="29" t="s">
        <v>15</v>
      </c>
      <c r="B12" s="191">
        <v>0</v>
      </c>
      <c r="C12" s="174">
        <v>24</v>
      </c>
      <c r="D12" s="187">
        <f>SUM(B12:C12)</f>
        <v>24</v>
      </c>
      <c r="E12" s="362">
        <v>0</v>
      </c>
      <c r="F12" s="361">
        <v>22</v>
      </c>
      <c r="G12" s="367">
        <f t="shared" si="0"/>
        <v>22</v>
      </c>
      <c r="H12" s="193">
        <f t="shared" si="1"/>
        <v>-2</v>
      </c>
      <c r="I12" s="176">
        <f t="shared" si="2"/>
        <v>0.9166666666666666</v>
      </c>
      <c r="J12" s="362">
        <v>0</v>
      </c>
      <c r="K12" s="361">
        <v>10</v>
      </c>
      <c r="L12" s="33">
        <f t="shared" si="3"/>
        <v>10</v>
      </c>
      <c r="M12" s="32">
        <f t="shared" si="5"/>
        <v>-12</v>
      </c>
      <c r="N12" s="28">
        <f t="shared" si="4"/>
        <v>0.45454545454545453</v>
      </c>
    </row>
    <row r="13" spans="1:14" ht="15" customHeight="1">
      <c r="A13" s="29" t="s">
        <v>16</v>
      </c>
      <c r="B13" s="191">
        <v>0</v>
      </c>
      <c r="C13" s="174"/>
      <c r="D13" s="187">
        <f>SUM(B13:C13)</f>
        <v>0</v>
      </c>
      <c r="E13" s="362">
        <v>0</v>
      </c>
      <c r="F13" s="361">
        <v>0</v>
      </c>
      <c r="G13" s="367">
        <f t="shared" si="0"/>
        <v>0</v>
      </c>
      <c r="H13" s="193">
        <f t="shared" si="1"/>
        <v>0</v>
      </c>
      <c r="I13" s="176">
        <f t="shared" si="2"/>
        <v>0</v>
      </c>
      <c r="J13" s="362">
        <v>0</v>
      </c>
      <c r="K13" s="361">
        <v>0</v>
      </c>
      <c r="L13" s="33">
        <f t="shared" si="3"/>
        <v>0</v>
      </c>
      <c r="M13" s="32">
        <f t="shared" si="5"/>
        <v>0</v>
      </c>
      <c r="N13" s="28">
        <f t="shared" si="4"/>
        <v>0</v>
      </c>
    </row>
    <row r="14" spans="1:14" ht="15" customHeight="1">
      <c r="A14" s="29" t="s">
        <v>108</v>
      </c>
      <c r="B14" s="191">
        <v>537</v>
      </c>
      <c r="C14" s="174"/>
      <c r="D14" s="187">
        <f>B14+C14</f>
        <v>537</v>
      </c>
      <c r="E14" s="362">
        <v>0</v>
      </c>
      <c r="F14" s="361">
        <v>0</v>
      </c>
      <c r="G14" s="367">
        <f t="shared" si="0"/>
        <v>0</v>
      </c>
      <c r="H14" s="193">
        <f t="shared" si="1"/>
        <v>-537</v>
      </c>
      <c r="I14" s="176">
        <f t="shared" si="2"/>
        <v>0</v>
      </c>
      <c r="J14" s="362">
        <v>0</v>
      </c>
      <c r="K14" s="361">
        <v>0</v>
      </c>
      <c r="L14" s="33">
        <f t="shared" si="3"/>
        <v>0</v>
      </c>
      <c r="M14" s="32">
        <f t="shared" si="5"/>
        <v>0</v>
      </c>
      <c r="N14" s="28">
        <f t="shared" si="4"/>
        <v>0</v>
      </c>
    </row>
    <row r="15" spans="1:14" ht="24">
      <c r="A15" s="29" t="s">
        <v>107</v>
      </c>
      <c r="B15" s="191">
        <v>0</v>
      </c>
      <c r="C15" s="363"/>
      <c r="D15" s="358">
        <f>SUM(B15:C15)</f>
        <v>0</v>
      </c>
      <c r="E15" s="362">
        <v>0</v>
      </c>
      <c r="F15" s="361">
        <v>0</v>
      </c>
      <c r="G15" s="367">
        <f t="shared" si="0"/>
        <v>0</v>
      </c>
      <c r="H15" s="193">
        <f t="shared" si="1"/>
        <v>0</v>
      </c>
      <c r="I15" s="176">
        <f t="shared" si="2"/>
        <v>0</v>
      </c>
      <c r="J15" s="362">
        <v>0</v>
      </c>
      <c r="K15" s="361">
        <v>0</v>
      </c>
      <c r="L15" s="33">
        <f t="shared" si="3"/>
        <v>0</v>
      </c>
      <c r="M15" s="32">
        <f t="shared" si="5"/>
        <v>0</v>
      </c>
      <c r="N15" s="28">
        <f t="shared" si="4"/>
        <v>0</v>
      </c>
    </row>
    <row r="16" spans="1:14" ht="15" customHeight="1">
      <c r="A16" s="29" t="s">
        <v>19</v>
      </c>
      <c r="B16" s="191">
        <v>33</v>
      </c>
      <c r="C16" s="174"/>
      <c r="D16" s="187">
        <f>B16+C16</f>
        <v>33</v>
      </c>
      <c r="E16" s="362">
        <v>0</v>
      </c>
      <c r="F16" s="361">
        <v>0</v>
      </c>
      <c r="G16" s="367">
        <f t="shared" si="0"/>
        <v>0</v>
      </c>
      <c r="H16" s="193">
        <f t="shared" si="1"/>
        <v>-33</v>
      </c>
      <c r="I16" s="176">
        <f t="shared" si="2"/>
        <v>0</v>
      </c>
      <c r="J16" s="362">
        <v>0</v>
      </c>
      <c r="K16" s="361">
        <v>0</v>
      </c>
      <c r="L16" s="33">
        <f t="shared" si="3"/>
        <v>0</v>
      </c>
      <c r="M16" s="32">
        <f t="shared" si="5"/>
        <v>0</v>
      </c>
      <c r="N16" s="28">
        <f t="shared" si="4"/>
        <v>0</v>
      </c>
    </row>
    <row r="17" spans="1:14" ht="15" customHeight="1">
      <c r="A17" s="380" t="s">
        <v>128</v>
      </c>
      <c r="B17" s="191">
        <v>0</v>
      </c>
      <c r="C17" s="174"/>
      <c r="D17" s="187">
        <f>B17+C17</f>
        <v>0</v>
      </c>
      <c r="E17" s="362">
        <v>0</v>
      </c>
      <c r="F17" s="361">
        <v>0</v>
      </c>
      <c r="G17" s="367">
        <f t="shared" si="0"/>
        <v>0</v>
      </c>
      <c r="H17" s="193">
        <f t="shared" si="1"/>
        <v>0</v>
      </c>
      <c r="I17" s="176">
        <f t="shared" si="2"/>
        <v>0</v>
      </c>
      <c r="J17" s="362">
        <v>0</v>
      </c>
      <c r="K17" s="361">
        <v>0</v>
      </c>
      <c r="L17" s="33">
        <f t="shared" si="3"/>
        <v>0</v>
      </c>
      <c r="M17" s="32">
        <f t="shared" si="5"/>
        <v>0</v>
      </c>
      <c r="N17" s="28">
        <f t="shared" si="4"/>
        <v>0</v>
      </c>
    </row>
    <row r="18" spans="1:14" ht="15" customHeight="1">
      <c r="A18" s="379" t="s">
        <v>20</v>
      </c>
      <c r="B18" s="191">
        <v>11</v>
      </c>
      <c r="C18" s="188"/>
      <c r="D18" s="187">
        <f>B18+C18</f>
        <v>11</v>
      </c>
      <c r="E18" s="362">
        <v>10</v>
      </c>
      <c r="F18" s="356">
        <v>0</v>
      </c>
      <c r="G18" s="367">
        <f t="shared" si="0"/>
        <v>10</v>
      </c>
      <c r="H18" s="193">
        <f t="shared" si="1"/>
        <v>-1</v>
      </c>
      <c r="I18" s="176">
        <f t="shared" si="2"/>
        <v>0.9090909090909091</v>
      </c>
      <c r="J18" s="362">
        <v>10</v>
      </c>
      <c r="K18" s="356">
        <v>0</v>
      </c>
      <c r="L18" s="33">
        <f t="shared" si="3"/>
        <v>10</v>
      </c>
      <c r="M18" s="32">
        <f t="shared" si="5"/>
        <v>0</v>
      </c>
      <c r="N18" s="28">
        <f t="shared" si="4"/>
        <v>1</v>
      </c>
    </row>
    <row r="19" spans="1:14" ht="26.25" customHeight="1" thickBot="1">
      <c r="A19" s="35" t="s">
        <v>21</v>
      </c>
      <c r="B19" s="191">
        <v>8951</v>
      </c>
      <c r="C19" s="188"/>
      <c r="D19" s="187">
        <f>SUM(B19:C19)</f>
        <v>8951</v>
      </c>
      <c r="E19" s="377">
        <v>8607</v>
      </c>
      <c r="F19" s="376">
        <v>0</v>
      </c>
      <c r="G19" s="378">
        <f t="shared" si="0"/>
        <v>8607</v>
      </c>
      <c r="H19" s="193">
        <f t="shared" si="1"/>
        <v>-344</v>
      </c>
      <c r="I19" s="200">
        <f t="shared" si="2"/>
        <v>0.9615685398279522</v>
      </c>
      <c r="J19" s="377">
        <v>8607</v>
      </c>
      <c r="K19" s="376">
        <v>0</v>
      </c>
      <c r="L19" s="33">
        <f t="shared" si="3"/>
        <v>8607</v>
      </c>
      <c r="M19" s="39">
        <f t="shared" si="5"/>
        <v>0</v>
      </c>
      <c r="N19" s="40">
        <f t="shared" si="4"/>
        <v>1</v>
      </c>
    </row>
    <row r="20" spans="1:14" ht="15" customHeight="1" thickBot="1">
      <c r="A20" s="58" t="s">
        <v>22</v>
      </c>
      <c r="B20" s="375">
        <f>SUM(B9+B10+B12+B13+B14+B19+B17+B18)</f>
        <v>9568</v>
      </c>
      <c r="C20" s="375">
        <f>SUM(C9+C10+C12+C13+C14+C19+C17+C18)</f>
        <v>24</v>
      </c>
      <c r="D20" s="375">
        <f>SUM(D9+D10+D12+D13+D14+D19+D17+D18)</f>
        <v>9592</v>
      </c>
      <c r="E20" s="374">
        <f>E9+E10+E11+E12+E13+E14+E19+E18</f>
        <v>8739</v>
      </c>
      <c r="F20" s="353">
        <f>SUM(F9:F19)</f>
        <v>22</v>
      </c>
      <c r="G20" s="373">
        <f>E20+F20</f>
        <v>8761</v>
      </c>
      <c r="H20" s="41">
        <f>SUM(H9:H19)</f>
        <v>-864</v>
      </c>
      <c r="I20" s="43">
        <f t="shared" si="2"/>
        <v>0.9133653044203502</v>
      </c>
      <c r="J20" s="42">
        <f>SUM(J9:J19)</f>
        <v>8712</v>
      </c>
      <c r="K20" s="42">
        <f>SUM(K9:K19)</f>
        <v>10</v>
      </c>
      <c r="L20" s="198">
        <f>SUM(L9+L10++L11+L12+L13+L14+L19)</f>
        <v>8712</v>
      </c>
      <c r="M20" s="197">
        <f t="shared" si="5"/>
        <v>-49</v>
      </c>
      <c r="N20" s="43">
        <f t="shared" si="4"/>
        <v>0.9944070311608264</v>
      </c>
    </row>
    <row r="21" spans="1:14" ht="15" customHeight="1">
      <c r="A21" s="44" t="s">
        <v>23</v>
      </c>
      <c r="B21" s="365">
        <v>255</v>
      </c>
      <c r="C21" s="372"/>
      <c r="D21" s="358">
        <f aca="true" t="shared" si="6" ref="D21:D39">SUM(B21:C21)</f>
        <v>255</v>
      </c>
      <c r="E21" s="371">
        <v>218</v>
      </c>
      <c r="F21" s="370">
        <v>0</v>
      </c>
      <c r="G21" s="369">
        <f aca="true" t="shared" si="7" ref="G21:G39">SUM(E21:F21)</f>
        <v>218</v>
      </c>
      <c r="H21" s="193">
        <f aca="true" t="shared" si="8" ref="H21:H36">G21-D21</f>
        <v>-37</v>
      </c>
      <c r="I21" s="192">
        <f t="shared" si="2"/>
        <v>0.8549019607843137</v>
      </c>
      <c r="J21" s="186">
        <v>218</v>
      </c>
      <c r="K21" s="190">
        <v>0</v>
      </c>
      <c r="L21" s="33">
        <f aca="true" t="shared" si="9" ref="L21:L39">SUM(J21:K21)</f>
        <v>218</v>
      </c>
      <c r="M21" s="27">
        <f t="shared" si="5"/>
        <v>0</v>
      </c>
      <c r="N21" s="47">
        <f t="shared" si="4"/>
        <v>1</v>
      </c>
    </row>
    <row r="22" spans="1:14" ht="15" customHeight="1">
      <c r="A22" s="29" t="s">
        <v>24</v>
      </c>
      <c r="B22" s="365">
        <v>1355</v>
      </c>
      <c r="C22" s="363"/>
      <c r="D22" s="358">
        <f t="shared" si="6"/>
        <v>1355</v>
      </c>
      <c r="E22" s="362">
        <v>1109</v>
      </c>
      <c r="F22" s="361">
        <v>0</v>
      </c>
      <c r="G22" s="355">
        <f t="shared" si="7"/>
        <v>1109</v>
      </c>
      <c r="H22" s="193">
        <f t="shared" si="8"/>
        <v>-246</v>
      </c>
      <c r="I22" s="176">
        <f t="shared" si="2"/>
        <v>0.818450184501845</v>
      </c>
      <c r="J22" s="184">
        <v>1109</v>
      </c>
      <c r="K22" s="174">
        <v>0</v>
      </c>
      <c r="L22" s="33">
        <f t="shared" si="9"/>
        <v>1109</v>
      </c>
      <c r="M22" s="32">
        <f t="shared" si="5"/>
        <v>0</v>
      </c>
      <c r="N22" s="47">
        <f t="shared" si="4"/>
        <v>1</v>
      </c>
    </row>
    <row r="23" spans="1:14" ht="15.75" customHeight="1">
      <c r="A23" s="29" t="s">
        <v>25</v>
      </c>
      <c r="B23" s="365">
        <v>0</v>
      </c>
      <c r="C23" s="363"/>
      <c r="D23" s="358">
        <f t="shared" si="6"/>
        <v>0</v>
      </c>
      <c r="E23" s="362">
        <v>0</v>
      </c>
      <c r="F23" s="361">
        <v>0</v>
      </c>
      <c r="G23" s="355">
        <f t="shared" si="7"/>
        <v>0</v>
      </c>
      <c r="H23" s="193">
        <f t="shared" si="8"/>
        <v>0</v>
      </c>
      <c r="I23" s="176">
        <f t="shared" si="2"/>
        <v>0</v>
      </c>
      <c r="J23" s="175">
        <v>0</v>
      </c>
      <c r="K23" s="174">
        <v>0</v>
      </c>
      <c r="L23" s="33">
        <f t="shared" si="9"/>
        <v>0</v>
      </c>
      <c r="M23" s="32">
        <f t="shared" si="5"/>
        <v>0</v>
      </c>
      <c r="N23" s="28">
        <f t="shared" si="4"/>
        <v>0</v>
      </c>
    </row>
    <row r="24" spans="1:14" ht="15" customHeight="1">
      <c r="A24" s="29" t="s">
        <v>26</v>
      </c>
      <c r="B24" s="365">
        <v>1</v>
      </c>
      <c r="C24" s="363">
        <v>18</v>
      </c>
      <c r="D24" s="358">
        <f t="shared" si="6"/>
        <v>19</v>
      </c>
      <c r="E24" s="362">
        <v>3</v>
      </c>
      <c r="F24" s="361">
        <v>7</v>
      </c>
      <c r="G24" s="355">
        <f t="shared" si="7"/>
        <v>10</v>
      </c>
      <c r="H24" s="193">
        <f t="shared" si="8"/>
        <v>-9</v>
      </c>
      <c r="I24" s="176">
        <f t="shared" si="2"/>
        <v>0.5263157894736842</v>
      </c>
      <c r="J24" s="175">
        <v>3</v>
      </c>
      <c r="K24" s="174">
        <v>7</v>
      </c>
      <c r="L24" s="33">
        <f t="shared" si="9"/>
        <v>10</v>
      </c>
      <c r="M24" s="32">
        <f t="shared" si="5"/>
        <v>0</v>
      </c>
      <c r="N24" s="28">
        <f t="shared" si="4"/>
        <v>1</v>
      </c>
    </row>
    <row r="25" spans="1:14" ht="15" customHeight="1">
      <c r="A25" s="29" t="s">
        <v>27</v>
      </c>
      <c r="B25" s="365">
        <v>1023</v>
      </c>
      <c r="C25" s="363"/>
      <c r="D25" s="358">
        <f t="shared" si="6"/>
        <v>1023</v>
      </c>
      <c r="E25" s="362">
        <v>809</v>
      </c>
      <c r="F25" s="361">
        <v>0</v>
      </c>
      <c r="G25" s="355">
        <f t="shared" si="7"/>
        <v>809</v>
      </c>
      <c r="H25" s="193">
        <f t="shared" si="8"/>
        <v>-214</v>
      </c>
      <c r="I25" s="176">
        <f t="shared" si="2"/>
        <v>0.7908113391984359</v>
      </c>
      <c r="J25" s="175">
        <v>626</v>
      </c>
      <c r="K25" s="174">
        <v>0</v>
      </c>
      <c r="L25" s="33">
        <f t="shared" si="9"/>
        <v>626</v>
      </c>
      <c r="M25" s="32">
        <f t="shared" si="5"/>
        <v>-183</v>
      </c>
      <c r="N25" s="28">
        <f t="shared" si="4"/>
        <v>0.7737948084054388</v>
      </c>
    </row>
    <row r="26" spans="1:15" ht="12">
      <c r="A26" s="29" t="s">
        <v>28</v>
      </c>
      <c r="B26" s="365">
        <v>26</v>
      </c>
      <c r="C26" s="363"/>
      <c r="D26" s="358">
        <f t="shared" si="6"/>
        <v>26</v>
      </c>
      <c r="E26" s="362">
        <v>42</v>
      </c>
      <c r="F26" s="361">
        <v>0</v>
      </c>
      <c r="G26" s="355">
        <f t="shared" si="7"/>
        <v>42</v>
      </c>
      <c r="H26" s="193">
        <f t="shared" si="8"/>
        <v>16</v>
      </c>
      <c r="I26" s="176">
        <f t="shared" si="2"/>
        <v>1.6153846153846154</v>
      </c>
      <c r="J26" s="175">
        <v>20</v>
      </c>
      <c r="K26" s="174">
        <v>0</v>
      </c>
      <c r="L26" s="33">
        <f t="shared" si="9"/>
        <v>20</v>
      </c>
      <c r="M26" s="32">
        <f t="shared" si="5"/>
        <v>-22</v>
      </c>
      <c r="N26" s="28">
        <f t="shared" si="4"/>
        <v>0.47619047619047616</v>
      </c>
      <c r="O26" s="882"/>
    </row>
    <row r="27" spans="1:15" ht="15" customHeight="1">
      <c r="A27" s="29" t="s">
        <v>29</v>
      </c>
      <c r="B27" s="365">
        <v>945</v>
      </c>
      <c r="C27" s="363"/>
      <c r="D27" s="358">
        <f t="shared" si="6"/>
        <v>945</v>
      </c>
      <c r="E27" s="362">
        <v>711</v>
      </c>
      <c r="F27" s="361">
        <v>0</v>
      </c>
      <c r="G27" s="355">
        <f t="shared" si="7"/>
        <v>711</v>
      </c>
      <c r="H27" s="193">
        <f t="shared" si="8"/>
        <v>-234</v>
      </c>
      <c r="I27" s="176">
        <f t="shared" si="2"/>
        <v>0.7523809523809524</v>
      </c>
      <c r="J27" s="175">
        <v>548</v>
      </c>
      <c r="K27" s="174">
        <v>0</v>
      </c>
      <c r="L27" s="33">
        <f t="shared" si="9"/>
        <v>548</v>
      </c>
      <c r="M27" s="32">
        <f t="shared" si="5"/>
        <v>-163</v>
      </c>
      <c r="N27" s="28">
        <f t="shared" si="4"/>
        <v>0.770745428973277</v>
      </c>
      <c r="O27" s="882"/>
    </row>
    <row r="28" spans="1:15" ht="15" customHeight="1">
      <c r="A28" s="50" t="s">
        <v>30</v>
      </c>
      <c r="B28" s="365">
        <v>4824</v>
      </c>
      <c r="C28" s="363"/>
      <c r="D28" s="358">
        <f t="shared" si="6"/>
        <v>4824</v>
      </c>
      <c r="E28" s="362">
        <v>5040</v>
      </c>
      <c r="F28" s="361">
        <v>0</v>
      </c>
      <c r="G28" s="355">
        <f t="shared" si="7"/>
        <v>5040</v>
      </c>
      <c r="H28" s="193">
        <f t="shared" si="8"/>
        <v>216</v>
      </c>
      <c r="I28" s="176">
        <f t="shared" si="2"/>
        <v>1.044776119402985</v>
      </c>
      <c r="J28" s="175">
        <v>5154</v>
      </c>
      <c r="K28" s="174">
        <v>0</v>
      </c>
      <c r="L28" s="33">
        <f t="shared" si="9"/>
        <v>5154</v>
      </c>
      <c r="M28" s="32">
        <f t="shared" si="5"/>
        <v>114</v>
      </c>
      <c r="N28" s="28">
        <f t="shared" si="4"/>
        <v>1.0226190476190475</v>
      </c>
      <c r="O28" s="883"/>
    </row>
    <row r="29" spans="1:14" ht="15" customHeight="1">
      <c r="A29" s="29" t="s">
        <v>31</v>
      </c>
      <c r="B29" s="365">
        <v>3534</v>
      </c>
      <c r="C29" s="363"/>
      <c r="D29" s="358">
        <f t="shared" si="6"/>
        <v>3534</v>
      </c>
      <c r="E29" s="362">
        <v>3685</v>
      </c>
      <c r="F29" s="361">
        <v>0</v>
      </c>
      <c r="G29" s="355">
        <f t="shared" si="7"/>
        <v>3685</v>
      </c>
      <c r="H29" s="193">
        <f t="shared" si="8"/>
        <v>151</v>
      </c>
      <c r="I29" s="176">
        <f t="shared" si="2"/>
        <v>1.0427277872099603</v>
      </c>
      <c r="J29" s="175">
        <v>3765</v>
      </c>
      <c r="K29" s="174">
        <v>0</v>
      </c>
      <c r="L29" s="33">
        <f t="shared" si="9"/>
        <v>3765</v>
      </c>
      <c r="M29" s="32">
        <f t="shared" si="5"/>
        <v>80</v>
      </c>
      <c r="N29" s="28">
        <f t="shared" si="4"/>
        <v>1.021709633649932</v>
      </c>
    </row>
    <row r="30" spans="1:14" ht="15" customHeight="1">
      <c r="A30" s="50" t="s">
        <v>32</v>
      </c>
      <c r="B30" s="365">
        <v>3461</v>
      </c>
      <c r="C30" s="363"/>
      <c r="D30" s="358">
        <f t="shared" si="6"/>
        <v>3461</v>
      </c>
      <c r="E30" s="362">
        <v>3645</v>
      </c>
      <c r="F30" s="361">
        <v>0</v>
      </c>
      <c r="G30" s="355">
        <f t="shared" si="7"/>
        <v>3645</v>
      </c>
      <c r="H30" s="193">
        <f t="shared" si="8"/>
        <v>184</v>
      </c>
      <c r="I30" s="176">
        <f t="shared" si="2"/>
        <v>1.0531638254839641</v>
      </c>
      <c r="J30" s="175">
        <v>3745</v>
      </c>
      <c r="K30" s="174">
        <v>0</v>
      </c>
      <c r="L30" s="33">
        <f t="shared" si="9"/>
        <v>3745</v>
      </c>
      <c r="M30" s="32">
        <f t="shared" si="5"/>
        <v>100</v>
      </c>
      <c r="N30" s="28">
        <f t="shared" si="4"/>
        <v>1.027434842249657</v>
      </c>
    </row>
    <row r="31" spans="1:14" ht="15" customHeight="1">
      <c r="A31" s="29" t="s">
        <v>33</v>
      </c>
      <c r="B31" s="365">
        <v>16</v>
      </c>
      <c r="C31" s="363"/>
      <c r="D31" s="358">
        <f t="shared" si="6"/>
        <v>16</v>
      </c>
      <c r="E31" s="362">
        <v>40</v>
      </c>
      <c r="F31" s="361">
        <v>0</v>
      </c>
      <c r="G31" s="355">
        <f t="shared" si="7"/>
        <v>40</v>
      </c>
      <c r="H31" s="193">
        <f t="shared" si="8"/>
        <v>24</v>
      </c>
      <c r="I31" s="176">
        <f t="shared" si="2"/>
        <v>2.5</v>
      </c>
      <c r="J31" s="175">
        <v>20</v>
      </c>
      <c r="K31" s="174">
        <v>0</v>
      </c>
      <c r="L31" s="33">
        <f t="shared" si="9"/>
        <v>20</v>
      </c>
      <c r="M31" s="32">
        <f t="shared" si="5"/>
        <v>-20</v>
      </c>
      <c r="N31" s="28">
        <f t="shared" si="4"/>
        <v>0.5</v>
      </c>
    </row>
    <row r="32" spans="1:14" ht="12">
      <c r="A32" s="29" t="s">
        <v>34</v>
      </c>
      <c r="B32" s="364">
        <v>1290</v>
      </c>
      <c r="C32" s="363"/>
      <c r="D32" s="368">
        <f t="shared" si="6"/>
        <v>1290</v>
      </c>
      <c r="E32" s="362">
        <v>1355</v>
      </c>
      <c r="F32" s="361">
        <v>0</v>
      </c>
      <c r="G32" s="367">
        <f t="shared" si="7"/>
        <v>1355</v>
      </c>
      <c r="H32" s="177">
        <f t="shared" si="8"/>
        <v>65</v>
      </c>
      <c r="I32" s="176">
        <f t="shared" si="2"/>
        <v>1.050387596899225</v>
      </c>
      <c r="J32" s="175">
        <v>1389</v>
      </c>
      <c r="K32" s="174">
        <v>0</v>
      </c>
      <c r="L32" s="366">
        <f t="shared" si="9"/>
        <v>1389</v>
      </c>
      <c r="M32" s="32">
        <f t="shared" si="5"/>
        <v>34</v>
      </c>
      <c r="N32" s="28">
        <f t="shared" si="4"/>
        <v>1.0250922509225093</v>
      </c>
    </row>
    <row r="33" spans="1:14" ht="15" customHeight="1">
      <c r="A33" s="50" t="s">
        <v>35</v>
      </c>
      <c r="B33" s="364">
        <v>0</v>
      </c>
      <c r="C33" s="363"/>
      <c r="D33" s="368">
        <f t="shared" si="6"/>
        <v>0</v>
      </c>
      <c r="E33" s="362">
        <v>0</v>
      </c>
      <c r="F33" s="361">
        <v>0</v>
      </c>
      <c r="G33" s="367">
        <f t="shared" si="7"/>
        <v>0</v>
      </c>
      <c r="H33" s="177">
        <f t="shared" si="8"/>
        <v>0</v>
      </c>
      <c r="I33" s="176">
        <f t="shared" si="2"/>
        <v>0</v>
      </c>
      <c r="J33" s="175">
        <v>0</v>
      </c>
      <c r="K33" s="174">
        <v>0</v>
      </c>
      <c r="L33" s="366">
        <f t="shared" si="9"/>
        <v>0</v>
      </c>
      <c r="M33" s="32">
        <f t="shared" si="5"/>
        <v>0</v>
      </c>
      <c r="N33" s="28">
        <f t="shared" si="4"/>
        <v>0</v>
      </c>
    </row>
    <row r="34" spans="1:14" ht="15" customHeight="1">
      <c r="A34" s="50" t="s">
        <v>127</v>
      </c>
      <c r="B34" s="365">
        <v>534</v>
      </c>
      <c r="C34" s="363"/>
      <c r="D34" s="358">
        <f t="shared" si="6"/>
        <v>534</v>
      </c>
      <c r="E34" s="362">
        <v>40</v>
      </c>
      <c r="F34" s="361">
        <v>0</v>
      </c>
      <c r="G34" s="355">
        <f t="shared" si="7"/>
        <v>40</v>
      </c>
      <c r="H34" s="193">
        <f t="shared" si="8"/>
        <v>-494</v>
      </c>
      <c r="I34" s="176">
        <f t="shared" si="2"/>
        <v>0.0749063670411985</v>
      </c>
      <c r="J34" s="175">
        <v>40</v>
      </c>
      <c r="K34" s="174">
        <v>0</v>
      </c>
      <c r="L34" s="33">
        <f t="shared" si="9"/>
        <v>40</v>
      </c>
      <c r="M34" s="32">
        <f t="shared" si="5"/>
        <v>0</v>
      </c>
      <c r="N34" s="28">
        <f t="shared" si="4"/>
        <v>1</v>
      </c>
    </row>
    <row r="35" spans="1:14" ht="24">
      <c r="A35" s="29" t="s">
        <v>37</v>
      </c>
      <c r="B35" s="365">
        <v>1556</v>
      </c>
      <c r="C35" s="363"/>
      <c r="D35" s="358">
        <f t="shared" si="6"/>
        <v>1556</v>
      </c>
      <c r="E35" s="362">
        <v>1535</v>
      </c>
      <c r="F35" s="361">
        <v>0</v>
      </c>
      <c r="G35" s="355">
        <f t="shared" si="7"/>
        <v>1535</v>
      </c>
      <c r="H35" s="193">
        <f t="shared" si="8"/>
        <v>-21</v>
      </c>
      <c r="I35" s="176">
        <f t="shared" si="2"/>
        <v>0.9865038560411311</v>
      </c>
      <c r="J35" s="175">
        <v>1565</v>
      </c>
      <c r="K35" s="174">
        <v>0</v>
      </c>
      <c r="L35" s="33">
        <f t="shared" si="9"/>
        <v>1565</v>
      </c>
      <c r="M35" s="32">
        <f t="shared" si="5"/>
        <v>30</v>
      </c>
      <c r="N35" s="28">
        <f t="shared" si="4"/>
        <v>1.019543973941368</v>
      </c>
    </row>
    <row r="36" spans="1:14" ht="24">
      <c r="A36" s="29" t="s">
        <v>38</v>
      </c>
      <c r="B36" s="365">
        <v>1455</v>
      </c>
      <c r="C36" s="363"/>
      <c r="D36" s="358">
        <f t="shared" si="6"/>
        <v>1455</v>
      </c>
      <c r="E36" s="362">
        <v>1485</v>
      </c>
      <c r="F36" s="361">
        <v>0</v>
      </c>
      <c r="G36" s="355">
        <f t="shared" si="7"/>
        <v>1485</v>
      </c>
      <c r="H36" s="193">
        <f t="shared" si="8"/>
        <v>30</v>
      </c>
      <c r="I36" s="176">
        <f t="shared" si="2"/>
        <v>1.0206185567010309</v>
      </c>
      <c r="J36" s="184">
        <v>1465</v>
      </c>
      <c r="K36" s="174">
        <v>0</v>
      </c>
      <c r="L36" s="33">
        <f t="shared" si="9"/>
        <v>1465</v>
      </c>
      <c r="M36" s="32">
        <f t="shared" si="5"/>
        <v>-20</v>
      </c>
      <c r="N36" s="28">
        <f t="shared" si="4"/>
        <v>0.9865319865319865</v>
      </c>
    </row>
    <row r="37" spans="1:15" ht="24">
      <c r="A37" s="29" t="s">
        <v>126</v>
      </c>
      <c r="B37" s="364">
        <v>101</v>
      </c>
      <c r="C37" s="363"/>
      <c r="D37" s="358">
        <f t="shared" si="6"/>
        <v>101</v>
      </c>
      <c r="E37" s="362">
        <v>50</v>
      </c>
      <c r="F37" s="361">
        <v>0</v>
      </c>
      <c r="G37" s="355">
        <f t="shared" si="7"/>
        <v>50</v>
      </c>
      <c r="H37" s="177">
        <f>+G37-D37</f>
        <v>-51</v>
      </c>
      <c r="I37" s="176">
        <f t="shared" si="2"/>
        <v>0.49504950495049505</v>
      </c>
      <c r="J37" s="175">
        <v>50</v>
      </c>
      <c r="K37" s="174">
        <v>0</v>
      </c>
      <c r="L37" s="33">
        <f t="shared" si="9"/>
        <v>50</v>
      </c>
      <c r="M37" s="27">
        <f t="shared" si="5"/>
        <v>0</v>
      </c>
      <c r="N37" s="28">
        <f t="shared" si="4"/>
        <v>1</v>
      </c>
      <c r="O37" s="306"/>
    </row>
    <row r="38" spans="1:15" ht="12">
      <c r="A38" s="278" t="s">
        <v>125</v>
      </c>
      <c r="B38" s="184">
        <v>8</v>
      </c>
      <c r="C38" s="363"/>
      <c r="D38" s="187">
        <f t="shared" si="6"/>
        <v>8</v>
      </c>
      <c r="E38" s="362">
        <v>0</v>
      </c>
      <c r="F38" s="361">
        <v>0</v>
      </c>
      <c r="G38" s="355">
        <f t="shared" si="7"/>
        <v>0</v>
      </c>
      <c r="H38" s="177">
        <f>+G38-D38</f>
        <v>-8</v>
      </c>
      <c r="I38" s="176">
        <f t="shared" si="2"/>
        <v>0</v>
      </c>
      <c r="J38" s="175">
        <v>0</v>
      </c>
      <c r="K38" s="174">
        <v>0</v>
      </c>
      <c r="L38" s="33">
        <f t="shared" si="9"/>
        <v>0</v>
      </c>
      <c r="M38" s="27">
        <f t="shared" si="5"/>
        <v>0</v>
      </c>
      <c r="N38" s="28">
        <f t="shared" si="4"/>
        <v>0</v>
      </c>
      <c r="O38" s="306"/>
    </row>
    <row r="39" spans="1:14" ht="15" customHeight="1" thickBot="1">
      <c r="A39" s="55" t="s">
        <v>40</v>
      </c>
      <c r="B39" s="360">
        <v>0</v>
      </c>
      <c r="C39" s="359"/>
      <c r="D39" s="358">
        <f t="shared" si="6"/>
        <v>0</v>
      </c>
      <c r="E39" s="357">
        <v>0</v>
      </c>
      <c r="F39" s="356"/>
      <c r="G39" s="355">
        <f t="shared" si="7"/>
        <v>0</v>
      </c>
      <c r="H39" s="193">
        <f>G39-D39</f>
        <v>0</v>
      </c>
      <c r="I39" s="200">
        <f t="shared" si="2"/>
        <v>0</v>
      </c>
      <c r="J39" s="199">
        <v>0</v>
      </c>
      <c r="K39" s="188">
        <v>0</v>
      </c>
      <c r="L39" s="33">
        <f t="shared" si="9"/>
        <v>0</v>
      </c>
      <c r="M39" s="39">
        <f t="shared" si="5"/>
        <v>0</v>
      </c>
      <c r="N39" s="40">
        <f t="shared" si="4"/>
        <v>0</v>
      </c>
    </row>
    <row r="40" spans="1:14" ht="15" customHeight="1" thickBot="1">
      <c r="A40" s="58" t="s">
        <v>41</v>
      </c>
      <c r="B40" s="41">
        <f>SUM(B21+B22+B23+B24+B25+B28+B33+B34+B35+B39+B38)</f>
        <v>9556</v>
      </c>
      <c r="C40" s="42">
        <f>SUM(C21+C22+C23+C24+C25+C28+C33+C34+C35+C39)</f>
        <v>18</v>
      </c>
      <c r="D40" s="198">
        <f>SUM(D21+D22+D23+D24+D38+D25+D28+D33+D34+D35+D37+D39)</f>
        <v>9675</v>
      </c>
      <c r="E40" s="196">
        <f>SUM(E21+E22+E23+E24+E25+E28+E33+E34+E35)</f>
        <v>8754</v>
      </c>
      <c r="F40" s="196">
        <f>SUM(F21+F22+F23+F24+F38+F25+F28+F33+F34+F35+F37+F39)</f>
        <v>7</v>
      </c>
      <c r="G40" s="198">
        <f>SUM(G21+G22+G23+G24+G25+G28+G33+G34+G35+G37)</f>
        <v>8811</v>
      </c>
      <c r="H40" s="197">
        <f>SUM(H21:H39)</f>
        <v>-628</v>
      </c>
      <c r="I40" s="43">
        <f t="shared" si="2"/>
        <v>0.9106976744186046</v>
      </c>
      <c r="J40" s="42">
        <f>SUM(J21+J22+J23+J24+J25+J28+J33+J34+J35+J39)</f>
        <v>8715</v>
      </c>
      <c r="K40" s="42">
        <f>SUM(K21+K22+K23+K24+K25+K28+K33+K34+K35+K39)</f>
        <v>7</v>
      </c>
      <c r="L40" s="198">
        <f>SUM(L21+L22+L23+L24+L25+L28+L33+L34+L35+L39)</f>
        <v>8722</v>
      </c>
      <c r="M40" s="197">
        <f t="shared" si="5"/>
        <v>-89</v>
      </c>
      <c r="N40" s="43">
        <f t="shared" si="4"/>
        <v>0.98989898989899</v>
      </c>
    </row>
    <row r="41" spans="1:14" ht="15" customHeight="1" thickBot="1">
      <c r="A41" s="58" t="s">
        <v>42</v>
      </c>
      <c r="B41" s="41">
        <f>B20-B40</f>
        <v>12</v>
      </c>
      <c r="C41" s="42">
        <f>C20-C40</f>
        <v>6</v>
      </c>
      <c r="D41" s="198">
        <f>SUM(B41:C41)</f>
        <v>18</v>
      </c>
      <c r="E41" s="354">
        <f>E20-E40</f>
        <v>-15</v>
      </c>
      <c r="F41" s="353">
        <f>F20-F40</f>
        <v>15</v>
      </c>
      <c r="G41" s="352">
        <f>SUM(E41:F41)</f>
        <v>0</v>
      </c>
      <c r="H41" s="351">
        <f>SUM(C41:D41)</f>
        <v>24</v>
      </c>
      <c r="I41" s="43"/>
      <c r="J41" s="41">
        <f>J20-J40</f>
        <v>-3</v>
      </c>
      <c r="K41" s="42">
        <f>K20-K40</f>
        <v>3</v>
      </c>
      <c r="L41" s="60">
        <f>SUM(J41:K41)</f>
        <v>0</v>
      </c>
      <c r="M41" s="41"/>
      <c r="N41" s="43"/>
    </row>
    <row r="42" spans="1:14" ht="24.75" thickBot="1">
      <c r="A42" s="58" t="s">
        <v>43</v>
      </c>
      <c r="B42" s="822">
        <v>0</v>
      </c>
      <c r="C42" s="823"/>
      <c r="D42" s="824"/>
      <c r="E42" s="825">
        <v>0</v>
      </c>
      <c r="F42" s="826"/>
      <c r="G42" s="827"/>
      <c r="H42" s="41"/>
      <c r="I42" s="43"/>
      <c r="J42" s="825">
        <v>0</v>
      </c>
      <c r="K42" s="828"/>
      <c r="L42" s="829"/>
      <c r="M42" s="41"/>
      <c r="N42" s="43"/>
    </row>
    <row r="43" spans="1:15" ht="21.75" customHeight="1" thickBot="1">
      <c r="A43" s="61" t="s">
        <v>44</v>
      </c>
      <c r="B43" s="870"/>
      <c r="C43" s="823"/>
      <c r="D43" s="823"/>
      <c r="E43" s="825">
        <f>+E42+F42</f>
        <v>0</v>
      </c>
      <c r="F43" s="826"/>
      <c r="G43" s="827"/>
      <c r="J43" s="254"/>
      <c r="K43" s="254"/>
      <c r="L43" s="254"/>
      <c r="M43" s="254"/>
      <c r="N43" s="254"/>
      <c r="O43" s="254"/>
    </row>
    <row r="44" spans="1:15" ht="14.25" customHeight="1">
      <c r="A44" s="254"/>
      <c r="J44" s="254"/>
      <c r="K44" s="254"/>
      <c r="L44" s="254"/>
      <c r="M44" s="254"/>
      <c r="N44" s="254"/>
      <c r="O44" s="254"/>
    </row>
    <row r="45" ht="14.25" customHeight="1">
      <c r="A45" s="254"/>
    </row>
    <row r="46" spans="1:11" ht="14.25" customHeight="1" thickBot="1">
      <c r="A46" s="303" t="s">
        <v>0</v>
      </c>
      <c r="B46" s="884" t="s">
        <v>101</v>
      </c>
      <c r="C46" s="884"/>
      <c r="D46" s="884"/>
      <c r="E46" s="884"/>
      <c r="F46" s="884"/>
      <c r="G46" s="884"/>
      <c r="H46" s="884"/>
      <c r="I46" s="884"/>
      <c r="J46" s="884"/>
      <c r="K46" s="288" t="s">
        <v>1</v>
      </c>
    </row>
    <row r="47" spans="1:11" ht="14.25" customHeight="1">
      <c r="A47" s="803" t="s">
        <v>45</v>
      </c>
      <c r="B47" s="806" t="s">
        <v>86</v>
      </c>
      <c r="C47" s="885" t="s">
        <v>85</v>
      </c>
      <c r="D47" s="886"/>
      <c r="E47" s="886"/>
      <c r="F47" s="886"/>
      <c r="G47" s="886"/>
      <c r="H47" s="886"/>
      <c r="I47" s="886"/>
      <c r="J47" s="887"/>
      <c r="K47" s="888" t="s">
        <v>87</v>
      </c>
    </row>
    <row r="48" spans="1:11" ht="14.25" customHeight="1">
      <c r="A48" s="804"/>
      <c r="B48" s="807"/>
      <c r="C48" s="872" t="s">
        <v>46</v>
      </c>
      <c r="D48" s="787" t="s">
        <v>47</v>
      </c>
      <c r="E48" s="788"/>
      <c r="F48" s="788"/>
      <c r="G48" s="788"/>
      <c r="H48" s="788"/>
      <c r="I48" s="788"/>
      <c r="J48" s="789"/>
      <c r="K48" s="889"/>
    </row>
    <row r="49" spans="1:11" ht="14.25" customHeight="1">
      <c r="A49" s="805"/>
      <c r="B49" s="808"/>
      <c r="C49" s="786"/>
      <c r="D49" s="63">
        <v>1</v>
      </c>
      <c r="E49" s="63">
        <v>2</v>
      </c>
      <c r="F49" s="63">
        <v>3</v>
      </c>
      <c r="G49" s="63">
        <v>4</v>
      </c>
      <c r="H49" s="64">
        <v>5</v>
      </c>
      <c r="I49" s="64">
        <v>6</v>
      </c>
      <c r="J49" s="64">
        <v>7</v>
      </c>
      <c r="K49" s="890"/>
    </row>
    <row r="50" spans="1:11" ht="14.25" customHeight="1" thickBot="1">
      <c r="A50" s="169">
        <v>145502</v>
      </c>
      <c r="B50" s="167">
        <v>101909</v>
      </c>
      <c r="C50" s="167">
        <f>SUM(D50:I50)</f>
        <v>1465</v>
      </c>
      <c r="D50" s="168">
        <v>7</v>
      </c>
      <c r="E50" s="167">
        <v>318</v>
      </c>
      <c r="F50" s="167">
        <v>0</v>
      </c>
      <c r="G50" s="167">
        <v>0</v>
      </c>
      <c r="H50" s="166">
        <v>327</v>
      </c>
      <c r="I50" s="166">
        <v>813</v>
      </c>
      <c r="J50" s="166">
        <v>0</v>
      </c>
      <c r="K50" s="165">
        <f>A50-B50-C50</f>
        <v>42128</v>
      </c>
    </row>
    <row r="51" spans="1:10" ht="14.25" customHeight="1">
      <c r="A51" s="350"/>
      <c r="B51" s="349"/>
      <c r="C51" s="349"/>
      <c r="D51" s="349"/>
      <c r="E51" s="349"/>
      <c r="F51" s="349"/>
      <c r="G51" s="349"/>
      <c r="H51" s="349"/>
      <c r="I51" s="349"/>
      <c r="J51" s="349"/>
    </row>
    <row r="52" spans="1:13" ht="14.25" customHeight="1" thickBot="1">
      <c r="A52" s="884" t="s">
        <v>48</v>
      </c>
      <c r="B52" s="891"/>
      <c r="C52" s="891"/>
      <c r="D52" s="891"/>
      <c r="E52" s="891"/>
      <c r="F52" s="884"/>
      <c r="G52" s="884"/>
      <c r="H52" s="884"/>
      <c r="I52" s="884"/>
      <c r="J52" s="884"/>
      <c r="K52" s="884"/>
      <c r="L52" s="884"/>
      <c r="M52" s="884"/>
    </row>
    <row r="53" spans="2:9" ht="14.25" customHeight="1">
      <c r="B53" s="348"/>
      <c r="C53" s="347" t="s">
        <v>49</v>
      </c>
      <c r="D53" s="346"/>
      <c r="E53" s="345"/>
      <c r="F53" s="344" t="s">
        <v>76</v>
      </c>
      <c r="G53" s="344"/>
      <c r="H53" s="343"/>
      <c r="I53" s="342"/>
    </row>
    <row r="54" spans="1:13" ht="23.25" customHeight="1" thickBot="1">
      <c r="A54" s="289"/>
      <c r="B54" s="341"/>
      <c r="C54" s="340"/>
      <c r="D54" s="339"/>
      <c r="E54" s="338" t="s">
        <v>77</v>
      </c>
      <c r="F54" s="338" t="s">
        <v>50</v>
      </c>
      <c r="G54" s="338" t="s">
        <v>51</v>
      </c>
      <c r="H54" s="337" t="s">
        <v>78</v>
      </c>
      <c r="I54" s="336"/>
      <c r="J54" s="289"/>
      <c r="K54" s="289"/>
      <c r="L54" s="289"/>
      <c r="M54" s="289"/>
    </row>
    <row r="55" spans="2:9" ht="12">
      <c r="B55" s="335" t="s">
        <v>52</v>
      </c>
      <c r="C55" s="334"/>
      <c r="D55" s="333"/>
      <c r="E55" s="257" t="s">
        <v>53</v>
      </c>
      <c r="F55" s="332" t="s">
        <v>53</v>
      </c>
      <c r="G55" s="332" t="s">
        <v>53</v>
      </c>
      <c r="H55" s="255" t="s">
        <v>53</v>
      </c>
      <c r="I55" s="325"/>
    </row>
    <row r="56" spans="2:9" ht="14.25" customHeight="1">
      <c r="B56" s="331" t="s">
        <v>97</v>
      </c>
      <c r="C56" s="330"/>
      <c r="D56" s="329"/>
      <c r="E56" s="328" t="s">
        <v>53</v>
      </c>
      <c r="F56" s="327" t="s">
        <v>53</v>
      </c>
      <c r="G56" s="327" t="s">
        <v>53</v>
      </c>
      <c r="H56" s="326" t="s">
        <v>53</v>
      </c>
      <c r="I56" s="325"/>
    </row>
    <row r="57" spans="2:9" ht="14.25" customHeight="1">
      <c r="B57" s="324" t="s">
        <v>57</v>
      </c>
      <c r="C57" s="323"/>
      <c r="D57" s="322"/>
      <c r="E57" s="321">
        <f>E58+E59+E60</f>
        <v>1166</v>
      </c>
      <c r="F57" s="320">
        <f>F58+F59+F60</f>
        <v>1465</v>
      </c>
      <c r="G57" s="320">
        <f>G58+G59+G60</f>
        <v>1365</v>
      </c>
      <c r="H57" s="319">
        <f>H58+H59+H60</f>
        <v>1266</v>
      </c>
      <c r="I57" s="318"/>
    </row>
    <row r="58" spans="2:9" ht="14.25" customHeight="1">
      <c r="B58" s="317" t="s">
        <v>100</v>
      </c>
      <c r="C58" s="316"/>
      <c r="D58" s="315"/>
      <c r="E58" s="158">
        <v>140</v>
      </c>
      <c r="F58" s="157">
        <v>0</v>
      </c>
      <c r="G58" s="157">
        <v>0</v>
      </c>
      <c r="H58" s="155">
        <f>+E58+F58-G58</f>
        <v>140</v>
      </c>
      <c r="I58" s="146"/>
    </row>
    <row r="59" spans="2:9" ht="14.25" customHeight="1">
      <c r="B59" s="317" t="s">
        <v>99</v>
      </c>
      <c r="C59" s="316"/>
      <c r="D59" s="315"/>
      <c r="E59" s="158">
        <v>177</v>
      </c>
      <c r="F59" s="157">
        <v>0</v>
      </c>
      <c r="G59" s="157">
        <v>0</v>
      </c>
      <c r="H59" s="155">
        <f>+E59+F59-G59</f>
        <v>177</v>
      </c>
      <c r="I59" s="146"/>
    </row>
    <row r="60" spans="2:9" ht="14.25" customHeight="1">
      <c r="B60" s="317" t="s">
        <v>98</v>
      </c>
      <c r="C60" s="316"/>
      <c r="D60" s="315"/>
      <c r="E60" s="158">
        <v>849</v>
      </c>
      <c r="F60" s="157">
        <v>1465</v>
      </c>
      <c r="G60" s="157">
        <v>1365</v>
      </c>
      <c r="H60" s="155">
        <f>+E60+F60-G60</f>
        <v>949</v>
      </c>
      <c r="I60" s="146"/>
    </row>
    <row r="61" spans="2:9" ht="14.25" customHeight="1" thickBot="1">
      <c r="B61" s="892" t="s">
        <v>56</v>
      </c>
      <c r="C61" s="893"/>
      <c r="D61" s="894"/>
      <c r="E61" s="314">
        <v>88</v>
      </c>
      <c r="F61" s="313">
        <v>35</v>
      </c>
      <c r="G61" s="313">
        <v>40</v>
      </c>
      <c r="H61" s="312">
        <f>+E61+F61-G61</f>
        <v>83</v>
      </c>
      <c r="I61" s="146"/>
    </row>
    <row r="62" spans="2:9" ht="14.25" customHeight="1">
      <c r="B62" s="288"/>
      <c r="C62" s="288"/>
      <c r="D62" s="288"/>
      <c r="E62" s="288"/>
      <c r="F62" s="288"/>
      <c r="G62" s="288"/>
      <c r="H62" s="288"/>
      <c r="I62" s="288"/>
    </row>
    <row r="63" ht="14.25" customHeight="1">
      <c r="B63" s="303"/>
    </row>
    <row r="64" ht="14.25" customHeight="1" thickBot="1">
      <c r="A64" s="303"/>
    </row>
    <row r="65" spans="1:13" ht="14.25" customHeight="1">
      <c r="A65" s="895" t="s">
        <v>79</v>
      </c>
      <c r="B65" s="896"/>
      <c r="C65" s="896"/>
      <c r="D65" s="896"/>
      <c r="E65" s="896"/>
      <c r="F65" s="896"/>
      <c r="G65" s="896"/>
      <c r="H65" s="896"/>
      <c r="I65" s="896"/>
      <c r="J65" s="896"/>
      <c r="K65" s="896"/>
      <c r="L65" s="896"/>
      <c r="M65" s="897"/>
    </row>
    <row r="66" spans="1:13" ht="14.25" customHeight="1">
      <c r="A66" s="898" t="s">
        <v>60</v>
      </c>
      <c r="B66" s="899"/>
      <c r="C66" s="899"/>
      <c r="D66" s="899"/>
      <c r="E66" s="900"/>
      <c r="F66" s="311" t="s">
        <v>124</v>
      </c>
      <c r="G66" s="901" t="s">
        <v>62</v>
      </c>
      <c r="H66" s="899"/>
      <c r="I66" s="899"/>
      <c r="J66" s="899"/>
      <c r="K66" s="899"/>
      <c r="L66" s="900"/>
      <c r="M66" s="310" t="s">
        <v>124</v>
      </c>
    </row>
    <row r="67" spans="1:13" s="306" customFormat="1" ht="14.25" customHeight="1">
      <c r="A67" s="902" t="s">
        <v>123</v>
      </c>
      <c r="B67" s="903"/>
      <c r="C67" s="903"/>
      <c r="D67" s="903"/>
      <c r="E67" s="904"/>
      <c r="F67" s="308">
        <v>225</v>
      </c>
      <c r="G67" s="905"/>
      <c r="H67" s="906"/>
      <c r="I67" s="906"/>
      <c r="J67" s="906"/>
      <c r="K67" s="906"/>
      <c r="L67" s="907"/>
      <c r="M67" s="307">
        <v>0</v>
      </c>
    </row>
    <row r="68" spans="1:13" s="306" customFormat="1" ht="14.25" customHeight="1">
      <c r="A68" s="908"/>
      <c r="B68" s="909"/>
      <c r="C68" s="909"/>
      <c r="D68" s="909"/>
      <c r="E68" s="910"/>
      <c r="F68" s="309"/>
      <c r="G68" s="905"/>
      <c r="H68" s="906"/>
      <c r="I68" s="906"/>
      <c r="J68" s="906"/>
      <c r="K68" s="906"/>
      <c r="L68" s="907"/>
      <c r="M68" s="307"/>
    </row>
    <row r="69" spans="1:13" s="306" customFormat="1" ht="14.25" customHeight="1" thickBot="1">
      <c r="A69" s="908"/>
      <c r="B69" s="909"/>
      <c r="C69" s="909"/>
      <c r="D69" s="909"/>
      <c r="E69" s="910"/>
      <c r="F69" s="308"/>
      <c r="G69" s="905"/>
      <c r="H69" s="906"/>
      <c r="I69" s="906"/>
      <c r="J69" s="906"/>
      <c r="K69" s="906"/>
      <c r="L69" s="907"/>
      <c r="M69" s="307"/>
    </row>
    <row r="70" spans="1:13" s="254" customFormat="1" ht="14.25" customHeight="1" thickBot="1">
      <c r="A70" s="918" t="s">
        <v>63</v>
      </c>
      <c r="B70" s="919"/>
      <c r="C70" s="919"/>
      <c r="D70" s="919"/>
      <c r="E70" s="920"/>
      <c r="F70" s="305">
        <f>SUM(F67:F69)</f>
        <v>225</v>
      </c>
      <c r="G70" s="921" t="s">
        <v>63</v>
      </c>
      <c r="H70" s="922"/>
      <c r="I70" s="922"/>
      <c r="J70" s="922"/>
      <c r="K70" s="922"/>
      <c r="L70" s="923"/>
      <c r="M70" s="304">
        <v>0</v>
      </c>
    </row>
    <row r="71" spans="1:6" s="254" customFormat="1" ht="14.25" customHeight="1" thickBot="1">
      <c r="A71" s="864" t="s">
        <v>64</v>
      </c>
      <c r="B71" s="865"/>
      <c r="C71" s="865"/>
      <c r="D71" s="865"/>
      <c r="E71" s="866"/>
      <c r="F71" s="237">
        <v>1140</v>
      </c>
    </row>
    <row r="72" ht="14.25" customHeight="1">
      <c r="A72" s="254"/>
    </row>
    <row r="73" ht="14.25" customHeight="1">
      <c r="A73" s="254"/>
    </row>
    <row r="75" spans="2:10" ht="12">
      <c r="B75" s="924" t="s">
        <v>80</v>
      </c>
      <c r="C75" s="924"/>
      <c r="D75" s="924"/>
      <c r="E75" s="924"/>
      <c r="F75" s="924"/>
      <c r="G75" s="924"/>
      <c r="H75" s="924"/>
      <c r="I75" s="924"/>
      <c r="J75" s="924"/>
    </row>
    <row r="76" ht="12.75" thickBot="1">
      <c r="B76" s="303"/>
    </row>
    <row r="77" spans="2:10" ht="12.75" thickBot="1">
      <c r="B77" s="302" t="s">
        <v>65</v>
      </c>
      <c r="C77" s="301"/>
      <c r="D77" s="300"/>
      <c r="E77" s="925" t="s">
        <v>122</v>
      </c>
      <c r="F77" s="926"/>
      <c r="G77" s="927"/>
      <c r="H77" s="925" t="s">
        <v>67</v>
      </c>
      <c r="I77" s="928"/>
      <c r="J77" s="929"/>
    </row>
    <row r="78" spans="1:38" s="296" customFormat="1" ht="13.5" customHeight="1">
      <c r="A78" s="288"/>
      <c r="B78" s="299" t="s">
        <v>68</v>
      </c>
      <c r="C78" s="298" t="s">
        <v>69</v>
      </c>
      <c r="D78" s="297" t="s">
        <v>70</v>
      </c>
      <c r="E78" s="299" t="s">
        <v>68</v>
      </c>
      <c r="F78" s="298" t="s">
        <v>69</v>
      </c>
      <c r="G78" s="297" t="s">
        <v>71</v>
      </c>
      <c r="H78" s="911" t="s">
        <v>72</v>
      </c>
      <c r="I78" s="912"/>
      <c r="J78" s="913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</row>
    <row r="79" spans="2:10" ht="12.75" thickBot="1">
      <c r="B79" s="295">
        <v>2013</v>
      </c>
      <c r="C79" s="294">
        <v>2014</v>
      </c>
      <c r="D79" s="293"/>
      <c r="E79" s="295">
        <v>2013</v>
      </c>
      <c r="F79" s="294">
        <v>2014</v>
      </c>
      <c r="G79" s="293" t="s">
        <v>82</v>
      </c>
      <c r="H79" s="914" t="s">
        <v>73</v>
      </c>
      <c r="I79" s="915"/>
      <c r="J79" s="916"/>
    </row>
    <row r="80" spans="2:10" ht="16.5" customHeight="1" thickBot="1">
      <c r="B80" s="292">
        <v>20</v>
      </c>
      <c r="C80" s="291">
        <v>20</v>
      </c>
      <c r="D80" s="128">
        <f>SUM(C80-B80)</f>
        <v>0</v>
      </c>
      <c r="E80" s="292">
        <f>H81/(12*B80)*1000</f>
        <v>15187.5</v>
      </c>
      <c r="F80" s="291">
        <f>H80/(12*C80)*1000</f>
        <v>15604.166666666666</v>
      </c>
      <c r="G80" s="290">
        <f>PRODUCT(F80/E80*100)</f>
        <v>102.74348422496571</v>
      </c>
      <c r="H80" s="762">
        <f>L30</f>
        <v>3745</v>
      </c>
      <c r="I80" s="763"/>
      <c r="J80" s="764"/>
    </row>
    <row r="81" spans="8:10" ht="12.75" customHeight="1" hidden="1">
      <c r="H81" s="917">
        <f>G30</f>
        <v>3645</v>
      </c>
      <c r="I81" s="917"/>
      <c r="J81" s="917"/>
    </row>
    <row r="90" ht="12.75" customHeight="1">
      <c r="N90" s="289"/>
    </row>
    <row r="95" ht="12">
      <c r="J95" s="254"/>
    </row>
  </sheetData>
  <sheetProtection/>
  <mergeCells count="39">
    <mergeCell ref="H80:J80"/>
    <mergeCell ref="H81:J81"/>
    <mergeCell ref="A70:E70"/>
    <mergeCell ref="G70:L70"/>
    <mergeCell ref="A71:E71"/>
    <mergeCell ref="B75:J75"/>
    <mergeCell ref="E77:G77"/>
    <mergeCell ref="H77:J77"/>
    <mergeCell ref="A68:E68"/>
    <mergeCell ref="G68:L68"/>
    <mergeCell ref="A69:E69"/>
    <mergeCell ref="G69:L69"/>
    <mergeCell ref="H78:J78"/>
    <mergeCell ref="H79:J79"/>
    <mergeCell ref="A52:M52"/>
    <mergeCell ref="B61:D61"/>
    <mergeCell ref="A65:M65"/>
    <mergeCell ref="A66:E66"/>
    <mergeCell ref="G66:L66"/>
    <mergeCell ref="A67:E67"/>
    <mergeCell ref="G67:L67"/>
    <mergeCell ref="A47:A49"/>
    <mergeCell ref="B47:B49"/>
    <mergeCell ref="C47:J47"/>
    <mergeCell ref="K47:K49"/>
    <mergeCell ref="C48:C49"/>
    <mergeCell ref="D48:J48"/>
    <mergeCell ref="B42:D42"/>
    <mergeCell ref="E42:G42"/>
    <mergeCell ref="J42:L42"/>
    <mergeCell ref="B43:D43"/>
    <mergeCell ref="E43:G43"/>
    <mergeCell ref="B46:J46"/>
    <mergeCell ref="A2:O2"/>
    <mergeCell ref="A5:A8"/>
    <mergeCell ref="M6:N6"/>
    <mergeCell ref="O26:O28"/>
    <mergeCell ref="H6:I6"/>
    <mergeCell ref="B5:N5"/>
  </mergeCells>
  <printOptions/>
  <pageMargins left="0.7086614173228347" right="0.7086614173228347" top="0.5795833333333333" bottom="0.7874015748031497" header="0.31496062992125984" footer="0.31496062992125984"/>
  <pageSetup fitToHeight="1" fitToWidth="1" horizontalDpi="600" verticalDpi="600" orientation="portrait" paperSize="9" scale="52" r:id="rId1"/>
  <headerFooter>
    <oddHeader>&amp;R&amp;"-,Tučné"RK-40-2013-21, př. 5b
počet stran: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view="pageLayout" zoomScaleNormal="80" workbookViewId="0" topLeftCell="B1">
      <selection activeCell="K9" sqref="K9"/>
    </sheetView>
  </sheetViews>
  <sheetFormatPr defaultColWidth="9.140625" defaultRowHeight="15"/>
  <cols>
    <col min="1" max="1" width="34.421875" style="0" customWidth="1"/>
    <col min="2" max="7" width="9.7109375" style="1" customWidth="1"/>
    <col min="8" max="9" width="8.7109375" style="1" customWidth="1"/>
    <col min="10" max="10" width="9.421875" style="0" customWidth="1"/>
    <col min="11" max="11" width="9.8515625" style="0" customWidth="1"/>
    <col min="16" max="16" width="9.7109375" style="0" customWidth="1"/>
  </cols>
  <sheetData>
    <row r="1" spans="13:14" ht="15">
      <c r="M1" s="2"/>
      <c r="N1" s="212"/>
    </row>
    <row r="2" spans="13:14" ht="15">
      <c r="M2" s="2"/>
      <c r="N2" s="212"/>
    </row>
    <row r="3" spans="1:15" ht="15.75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</row>
    <row r="4" spans="1:14" ht="14.25" customHeight="1" thickBot="1">
      <c r="A4" s="3"/>
      <c r="B4" s="4"/>
      <c r="C4" s="4"/>
      <c r="D4" s="4"/>
      <c r="E4" s="4"/>
      <c r="F4" s="4"/>
      <c r="G4" s="4"/>
      <c r="H4" s="4"/>
      <c r="I4" s="4"/>
      <c r="N4" t="s">
        <v>1</v>
      </c>
    </row>
    <row r="5" spans="1:14" ht="20.25" customHeight="1" thickBot="1">
      <c r="A5" s="812" t="s">
        <v>2</v>
      </c>
      <c r="B5" s="819" t="s">
        <v>130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  <c r="M5" s="820"/>
      <c r="N5" s="821"/>
    </row>
    <row r="6" spans="1:14" ht="15">
      <c r="A6" s="813"/>
      <c r="B6" s="5" t="s">
        <v>83</v>
      </c>
      <c r="C6" s="6"/>
      <c r="D6" s="7"/>
      <c r="E6" s="5" t="s">
        <v>88</v>
      </c>
      <c r="F6" s="6"/>
      <c r="G6" s="7"/>
      <c r="H6" s="815" t="s">
        <v>4</v>
      </c>
      <c r="I6" s="878"/>
      <c r="J6" s="6" t="s">
        <v>75</v>
      </c>
      <c r="K6" s="8"/>
      <c r="L6" s="7"/>
      <c r="M6" s="815" t="s">
        <v>81</v>
      </c>
      <c r="N6" s="816"/>
    </row>
    <row r="7" spans="1:14" ht="15">
      <c r="A7" s="813"/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ht="15.75" thickBot="1">
      <c r="A8" s="814"/>
      <c r="B8" s="14" t="s">
        <v>9</v>
      </c>
      <c r="C8" s="15" t="s">
        <v>9</v>
      </c>
      <c r="D8" s="16"/>
      <c r="E8" s="14" t="s">
        <v>9</v>
      </c>
      <c r="F8" s="15" t="s">
        <v>9</v>
      </c>
      <c r="G8" s="16"/>
      <c r="H8" s="18" t="s">
        <v>10</v>
      </c>
      <c r="I8" s="20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15" customHeight="1">
      <c r="A9" s="19" t="s">
        <v>12</v>
      </c>
      <c r="B9" s="191">
        <v>0</v>
      </c>
      <c r="C9" s="190">
        <v>0</v>
      </c>
      <c r="D9" s="187">
        <f aca="true" t="shared" si="0" ref="D9:D18">SUM(B9:C9)</f>
        <v>0</v>
      </c>
      <c r="E9" s="191">
        <v>0</v>
      </c>
      <c r="F9" s="190">
        <v>0</v>
      </c>
      <c r="G9" s="187">
        <f>SUM(E9:F9)</f>
        <v>0</v>
      </c>
      <c r="H9" s="193">
        <f>SUM(F9:G9)</f>
        <v>0</v>
      </c>
      <c r="I9" s="176">
        <f aca="true" t="shared" si="1" ref="I9:I38">IF(D9=0,0,+G9/D9)</f>
        <v>0</v>
      </c>
      <c r="J9" s="186">
        <v>0</v>
      </c>
      <c r="K9" s="190">
        <v>0</v>
      </c>
      <c r="L9" s="33">
        <f aca="true" t="shared" si="2" ref="L9:L18">SUM(J9:K9)</f>
        <v>0</v>
      </c>
      <c r="M9" s="27">
        <v>0</v>
      </c>
      <c r="N9" s="28">
        <f aca="true" t="shared" si="3" ref="N9:N38">IF(G9=0,0,+L9/G9)</f>
        <v>0</v>
      </c>
    </row>
    <row r="10" spans="1:14" ht="15" customHeight="1">
      <c r="A10" s="29" t="s">
        <v>13</v>
      </c>
      <c r="B10" s="191">
        <v>557</v>
      </c>
      <c r="C10" s="190">
        <v>0</v>
      </c>
      <c r="D10" s="187">
        <f t="shared" si="0"/>
        <v>557</v>
      </c>
      <c r="E10" s="191">
        <v>450</v>
      </c>
      <c r="F10" s="190">
        <v>0</v>
      </c>
      <c r="G10" s="187">
        <f aca="true" t="shared" si="4" ref="G10:G18">SUM(E10:F10)</f>
        <v>450</v>
      </c>
      <c r="H10" s="177">
        <f aca="true" t="shared" si="5" ref="H10:H38">+G10-D10</f>
        <v>-107</v>
      </c>
      <c r="I10" s="176">
        <f t="shared" si="1"/>
        <v>0.8078994614003591</v>
      </c>
      <c r="J10" s="186">
        <v>400</v>
      </c>
      <c r="K10" s="190">
        <v>0</v>
      </c>
      <c r="L10" s="33">
        <f t="shared" si="2"/>
        <v>400</v>
      </c>
      <c r="M10" s="32">
        <f aca="true" t="shared" si="6" ref="M10:M38">+L10-G10</f>
        <v>-50</v>
      </c>
      <c r="N10" s="28">
        <f t="shared" si="3"/>
        <v>0.8888888888888888</v>
      </c>
    </row>
    <row r="11" spans="1:14" ht="15" customHeight="1">
      <c r="A11" s="29" t="s">
        <v>14</v>
      </c>
      <c r="B11" s="191">
        <v>21</v>
      </c>
      <c r="C11" s="190">
        <v>0</v>
      </c>
      <c r="D11" s="187">
        <f t="shared" si="0"/>
        <v>21</v>
      </c>
      <c r="E11" s="191">
        <v>10</v>
      </c>
      <c r="F11" s="190">
        <v>0</v>
      </c>
      <c r="G11" s="187">
        <f t="shared" si="4"/>
        <v>10</v>
      </c>
      <c r="H11" s="177">
        <f t="shared" si="5"/>
        <v>-11</v>
      </c>
      <c r="I11" s="176">
        <f t="shared" si="1"/>
        <v>0.47619047619047616</v>
      </c>
      <c r="J11" s="186">
        <v>80</v>
      </c>
      <c r="K11" s="190">
        <v>0</v>
      </c>
      <c r="L11" s="33">
        <f t="shared" si="2"/>
        <v>80</v>
      </c>
      <c r="M11" s="32">
        <f t="shared" si="6"/>
        <v>70</v>
      </c>
      <c r="N11" s="28">
        <f t="shared" si="3"/>
        <v>8</v>
      </c>
    </row>
    <row r="12" spans="1:14" ht="15" customHeight="1">
      <c r="A12" s="29" t="s">
        <v>15</v>
      </c>
      <c r="B12" s="191">
        <v>116</v>
      </c>
      <c r="C12" s="190">
        <v>0</v>
      </c>
      <c r="D12" s="187">
        <f t="shared" si="0"/>
        <v>116</v>
      </c>
      <c r="E12" s="191">
        <v>90</v>
      </c>
      <c r="F12" s="190">
        <v>0</v>
      </c>
      <c r="G12" s="187">
        <f t="shared" si="4"/>
        <v>90</v>
      </c>
      <c r="H12" s="177">
        <f t="shared" si="5"/>
        <v>-26</v>
      </c>
      <c r="I12" s="176">
        <f t="shared" si="1"/>
        <v>0.7758620689655172</v>
      </c>
      <c r="J12" s="186">
        <v>90</v>
      </c>
      <c r="K12" s="190">
        <v>0</v>
      </c>
      <c r="L12" s="33">
        <f t="shared" si="2"/>
        <v>90</v>
      </c>
      <c r="M12" s="32">
        <f t="shared" si="6"/>
        <v>0</v>
      </c>
      <c r="N12" s="28">
        <f t="shared" si="3"/>
        <v>1</v>
      </c>
    </row>
    <row r="13" spans="1:14" ht="15" customHeight="1">
      <c r="A13" s="29" t="s">
        <v>16</v>
      </c>
      <c r="B13" s="191">
        <v>0</v>
      </c>
      <c r="C13" s="190">
        <v>0</v>
      </c>
      <c r="D13" s="187">
        <f t="shared" si="0"/>
        <v>0</v>
      </c>
      <c r="E13" s="191">
        <v>0</v>
      </c>
      <c r="F13" s="190">
        <v>0</v>
      </c>
      <c r="G13" s="187">
        <f t="shared" si="4"/>
        <v>0</v>
      </c>
      <c r="H13" s="177">
        <f t="shared" si="5"/>
        <v>0</v>
      </c>
      <c r="I13" s="176">
        <f t="shared" si="1"/>
        <v>0</v>
      </c>
      <c r="J13" s="186">
        <v>0</v>
      </c>
      <c r="K13" s="190">
        <v>0</v>
      </c>
      <c r="L13" s="33">
        <f t="shared" si="2"/>
        <v>0</v>
      </c>
      <c r="M13" s="32">
        <f t="shared" si="6"/>
        <v>0</v>
      </c>
      <c r="N13" s="28">
        <f t="shared" si="3"/>
        <v>0</v>
      </c>
    </row>
    <row r="14" spans="1:14" ht="15" customHeight="1">
      <c r="A14" s="29" t="s">
        <v>108</v>
      </c>
      <c r="B14" s="191">
        <v>267</v>
      </c>
      <c r="C14" s="190">
        <v>0</v>
      </c>
      <c r="D14" s="187">
        <f t="shared" si="0"/>
        <v>267</v>
      </c>
      <c r="E14" s="191">
        <v>35</v>
      </c>
      <c r="F14" s="190">
        <v>0</v>
      </c>
      <c r="G14" s="187">
        <f t="shared" si="4"/>
        <v>35</v>
      </c>
      <c r="H14" s="177">
        <f t="shared" si="5"/>
        <v>-232</v>
      </c>
      <c r="I14" s="176">
        <f t="shared" si="1"/>
        <v>0.13108614232209737</v>
      </c>
      <c r="J14" s="186">
        <v>238</v>
      </c>
      <c r="K14" s="190">
        <v>0</v>
      </c>
      <c r="L14" s="33">
        <f t="shared" si="2"/>
        <v>238</v>
      </c>
      <c r="M14" s="32">
        <f t="shared" si="6"/>
        <v>203</v>
      </c>
      <c r="N14" s="28">
        <f t="shared" si="3"/>
        <v>6.8</v>
      </c>
    </row>
    <row r="15" spans="1:14" ht="24">
      <c r="A15" s="29" t="s">
        <v>107</v>
      </c>
      <c r="B15" s="191">
        <v>0</v>
      </c>
      <c r="C15" s="190">
        <v>0</v>
      </c>
      <c r="D15" s="187">
        <f>SUM(B15:C15)</f>
        <v>0</v>
      </c>
      <c r="E15" s="191">
        <v>0</v>
      </c>
      <c r="F15" s="190">
        <v>0</v>
      </c>
      <c r="G15" s="187">
        <f>SUM(E15:F15)</f>
        <v>0</v>
      </c>
      <c r="H15" s="177">
        <f>+G15-D15</f>
        <v>0</v>
      </c>
      <c r="I15" s="176">
        <f t="shared" si="1"/>
        <v>0</v>
      </c>
      <c r="J15" s="186">
        <v>0</v>
      </c>
      <c r="K15" s="190">
        <v>0</v>
      </c>
      <c r="L15" s="33">
        <f>SUM(J15:K15)</f>
        <v>0</v>
      </c>
      <c r="M15" s="32">
        <f t="shared" si="6"/>
        <v>0</v>
      </c>
      <c r="N15" s="28">
        <f t="shared" si="3"/>
        <v>0</v>
      </c>
    </row>
    <row r="16" spans="1:14" ht="15" customHeight="1">
      <c r="A16" s="29" t="s">
        <v>19</v>
      </c>
      <c r="B16" s="191">
        <v>0</v>
      </c>
      <c r="C16" s="190">
        <v>0</v>
      </c>
      <c r="D16" s="187">
        <f>SUM(B16:C16)</f>
        <v>0</v>
      </c>
      <c r="E16" s="191">
        <v>0</v>
      </c>
      <c r="F16" s="190">
        <v>0</v>
      </c>
      <c r="G16" s="187">
        <f t="shared" si="4"/>
        <v>0</v>
      </c>
      <c r="H16" s="177">
        <f t="shared" si="5"/>
        <v>0</v>
      </c>
      <c r="I16" s="176">
        <f t="shared" si="1"/>
        <v>0</v>
      </c>
      <c r="J16" s="186">
        <v>0</v>
      </c>
      <c r="K16" s="190">
        <v>0</v>
      </c>
      <c r="L16" s="33">
        <f t="shared" si="2"/>
        <v>0</v>
      </c>
      <c r="M16" s="32">
        <f t="shared" si="6"/>
        <v>0</v>
      </c>
      <c r="N16" s="28">
        <f t="shared" si="3"/>
        <v>0</v>
      </c>
    </row>
    <row r="17" spans="1:14" ht="15" customHeight="1">
      <c r="A17" s="34" t="s">
        <v>20</v>
      </c>
      <c r="B17" s="191">
        <v>0</v>
      </c>
      <c r="C17" s="190">
        <v>0</v>
      </c>
      <c r="D17" s="187">
        <f t="shared" si="0"/>
        <v>0</v>
      </c>
      <c r="E17" s="191">
        <v>0</v>
      </c>
      <c r="F17" s="190">
        <v>0</v>
      </c>
      <c r="G17" s="187">
        <f t="shared" si="4"/>
        <v>0</v>
      </c>
      <c r="H17" s="177">
        <f t="shared" si="5"/>
        <v>0</v>
      </c>
      <c r="I17" s="176">
        <f t="shared" si="1"/>
        <v>0</v>
      </c>
      <c r="J17" s="186">
        <v>0</v>
      </c>
      <c r="K17" s="190">
        <v>0</v>
      </c>
      <c r="L17" s="33">
        <f t="shared" si="2"/>
        <v>0</v>
      </c>
      <c r="M17" s="32">
        <f t="shared" si="6"/>
        <v>0</v>
      </c>
      <c r="N17" s="28">
        <f t="shared" si="3"/>
        <v>0</v>
      </c>
    </row>
    <row r="18" spans="1:14" ht="26.25" customHeight="1" thickBot="1">
      <c r="A18" s="35" t="s">
        <v>21</v>
      </c>
      <c r="B18" s="191">
        <v>4302</v>
      </c>
      <c r="C18" s="190">
        <v>0</v>
      </c>
      <c r="D18" s="187">
        <f t="shared" si="0"/>
        <v>4302</v>
      </c>
      <c r="E18" s="388">
        <v>4977</v>
      </c>
      <c r="F18" s="190">
        <v>0</v>
      </c>
      <c r="G18" s="389">
        <f t="shared" si="4"/>
        <v>4977</v>
      </c>
      <c r="H18" s="201">
        <f t="shared" si="5"/>
        <v>675</v>
      </c>
      <c r="I18" s="176">
        <f t="shared" si="1"/>
        <v>1.1569037656903767</v>
      </c>
      <c r="J18" s="186">
        <v>5127</v>
      </c>
      <c r="K18" s="190">
        <v>0</v>
      </c>
      <c r="L18" s="33">
        <f t="shared" si="2"/>
        <v>5127</v>
      </c>
      <c r="M18" s="39">
        <f t="shared" si="6"/>
        <v>150</v>
      </c>
      <c r="N18" s="40">
        <f t="shared" si="3"/>
        <v>1.0301386377335744</v>
      </c>
    </row>
    <row r="19" spans="1:14" ht="15" customHeight="1" thickBot="1">
      <c r="A19" s="58" t="s">
        <v>22</v>
      </c>
      <c r="B19" s="41">
        <f>SUM(B9+B10+B11+B12+B13+B14+B18)</f>
        <v>5263</v>
      </c>
      <c r="C19" s="42">
        <f>SUM(C9+C10+C12+C13+C14+C18)</f>
        <v>0</v>
      </c>
      <c r="D19" s="198">
        <f>SUM(D9+D10+D11+D12+D13+D14+D18)</f>
        <v>5263</v>
      </c>
      <c r="E19" s="196">
        <f>SUM(E9+E10+E11+E12+E13+E14+E18)</f>
        <v>5562</v>
      </c>
      <c r="F19" s="390">
        <f>SUM(F9+F10+F12+F13+F14+F18)</f>
        <v>0</v>
      </c>
      <c r="G19" s="198">
        <f>SUM(G9+G10++G11+G12+G13+G14+G18)</f>
        <v>5562</v>
      </c>
      <c r="H19" s="41">
        <f t="shared" si="5"/>
        <v>299</v>
      </c>
      <c r="I19" s="41">
        <f t="shared" si="1"/>
        <v>1.0568117043511305</v>
      </c>
      <c r="J19" s="42">
        <f>SUM(J9+J10+J11+J12+J13+J14+J18)</f>
        <v>5935</v>
      </c>
      <c r="K19" s="42">
        <f>SUM(K9+K10+K12+K13+K14+K18)</f>
        <v>0</v>
      </c>
      <c r="L19" s="198">
        <f>SUM(L9+L10++L11+L12+L13+L14+L18)</f>
        <v>5935</v>
      </c>
      <c r="M19" s="41">
        <f t="shared" si="6"/>
        <v>373</v>
      </c>
      <c r="N19" s="43">
        <f t="shared" si="3"/>
        <v>1.067062207838907</v>
      </c>
    </row>
    <row r="20" spans="1:14" ht="15" customHeight="1">
      <c r="A20" s="44" t="s">
        <v>23</v>
      </c>
      <c r="B20" s="191">
        <v>149</v>
      </c>
      <c r="C20" s="190">
        <v>0</v>
      </c>
      <c r="D20" s="187">
        <f aca="true" t="shared" si="7" ref="D20:D37">SUM(B20:C20)</f>
        <v>149</v>
      </c>
      <c r="E20" s="191">
        <v>150</v>
      </c>
      <c r="F20" s="190">
        <v>0</v>
      </c>
      <c r="G20" s="187">
        <f aca="true" t="shared" si="8" ref="G20:G37">SUM(E20:F20)</f>
        <v>150</v>
      </c>
      <c r="H20" s="193">
        <f t="shared" si="5"/>
        <v>1</v>
      </c>
      <c r="I20" s="176">
        <f t="shared" si="1"/>
        <v>1.0067114093959733</v>
      </c>
      <c r="J20" s="186">
        <v>120</v>
      </c>
      <c r="K20" s="190">
        <v>0</v>
      </c>
      <c r="L20" s="33">
        <f aca="true" t="shared" si="9" ref="L20:L37">SUM(J20:K20)</f>
        <v>120</v>
      </c>
      <c r="M20" s="27">
        <f t="shared" si="6"/>
        <v>-30</v>
      </c>
      <c r="N20" s="47">
        <f t="shared" si="3"/>
        <v>0.8</v>
      </c>
    </row>
    <row r="21" spans="1:14" ht="15" customHeight="1">
      <c r="A21" s="29" t="s">
        <v>24</v>
      </c>
      <c r="B21" s="191">
        <v>268</v>
      </c>
      <c r="C21" s="190">
        <v>0</v>
      </c>
      <c r="D21" s="187">
        <f t="shared" si="7"/>
        <v>268</v>
      </c>
      <c r="E21" s="388">
        <v>270</v>
      </c>
      <c r="F21" s="190">
        <v>0</v>
      </c>
      <c r="G21" s="389">
        <f t="shared" si="8"/>
        <v>270</v>
      </c>
      <c r="H21" s="177">
        <f t="shared" si="5"/>
        <v>2</v>
      </c>
      <c r="I21" s="176">
        <f t="shared" si="1"/>
        <v>1.007462686567164</v>
      </c>
      <c r="J21" s="186">
        <v>270</v>
      </c>
      <c r="K21" s="190">
        <v>0</v>
      </c>
      <c r="L21" s="33">
        <f t="shared" si="9"/>
        <v>270</v>
      </c>
      <c r="M21" s="27">
        <f t="shared" si="6"/>
        <v>0</v>
      </c>
      <c r="N21" s="28">
        <f t="shared" si="3"/>
        <v>1</v>
      </c>
    </row>
    <row r="22" spans="1:14" ht="18" customHeight="1">
      <c r="A22" s="29" t="s">
        <v>25</v>
      </c>
      <c r="B22" s="191">
        <v>0</v>
      </c>
      <c r="C22" s="190">
        <v>0</v>
      </c>
      <c r="D22" s="187">
        <f t="shared" si="7"/>
        <v>0</v>
      </c>
      <c r="E22" s="191">
        <v>0</v>
      </c>
      <c r="F22" s="190">
        <v>0</v>
      </c>
      <c r="G22" s="187">
        <f t="shared" si="8"/>
        <v>0</v>
      </c>
      <c r="H22" s="177">
        <f t="shared" si="5"/>
        <v>0</v>
      </c>
      <c r="I22" s="176">
        <f t="shared" si="1"/>
        <v>0</v>
      </c>
      <c r="J22" s="186">
        <v>0</v>
      </c>
      <c r="K22" s="190">
        <v>0</v>
      </c>
      <c r="L22" s="33">
        <f t="shared" si="9"/>
        <v>0</v>
      </c>
      <c r="M22" s="27">
        <f t="shared" si="6"/>
        <v>0</v>
      </c>
      <c r="N22" s="28">
        <f t="shared" si="3"/>
        <v>0</v>
      </c>
    </row>
    <row r="23" spans="1:14" ht="15" customHeight="1">
      <c r="A23" s="29" t="s">
        <v>26</v>
      </c>
      <c r="B23" s="191">
        <v>109</v>
      </c>
      <c r="C23" s="190">
        <v>0</v>
      </c>
      <c r="D23" s="187">
        <f t="shared" si="7"/>
        <v>109</v>
      </c>
      <c r="E23" s="191">
        <v>90</v>
      </c>
      <c r="F23" s="190">
        <v>0</v>
      </c>
      <c r="G23" s="187">
        <f t="shared" si="8"/>
        <v>90</v>
      </c>
      <c r="H23" s="177">
        <f t="shared" si="5"/>
        <v>-19</v>
      </c>
      <c r="I23" s="176">
        <f t="shared" si="1"/>
        <v>0.8256880733944955</v>
      </c>
      <c r="J23" s="186">
        <v>90</v>
      </c>
      <c r="K23" s="190">
        <v>0</v>
      </c>
      <c r="L23" s="33">
        <f t="shared" si="9"/>
        <v>90</v>
      </c>
      <c r="M23" s="27">
        <f t="shared" si="6"/>
        <v>0</v>
      </c>
      <c r="N23" s="28">
        <f t="shared" si="3"/>
        <v>1</v>
      </c>
    </row>
    <row r="24" spans="1:14" ht="15" customHeight="1">
      <c r="A24" s="29" t="s">
        <v>27</v>
      </c>
      <c r="B24" s="191">
        <v>938</v>
      </c>
      <c r="C24" s="190">
        <v>0</v>
      </c>
      <c r="D24" s="187">
        <f t="shared" si="7"/>
        <v>938</v>
      </c>
      <c r="E24" s="191">
        <v>1488</v>
      </c>
      <c r="F24" s="190">
        <v>0</v>
      </c>
      <c r="G24" s="187">
        <f t="shared" si="8"/>
        <v>1488</v>
      </c>
      <c r="H24" s="177">
        <f t="shared" si="5"/>
        <v>550</v>
      </c>
      <c r="I24" s="176">
        <f t="shared" si="1"/>
        <v>1.5863539445628998</v>
      </c>
      <c r="J24" s="186">
        <v>1908</v>
      </c>
      <c r="K24" s="190">
        <v>0</v>
      </c>
      <c r="L24" s="33">
        <f t="shared" si="9"/>
        <v>1908</v>
      </c>
      <c r="M24" s="27">
        <f t="shared" si="6"/>
        <v>420</v>
      </c>
      <c r="N24" s="28">
        <f t="shared" si="3"/>
        <v>1.282258064516129</v>
      </c>
    </row>
    <row r="25" spans="1:15" ht="15">
      <c r="A25" s="29" t="s">
        <v>28</v>
      </c>
      <c r="B25" s="191">
        <v>29</v>
      </c>
      <c r="C25" s="190">
        <v>0</v>
      </c>
      <c r="D25" s="187">
        <f t="shared" si="7"/>
        <v>29</v>
      </c>
      <c r="E25" s="191">
        <v>30</v>
      </c>
      <c r="F25" s="190">
        <v>0</v>
      </c>
      <c r="G25" s="187">
        <f t="shared" si="8"/>
        <v>30</v>
      </c>
      <c r="H25" s="177">
        <f t="shared" si="5"/>
        <v>1</v>
      </c>
      <c r="I25" s="176">
        <f t="shared" si="1"/>
        <v>1.0344827586206897</v>
      </c>
      <c r="J25" s="186">
        <v>30</v>
      </c>
      <c r="K25" s="190">
        <v>0</v>
      </c>
      <c r="L25" s="33">
        <f t="shared" si="9"/>
        <v>30</v>
      </c>
      <c r="M25" s="27">
        <f t="shared" si="6"/>
        <v>0</v>
      </c>
      <c r="N25" s="28">
        <f t="shared" si="3"/>
        <v>1</v>
      </c>
      <c r="O25" s="1"/>
    </row>
    <row r="26" spans="1:14" ht="15" customHeight="1">
      <c r="A26" s="29" t="s">
        <v>29</v>
      </c>
      <c r="B26" s="191">
        <v>885</v>
      </c>
      <c r="C26" s="190">
        <v>0</v>
      </c>
      <c r="D26" s="187">
        <f t="shared" si="7"/>
        <v>885</v>
      </c>
      <c r="E26" s="191">
        <v>1437</v>
      </c>
      <c r="F26" s="190">
        <v>0</v>
      </c>
      <c r="G26" s="187">
        <f t="shared" si="8"/>
        <v>1437</v>
      </c>
      <c r="H26" s="177">
        <f t="shared" si="5"/>
        <v>552</v>
      </c>
      <c r="I26" s="176">
        <f t="shared" si="1"/>
        <v>1.623728813559322</v>
      </c>
      <c r="J26" s="186">
        <v>1853</v>
      </c>
      <c r="K26" s="190">
        <v>0</v>
      </c>
      <c r="L26" s="33">
        <f t="shared" si="9"/>
        <v>1853</v>
      </c>
      <c r="M26" s="27">
        <f t="shared" si="6"/>
        <v>416</v>
      </c>
      <c r="N26" s="28">
        <f t="shared" si="3"/>
        <v>1.2894919972164232</v>
      </c>
    </row>
    <row r="27" spans="1:14" ht="15" customHeight="1">
      <c r="A27" s="50" t="s">
        <v>30</v>
      </c>
      <c r="B27" s="191">
        <v>3219</v>
      </c>
      <c r="C27" s="190">
        <v>0</v>
      </c>
      <c r="D27" s="187">
        <f t="shared" si="7"/>
        <v>3219</v>
      </c>
      <c r="E27" s="191">
        <v>3124</v>
      </c>
      <c r="F27" s="190">
        <v>0</v>
      </c>
      <c r="G27" s="187">
        <f t="shared" si="8"/>
        <v>3124</v>
      </c>
      <c r="H27" s="177">
        <f t="shared" si="5"/>
        <v>-95</v>
      </c>
      <c r="I27" s="176">
        <f t="shared" si="1"/>
        <v>0.9704877291084187</v>
      </c>
      <c r="J27" s="186">
        <v>3124</v>
      </c>
      <c r="K27" s="190">
        <v>0</v>
      </c>
      <c r="L27" s="33">
        <f t="shared" si="9"/>
        <v>3124</v>
      </c>
      <c r="M27" s="27">
        <f t="shared" si="6"/>
        <v>0</v>
      </c>
      <c r="N27" s="28">
        <f t="shared" si="3"/>
        <v>1</v>
      </c>
    </row>
    <row r="28" spans="1:14" ht="15" customHeight="1">
      <c r="A28" s="29" t="s">
        <v>31</v>
      </c>
      <c r="B28" s="191">
        <v>2323</v>
      </c>
      <c r="C28" s="190">
        <v>0</v>
      </c>
      <c r="D28" s="187">
        <f t="shared" si="7"/>
        <v>2323</v>
      </c>
      <c r="E28" s="191">
        <v>2324</v>
      </c>
      <c r="F28" s="190">
        <v>0</v>
      </c>
      <c r="G28" s="187">
        <f t="shared" si="8"/>
        <v>2324</v>
      </c>
      <c r="H28" s="177">
        <f t="shared" si="5"/>
        <v>1</v>
      </c>
      <c r="I28" s="176">
        <f t="shared" si="1"/>
        <v>1.0004304778303916</v>
      </c>
      <c r="J28" s="186">
        <v>2324</v>
      </c>
      <c r="K28" s="190">
        <v>0</v>
      </c>
      <c r="L28" s="33">
        <f t="shared" si="9"/>
        <v>2324</v>
      </c>
      <c r="M28" s="27">
        <f t="shared" si="6"/>
        <v>0</v>
      </c>
      <c r="N28" s="28">
        <f t="shared" si="3"/>
        <v>1</v>
      </c>
    </row>
    <row r="29" spans="1:14" ht="15" customHeight="1">
      <c r="A29" s="50" t="s">
        <v>32</v>
      </c>
      <c r="B29" s="191">
        <v>2275</v>
      </c>
      <c r="C29" s="190">
        <v>0</v>
      </c>
      <c r="D29" s="187">
        <f t="shared" si="7"/>
        <v>2275</v>
      </c>
      <c r="E29" s="191">
        <v>2274</v>
      </c>
      <c r="F29" s="190">
        <v>0</v>
      </c>
      <c r="G29" s="187">
        <f t="shared" si="8"/>
        <v>2274</v>
      </c>
      <c r="H29" s="177">
        <f t="shared" si="5"/>
        <v>-1</v>
      </c>
      <c r="I29" s="176">
        <f t="shared" si="1"/>
        <v>0.9995604395604396</v>
      </c>
      <c r="J29" s="186">
        <v>2274</v>
      </c>
      <c r="K29" s="190">
        <v>0</v>
      </c>
      <c r="L29" s="33">
        <f t="shared" si="9"/>
        <v>2274</v>
      </c>
      <c r="M29" s="27">
        <f t="shared" si="6"/>
        <v>0</v>
      </c>
      <c r="N29" s="28">
        <f t="shared" si="3"/>
        <v>1</v>
      </c>
    </row>
    <row r="30" spans="1:14" ht="15" customHeight="1">
      <c r="A30" s="29" t="s">
        <v>33</v>
      </c>
      <c r="B30" s="191">
        <v>48</v>
      </c>
      <c r="C30" s="190">
        <v>0</v>
      </c>
      <c r="D30" s="187">
        <f t="shared" si="7"/>
        <v>48</v>
      </c>
      <c r="E30" s="191">
        <v>50</v>
      </c>
      <c r="F30" s="190">
        <v>0</v>
      </c>
      <c r="G30" s="187">
        <f t="shared" si="8"/>
        <v>50</v>
      </c>
      <c r="H30" s="177">
        <f t="shared" si="5"/>
        <v>2</v>
      </c>
      <c r="I30" s="176">
        <f t="shared" si="1"/>
        <v>1.0416666666666667</v>
      </c>
      <c r="J30" s="186">
        <v>50</v>
      </c>
      <c r="K30" s="190">
        <v>0</v>
      </c>
      <c r="L30" s="33">
        <f t="shared" si="9"/>
        <v>50</v>
      </c>
      <c r="M30" s="27">
        <f t="shared" si="6"/>
        <v>0</v>
      </c>
      <c r="N30" s="28">
        <f t="shared" si="3"/>
        <v>1</v>
      </c>
    </row>
    <row r="31" spans="1:14" ht="15">
      <c r="A31" s="29" t="s">
        <v>34</v>
      </c>
      <c r="B31" s="191">
        <v>895</v>
      </c>
      <c r="C31" s="190">
        <v>0</v>
      </c>
      <c r="D31" s="187">
        <f t="shared" si="7"/>
        <v>895</v>
      </c>
      <c r="E31" s="191">
        <v>800</v>
      </c>
      <c r="F31" s="190">
        <v>0</v>
      </c>
      <c r="G31" s="187">
        <f t="shared" si="8"/>
        <v>800</v>
      </c>
      <c r="H31" s="177">
        <f t="shared" si="5"/>
        <v>-95</v>
      </c>
      <c r="I31" s="176">
        <f t="shared" si="1"/>
        <v>0.8938547486033519</v>
      </c>
      <c r="J31" s="186">
        <v>800</v>
      </c>
      <c r="K31" s="190">
        <v>0</v>
      </c>
      <c r="L31" s="33">
        <f t="shared" si="9"/>
        <v>800</v>
      </c>
      <c r="M31" s="27">
        <f t="shared" si="6"/>
        <v>0</v>
      </c>
      <c r="N31" s="28">
        <f t="shared" si="3"/>
        <v>1</v>
      </c>
    </row>
    <row r="32" spans="1:14" ht="15" customHeight="1">
      <c r="A32" s="50" t="s">
        <v>35</v>
      </c>
      <c r="B32" s="191">
        <v>0</v>
      </c>
      <c r="C32" s="190">
        <v>0</v>
      </c>
      <c r="D32" s="187">
        <f t="shared" si="7"/>
        <v>0</v>
      </c>
      <c r="E32" s="191">
        <v>0</v>
      </c>
      <c r="F32" s="190">
        <v>0</v>
      </c>
      <c r="G32" s="187">
        <f t="shared" si="8"/>
        <v>0</v>
      </c>
      <c r="H32" s="177">
        <f t="shared" si="5"/>
        <v>0</v>
      </c>
      <c r="I32" s="176">
        <f t="shared" si="1"/>
        <v>0</v>
      </c>
      <c r="J32" s="186">
        <v>0</v>
      </c>
      <c r="K32" s="190">
        <v>0</v>
      </c>
      <c r="L32" s="33">
        <f t="shared" si="9"/>
        <v>0</v>
      </c>
      <c r="M32" s="27">
        <f t="shared" si="6"/>
        <v>0</v>
      </c>
      <c r="N32" s="28">
        <f t="shared" si="3"/>
        <v>0</v>
      </c>
    </row>
    <row r="33" spans="1:15" ht="15" customHeight="1">
      <c r="A33" s="50" t="s">
        <v>104</v>
      </c>
      <c r="B33" s="191">
        <v>225</v>
      </c>
      <c r="C33" s="190">
        <v>0</v>
      </c>
      <c r="D33" s="187">
        <f t="shared" si="7"/>
        <v>225</v>
      </c>
      <c r="E33" s="191">
        <v>30</v>
      </c>
      <c r="F33" s="190">
        <v>0</v>
      </c>
      <c r="G33" s="187">
        <f t="shared" si="8"/>
        <v>30</v>
      </c>
      <c r="H33" s="177">
        <f t="shared" si="5"/>
        <v>-195</v>
      </c>
      <c r="I33" s="176">
        <f t="shared" si="1"/>
        <v>0.13333333333333333</v>
      </c>
      <c r="J33" s="186">
        <v>30</v>
      </c>
      <c r="K33" s="190">
        <v>0</v>
      </c>
      <c r="L33" s="33">
        <f t="shared" si="9"/>
        <v>30</v>
      </c>
      <c r="M33" s="27">
        <f t="shared" si="6"/>
        <v>0</v>
      </c>
      <c r="N33" s="28">
        <f t="shared" si="3"/>
        <v>1</v>
      </c>
      <c r="O33" s="1"/>
    </row>
    <row r="34" spans="1:15" ht="24">
      <c r="A34" s="29" t="s">
        <v>37</v>
      </c>
      <c r="B34" s="191">
        <v>318</v>
      </c>
      <c r="C34" s="190">
        <v>0</v>
      </c>
      <c r="D34" s="187">
        <f t="shared" si="7"/>
        <v>318</v>
      </c>
      <c r="E34" s="191">
        <v>410</v>
      </c>
      <c r="F34" s="190">
        <v>0</v>
      </c>
      <c r="G34" s="187">
        <f t="shared" si="8"/>
        <v>410</v>
      </c>
      <c r="H34" s="177">
        <f t="shared" si="5"/>
        <v>92</v>
      </c>
      <c r="I34" s="176">
        <f t="shared" si="1"/>
        <v>1.2893081761006289</v>
      </c>
      <c r="J34" s="186">
        <v>393</v>
      </c>
      <c r="K34" s="190">
        <v>0</v>
      </c>
      <c r="L34" s="33">
        <f t="shared" si="9"/>
        <v>393</v>
      </c>
      <c r="M34" s="27">
        <f t="shared" si="6"/>
        <v>-17</v>
      </c>
      <c r="N34" s="28">
        <f t="shared" si="3"/>
        <v>0.9585365853658536</v>
      </c>
      <c r="O34" s="391"/>
    </row>
    <row r="35" spans="1:14" ht="24">
      <c r="A35" s="29" t="s">
        <v>38</v>
      </c>
      <c r="B35" s="191">
        <v>97</v>
      </c>
      <c r="C35" s="190">
        <v>0</v>
      </c>
      <c r="D35" s="187">
        <f t="shared" si="7"/>
        <v>97</v>
      </c>
      <c r="E35" s="191">
        <v>140</v>
      </c>
      <c r="F35" s="190">
        <v>0</v>
      </c>
      <c r="G35" s="187">
        <f t="shared" si="8"/>
        <v>140</v>
      </c>
      <c r="H35" s="177">
        <f t="shared" si="5"/>
        <v>43</v>
      </c>
      <c r="I35" s="176">
        <f t="shared" si="1"/>
        <v>1.443298969072165</v>
      </c>
      <c r="J35" s="186">
        <v>240</v>
      </c>
      <c r="K35" s="190">
        <v>0</v>
      </c>
      <c r="L35" s="33">
        <f t="shared" si="9"/>
        <v>240</v>
      </c>
      <c r="M35" s="27">
        <f t="shared" si="6"/>
        <v>100</v>
      </c>
      <c r="N35" s="28">
        <f t="shared" si="3"/>
        <v>1.7142857142857142</v>
      </c>
    </row>
    <row r="36" spans="1:15" ht="24">
      <c r="A36" s="29" t="s">
        <v>126</v>
      </c>
      <c r="B36" s="191">
        <v>221</v>
      </c>
      <c r="C36" s="190">
        <v>0</v>
      </c>
      <c r="D36" s="187">
        <f t="shared" si="7"/>
        <v>221</v>
      </c>
      <c r="E36" s="191">
        <v>270</v>
      </c>
      <c r="F36" s="190">
        <v>0</v>
      </c>
      <c r="G36" s="187">
        <f t="shared" si="8"/>
        <v>270</v>
      </c>
      <c r="H36" s="177">
        <f t="shared" si="5"/>
        <v>49</v>
      </c>
      <c r="I36" s="176">
        <f t="shared" si="1"/>
        <v>1.2217194570135748</v>
      </c>
      <c r="J36" s="186">
        <v>153</v>
      </c>
      <c r="K36" s="190">
        <v>0</v>
      </c>
      <c r="L36" s="33">
        <f t="shared" si="9"/>
        <v>153</v>
      </c>
      <c r="M36" s="27">
        <f t="shared" si="6"/>
        <v>-117</v>
      </c>
      <c r="N36" s="28">
        <f t="shared" si="3"/>
        <v>0.5666666666666667</v>
      </c>
      <c r="O36" s="54"/>
    </row>
    <row r="37" spans="1:14" ht="15" customHeight="1" thickBot="1">
      <c r="A37" s="55" t="s">
        <v>40</v>
      </c>
      <c r="B37" s="189">
        <v>0</v>
      </c>
      <c r="C37" s="190">
        <v>0</v>
      </c>
      <c r="D37" s="187">
        <f t="shared" si="7"/>
        <v>0</v>
      </c>
      <c r="E37" s="189">
        <v>0</v>
      </c>
      <c r="F37" s="190">
        <v>0</v>
      </c>
      <c r="G37" s="187">
        <f t="shared" si="8"/>
        <v>0</v>
      </c>
      <c r="H37" s="201">
        <f t="shared" si="5"/>
        <v>0</v>
      </c>
      <c r="I37" s="176">
        <f t="shared" si="1"/>
        <v>0</v>
      </c>
      <c r="J37" s="186">
        <v>0</v>
      </c>
      <c r="K37" s="190">
        <v>0</v>
      </c>
      <c r="L37" s="33">
        <f t="shared" si="9"/>
        <v>0</v>
      </c>
      <c r="M37" s="57">
        <f t="shared" si="6"/>
        <v>0</v>
      </c>
      <c r="N37" s="40">
        <f t="shared" si="3"/>
        <v>0</v>
      </c>
    </row>
    <row r="38" spans="1:14" ht="15" customHeight="1" thickBot="1">
      <c r="A38" s="58" t="s">
        <v>41</v>
      </c>
      <c r="B38" s="59">
        <f aca="true" t="shared" si="10" ref="B38:G38">SUM(B20+B21+B22+B23+B24+B27+B32+B33+B34+B37)</f>
        <v>5226</v>
      </c>
      <c r="C38" s="392">
        <f t="shared" si="10"/>
        <v>0</v>
      </c>
      <c r="D38" s="393">
        <f t="shared" si="10"/>
        <v>5226</v>
      </c>
      <c r="E38" s="41">
        <f t="shared" si="10"/>
        <v>5562</v>
      </c>
      <c r="F38" s="42">
        <f t="shared" si="10"/>
        <v>0</v>
      </c>
      <c r="G38" s="198">
        <f t="shared" si="10"/>
        <v>5562</v>
      </c>
      <c r="H38" s="41">
        <f t="shared" si="5"/>
        <v>336</v>
      </c>
      <c r="I38" s="41">
        <f t="shared" si="1"/>
        <v>1.0642939150401838</v>
      </c>
      <c r="J38" s="42">
        <f>SUM(J20+J21+J22+J23+J24+J27+J32+J33+J34+J37)</f>
        <v>5935</v>
      </c>
      <c r="K38" s="42">
        <f>SUM(K20+K21+K22+K23+K24+K27+K32+K33+K34+K37)</f>
        <v>0</v>
      </c>
      <c r="L38" s="198">
        <f>SUM(L20+L21+L22+L23+L24+L27+L32+L33+L34+L37)</f>
        <v>5935</v>
      </c>
      <c r="M38" s="41">
        <f t="shared" si="6"/>
        <v>373</v>
      </c>
      <c r="N38" s="43">
        <f t="shared" si="3"/>
        <v>1.067062207838907</v>
      </c>
    </row>
    <row r="39" spans="1:14" ht="15" customHeight="1" thickBot="1">
      <c r="A39" s="58" t="s">
        <v>42</v>
      </c>
      <c r="B39" s="41">
        <f>B19-B38</f>
        <v>37</v>
      </c>
      <c r="C39" s="42">
        <f>C19-C38</f>
        <v>0</v>
      </c>
      <c r="D39" s="60">
        <f>SUM(B39:C39)</f>
        <v>37</v>
      </c>
      <c r="E39" s="41">
        <f>E19-E38</f>
        <v>0</v>
      </c>
      <c r="F39" s="42">
        <f>F19-F38</f>
        <v>0</v>
      </c>
      <c r="G39" s="60">
        <f>SUM(E39:F39)</f>
        <v>0</v>
      </c>
      <c r="H39" s="41">
        <f>+E39-B39</f>
        <v>-37</v>
      </c>
      <c r="I39" s="43"/>
      <c r="J39" s="41">
        <f>J19-J38</f>
        <v>0</v>
      </c>
      <c r="K39" s="42">
        <f>K19-K38</f>
        <v>0</v>
      </c>
      <c r="L39" s="60">
        <f>SUM(J39:K39)</f>
        <v>0</v>
      </c>
      <c r="M39" s="41"/>
      <c r="N39" s="43"/>
    </row>
    <row r="40" spans="1:14" ht="24.75" thickBot="1">
      <c r="A40" s="58" t="s">
        <v>43</v>
      </c>
      <c r="B40" s="822">
        <v>0</v>
      </c>
      <c r="C40" s="823"/>
      <c r="D40" s="824"/>
      <c r="E40" s="825">
        <v>0</v>
      </c>
      <c r="F40" s="828"/>
      <c r="G40" s="829"/>
      <c r="H40" s="41"/>
      <c r="I40" s="43"/>
      <c r="J40" s="825">
        <v>0</v>
      </c>
      <c r="K40" s="828"/>
      <c r="L40" s="829"/>
      <c r="M40" s="41"/>
      <c r="N40" s="43"/>
    </row>
    <row r="41" spans="1:15" ht="21.75" customHeight="1" thickBot="1">
      <c r="A41" s="61" t="s">
        <v>44</v>
      </c>
      <c r="B41" s="870"/>
      <c r="C41" s="823"/>
      <c r="D41" s="823"/>
      <c r="E41" s="825">
        <v>0</v>
      </c>
      <c r="F41" s="826"/>
      <c r="G41" s="827"/>
      <c r="H41" s="254"/>
      <c r="I41" s="254"/>
      <c r="J41" s="254"/>
      <c r="K41" s="254"/>
      <c r="L41" s="254"/>
      <c r="M41" s="254"/>
      <c r="N41" s="254"/>
      <c r="O41" s="254"/>
    </row>
    <row r="42" spans="1:12" ht="13.5" customHeight="1">
      <c r="A42" s="62"/>
      <c r="B42" s="394"/>
      <c r="C42" s="395"/>
      <c r="D42" s="395"/>
      <c r="E42" s="394"/>
      <c r="F42" s="395"/>
      <c r="G42" s="395"/>
      <c r="H42" s="395"/>
      <c r="I42" s="395"/>
      <c r="J42" s="395"/>
      <c r="K42" s="395"/>
      <c r="L42" s="395"/>
    </row>
    <row r="43" spans="1:12" ht="13.5" customHeight="1">
      <c r="A43" s="395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</row>
    <row r="44" spans="1:9" ht="13.5" customHeight="1">
      <c r="A44" s="396"/>
      <c r="B44" s="397"/>
      <c r="C44" s="398"/>
      <c r="D44" s="398"/>
      <c r="E44" s="397"/>
      <c r="F44" s="399"/>
      <c r="G44" s="399"/>
      <c r="H44"/>
      <c r="I44"/>
    </row>
    <row r="45" spans="1:11" ht="14.25" customHeight="1" thickBot="1">
      <c r="A45" s="62" t="s">
        <v>0</v>
      </c>
      <c r="B45" s="708" t="s">
        <v>101</v>
      </c>
      <c r="C45" s="708"/>
      <c r="D45" s="708"/>
      <c r="E45" s="708"/>
      <c r="F45" s="708"/>
      <c r="G45" s="708"/>
      <c r="H45" s="708"/>
      <c r="I45" s="118"/>
      <c r="K45" t="s">
        <v>1</v>
      </c>
    </row>
    <row r="46" spans="1:11" ht="14.25" customHeight="1">
      <c r="A46" s="803" t="s">
        <v>45</v>
      </c>
      <c r="B46" s="806" t="s">
        <v>86</v>
      </c>
      <c r="C46" s="809" t="s">
        <v>85</v>
      </c>
      <c r="D46" s="810"/>
      <c r="E46" s="810"/>
      <c r="F46" s="810"/>
      <c r="G46" s="810"/>
      <c r="H46" s="810"/>
      <c r="I46" s="810"/>
      <c r="J46" s="811"/>
      <c r="K46" s="782" t="s">
        <v>87</v>
      </c>
    </row>
    <row r="47" spans="1:11" ht="14.25" customHeight="1">
      <c r="A47" s="804"/>
      <c r="B47" s="807"/>
      <c r="C47" s="785" t="s">
        <v>46</v>
      </c>
      <c r="D47" s="787" t="s">
        <v>47</v>
      </c>
      <c r="E47" s="788"/>
      <c r="F47" s="788"/>
      <c r="G47" s="788"/>
      <c r="H47" s="788"/>
      <c r="I47" s="788"/>
      <c r="J47" s="789"/>
      <c r="K47" s="783"/>
    </row>
    <row r="48" spans="1:11" ht="14.25" customHeight="1">
      <c r="A48" s="805"/>
      <c r="B48" s="808"/>
      <c r="C48" s="786"/>
      <c r="D48" s="63">
        <v>1</v>
      </c>
      <c r="E48" s="63">
        <v>2</v>
      </c>
      <c r="F48" s="63">
        <v>3</v>
      </c>
      <c r="G48" s="63">
        <v>4</v>
      </c>
      <c r="H48" s="64">
        <v>5</v>
      </c>
      <c r="I48" s="64">
        <v>6</v>
      </c>
      <c r="J48" s="64">
        <v>7</v>
      </c>
      <c r="K48" s="784"/>
    </row>
    <row r="49" spans="1:12" ht="14.25" customHeight="1" thickBot="1">
      <c r="A49" s="169">
        <v>2440</v>
      </c>
      <c r="B49" s="167">
        <v>510</v>
      </c>
      <c r="C49" s="167">
        <f>SUM(D49:J49)</f>
        <v>240</v>
      </c>
      <c r="D49" s="168">
        <v>114</v>
      </c>
      <c r="E49" s="167">
        <v>122</v>
      </c>
      <c r="F49" s="167">
        <v>4</v>
      </c>
      <c r="G49" s="167">
        <v>0</v>
      </c>
      <c r="H49" s="166">
        <v>0</v>
      </c>
      <c r="I49" s="166">
        <v>0</v>
      </c>
      <c r="J49" s="166">
        <v>0</v>
      </c>
      <c r="K49" s="165">
        <f>A49-B49-C49</f>
        <v>1690</v>
      </c>
      <c r="L49" s="231"/>
    </row>
    <row r="50" spans="1:10" ht="14.25" customHeight="1">
      <c r="A50" s="264"/>
      <c r="B50" s="261"/>
      <c r="C50" s="261"/>
      <c r="D50" s="261"/>
      <c r="E50" s="261"/>
      <c r="F50" s="261"/>
      <c r="G50" s="261"/>
      <c r="H50" s="261"/>
      <c r="I50" s="261"/>
      <c r="J50" s="261"/>
    </row>
    <row r="51" spans="1:10" ht="14.25" customHeight="1">
      <c r="A51" s="262"/>
      <c r="B51" s="261"/>
      <c r="C51" s="261"/>
      <c r="D51" s="261"/>
      <c r="E51" s="261"/>
      <c r="F51" s="261"/>
      <c r="G51" s="261"/>
      <c r="H51" s="261"/>
      <c r="I51" s="261"/>
      <c r="J51" s="261"/>
    </row>
    <row r="52" spans="1:13" ht="14.25" customHeight="1" thickBot="1">
      <c r="A52" s="708" t="s">
        <v>48</v>
      </c>
      <c r="B52" s="709"/>
      <c r="C52" s="709"/>
      <c r="D52" s="709"/>
      <c r="E52" s="709"/>
      <c r="F52" s="709"/>
      <c r="G52" s="709"/>
      <c r="H52" s="709"/>
      <c r="I52" s="708"/>
      <c r="J52" s="708"/>
      <c r="K52" s="708"/>
      <c r="L52" s="708"/>
      <c r="M52" s="708"/>
    </row>
    <row r="53" spans="1:13" ht="24.75" customHeight="1" thickBot="1">
      <c r="A53" s="71"/>
      <c r="B53" s="791" t="s">
        <v>49</v>
      </c>
      <c r="C53" s="792"/>
      <c r="D53" s="832"/>
      <c r="E53" s="951" t="s">
        <v>76</v>
      </c>
      <c r="F53" s="952"/>
      <c r="G53" s="952"/>
      <c r="H53" s="953"/>
      <c r="I53" s="400"/>
      <c r="J53" s="72"/>
      <c r="K53" s="72"/>
      <c r="L53" s="72"/>
      <c r="M53" s="72"/>
    </row>
    <row r="54" spans="2:9" ht="23.25" thickBot="1">
      <c r="B54" s="793"/>
      <c r="C54" s="794"/>
      <c r="D54" s="833"/>
      <c r="E54" s="259" t="s">
        <v>77</v>
      </c>
      <c r="F54" s="259" t="s">
        <v>50</v>
      </c>
      <c r="G54" s="259" t="s">
        <v>51</v>
      </c>
      <c r="H54" s="258" t="s">
        <v>78</v>
      </c>
      <c r="I54" s="401"/>
    </row>
    <row r="55" spans="2:9" ht="14.25" customHeight="1">
      <c r="B55" s="717" t="s">
        <v>52</v>
      </c>
      <c r="C55" s="718"/>
      <c r="D55" s="719"/>
      <c r="E55" s="402">
        <v>700</v>
      </c>
      <c r="F55" s="403">
        <v>5127</v>
      </c>
      <c r="G55" s="403">
        <v>5127</v>
      </c>
      <c r="H55" s="155">
        <f>+E55+F55-G55</f>
        <v>700</v>
      </c>
      <c r="I55" s="227"/>
    </row>
    <row r="56" spans="2:9" ht="14.25" customHeight="1">
      <c r="B56" s="696" t="s">
        <v>100</v>
      </c>
      <c r="C56" s="697"/>
      <c r="D56" s="698"/>
      <c r="E56" s="158">
        <v>0</v>
      </c>
      <c r="F56" s="157">
        <v>0</v>
      </c>
      <c r="G56" s="157">
        <v>0</v>
      </c>
      <c r="H56" s="155">
        <f>+E56+F56-G56</f>
        <v>0</v>
      </c>
      <c r="I56" s="227"/>
    </row>
    <row r="57" spans="2:9" ht="14.25" customHeight="1">
      <c r="B57" s="696" t="s">
        <v>99</v>
      </c>
      <c r="C57" s="697"/>
      <c r="D57" s="698"/>
      <c r="E57" s="158">
        <v>0</v>
      </c>
      <c r="F57" s="157">
        <v>0</v>
      </c>
      <c r="G57" s="157">
        <v>0</v>
      </c>
      <c r="H57" s="155">
        <f>+E57+F57-G57</f>
        <v>0</v>
      </c>
      <c r="I57" s="227"/>
    </row>
    <row r="58" spans="2:9" ht="14.25" customHeight="1">
      <c r="B58" s="696" t="s">
        <v>98</v>
      </c>
      <c r="C58" s="697"/>
      <c r="D58" s="698"/>
      <c r="E58" s="158">
        <v>136</v>
      </c>
      <c r="F58" s="157">
        <v>240</v>
      </c>
      <c r="G58" s="157">
        <v>300</v>
      </c>
      <c r="H58" s="155">
        <f>+E58+F58-G58</f>
        <v>76</v>
      </c>
      <c r="I58" s="227"/>
    </row>
    <row r="59" spans="2:9" ht="14.25" customHeight="1">
      <c r="B59" s="684" t="s">
        <v>97</v>
      </c>
      <c r="C59" s="685"/>
      <c r="D59" s="686"/>
      <c r="E59" s="154"/>
      <c r="F59" s="153" t="s">
        <v>53</v>
      </c>
      <c r="G59" s="153" t="s">
        <v>53</v>
      </c>
      <c r="H59" s="151" t="s">
        <v>53</v>
      </c>
      <c r="I59" s="228"/>
    </row>
    <row r="60" spans="2:9" ht="14.25" customHeight="1" thickBot="1">
      <c r="B60" s="779" t="s">
        <v>56</v>
      </c>
      <c r="C60" s="780"/>
      <c r="D60" s="781"/>
      <c r="E60" s="150">
        <v>10</v>
      </c>
      <c r="F60" s="149">
        <v>23</v>
      </c>
      <c r="G60" s="149">
        <v>30</v>
      </c>
      <c r="H60" s="147">
        <f>+E60+F60-G60</f>
        <v>3</v>
      </c>
      <c r="I60" s="227"/>
    </row>
    <row r="61" ht="14.25" customHeight="1">
      <c r="A61" s="1"/>
    </row>
    <row r="62" ht="14.25" customHeight="1" thickBot="1">
      <c r="A62" s="62"/>
    </row>
    <row r="63" spans="1:13" ht="14.25" customHeight="1">
      <c r="A63" s="750" t="s">
        <v>79</v>
      </c>
      <c r="B63" s="859"/>
      <c r="C63" s="859"/>
      <c r="D63" s="859"/>
      <c r="E63" s="859"/>
      <c r="F63" s="859"/>
      <c r="G63" s="859"/>
      <c r="H63" s="859"/>
      <c r="I63" s="859"/>
      <c r="J63" s="859"/>
      <c r="K63" s="859"/>
      <c r="L63" s="86"/>
      <c r="M63" s="87"/>
    </row>
    <row r="64" spans="1:13" ht="17.25" customHeight="1">
      <c r="A64" s="939" t="s">
        <v>60</v>
      </c>
      <c r="B64" s="940"/>
      <c r="C64" s="940"/>
      <c r="D64" s="940"/>
      <c r="E64" s="940"/>
      <c r="F64" s="88" t="s">
        <v>61</v>
      </c>
      <c r="G64" s="841" t="s">
        <v>62</v>
      </c>
      <c r="H64" s="842"/>
      <c r="I64" s="842"/>
      <c r="J64" s="842"/>
      <c r="K64" s="842"/>
      <c r="L64" s="843"/>
      <c r="M64" s="89" t="s">
        <v>61</v>
      </c>
    </row>
    <row r="65" spans="1:13" ht="15.75" thickBot="1">
      <c r="A65" s="941" t="s">
        <v>131</v>
      </c>
      <c r="B65" s="942"/>
      <c r="C65" s="942"/>
      <c r="D65" s="942"/>
      <c r="E65" s="943"/>
      <c r="F65" s="404">
        <v>300</v>
      </c>
      <c r="G65" s="944"/>
      <c r="H65" s="945"/>
      <c r="I65" s="945"/>
      <c r="J65" s="945"/>
      <c r="K65" s="945"/>
      <c r="L65" s="945"/>
      <c r="M65" s="405">
        <v>0</v>
      </c>
    </row>
    <row r="66" spans="1:13" ht="15.75" thickBot="1">
      <c r="A66" s="946" t="s">
        <v>63</v>
      </c>
      <c r="B66" s="947"/>
      <c r="C66" s="947"/>
      <c r="D66" s="947"/>
      <c r="E66" s="948"/>
      <c r="F66" s="237">
        <v>300</v>
      </c>
      <c r="G66" s="949" t="s">
        <v>63</v>
      </c>
      <c r="H66" s="950"/>
      <c r="I66" s="950"/>
      <c r="J66" s="950"/>
      <c r="K66" s="950"/>
      <c r="L66" s="950"/>
      <c r="M66" s="135">
        <f>SUM(M65)</f>
        <v>0</v>
      </c>
    </row>
    <row r="67" s="105" customFormat="1" ht="12.75" customHeight="1"/>
    <row r="68" s="105" customFormat="1" ht="12.75" customHeight="1"/>
    <row r="69" s="105" customFormat="1" ht="12.75" customHeight="1"/>
    <row r="70" s="105" customFormat="1" ht="15"/>
    <row r="71" spans="2:10" s="105" customFormat="1" ht="15">
      <c r="B71" s="674" t="s">
        <v>80</v>
      </c>
      <c r="C71" s="674"/>
      <c r="D71" s="674"/>
      <c r="E71" s="674"/>
      <c r="F71" s="674"/>
      <c r="G71" s="674"/>
      <c r="H71" s="674"/>
      <c r="I71" s="674"/>
      <c r="J71" s="674"/>
    </row>
    <row r="72" spans="2:10" s="2" customFormat="1" ht="15.75" thickBot="1">
      <c r="B72" s="62"/>
      <c r="C72" s="1"/>
      <c r="D72" s="1"/>
      <c r="E72" s="1"/>
      <c r="F72" s="1"/>
      <c r="G72" s="1"/>
      <c r="H72" s="1"/>
      <c r="I72" s="1"/>
      <c r="J72"/>
    </row>
    <row r="73" spans="2:10" s="2" customFormat="1" ht="13.5" thickBot="1">
      <c r="B73" s="130" t="s">
        <v>65</v>
      </c>
      <c r="C73" s="129"/>
      <c r="D73" s="106"/>
      <c r="E73" s="750" t="s">
        <v>66</v>
      </c>
      <c r="F73" s="751"/>
      <c r="G73" s="752"/>
      <c r="H73" s="925" t="s">
        <v>67</v>
      </c>
      <c r="I73" s="928"/>
      <c r="J73" s="929"/>
    </row>
    <row r="74" spans="2:10" s="263" customFormat="1" ht="13.5" customHeight="1">
      <c r="B74" s="107" t="s">
        <v>68</v>
      </c>
      <c r="C74" s="108" t="s">
        <v>69</v>
      </c>
      <c r="D74" s="109" t="s">
        <v>70</v>
      </c>
      <c r="E74" s="107" t="s">
        <v>68</v>
      </c>
      <c r="F74" s="108" t="s">
        <v>69</v>
      </c>
      <c r="G74" s="109" t="s">
        <v>71</v>
      </c>
      <c r="H74" s="930" t="s">
        <v>72</v>
      </c>
      <c r="I74" s="931"/>
      <c r="J74" s="932"/>
    </row>
    <row r="75" spans="2:10" s="263" customFormat="1" ht="13.5" customHeight="1" thickBot="1">
      <c r="B75" s="110">
        <v>2013</v>
      </c>
      <c r="C75" s="111">
        <v>2014</v>
      </c>
      <c r="D75" s="112"/>
      <c r="E75" s="110">
        <v>2013</v>
      </c>
      <c r="F75" s="111">
        <v>2014</v>
      </c>
      <c r="G75" s="112" t="s">
        <v>82</v>
      </c>
      <c r="H75" s="933" t="s">
        <v>73</v>
      </c>
      <c r="I75" s="934"/>
      <c r="J75" s="935"/>
    </row>
    <row r="76" spans="2:11" s="263" customFormat="1" ht="13.5" customHeight="1" thickBot="1">
      <c r="B76" s="406">
        <v>9.55</v>
      </c>
      <c r="C76" s="407">
        <v>9.55</v>
      </c>
      <c r="D76" s="408">
        <f>SUM(C76-B76)</f>
        <v>0</v>
      </c>
      <c r="E76" s="406">
        <f>H76/(12*B76)*1000</f>
        <v>19842.931937172776</v>
      </c>
      <c r="F76" s="409">
        <f>H76/(12*C76)*1000</f>
        <v>19842.931937172776</v>
      </c>
      <c r="G76" s="410">
        <f>PRODUCT(F76/E76*100)</f>
        <v>100</v>
      </c>
      <c r="H76" s="936">
        <f>L29</f>
        <v>2274</v>
      </c>
      <c r="I76" s="937"/>
      <c r="J76" s="938"/>
      <c r="K76" s="411"/>
    </row>
    <row r="77" spans="8:10" s="263" customFormat="1" ht="19.5" customHeight="1">
      <c r="H77" s="749"/>
      <c r="I77" s="749"/>
      <c r="J77" s="749"/>
    </row>
    <row r="78" spans="8:9" s="263" customFormat="1" ht="13.5" customHeight="1">
      <c r="H78" s="412"/>
      <c r="I78" s="412"/>
    </row>
    <row r="79" s="263" customFormat="1" ht="13.5" customHeight="1"/>
    <row r="80" spans="1:12" ht="18" customHeight="1">
      <c r="A80" s="413"/>
      <c r="B80" s="414"/>
      <c r="C80" s="415"/>
      <c r="D80" s="415"/>
      <c r="E80" s="415"/>
      <c r="F80" s="414"/>
      <c r="G80" s="415"/>
      <c r="H80" s="415"/>
      <c r="I80" s="415"/>
      <c r="J80" s="415"/>
      <c r="K80" s="415"/>
      <c r="L80" s="414"/>
    </row>
    <row r="81" spans="1:12" ht="18" customHeight="1">
      <c r="A81" s="413"/>
      <c r="B81" s="414"/>
      <c r="C81" s="415"/>
      <c r="D81" s="415"/>
      <c r="E81" s="415"/>
      <c r="F81" s="414"/>
      <c r="G81" s="415"/>
      <c r="H81" s="415"/>
      <c r="I81" s="415"/>
      <c r="J81" s="415"/>
      <c r="K81" s="415"/>
      <c r="L81" s="414"/>
    </row>
    <row r="82" spans="1:14" ht="18" customHeight="1">
      <c r="A82" s="413"/>
      <c r="B82" s="414"/>
      <c r="C82" s="415"/>
      <c r="D82" s="415"/>
      <c r="E82" s="415"/>
      <c r="F82" s="414"/>
      <c r="G82" s="415"/>
      <c r="H82" s="415"/>
      <c r="I82" s="415"/>
      <c r="J82" s="415"/>
      <c r="K82" s="415"/>
      <c r="L82" s="414"/>
      <c r="N82" s="54"/>
    </row>
    <row r="83" spans="1:12" ht="18" customHeight="1">
      <c r="A83" s="413"/>
      <c r="B83" s="414"/>
      <c r="C83" s="415"/>
      <c r="D83" s="415"/>
      <c r="E83" s="415"/>
      <c r="F83" s="414"/>
      <c r="G83" s="415"/>
      <c r="H83" s="415"/>
      <c r="I83" s="415"/>
      <c r="J83" s="415"/>
      <c r="K83" s="415"/>
      <c r="L83" s="414"/>
    </row>
    <row r="84" spans="1:12" ht="18" customHeight="1">
      <c r="A84" s="413"/>
      <c r="B84" s="414"/>
      <c r="C84" s="415"/>
      <c r="D84" s="415"/>
      <c r="E84" s="415"/>
      <c r="F84" s="414"/>
      <c r="G84" s="415"/>
      <c r="H84" s="415"/>
      <c r="I84" s="415"/>
      <c r="J84" s="415"/>
      <c r="K84" s="415"/>
      <c r="L84" s="414"/>
    </row>
    <row r="85" spans="1:12" ht="18" customHeight="1">
      <c r="A85" s="413"/>
      <c r="B85" s="414"/>
      <c r="C85" s="415"/>
      <c r="D85" s="415"/>
      <c r="E85" s="415"/>
      <c r="F85" s="414"/>
      <c r="G85" s="415"/>
      <c r="H85" s="415"/>
      <c r="I85" s="415"/>
      <c r="J85" s="415"/>
      <c r="K85" s="415"/>
      <c r="L85" s="414"/>
    </row>
    <row r="86" spans="1:12" ht="18" customHeight="1">
      <c r="A86" s="413"/>
      <c r="B86" s="414"/>
      <c r="C86" s="415"/>
      <c r="D86" s="415"/>
      <c r="E86" s="415"/>
      <c r="F86" s="414"/>
      <c r="G86" s="415"/>
      <c r="H86" s="415"/>
      <c r="I86" s="415"/>
      <c r="J86" s="415"/>
      <c r="K86" s="415"/>
      <c r="L86" s="414"/>
    </row>
    <row r="87" spans="1:12" ht="18" customHeight="1">
      <c r="A87" s="413"/>
      <c r="B87" s="414"/>
      <c r="C87" s="415"/>
      <c r="D87" s="415"/>
      <c r="E87" s="415"/>
      <c r="F87" s="414"/>
      <c r="G87" s="415"/>
      <c r="H87" s="415"/>
      <c r="I87" s="415"/>
      <c r="J87" s="415"/>
      <c r="K87" s="415"/>
      <c r="L87" s="414"/>
    </row>
    <row r="88" spans="1:12" ht="18" customHeight="1">
      <c r="A88" s="413"/>
      <c r="B88" s="414"/>
      <c r="C88" s="415"/>
      <c r="D88" s="415"/>
      <c r="E88" s="415"/>
      <c r="F88" s="414"/>
      <c r="G88" s="415"/>
      <c r="H88" s="415"/>
      <c r="I88" s="415"/>
      <c r="J88" s="415"/>
      <c r="K88" s="415"/>
      <c r="L88" s="414"/>
    </row>
    <row r="89" spans="1:12" ht="18" customHeight="1">
      <c r="A89" s="413"/>
      <c r="B89" s="414"/>
      <c r="C89" s="415"/>
      <c r="D89" s="415"/>
      <c r="E89" s="415"/>
      <c r="F89" s="414"/>
      <c r="G89" s="415"/>
      <c r="H89" s="415"/>
      <c r="I89" s="415"/>
      <c r="J89" s="415"/>
      <c r="K89" s="415"/>
      <c r="L89" s="414"/>
    </row>
    <row r="90" spans="1:12" ht="18" customHeight="1">
      <c r="A90" s="413"/>
      <c r="B90" s="414"/>
      <c r="C90" s="415"/>
      <c r="D90" s="415"/>
      <c r="E90" s="415"/>
      <c r="F90" s="414"/>
      <c r="G90" s="415"/>
      <c r="H90" s="415"/>
      <c r="I90" s="415"/>
      <c r="J90" s="415"/>
      <c r="K90" s="415"/>
      <c r="L90" s="414"/>
    </row>
    <row r="91" spans="1:12" ht="18" customHeight="1">
      <c r="A91" s="413"/>
      <c r="B91" s="414"/>
      <c r="C91" s="415"/>
      <c r="D91" s="415"/>
      <c r="E91" s="415"/>
      <c r="F91" s="414"/>
      <c r="G91" s="415"/>
      <c r="H91" s="415"/>
      <c r="I91" s="415"/>
      <c r="J91" s="415"/>
      <c r="K91" s="415"/>
      <c r="L91" s="414"/>
    </row>
    <row r="92" spans="1:12" ht="18" customHeight="1">
      <c r="A92" s="413"/>
      <c r="B92" s="414"/>
      <c r="C92" s="415"/>
      <c r="D92" s="415"/>
      <c r="E92" s="415"/>
      <c r="F92" s="414"/>
      <c r="G92" s="415"/>
      <c r="H92" s="415"/>
      <c r="I92" s="415"/>
      <c r="J92" s="415"/>
      <c r="K92" s="415"/>
      <c r="L92" s="414"/>
    </row>
    <row r="93" spans="1:12" ht="18" customHeight="1">
      <c r="A93" s="413"/>
      <c r="B93" s="414"/>
      <c r="C93" s="415"/>
      <c r="D93" s="415"/>
      <c r="E93" s="415"/>
      <c r="F93" s="414"/>
      <c r="G93" s="415"/>
      <c r="H93" s="415"/>
      <c r="I93" s="415"/>
      <c r="J93" s="415"/>
      <c r="K93" s="415"/>
      <c r="L93" s="414"/>
    </row>
    <row r="94" spans="1:12" ht="18" customHeight="1">
      <c r="A94" s="413"/>
      <c r="B94" s="414"/>
      <c r="C94" s="415"/>
      <c r="D94" s="415"/>
      <c r="E94" s="415"/>
      <c r="F94" s="414"/>
      <c r="G94" s="415"/>
      <c r="H94" s="415"/>
      <c r="I94" s="415"/>
      <c r="J94" s="415"/>
      <c r="K94" s="415"/>
      <c r="L94" s="414"/>
    </row>
    <row r="95" spans="1:12" ht="18" customHeight="1">
      <c r="A95" s="413"/>
      <c r="B95" s="414"/>
      <c r="C95" s="415"/>
      <c r="D95" s="415"/>
      <c r="E95" s="415"/>
      <c r="F95" s="414"/>
      <c r="G95" s="415"/>
      <c r="H95" s="415"/>
      <c r="I95" s="415"/>
      <c r="J95" s="415"/>
      <c r="K95" s="415"/>
      <c r="L95" s="414"/>
    </row>
    <row r="96" spans="1:12" ht="18" customHeight="1">
      <c r="A96" s="413"/>
      <c r="B96" s="414"/>
      <c r="C96" s="415"/>
      <c r="D96" s="415"/>
      <c r="E96" s="415"/>
      <c r="F96" s="414"/>
      <c r="G96" s="415"/>
      <c r="H96" s="415"/>
      <c r="I96" s="415"/>
      <c r="J96" s="415"/>
      <c r="K96" s="415"/>
      <c r="L96" s="414"/>
    </row>
    <row r="97" spans="1:12" ht="18" customHeight="1">
      <c r="A97" s="413"/>
      <c r="B97" s="414"/>
      <c r="C97" s="415"/>
      <c r="D97" s="415"/>
      <c r="E97" s="415"/>
      <c r="F97" s="414"/>
      <c r="G97" s="415"/>
      <c r="H97" s="415"/>
      <c r="I97" s="415"/>
      <c r="J97" s="415"/>
      <c r="K97" s="415"/>
      <c r="L97" s="414"/>
    </row>
    <row r="98" spans="1:12" ht="18" customHeight="1">
      <c r="A98" s="413"/>
      <c r="B98" s="414"/>
      <c r="C98" s="415"/>
      <c r="D98" s="415"/>
      <c r="E98" s="415"/>
      <c r="F98" s="414"/>
      <c r="G98" s="415"/>
      <c r="H98" s="415"/>
      <c r="I98" s="415"/>
      <c r="J98" s="415"/>
      <c r="K98" s="415"/>
      <c r="L98" s="414"/>
    </row>
    <row r="99" spans="1:12" ht="18" customHeight="1">
      <c r="A99" s="413"/>
      <c r="B99" s="414"/>
      <c r="C99" s="415"/>
      <c r="D99" s="415"/>
      <c r="E99" s="415"/>
      <c r="F99" s="414"/>
      <c r="G99" s="415"/>
      <c r="H99" s="415"/>
      <c r="I99" s="415"/>
      <c r="J99" s="415"/>
      <c r="K99" s="415"/>
      <c r="L99" s="414"/>
    </row>
    <row r="100" spans="1:12" ht="18" customHeight="1">
      <c r="A100" s="413"/>
      <c r="B100" s="414"/>
      <c r="C100" s="415"/>
      <c r="D100" s="415"/>
      <c r="E100" s="415"/>
      <c r="F100" s="414"/>
      <c r="G100" s="415"/>
      <c r="H100" s="415"/>
      <c r="I100" s="415"/>
      <c r="J100" s="415"/>
      <c r="K100" s="415"/>
      <c r="L100" s="414"/>
    </row>
    <row r="101" ht="18" customHeight="1"/>
    <row r="102" ht="15.75" customHeight="1"/>
    <row r="106" ht="16.5" customHeight="1"/>
    <row r="107" spans="1:18" s="416" customFormat="1" ht="13.5" customHeight="1">
      <c r="A107"/>
      <c r="B107" s="1"/>
      <c r="C107" s="1"/>
      <c r="D107" s="1"/>
      <c r="E107" s="1"/>
      <c r="F107" s="1"/>
      <c r="G107" s="1"/>
      <c r="H107" s="1"/>
      <c r="I107" s="1"/>
      <c r="J107"/>
      <c r="K107"/>
      <c r="L107"/>
      <c r="M107"/>
      <c r="N107"/>
      <c r="O107"/>
      <c r="P107"/>
      <c r="Q107"/>
      <c r="R107"/>
    </row>
    <row r="108" spans="1:18" s="417" customFormat="1" ht="21.75" customHeight="1">
      <c r="A108"/>
      <c r="B108" s="1"/>
      <c r="C108" s="1"/>
      <c r="D108" s="1"/>
      <c r="E108" s="1"/>
      <c r="F108" s="1"/>
      <c r="G108" s="1"/>
      <c r="H108" s="1"/>
      <c r="I108" s="1"/>
      <c r="J108"/>
      <c r="K108"/>
      <c r="L108"/>
      <c r="M108"/>
      <c r="N108"/>
      <c r="O108"/>
      <c r="P108"/>
      <c r="Q108"/>
      <c r="R108"/>
    </row>
    <row r="109" spans="1:18" s="417" customFormat="1" ht="21.75" customHeight="1">
      <c r="A109"/>
      <c r="B109" s="1"/>
      <c r="C109" s="1"/>
      <c r="D109" s="1"/>
      <c r="E109" s="1"/>
      <c r="F109" s="1"/>
      <c r="G109" s="1"/>
      <c r="H109" s="1"/>
      <c r="I109" s="1"/>
      <c r="J109"/>
      <c r="K109"/>
      <c r="L109"/>
      <c r="M109"/>
      <c r="N109"/>
      <c r="O109"/>
      <c r="P109"/>
      <c r="Q109"/>
      <c r="R109"/>
    </row>
    <row r="113" spans="1:18" s="418" customFormat="1" ht="14.25" customHeight="1">
      <c r="A113"/>
      <c r="B113" s="1"/>
      <c r="C113" s="1"/>
      <c r="D113" s="1"/>
      <c r="E113" s="1"/>
      <c r="F113" s="1"/>
      <c r="G113" s="1"/>
      <c r="H113" s="1"/>
      <c r="I113" s="1"/>
      <c r="J113"/>
      <c r="K113"/>
      <c r="L113"/>
      <c r="M113"/>
      <c r="N113"/>
      <c r="O113"/>
      <c r="P113"/>
      <c r="Q113"/>
      <c r="R113"/>
    </row>
    <row r="114" spans="1:18" s="418" customFormat="1" ht="14.25" customHeight="1">
      <c r="A114"/>
      <c r="B114" s="1"/>
      <c r="C114" s="1"/>
      <c r="D114" s="1"/>
      <c r="E114" s="1"/>
      <c r="F114" s="1"/>
      <c r="G114" s="1"/>
      <c r="H114" s="1"/>
      <c r="I114" s="1"/>
      <c r="J114"/>
      <c r="K114"/>
      <c r="L114"/>
      <c r="M114"/>
      <c r="N114"/>
      <c r="O114"/>
      <c r="P114"/>
      <c r="Q114"/>
      <c r="R114"/>
    </row>
    <row r="115" spans="1:18" s="418" customFormat="1" ht="14.25" customHeight="1">
      <c r="A115"/>
      <c r="B115" s="1"/>
      <c r="C115" s="1"/>
      <c r="D115" s="1"/>
      <c r="E115" s="1"/>
      <c r="F115" s="1"/>
      <c r="G115" s="1"/>
      <c r="H115" s="1"/>
      <c r="I115" s="1"/>
      <c r="J115"/>
      <c r="K115"/>
      <c r="L115"/>
      <c r="M115"/>
      <c r="N115"/>
      <c r="O115"/>
      <c r="P115"/>
      <c r="Q115"/>
      <c r="R115"/>
    </row>
    <row r="116" spans="1:18" s="418" customFormat="1" ht="14.25" customHeight="1">
      <c r="A116"/>
      <c r="B116" s="1"/>
      <c r="C116" s="1"/>
      <c r="D116" s="1"/>
      <c r="E116" s="1"/>
      <c r="F116" s="1"/>
      <c r="G116" s="1"/>
      <c r="H116" s="1"/>
      <c r="I116" s="1"/>
      <c r="J116"/>
      <c r="K116"/>
      <c r="L116"/>
      <c r="M116"/>
      <c r="N116"/>
      <c r="O116"/>
      <c r="P116"/>
      <c r="Q116"/>
      <c r="R116"/>
    </row>
    <row r="117" spans="1:18" s="418" customFormat="1" ht="14.25" customHeight="1">
      <c r="A117"/>
      <c r="B117" s="1"/>
      <c r="C117" s="1"/>
      <c r="D117" s="1"/>
      <c r="E117" s="1"/>
      <c r="F117" s="1"/>
      <c r="G117" s="1"/>
      <c r="H117" s="1"/>
      <c r="I117" s="1"/>
      <c r="J117"/>
      <c r="K117"/>
      <c r="L117"/>
      <c r="M117"/>
      <c r="N117"/>
      <c r="O117"/>
      <c r="P117"/>
      <c r="Q117"/>
      <c r="R117"/>
    </row>
    <row r="118" spans="1:18" s="418" customFormat="1" ht="14.25" customHeight="1">
      <c r="A118"/>
      <c r="B118" s="1"/>
      <c r="C118" s="1"/>
      <c r="D118" s="1"/>
      <c r="E118" s="1"/>
      <c r="F118" s="1"/>
      <c r="G118" s="1"/>
      <c r="H118" s="1"/>
      <c r="I118" s="1"/>
      <c r="J118"/>
      <c r="K118"/>
      <c r="L118"/>
      <c r="M118"/>
      <c r="N118"/>
      <c r="O118"/>
      <c r="P118"/>
      <c r="Q118"/>
      <c r="R118"/>
    </row>
    <row r="119" spans="1:18" s="418" customFormat="1" ht="14.25" customHeight="1">
      <c r="A119"/>
      <c r="B119" s="1"/>
      <c r="C119" s="1"/>
      <c r="D119" s="1"/>
      <c r="E119" s="1"/>
      <c r="F119" s="1"/>
      <c r="G119" s="1"/>
      <c r="H119" s="1"/>
      <c r="I119" s="1"/>
      <c r="J119"/>
      <c r="K119"/>
      <c r="L119"/>
      <c r="M119"/>
      <c r="N119"/>
      <c r="O119"/>
      <c r="P119"/>
      <c r="Q119"/>
      <c r="R119"/>
    </row>
    <row r="120" spans="1:18" s="418" customFormat="1" ht="14.25" customHeight="1">
      <c r="A120"/>
      <c r="B120" s="1"/>
      <c r="C120" s="1"/>
      <c r="D120" s="1"/>
      <c r="E120" s="1"/>
      <c r="F120" s="1"/>
      <c r="G120" s="1"/>
      <c r="H120" s="1"/>
      <c r="I120" s="1"/>
      <c r="J120"/>
      <c r="K120"/>
      <c r="L120"/>
      <c r="M120"/>
      <c r="N120"/>
      <c r="O120"/>
      <c r="P120"/>
      <c r="Q120"/>
      <c r="R120"/>
    </row>
    <row r="121" spans="1:18" s="418" customFormat="1" ht="19.5" customHeight="1">
      <c r="A121"/>
      <c r="B121" s="1"/>
      <c r="C121" s="1"/>
      <c r="D121" s="1"/>
      <c r="E121" s="1"/>
      <c r="F121" s="1"/>
      <c r="G121" s="1"/>
      <c r="H121" s="1"/>
      <c r="I121" s="1"/>
      <c r="J121"/>
      <c r="K121"/>
      <c r="L121"/>
      <c r="M121"/>
      <c r="N121"/>
      <c r="O121"/>
      <c r="P121"/>
      <c r="Q121"/>
      <c r="R121"/>
    </row>
    <row r="122" spans="1:18" s="418" customFormat="1" ht="14.25" customHeight="1">
      <c r="A122"/>
      <c r="B122" s="1"/>
      <c r="C122" s="1"/>
      <c r="D122" s="1"/>
      <c r="E122" s="1"/>
      <c r="F122" s="1"/>
      <c r="G122" s="1"/>
      <c r="H122" s="1"/>
      <c r="I122" s="1"/>
      <c r="J122"/>
      <c r="K122"/>
      <c r="L122"/>
      <c r="M122"/>
      <c r="N122"/>
      <c r="O122"/>
      <c r="P122"/>
      <c r="Q122"/>
      <c r="R122"/>
    </row>
  </sheetData>
  <sheetProtection/>
  <mergeCells count="40">
    <mergeCell ref="A3:O3"/>
    <mergeCell ref="A5:A8"/>
    <mergeCell ref="M6:N6"/>
    <mergeCell ref="B40:D40"/>
    <mergeCell ref="E40:G40"/>
    <mergeCell ref="J40:L40"/>
    <mergeCell ref="B41:D41"/>
    <mergeCell ref="E41:G41"/>
    <mergeCell ref="B45:H45"/>
    <mergeCell ref="A46:A48"/>
    <mergeCell ref="B46:B48"/>
    <mergeCell ref="C46:J46"/>
    <mergeCell ref="K46:K48"/>
    <mergeCell ref="C47:C48"/>
    <mergeCell ref="D47:J47"/>
    <mergeCell ref="A52:M52"/>
    <mergeCell ref="B53:D54"/>
    <mergeCell ref="E53:H53"/>
    <mergeCell ref="B55:D55"/>
    <mergeCell ref="B56:D56"/>
    <mergeCell ref="B57:D57"/>
    <mergeCell ref="B58:D58"/>
    <mergeCell ref="B59:D59"/>
    <mergeCell ref="B60:D60"/>
    <mergeCell ref="A64:E64"/>
    <mergeCell ref="G64:L64"/>
    <mergeCell ref="A65:E65"/>
    <mergeCell ref="G65:L65"/>
    <mergeCell ref="A66:E66"/>
    <mergeCell ref="G66:L66"/>
    <mergeCell ref="H77:J77"/>
    <mergeCell ref="H6:I6"/>
    <mergeCell ref="B5:N5"/>
    <mergeCell ref="B71:J71"/>
    <mergeCell ref="E73:G73"/>
    <mergeCell ref="H73:J73"/>
    <mergeCell ref="H74:J74"/>
    <mergeCell ref="H75:J75"/>
    <mergeCell ref="H76:J76"/>
    <mergeCell ref="A63:K63"/>
  </mergeCells>
  <printOptions/>
  <pageMargins left="0.7086614173228347" right="0.7086614173228347" top="0.5579166666666666" bottom="0.7874015748031497" header="0.31496062992125984" footer="0.31496062992125984"/>
  <pageSetup fitToHeight="1" fitToWidth="1" horizontalDpi="600" verticalDpi="600" orientation="portrait" paperSize="9" scale="52" r:id="rId1"/>
  <headerFooter>
    <oddHeader>&amp;R&amp;"-,Tučné"RK-40-2013-21, př. 6b
počet stran: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view="pageLayout" zoomScaleNormal="90" workbookViewId="0" topLeftCell="B1">
      <selection activeCell="O1" sqref="O1"/>
    </sheetView>
  </sheetViews>
  <sheetFormatPr defaultColWidth="9.140625" defaultRowHeight="15"/>
  <cols>
    <col min="1" max="1" width="34.421875" style="0" customWidth="1"/>
    <col min="2" max="7" width="9.7109375" style="1" customWidth="1"/>
    <col min="8" max="8" width="8.7109375" style="1" customWidth="1"/>
    <col min="9" max="9" width="9.421875" style="0" customWidth="1"/>
    <col min="10" max="10" width="10.140625" style="0" customWidth="1"/>
    <col min="11" max="11" width="10.421875" style="0" customWidth="1"/>
    <col min="15" max="15" width="9.7109375" style="0" customWidth="1"/>
  </cols>
  <sheetData>
    <row r="1" spans="1:15" ht="15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536"/>
      <c r="M1" s="535"/>
      <c r="N1" s="419"/>
      <c r="O1" s="419"/>
    </row>
    <row r="2" spans="1:15" ht="14.25" customHeight="1">
      <c r="A2" s="419"/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536"/>
      <c r="M2" s="535"/>
      <c r="N2" s="419"/>
      <c r="O2" s="419"/>
    </row>
    <row r="3" spans="1:15" ht="20.25" customHeight="1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419"/>
    </row>
    <row r="4" spans="1:15" ht="12.75" customHeight="1" thickBot="1">
      <c r="A4" s="534"/>
      <c r="B4" s="533"/>
      <c r="C4" s="533"/>
      <c r="D4" s="533"/>
      <c r="E4" s="533"/>
      <c r="F4" s="533"/>
      <c r="G4" s="533"/>
      <c r="H4" s="533"/>
      <c r="I4" s="419"/>
      <c r="J4" s="419"/>
      <c r="K4" s="419"/>
      <c r="L4" s="419"/>
      <c r="M4" s="419"/>
      <c r="N4" s="419" t="s">
        <v>1</v>
      </c>
      <c r="O4" s="419"/>
    </row>
    <row r="5" spans="1:15" ht="12.75" customHeight="1" thickBot="1">
      <c r="A5" s="1029" t="s">
        <v>2</v>
      </c>
      <c r="B5" s="1032" t="s">
        <v>139</v>
      </c>
      <c r="C5" s="1033"/>
      <c r="D5" s="1033"/>
      <c r="E5" s="1033"/>
      <c r="F5" s="1033"/>
      <c r="G5" s="1033" t="s">
        <v>1</v>
      </c>
      <c r="H5" s="1033"/>
      <c r="I5" s="1033"/>
      <c r="J5" s="1034"/>
      <c r="K5" s="1034"/>
      <c r="L5" s="1034"/>
      <c r="M5" s="1034"/>
      <c r="N5" s="1035"/>
      <c r="O5" s="419"/>
    </row>
    <row r="6" spans="1:15" ht="13.5" customHeight="1">
      <c r="A6" s="1030"/>
      <c r="B6" s="5" t="s">
        <v>83</v>
      </c>
      <c r="C6" s="6"/>
      <c r="D6" s="7"/>
      <c r="E6" s="5" t="s">
        <v>88</v>
      </c>
      <c r="F6" s="6"/>
      <c r="G6" s="7"/>
      <c r="H6" s="815" t="s">
        <v>4</v>
      </c>
      <c r="I6" s="878"/>
      <c r="J6" s="6" t="s">
        <v>75</v>
      </c>
      <c r="K6" s="8"/>
      <c r="L6" s="7"/>
      <c r="M6" s="815" t="s">
        <v>81</v>
      </c>
      <c r="N6" s="816"/>
      <c r="O6" s="419"/>
    </row>
    <row r="7" spans="1:15" ht="15" customHeight="1">
      <c r="A7" s="1030"/>
      <c r="B7" s="532" t="s">
        <v>5</v>
      </c>
      <c r="C7" s="530" t="s">
        <v>6</v>
      </c>
      <c r="D7" s="528" t="s">
        <v>7</v>
      </c>
      <c r="E7" s="532" t="s">
        <v>5</v>
      </c>
      <c r="F7" s="530" t="s">
        <v>6</v>
      </c>
      <c r="G7" s="528" t="s">
        <v>7</v>
      </c>
      <c r="H7" s="529" t="s">
        <v>7</v>
      </c>
      <c r="I7" s="529" t="s">
        <v>8</v>
      </c>
      <c r="J7" s="531" t="s">
        <v>5</v>
      </c>
      <c r="K7" s="530" t="s">
        <v>6</v>
      </c>
      <c r="L7" s="528" t="s">
        <v>7</v>
      </c>
      <c r="M7" s="529" t="s">
        <v>7</v>
      </c>
      <c r="N7" s="528" t="s">
        <v>8</v>
      </c>
      <c r="O7" s="419"/>
    </row>
    <row r="8" spans="1:15" ht="15" customHeight="1" thickBot="1">
      <c r="A8" s="1031"/>
      <c r="B8" s="527" t="s">
        <v>9</v>
      </c>
      <c r="C8" s="524" t="s">
        <v>9</v>
      </c>
      <c r="D8" s="522"/>
      <c r="E8" s="527" t="s">
        <v>9</v>
      </c>
      <c r="F8" s="524" t="s">
        <v>9</v>
      </c>
      <c r="G8" s="522"/>
      <c r="H8" s="523" t="s">
        <v>10</v>
      </c>
      <c r="I8" s="526" t="s">
        <v>11</v>
      </c>
      <c r="J8" s="525" t="s">
        <v>9</v>
      </c>
      <c r="K8" s="524" t="s">
        <v>9</v>
      </c>
      <c r="L8" s="522"/>
      <c r="M8" s="523" t="s">
        <v>10</v>
      </c>
      <c r="N8" s="522" t="s">
        <v>11</v>
      </c>
      <c r="O8" s="419"/>
    </row>
    <row r="9" spans="1:15" ht="15" customHeight="1">
      <c r="A9" s="521" t="s">
        <v>12</v>
      </c>
      <c r="B9" s="504">
        <v>0</v>
      </c>
      <c r="C9" s="511">
        <v>3</v>
      </c>
      <c r="D9" s="503">
        <f aca="true" t="shared" si="0" ref="D9:D18">SUM(B9:C9)</f>
        <v>3</v>
      </c>
      <c r="E9" s="504">
        <v>0</v>
      </c>
      <c r="F9" s="511">
        <v>3</v>
      </c>
      <c r="G9" s="503">
        <f aca="true" t="shared" si="1" ref="G9:G18">SUM(E9:F9)</f>
        <v>3</v>
      </c>
      <c r="H9" s="495">
        <v>0</v>
      </c>
      <c r="I9" s="502">
        <f aca="true" t="shared" si="2" ref="I9:I40">IF(D9=0,0,+G9/D9)</f>
        <v>1</v>
      </c>
      <c r="J9" s="510">
        <v>0</v>
      </c>
      <c r="K9" s="511">
        <v>3</v>
      </c>
      <c r="L9" s="501">
        <f aca="true" t="shared" si="3" ref="L9:L18">SUM(J9:K9)</f>
        <v>3</v>
      </c>
      <c r="M9" s="500">
        <f aca="true" t="shared" si="4" ref="M9:M39">L9-G9</f>
        <v>0</v>
      </c>
      <c r="N9" s="499">
        <f aca="true" t="shared" si="5" ref="N9:N39">IF(G9=0,0,+L9/G9)</f>
        <v>1</v>
      </c>
      <c r="O9" s="419"/>
    </row>
    <row r="10" spans="1:15" ht="15" customHeight="1">
      <c r="A10" s="512" t="s">
        <v>13</v>
      </c>
      <c r="B10" s="504">
        <v>3653</v>
      </c>
      <c r="C10" s="511">
        <v>261</v>
      </c>
      <c r="D10" s="503">
        <f t="shared" si="0"/>
        <v>3914</v>
      </c>
      <c r="E10" s="504">
        <v>4446</v>
      </c>
      <c r="F10" s="511">
        <v>222</v>
      </c>
      <c r="G10" s="503">
        <f t="shared" si="1"/>
        <v>4668</v>
      </c>
      <c r="H10" s="518">
        <f aca="true" t="shared" si="6" ref="H10:H40">G10-D10</f>
        <v>754</v>
      </c>
      <c r="I10" s="502">
        <f t="shared" si="2"/>
        <v>1.192641798671436</v>
      </c>
      <c r="J10" s="510">
        <v>4429</v>
      </c>
      <c r="K10" s="511">
        <v>224</v>
      </c>
      <c r="L10" s="501">
        <f t="shared" si="3"/>
        <v>4653</v>
      </c>
      <c r="M10" s="500">
        <f t="shared" si="4"/>
        <v>-15</v>
      </c>
      <c r="N10" s="499">
        <f t="shared" si="5"/>
        <v>0.9967866323907455</v>
      </c>
      <c r="O10" s="419"/>
    </row>
    <row r="11" spans="1:15" ht="15" customHeight="1">
      <c r="A11" s="512" t="s">
        <v>14</v>
      </c>
      <c r="B11" s="504">
        <v>0</v>
      </c>
      <c r="C11" s="511">
        <v>712</v>
      </c>
      <c r="D11" s="503">
        <f t="shared" si="0"/>
        <v>712</v>
      </c>
      <c r="E11" s="504">
        <v>0</v>
      </c>
      <c r="F11" s="511">
        <v>568</v>
      </c>
      <c r="G11" s="503">
        <f t="shared" si="1"/>
        <v>568</v>
      </c>
      <c r="H11" s="518">
        <f t="shared" si="6"/>
        <v>-144</v>
      </c>
      <c r="I11" s="502">
        <f t="shared" si="2"/>
        <v>0.797752808988764</v>
      </c>
      <c r="J11" s="510">
        <v>0</v>
      </c>
      <c r="K11" s="511">
        <v>566</v>
      </c>
      <c r="L11" s="501">
        <f t="shared" si="3"/>
        <v>566</v>
      </c>
      <c r="M11" s="500">
        <f t="shared" si="4"/>
        <v>-2</v>
      </c>
      <c r="N11" s="499">
        <f t="shared" si="5"/>
        <v>0.9964788732394366</v>
      </c>
      <c r="O11" s="419"/>
    </row>
    <row r="12" spans="1:15" ht="15" customHeight="1">
      <c r="A12" s="512" t="s">
        <v>15</v>
      </c>
      <c r="B12" s="504">
        <v>33</v>
      </c>
      <c r="C12" s="511">
        <v>281</v>
      </c>
      <c r="D12" s="503">
        <f t="shared" si="0"/>
        <v>314</v>
      </c>
      <c r="E12" s="504">
        <v>35</v>
      </c>
      <c r="F12" s="511">
        <v>280</v>
      </c>
      <c r="G12" s="503">
        <f t="shared" si="1"/>
        <v>315</v>
      </c>
      <c r="H12" s="518">
        <f t="shared" si="6"/>
        <v>1</v>
      </c>
      <c r="I12" s="502">
        <f t="shared" si="2"/>
        <v>1.0031847133757963</v>
      </c>
      <c r="J12" s="510">
        <v>36</v>
      </c>
      <c r="K12" s="511">
        <v>282</v>
      </c>
      <c r="L12" s="501">
        <f t="shared" si="3"/>
        <v>318</v>
      </c>
      <c r="M12" s="500">
        <f t="shared" si="4"/>
        <v>3</v>
      </c>
      <c r="N12" s="499">
        <f t="shared" si="5"/>
        <v>1.0095238095238095</v>
      </c>
      <c r="O12" s="1028"/>
    </row>
    <row r="13" spans="1:15" ht="15">
      <c r="A13" s="512" t="s">
        <v>16</v>
      </c>
      <c r="B13" s="504">
        <v>0</v>
      </c>
      <c r="C13" s="511">
        <v>0</v>
      </c>
      <c r="D13" s="503">
        <f t="shared" si="0"/>
        <v>0</v>
      </c>
      <c r="E13" s="504">
        <v>0</v>
      </c>
      <c r="F13" s="511">
        <v>0</v>
      </c>
      <c r="G13" s="503">
        <f t="shared" si="1"/>
        <v>0</v>
      </c>
      <c r="H13" s="518">
        <f t="shared" si="6"/>
        <v>0</v>
      </c>
      <c r="I13" s="502">
        <f t="shared" si="2"/>
        <v>0</v>
      </c>
      <c r="J13" s="510">
        <v>0</v>
      </c>
      <c r="K13" s="511">
        <v>0</v>
      </c>
      <c r="L13" s="501">
        <f t="shared" si="3"/>
        <v>0</v>
      </c>
      <c r="M13" s="500">
        <f t="shared" si="4"/>
        <v>0</v>
      </c>
      <c r="N13" s="499">
        <f t="shared" si="5"/>
        <v>0</v>
      </c>
      <c r="O13" s="1028"/>
    </row>
    <row r="14" spans="1:15" ht="15" customHeight="1">
      <c r="A14" s="512" t="s">
        <v>17</v>
      </c>
      <c r="B14" s="504">
        <v>301</v>
      </c>
      <c r="C14" s="511">
        <v>0</v>
      </c>
      <c r="D14" s="503">
        <f t="shared" si="0"/>
        <v>301</v>
      </c>
      <c r="E14" s="504">
        <v>767</v>
      </c>
      <c r="F14" s="511">
        <v>0</v>
      </c>
      <c r="G14" s="503">
        <f t="shared" si="1"/>
        <v>767</v>
      </c>
      <c r="H14" s="518">
        <f t="shared" si="6"/>
        <v>466</v>
      </c>
      <c r="I14" s="502">
        <f t="shared" si="2"/>
        <v>2.548172757475083</v>
      </c>
      <c r="J14" s="510">
        <v>688</v>
      </c>
      <c r="K14" s="509">
        <v>0</v>
      </c>
      <c r="L14" s="501">
        <f t="shared" si="3"/>
        <v>688</v>
      </c>
      <c r="M14" s="500">
        <f t="shared" si="4"/>
        <v>-79</v>
      </c>
      <c r="N14" s="499">
        <f t="shared" si="5"/>
        <v>0.8970013037809648</v>
      </c>
      <c r="O14" s="1028"/>
    </row>
    <row r="15" spans="1:15" ht="24.75" customHeight="1">
      <c r="A15" s="512" t="s">
        <v>107</v>
      </c>
      <c r="B15" s="504">
        <v>0</v>
      </c>
      <c r="C15" s="511">
        <v>0</v>
      </c>
      <c r="D15" s="503">
        <f t="shared" si="0"/>
        <v>0</v>
      </c>
      <c r="E15" s="504">
        <v>0</v>
      </c>
      <c r="F15" s="511">
        <v>0</v>
      </c>
      <c r="G15" s="503">
        <f t="shared" si="1"/>
        <v>0</v>
      </c>
      <c r="H15" s="518">
        <f t="shared" si="6"/>
        <v>0</v>
      </c>
      <c r="I15" s="502">
        <f t="shared" si="2"/>
        <v>0</v>
      </c>
      <c r="J15" s="510">
        <v>0</v>
      </c>
      <c r="K15" s="509">
        <v>0</v>
      </c>
      <c r="L15" s="501">
        <f t="shared" si="3"/>
        <v>0</v>
      </c>
      <c r="M15" s="500">
        <f t="shared" si="4"/>
        <v>0</v>
      </c>
      <c r="N15" s="499">
        <f t="shared" si="5"/>
        <v>0</v>
      </c>
      <c r="O15" s="419"/>
    </row>
    <row r="16" spans="1:15" ht="26.25" customHeight="1">
      <c r="A16" s="512" t="s">
        <v>19</v>
      </c>
      <c r="B16" s="504">
        <v>0</v>
      </c>
      <c r="C16" s="511">
        <v>0</v>
      </c>
      <c r="D16" s="503">
        <f t="shared" si="0"/>
        <v>0</v>
      </c>
      <c r="E16" s="504">
        <v>700</v>
      </c>
      <c r="F16" s="511">
        <v>0</v>
      </c>
      <c r="G16" s="503">
        <f t="shared" si="1"/>
        <v>700</v>
      </c>
      <c r="H16" s="518">
        <f t="shared" si="6"/>
        <v>700</v>
      </c>
      <c r="I16" s="502">
        <f t="shared" si="2"/>
        <v>0</v>
      </c>
      <c r="J16" s="510">
        <v>600</v>
      </c>
      <c r="K16" s="509">
        <v>0</v>
      </c>
      <c r="L16" s="501">
        <f t="shared" si="3"/>
        <v>600</v>
      </c>
      <c r="M16" s="500">
        <f t="shared" si="4"/>
        <v>-100</v>
      </c>
      <c r="N16" s="499">
        <f t="shared" si="5"/>
        <v>0.8571428571428571</v>
      </c>
      <c r="O16" s="419"/>
    </row>
    <row r="17" spans="1:14" ht="15" customHeight="1">
      <c r="A17" s="520" t="s">
        <v>20</v>
      </c>
      <c r="B17" s="504">
        <v>25</v>
      </c>
      <c r="C17" s="511"/>
      <c r="D17" s="503">
        <f t="shared" si="0"/>
        <v>25</v>
      </c>
      <c r="E17" s="504">
        <v>25</v>
      </c>
      <c r="F17" s="511">
        <v>0</v>
      </c>
      <c r="G17" s="503">
        <f t="shared" si="1"/>
        <v>25</v>
      </c>
      <c r="H17" s="518">
        <f t="shared" si="6"/>
        <v>0</v>
      </c>
      <c r="I17" s="502">
        <f t="shared" si="2"/>
        <v>1</v>
      </c>
      <c r="J17" s="510">
        <v>25</v>
      </c>
      <c r="K17" s="492">
        <v>0</v>
      </c>
      <c r="L17" s="501">
        <f t="shared" si="3"/>
        <v>25</v>
      </c>
      <c r="M17" s="500">
        <f t="shared" si="4"/>
        <v>0</v>
      </c>
      <c r="N17" s="499">
        <f t="shared" si="5"/>
        <v>1</v>
      </c>
    </row>
    <row r="18" spans="1:15" ht="27.75" customHeight="1" thickBot="1">
      <c r="A18" s="519" t="s">
        <v>21</v>
      </c>
      <c r="B18" s="504">
        <v>17162</v>
      </c>
      <c r="C18" s="511">
        <v>0</v>
      </c>
      <c r="D18" s="503">
        <f t="shared" si="0"/>
        <v>17162</v>
      </c>
      <c r="E18" s="504">
        <v>13065</v>
      </c>
      <c r="F18" s="511">
        <v>0</v>
      </c>
      <c r="G18" s="503">
        <f t="shared" si="1"/>
        <v>13065</v>
      </c>
      <c r="H18" s="518">
        <f t="shared" si="6"/>
        <v>-4097</v>
      </c>
      <c r="I18" s="494">
        <f t="shared" si="2"/>
        <v>0.761274909684186</v>
      </c>
      <c r="J18" s="510">
        <v>15894</v>
      </c>
      <c r="K18" s="492">
        <v>0</v>
      </c>
      <c r="L18" s="501">
        <f t="shared" si="3"/>
        <v>15894</v>
      </c>
      <c r="M18" s="490">
        <f t="shared" si="4"/>
        <v>2829</v>
      </c>
      <c r="N18" s="489">
        <f t="shared" si="5"/>
        <v>1.216532721010333</v>
      </c>
      <c r="O18" s="517"/>
    </row>
    <row r="19" spans="1:14" ht="15" customHeight="1" thickBot="1">
      <c r="A19" s="478" t="s">
        <v>22</v>
      </c>
      <c r="B19" s="477">
        <f>SUM(B9:B18)</f>
        <v>21174</v>
      </c>
      <c r="C19" s="477">
        <f>SUM(C9:C18)</f>
        <v>1257</v>
      </c>
      <c r="D19" s="477">
        <f>SUM(D9:D18)</f>
        <v>22431</v>
      </c>
      <c r="E19" s="477">
        <f>E9+E10+E11+E12+E13+E14+E17+E18</f>
        <v>18338</v>
      </c>
      <c r="F19" s="477">
        <f>F9+F10+F11+F12+F13+F14+F17+F18</f>
        <v>1073</v>
      </c>
      <c r="G19" s="477">
        <f>G9+G10+G11+G12+G13+G14+G17+G18</f>
        <v>19411</v>
      </c>
      <c r="H19" s="477">
        <f t="shared" si="6"/>
        <v>-3020</v>
      </c>
      <c r="I19" s="484">
        <f t="shared" si="2"/>
        <v>0.8653648967946146</v>
      </c>
      <c r="J19" s="486">
        <f>J9+J10+J11+J12+J13+J17+J18+J14</f>
        <v>21072</v>
      </c>
      <c r="K19" s="486">
        <f>K9+K10+K11+K12+K13+K17+K18+K14</f>
        <v>1075</v>
      </c>
      <c r="L19" s="486">
        <f>L9+L10+L11+L12+L13+L17+L18+L14</f>
        <v>22147</v>
      </c>
      <c r="M19" s="485">
        <f t="shared" si="4"/>
        <v>2736</v>
      </c>
      <c r="N19" s="484">
        <f t="shared" si="5"/>
        <v>1.1409510071608882</v>
      </c>
    </row>
    <row r="20" spans="1:14" ht="15">
      <c r="A20" s="516" t="s">
        <v>23</v>
      </c>
      <c r="B20" s="504">
        <v>820</v>
      </c>
      <c r="C20" s="511">
        <v>94</v>
      </c>
      <c r="D20" s="503">
        <f aca="true" t="shared" si="7" ref="D20:D38">SUM(B20:C20)</f>
        <v>914</v>
      </c>
      <c r="E20" s="504">
        <v>730</v>
      </c>
      <c r="F20" s="511">
        <v>0</v>
      </c>
      <c r="G20" s="503">
        <f aca="true" t="shared" si="8" ref="G20:G32">SUM(E20:F20)</f>
        <v>730</v>
      </c>
      <c r="H20" s="495">
        <f t="shared" si="6"/>
        <v>-184</v>
      </c>
      <c r="I20" s="515">
        <f t="shared" si="2"/>
        <v>0.7986870897155361</v>
      </c>
      <c r="J20" s="510">
        <v>1018</v>
      </c>
      <c r="K20" s="511">
        <v>0</v>
      </c>
      <c r="L20" s="501">
        <f aca="true" t="shared" si="9" ref="L20:L38">SUM(J20:K20)</f>
        <v>1018</v>
      </c>
      <c r="M20" s="500">
        <f t="shared" si="4"/>
        <v>288</v>
      </c>
      <c r="N20" s="514">
        <f t="shared" si="5"/>
        <v>1.3945205479452054</v>
      </c>
    </row>
    <row r="21" spans="1:14" ht="15" customHeight="1">
      <c r="A21" s="512" t="s">
        <v>24</v>
      </c>
      <c r="B21" s="504">
        <v>1140</v>
      </c>
      <c r="C21" s="511">
        <v>199</v>
      </c>
      <c r="D21" s="503">
        <f t="shared" si="7"/>
        <v>1339</v>
      </c>
      <c r="E21" s="504">
        <v>1346</v>
      </c>
      <c r="F21" s="511">
        <v>198</v>
      </c>
      <c r="G21" s="503">
        <f t="shared" si="8"/>
        <v>1544</v>
      </c>
      <c r="H21" s="495">
        <f t="shared" si="6"/>
        <v>205</v>
      </c>
      <c r="I21" s="502">
        <f t="shared" si="2"/>
        <v>1.1530993278566095</v>
      </c>
      <c r="J21" s="510">
        <v>1778</v>
      </c>
      <c r="K21" s="511">
        <v>197</v>
      </c>
      <c r="L21" s="501">
        <f t="shared" si="9"/>
        <v>1975</v>
      </c>
      <c r="M21" s="500">
        <f t="shared" si="4"/>
        <v>431</v>
      </c>
      <c r="N21" s="499">
        <f t="shared" si="5"/>
        <v>1.2791450777202074</v>
      </c>
    </row>
    <row r="22" spans="1:14" ht="15" customHeight="1">
      <c r="A22" s="512" t="s">
        <v>25</v>
      </c>
      <c r="B22" s="504">
        <v>0</v>
      </c>
      <c r="C22" s="511">
        <v>0</v>
      </c>
      <c r="D22" s="503">
        <f t="shared" si="7"/>
        <v>0</v>
      </c>
      <c r="E22" s="504">
        <v>0</v>
      </c>
      <c r="F22" s="511">
        <v>0</v>
      </c>
      <c r="G22" s="503">
        <f t="shared" si="8"/>
        <v>0</v>
      </c>
      <c r="H22" s="495">
        <f t="shared" si="6"/>
        <v>0</v>
      </c>
      <c r="I22" s="502">
        <f t="shared" si="2"/>
        <v>0</v>
      </c>
      <c r="J22" s="510">
        <v>0</v>
      </c>
      <c r="K22" s="511">
        <v>0</v>
      </c>
      <c r="L22" s="501">
        <f t="shared" si="9"/>
        <v>0</v>
      </c>
      <c r="M22" s="500">
        <f t="shared" si="4"/>
        <v>0</v>
      </c>
      <c r="N22" s="499">
        <f t="shared" si="5"/>
        <v>0</v>
      </c>
    </row>
    <row r="23" spans="1:14" ht="15">
      <c r="A23" s="512" t="s">
        <v>26</v>
      </c>
      <c r="B23" s="504">
        <v>33</v>
      </c>
      <c r="C23" s="511">
        <v>208</v>
      </c>
      <c r="D23" s="503">
        <f t="shared" si="7"/>
        <v>241</v>
      </c>
      <c r="E23" s="504">
        <v>32</v>
      </c>
      <c r="F23" s="511">
        <v>175</v>
      </c>
      <c r="G23" s="503">
        <f t="shared" si="8"/>
        <v>207</v>
      </c>
      <c r="H23" s="495">
        <f t="shared" si="6"/>
        <v>-34</v>
      </c>
      <c r="I23" s="502">
        <f t="shared" si="2"/>
        <v>0.8589211618257261</v>
      </c>
      <c r="J23" s="510">
        <v>33</v>
      </c>
      <c r="K23" s="511">
        <v>190</v>
      </c>
      <c r="L23" s="501">
        <f t="shared" si="9"/>
        <v>223</v>
      </c>
      <c r="M23" s="500">
        <f t="shared" si="4"/>
        <v>16</v>
      </c>
      <c r="N23" s="499">
        <f t="shared" si="5"/>
        <v>1.077294685990338</v>
      </c>
    </row>
    <row r="24" spans="1:14" ht="15" customHeight="1">
      <c r="A24" s="512" t="s">
        <v>27</v>
      </c>
      <c r="B24" s="504">
        <v>3967</v>
      </c>
      <c r="C24" s="511">
        <v>81</v>
      </c>
      <c r="D24" s="503">
        <f t="shared" si="7"/>
        <v>4048</v>
      </c>
      <c r="E24" s="504">
        <v>2546</v>
      </c>
      <c r="F24" s="511">
        <v>0</v>
      </c>
      <c r="G24" s="503">
        <f t="shared" si="8"/>
        <v>2546</v>
      </c>
      <c r="H24" s="495">
        <f t="shared" si="6"/>
        <v>-1502</v>
      </c>
      <c r="I24" s="502">
        <f t="shared" si="2"/>
        <v>0.6289525691699605</v>
      </c>
      <c r="J24" s="510">
        <v>3216</v>
      </c>
      <c r="K24" s="511">
        <v>0</v>
      </c>
      <c r="L24" s="501">
        <f t="shared" si="9"/>
        <v>3216</v>
      </c>
      <c r="M24" s="500">
        <f t="shared" si="4"/>
        <v>670</v>
      </c>
      <c r="N24" s="499">
        <f t="shared" si="5"/>
        <v>1.263157894736842</v>
      </c>
    </row>
    <row r="25" spans="1:14" ht="15" customHeight="1">
      <c r="A25" s="512" t="s">
        <v>28</v>
      </c>
      <c r="B25" s="504">
        <v>299</v>
      </c>
      <c r="C25" s="511">
        <v>8</v>
      </c>
      <c r="D25" s="503">
        <f t="shared" si="7"/>
        <v>307</v>
      </c>
      <c r="E25" s="504">
        <v>230</v>
      </c>
      <c r="F25" s="511">
        <v>0</v>
      </c>
      <c r="G25" s="503">
        <f t="shared" si="8"/>
        <v>230</v>
      </c>
      <c r="H25" s="495">
        <f t="shared" si="6"/>
        <v>-77</v>
      </c>
      <c r="I25" s="502">
        <f t="shared" si="2"/>
        <v>0.749185667752443</v>
      </c>
      <c r="J25" s="510">
        <v>242</v>
      </c>
      <c r="K25" s="511">
        <v>0</v>
      </c>
      <c r="L25" s="501">
        <f t="shared" si="9"/>
        <v>242</v>
      </c>
      <c r="M25" s="500">
        <f t="shared" si="4"/>
        <v>12</v>
      </c>
      <c r="N25" s="499">
        <f t="shared" si="5"/>
        <v>1.0521739130434782</v>
      </c>
    </row>
    <row r="26" spans="1:14" ht="15" customHeight="1">
      <c r="A26" s="512" t="s">
        <v>29</v>
      </c>
      <c r="B26" s="504">
        <v>3562</v>
      </c>
      <c r="C26" s="511">
        <v>74</v>
      </c>
      <c r="D26" s="503">
        <f t="shared" si="7"/>
        <v>3636</v>
      </c>
      <c r="E26" s="504">
        <v>2221</v>
      </c>
      <c r="F26" s="511">
        <v>0</v>
      </c>
      <c r="G26" s="503">
        <f t="shared" si="8"/>
        <v>2221</v>
      </c>
      <c r="H26" s="495">
        <f t="shared" si="6"/>
        <v>-1415</v>
      </c>
      <c r="I26" s="502">
        <f t="shared" si="2"/>
        <v>0.6108360836083608</v>
      </c>
      <c r="J26" s="510">
        <v>2966</v>
      </c>
      <c r="K26" s="511">
        <v>0</v>
      </c>
      <c r="L26" s="501">
        <f t="shared" si="9"/>
        <v>2966</v>
      </c>
      <c r="M26" s="500">
        <f t="shared" si="4"/>
        <v>745</v>
      </c>
      <c r="N26" s="499">
        <f t="shared" si="5"/>
        <v>1.335434488968933</v>
      </c>
    </row>
    <row r="27" spans="1:14" ht="15" customHeight="1">
      <c r="A27" s="513" t="s">
        <v>30</v>
      </c>
      <c r="B27" s="504">
        <v>13171</v>
      </c>
      <c r="C27" s="511">
        <v>106</v>
      </c>
      <c r="D27" s="503">
        <f t="shared" si="7"/>
        <v>13277</v>
      </c>
      <c r="E27" s="504">
        <v>12036</v>
      </c>
      <c r="F27" s="511">
        <v>128</v>
      </c>
      <c r="G27" s="503">
        <f t="shared" si="8"/>
        <v>12164</v>
      </c>
      <c r="H27" s="495">
        <f t="shared" si="6"/>
        <v>-1113</v>
      </c>
      <c r="I27" s="502">
        <f t="shared" si="2"/>
        <v>0.9161708217217744</v>
      </c>
      <c r="J27" s="510">
        <v>12024</v>
      </c>
      <c r="K27" s="511">
        <v>120</v>
      </c>
      <c r="L27" s="501">
        <f t="shared" si="9"/>
        <v>12144</v>
      </c>
      <c r="M27" s="500">
        <f t="shared" si="4"/>
        <v>-20</v>
      </c>
      <c r="N27" s="499">
        <f t="shared" si="5"/>
        <v>0.9983558040118382</v>
      </c>
    </row>
    <row r="28" spans="1:14" ht="15" customHeight="1">
      <c r="A28" s="512" t="s">
        <v>31</v>
      </c>
      <c r="B28" s="504">
        <v>9819</v>
      </c>
      <c r="C28" s="511">
        <v>82</v>
      </c>
      <c r="D28" s="503">
        <f t="shared" si="7"/>
        <v>9901</v>
      </c>
      <c r="E28" s="504">
        <v>8816</v>
      </c>
      <c r="F28" s="511">
        <v>112</v>
      </c>
      <c r="G28" s="503">
        <f t="shared" si="8"/>
        <v>8928</v>
      </c>
      <c r="H28" s="495">
        <f t="shared" si="6"/>
        <v>-973</v>
      </c>
      <c r="I28" s="502">
        <f t="shared" si="2"/>
        <v>0.9017270982729018</v>
      </c>
      <c r="J28" s="510">
        <v>8807</v>
      </c>
      <c r="K28" s="511">
        <v>100</v>
      </c>
      <c r="L28" s="501">
        <f t="shared" si="9"/>
        <v>8907</v>
      </c>
      <c r="M28" s="500">
        <f t="shared" si="4"/>
        <v>-21</v>
      </c>
      <c r="N28" s="499">
        <f t="shared" si="5"/>
        <v>0.9976478494623656</v>
      </c>
    </row>
    <row r="29" spans="1:14" ht="15">
      <c r="A29" s="513" t="s">
        <v>32</v>
      </c>
      <c r="B29" s="504">
        <v>8378</v>
      </c>
      <c r="C29" s="511">
        <v>69</v>
      </c>
      <c r="D29" s="503">
        <f t="shared" si="7"/>
        <v>8447</v>
      </c>
      <c r="E29" s="504">
        <v>8288</v>
      </c>
      <c r="F29" s="511">
        <v>82</v>
      </c>
      <c r="G29" s="503">
        <f t="shared" si="8"/>
        <v>8370</v>
      </c>
      <c r="H29" s="495">
        <f t="shared" si="6"/>
        <v>-77</v>
      </c>
      <c r="I29" s="502">
        <f t="shared" si="2"/>
        <v>0.9908843376346632</v>
      </c>
      <c r="J29" s="510">
        <v>8270</v>
      </c>
      <c r="K29" s="511">
        <v>100</v>
      </c>
      <c r="L29" s="501">
        <f t="shared" si="9"/>
        <v>8370</v>
      </c>
      <c r="M29" s="500">
        <f t="shared" si="4"/>
        <v>0</v>
      </c>
      <c r="N29" s="499">
        <f t="shared" si="5"/>
        <v>1</v>
      </c>
    </row>
    <row r="30" spans="1:14" ht="15" customHeight="1">
      <c r="A30" s="512" t="s">
        <v>33</v>
      </c>
      <c r="B30" s="504">
        <v>1312</v>
      </c>
      <c r="C30" s="511">
        <v>13</v>
      </c>
      <c r="D30" s="503">
        <f t="shared" si="7"/>
        <v>1325</v>
      </c>
      <c r="E30" s="504">
        <v>528</v>
      </c>
      <c r="F30" s="511">
        <v>0</v>
      </c>
      <c r="G30" s="503">
        <f t="shared" si="8"/>
        <v>528</v>
      </c>
      <c r="H30" s="495">
        <f t="shared" si="6"/>
        <v>-797</v>
      </c>
      <c r="I30" s="502">
        <f t="shared" si="2"/>
        <v>0.39849056603773586</v>
      </c>
      <c r="J30" s="510">
        <v>537</v>
      </c>
      <c r="K30" s="511">
        <v>0</v>
      </c>
      <c r="L30" s="501">
        <f t="shared" si="9"/>
        <v>537</v>
      </c>
      <c r="M30" s="500">
        <f t="shared" si="4"/>
        <v>9</v>
      </c>
      <c r="N30" s="499">
        <f t="shared" si="5"/>
        <v>1.0170454545454546</v>
      </c>
    </row>
    <row r="31" spans="1:14" ht="15" customHeight="1">
      <c r="A31" s="512" t="s">
        <v>34</v>
      </c>
      <c r="B31" s="504">
        <v>3352</v>
      </c>
      <c r="C31" s="511">
        <v>24</v>
      </c>
      <c r="D31" s="503">
        <f t="shared" si="7"/>
        <v>3376</v>
      </c>
      <c r="E31" s="504">
        <v>3180</v>
      </c>
      <c r="F31" s="511">
        <v>16</v>
      </c>
      <c r="G31" s="503">
        <f t="shared" si="8"/>
        <v>3196</v>
      </c>
      <c r="H31" s="495">
        <f t="shared" si="6"/>
        <v>-180</v>
      </c>
      <c r="I31" s="502">
        <f t="shared" si="2"/>
        <v>0.9466824644549763</v>
      </c>
      <c r="J31" s="510">
        <v>3217</v>
      </c>
      <c r="K31" s="511">
        <v>20</v>
      </c>
      <c r="L31" s="501">
        <f t="shared" si="9"/>
        <v>3237</v>
      </c>
      <c r="M31" s="500">
        <f t="shared" si="4"/>
        <v>41</v>
      </c>
      <c r="N31" s="499">
        <f t="shared" si="5"/>
        <v>1.012828535669587</v>
      </c>
    </row>
    <row r="32" spans="1:14" ht="15">
      <c r="A32" s="513" t="s">
        <v>35</v>
      </c>
      <c r="B32" s="504">
        <v>5</v>
      </c>
      <c r="C32" s="511">
        <v>0</v>
      </c>
      <c r="D32" s="503">
        <f t="shared" si="7"/>
        <v>5</v>
      </c>
      <c r="E32" s="504">
        <v>5</v>
      </c>
      <c r="F32" s="511">
        <v>0</v>
      </c>
      <c r="G32" s="503">
        <f t="shared" si="8"/>
        <v>5</v>
      </c>
      <c r="H32" s="495">
        <f t="shared" si="6"/>
        <v>0</v>
      </c>
      <c r="I32" s="502">
        <f t="shared" si="2"/>
        <v>1</v>
      </c>
      <c r="J32" s="510">
        <v>5</v>
      </c>
      <c r="K32" s="509">
        <v>0</v>
      </c>
      <c r="L32" s="501">
        <f t="shared" si="9"/>
        <v>5</v>
      </c>
      <c r="M32" s="500">
        <f t="shared" si="4"/>
        <v>0</v>
      </c>
      <c r="N32" s="499">
        <f t="shared" si="5"/>
        <v>1</v>
      </c>
    </row>
    <row r="33" spans="1:14" ht="15">
      <c r="A33" s="513" t="s">
        <v>104</v>
      </c>
      <c r="B33" s="504">
        <v>114</v>
      </c>
      <c r="C33" s="511">
        <v>0</v>
      </c>
      <c r="D33" s="503">
        <f t="shared" si="7"/>
        <v>114</v>
      </c>
      <c r="E33" s="504">
        <v>79</v>
      </c>
      <c r="F33" s="511">
        <v>0</v>
      </c>
      <c r="G33" s="503">
        <v>0</v>
      </c>
      <c r="H33" s="495">
        <f t="shared" si="6"/>
        <v>-114</v>
      </c>
      <c r="I33" s="502">
        <f t="shared" si="2"/>
        <v>0</v>
      </c>
      <c r="J33" s="510">
        <v>81</v>
      </c>
      <c r="K33" s="509">
        <v>0</v>
      </c>
      <c r="L33" s="501">
        <f t="shared" si="9"/>
        <v>81</v>
      </c>
      <c r="M33" s="500">
        <f t="shared" si="4"/>
        <v>81</v>
      </c>
      <c r="N33" s="499">
        <f t="shared" si="5"/>
        <v>0</v>
      </c>
    </row>
    <row r="34" spans="1:14" ht="24.75" customHeight="1">
      <c r="A34" s="512" t="s">
        <v>37</v>
      </c>
      <c r="B34" s="504">
        <v>2319</v>
      </c>
      <c r="C34" s="511">
        <v>0</v>
      </c>
      <c r="D34" s="503">
        <f t="shared" si="7"/>
        <v>2319</v>
      </c>
      <c r="E34" s="504">
        <v>2136</v>
      </c>
      <c r="F34" s="509">
        <v>0</v>
      </c>
      <c r="G34" s="503">
        <f>SUM(E34:F34)</f>
        <v>2136</v>
      </c>
      <c r="H34" s="495">
        <f t="shared" si="6"/>
        <v>-183</v>
      </c>
      <c r="I34" s="502">
        <f t="shared" si="2"/>
        <v>0.9210866752910737</v>
      </c>
      <c r="J34" s="510">
        <v>3485</v>
      </c>
      <c r="K34" s="509">
        <v>0</v>
      </c>
      <c r="L34" s="501">
        <f t="shared" si="9"/>
        <v>3485</v>
      </c>
      <c r="M34" s="500">
        <f t="shared" si="4"/>
        <v>1349</v>
      </c>
      <c r="N34" s="499">
        <f t="shared" si="5"/>
        <v>1.631554307116105</v>
      </c>
    </row>
    <row r="35" spans="1:14" ht="24">
      <c r="A35" s="512" t="s">
        <v>38</v>
      </c>
      <c r="B35" s="504">
        <v>1560</v>
      </c>
      <c r="C35" s="511">
        <v>0</v>
      </c>
      <c r="D35" s="503">
        <f t="shared" si="7"/>
        <v>1560</v>
      </c>
      <c r="E35" s="504">
        <v>1661</v>
      </c>
      <c r="F35" s="509">
        <v>0</v>
      </c>
      <c r="G35" s="503">
        <f>SUM(E35:F35)</f>
        <v>1661</v>
      </c>
      <c r="H35" s="495">
        <f t="shared" si="6"/>
        <v>101</v>
      </c>
      <c r="I35" s="502">
        <f t="shared" si="2"/>
        <v>1.0647435897435897</v>
      </c>
      <c r="J35" s="510">
        <v>2210</v>
      </c>
      <c r="K35" s="509">
        <v>0</v>
      </c>
      <c r="L35" s="501">
        <f t="shared" si="9"/>
        <v>2210</v>
      </c>
      <c r="M35" s="500">
        <f t="shared" si="4"/>
        <v>549</v>
      </c>
      <c r="N35" s="499">
        <f t="shared" si="5"/>
        <v>1.3305237808549066</v>
      </c>
    </row>
    <row r="36" spans="1:14" ht="21.75" customHeight="1">
      <c r="A36" s="505" t="s">
        <v>138</v>
      </c>
      <c r="B36" s="508">
        <v>759</v>
      </c>
      <c r="C36" s="507">
        <v>0</v>
      </c>
      <c r="D36" s="503">
        <f t="shared" si="7"/>
        <v>759</v>
      </c>
      <c r="E36" s="504">
        <v>475</v>
      </c>
      <c r="F36" s="492">
        <v>0</v>
      </c>
      <c r="G36" s="503">
        <f>SUM(E36:F36)</f>
        <v>475</v>
      </c>
      <c r="H36" s="495">
        <f t="shared" si="6"/>
        <v>-284</v>
      </c>
      <c r="I36" s="502">
        <f t="shared" si="2"/>
        <v>0.6258234519104084</v>
      </c>
      <c r="J36" s="506">
        <v>1275</v>
      </c>
      <c r="K36" s="492"/>
      <c r="L36" s="501">
        <f t="shared" si="9"/>
        <v>1275</v>
      </c>
      <c r="M36" s="500">
        <f t="shared" si="4"/>
        <v>800</v>
      </c>
      <c r="N36" s="499">
        <f t="shared" si="5"/>
        <v>2.6842105263157894</v>
      </c>
    </row>
    <row r="37" spans="1:14" ht="15" customHeight="1">
      <c r="A37" s="505" t="s">
        <v>137</v>
      </c>
      <c r="B37" s="497">
        <v>0</v>
      </c>
      <c r="C37" s="492">
        <v>0</v>
      </c>
      <c r="D37" s="503">
        <f t="shared" si="7"/>
        <v>0</v>
      </c>
      <c r="E37" s="504">
        <v>0</v>
      </c>
      <c r="F37" s="492">
        <v>0</v>
      </c>
      <c r="G37" s="503">
        <f>SUM(E37:F37)</f>
        <v>0</v>
      </c>
      <c r="H37" s="495">
        <f t="shared" si="6"/>
        <v>0</v>
      </c>
      <c r="I37" s="502">
        <f t="shared" si="2"/>
        <v>0</v>
      </c>
      <c r="J37" s="493">
        <v>0</v>
      </c>
      <c r="K37" s="492">
        <v>0</v>
      </c>
      <c r="L37" s="501">
        <f t="shared" si="9"/>
        <v>0</v>
      </c>
      <c r="M37" s="500">
        <f t="shared" si="4"/>
        <v>0</v>
      </c>
      <c r="N37" s="499">
        <f t="shared" si="5"/>
        <v>0</v>
      </c>
    </row>
    <row r="38" spans="1:14" ht="15" customHeight="1" thickBot="1">
      <c r="A38" s="498" t="s">
        <v>40</v>
      </c>
      <c r="B38" s="497">
        <v>0</v>
      </c>
      <c r="C38" s="492">
        <v>0</v>
      </c>
      <c r="D38" s="496">
        <f t="shared" si="7"/>
        <v>0</v>
      </c>
      <c r="E38" s="497">
        <v>0</v>
      </c>
      <c r="F38" s="492">
        <v>0</v>
      </c>
      <c r="G38" s="496">
        <f>SUM(E38:F38)</f>
        <v>0</v>
      </c>
      <c r="H38" s="495">
        <f t="shared" si="6"/>
        <v>0</v>
      </c>
      <c r="I38" s="494">
        <f t="shared" si="2"/>
        <v>0</v>
      </c>
      <c r="J38" s="493">
        <v>0</v>
      </c>
      <c r="K38" s="492">
        <v>0</v>
      </c>
      <c r="L38" s="491">
        <f t="shared" si="9"/>
        <v>0</v>
      </c>
      <c r="M38" s="490">
        <f t="shared" si="4"/>
        <v>0</v>
      </c>
      <c r="N38" s="489">
        <f t="shared" si="5"/>
        <v>0</v>
      </c>
    </row>
    <row r="39" spans="1:14" ht="15.75" thickBot="1">
      <c r="A39" s="478" t="s">
        <v>41</v>
      </c>
      <c r="B39" s="488">
        <f aca="true" t="shared" si="10" ref="B39:G39">B20+B21+B22+B23+B24+B27+B32+B33+B34+B37</f>
        <v>21569</v>
      </c>
      <c r="C39" s="488">
        <f t="shared" si="10"/>
        <v>688</v>
      </c>
      <c r="D39" s="487">
        <f t="shared" si="10"/>
        <v>22257</v>
      </c>
      <c r="E39" s="487">
        <f t="shared" si="10"/>
        <v>18910</v>
      </c>
      <c r="F39" s="487">
        <f t="shared" si="10"/>
        <v>501</v>
      </c>
      <c r="G39" s="487">
        <f t="shared" si="10"/>
        <v>19332</v>
      </c>
      <c r="H39" s="477">
        <f t="shared" si="6"/>
        <v>-2925</v>
      </c>
      <c r="I39" s="484">
        <f t="shared" si="2"/>
        <v>0.8685806712494946</v>
      </c>
      <c r="J39" s="486">
        <f>J20+J21+J22+J23+J24+J27+J32+J33+J34+J37+J38</f>
        <v>21640</v>
      </c>
      <c r="K39" s="486">
        <f>K20+K21+K22+K23+K24+K27+K32+K33+K34+K37+K38</f>
        <v>507</v>
      </c>
      <c r="L39" s="486">
        <f>L20+L21+L22+L23+L24+L27+L32+L33+L34+L37+L38</f>
        <v>22147</v>
      </c>
      <c r="M39" s="485">
        <f t="shared" si="4"/>
        <v>2815</v>
      </c>
      <c r="N39" s="484">
        <f t="shared" si="5"/>
        <v>1.1456134905855577</v>
      </c>
    </row>
    <row r="40" spans="1:14" ht="21.75" customHeight="1" thickBot="1">
      <c r="A40" s="478" t="s">
        <v>42</v>
      </c>
      <c r="B40" s="483">
        <f>B19-B39</f>
        <v>-395</v>
      </c>
      <c r="C40" s="482">
        <f>C19-C39</f>
        <v>569</v>
      </c>
      <c r="D40" s="481">
        <f>SUM(B40:C40)</f>
        <v>174</v>
      </c>
      <c r="E40" s="483">
        <f>E19-E39</f>
        <v>-572</v>
      </c>
      <c r="F40" s="482">
        <f>F19-F39</f>
        <v>572</v>
      </c>
      <c r="G40" s="481">
        <f>SUM(E40:F40)</f>
        <v>0</v>
      </c>
      <c r="H40" s="477">
        <f t="shared" si="6"/>
        <v>-174</v>
      </c>
      <c r="I40" s="480">
        <f t="shared" si="2"/>
        <v>0</v>
      </c>
      <c r="J40" s="477">
        <f>J19-J39</f>
        <v>-568</v>
      </c>
      <c r="K40" s="477">
        <f>K19-K39</f>
        <v>568</v>
      </c>
      <c r="L40" s="479">
        <f>SUM(J40:K40)</f>
        <v>0</v>
      </c>
      <c r="M40" s="477"/>
      <c r="N40" s="476"/>
    </row>
    <row r="41" spans="1:14" ht="26.25" customHeight="1" thickBot="1">
      <c r="A41" s="478" t="s">
        <v>43</v>
      </c>
      <c r="B41" s="1016">
        <v>0</v>
      </c>
      <c r="C41" s="1017"/>
      <c r="D41" s="1018"/>
      <c r="E41" s="1019">
        <v>0</v>
      </c>
      <c r="F41" s="1020"/>
      <c r="G41" s="1021"/>
      <c r="H41" s="477"/>
      <c r="I41" s="476"/>
      <c r="J41" s="1019">
        <v>0</v>
      </c>
      <c r="K41" s="1025"/>
      <c r="L41" s="1026"/>
      <c r="M41" s="477"/>
      <c r="N41" s="476"/>
    </row>
    <row r="42" spans="1:14" ht="14.25" customHeight="1" hidden="1">
      <c r="A42" s="475" t="s">
        <v>44</v>
      </c>
      <c r="B42" s="1027"/>
      <c r="C42" s="1017"/>
      <c r="D42" s="1017"/>
      <c r="E42" s="1019">
        <v>0</v>
      </c>
      <c r="F42" s="1020"/>
      <c r="G42" s="1021"/>
      <c r="H42" s="471"/>
      <c r="I42" s="471"/>
      <c r="J42" s="471"/>
      <c r="K42" s="471"/>
      <c r="L42" s="471"/>
      <c r="M42" s="471"/>
      <c r="N42" s="471"/>
    </row>
    <row r="43" spans="1:14" ht="12" customHeight="1">
      <c r="A43" s="1015"/>
      <c r="B43" s="1015"/>
      <c r="C43" s="1015"/>
      <c r="D43" s="1015"/>
      <c r="E43" s="1015"/>
      <c r="F43" s="1015"/>
      <c r="G43" s="1015"/>
      <c r="H43" s="1015"/>
      <c r="I43" s="1015"/>
      <c r="J43" s="1015"/>
      <c r="K43" s="1015"/>
      <c r="L43" s="1015"/>
      <c r="M43" s="1015"/>
      <c r="N43" s="1015"/>
    </row>
    <row r="44" spans="1:14" ht="12.75" customHeight="1">
      <c r="A44" s="472"/>
      <c r="B44" s="472"/>
      <c r="C44" s="472"/>
      <c r="D44" s="472"/>
      <c r="E44" s="472"/>
      <c r="F44" s="472"/>
      <c r="G44" s="472"/>
      <c r="H44" s="472"/>
      <c r="I44" s="472"/>
      <c r="J44" s="472"/>
      <c r="K44" s="473"/>
      <c r="L44" s="472"/>
      <c r="M44" s="472"/>
      <c r="N44" s="472"/>
    </row>
    <row r="45" spans="1:14" ht="14.25" customHeight="1">
      <c r="A45" s="437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</row>
    <row r="46" spans="1:14" ht="14.25" customHeight="1">
      <c r="A46" s="437"/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</row>
    <row r="47" spans="1:14" ht="14.25" customHeight="1" thickBot="1">
      <c r="A47" s="435" t="s">
        <v>0</v>
      </c>
      <c r="B47" s="986" t="s">
        <v>101</v>
      </c>
      <c r="C47" s="986"/>
      <c r="D47" s="986"/>
      <c r="E47" s="986"/>
      <c r="F47" s="986"/>
      <c r="G47" s="986"/>
      <c r="H47" s="986"/>
      <c r="I47" s="986"/>
      <c r="K47" s="419" t="s">
        <v>1</v>
      </c>
      <c r="L47" s="419"/>
      <c r="M47" s="419"/>
      <c r="N47" s="419"/>
    </row>
    <row r="48" spans="1:14" ht="14.25" customHeight="1">
      <c r="A48" s="803" t="s">
        <v>45</v>
      </c>
      <c r="B48" s="806" t="s">
        <v>86</v>
      </c>
      <c r="C48" s="1022" t="s">
        <v>136</v>
      </c>
      <c r="D48" s="1023"/>
      <c r="E48" s="1023"/>
      <c r="F48" s="1023"/>
      <c r="G48" s="1023"/>
      <c r="H48" s="1023"/>
      <c r="I48" s="1023"/>
      <c r="J48" s="1024"/>
      <c r="K48" s="782" t="s">
        <v>87</v>
      </c>
      <c r="L48" s="419"/>
      <c r="M48" s="419"/>
      <c r="N48" s="419"/>
    </row>
    <row r="49" spans="1:14" ht="14.25" customHeight="1">
      <c r="A49" s="1011"/>
      <c r="B49" s="1013"/>
      <c r="C49" s="872" t="s">
        <v>46</v>
      </c>
      <c r="D49" s="873" t="s">
        <v>47</v>
      </c>
      <c r="E49" s="872"/>
      <c r="F49" s="872"/>
      <c r="G49" s="872"/>
      <c r="H49" s="872"/>
      <c r="I49" s="872"/>
      <c r="J49" s="874"/>
      <c r="K49" s="1008"/>
      <c r="L49" s="419"/>
      <c r="M49" s="419"/>
      <c r="N49" s="419"/>
    </row>
    <row r="50" spans="1:14" ht="14.25" customHeight="1">
      <c r="A50" s="1012"/>
      <c r="B50" s="1014"/>
      <c r="C50" s="1010"/>
      <c r="D50" s="63">
        <v>1</v>
      </c>
      <c r="E50" s="63">
        <v>2</v>
      </c>
      <c r="F50" s="63">
        <v>3</v>
      </c>
      <c r="G50" s="63">
        <v>4</v>
      </c>
      <c r="H50" s="64">
        <v>5</v>
      </c>
      <c r="I50" s="64">
        <v>6</v>
      </c>
      <c r="J50" s="64">
        <v>7</v>
      </c>
      <c r="K50" s="1009"/>
      <c r="L50" s="419"/>
      <c r="M50" s="419"/>
      <c r="N50" s="419"/>
    </row>
    <row r="51" spans="1:14" ht="14.25" customHeight="1" thickBot="1">
      <c r="A51" s="65">
        <v>35393</v>
      </c>
      <c r="B51" s="67">
        <v>8633</v>
      </c>
      <c r="C51" s="67">
        <v>2210</v>
      </c>
      <c r="D51" s="68">
        <v>83</v>
      </c>
      <c r="E51" s="67">
        <v>474</v>
      </c>
      <c r="F51" s="67">
        <v>0</v>
      </c>
      <c r="G51" s="67">
        <v>579</v>
      </c>
      <c r="H51" s="69">
        <v>0</v>
      </c>
      <c r="I51" s="69">
        <v>1074</v>
      </c>
      <c r="J51" s="69">
        <v>0</v>
      </c>
      <c r="K51" s="165">
        <f>A51-B51-C51</f>
        <v>24550</v>
      </c>
      <c r="L51" s="419"/>
      <c r="M51" s="419"/>
      <c r="N51" s="419"/>
    </row>
    <row r="52" spans="1:14" ht="14.25" customHeight="1">
      <c r="A52" s="264"/>
      <c r="B52" s="261"/>
      <c r="C52" s="261"/>
      <c r="D52" s="261"/>
      <c r="E52" s="261"/>
      <c r="F52" s="261"/>
      <c r="G52" s="261"/>
      <c r="H52" s="261"/>
      <c r="I52" s="261"/>
      <c r="J52" s="419"/>
      <c r="K52" s="419"/>
      <c r="L52" s="419"/>
      <c r="M52" s="419"/>
      <c r="N52" s="419"/>
    </row>
    <row r="53" spans="1:14" ht="24" customHeight="1">
      <c r="A53" s="262"/>
      <c r="B53" s="261"/>
      <c r="C53" s="261"/>
      <c r="D53" s="261"/>
      <c r="E53" s="261"/>
      <c r="F53" s="261"/>
      <c r="G53" s="261"/>
      <c r="H53" s="261"/>
      <c r="I53" s="261"/>
      <c r="J53" s="419"/>
      <c r="K53" s="419"/>
      <c r="L53" s="419"/>
      <c r="M53" s="419"/>
      <c r="N53" s="419"/>
    </row>
    <row r="54" spans="1:14" ht="15.75" thickBot="1">
      <c r="A54" s="986" t="s">
        <v>48</v>
      </c>
      <c r="B54" s="986"/>
      <c r="C54" s="986"/>
      <c r="D54" s="986"/>
      <c r="E54" s="987"/>
      <c r="F54" s="987"/>
      <c r="G54" s="987"/>
      <c r="H54" s="987"/>
      <c r="I54" s="986"/>
      <c r="J54" s="986"/>
      <c r="K54" s="986"/>
      <c r="L54" s="986"/>
      <c r="M54" s="419"/>
      <c r="N54" s="419"/>
    </row>
    <row r="55" spans="1:12" ht="14.25" customHeight="1" thickBot="1">
      <c r="A55" s="71"/>
      <c r="B55" s="988" t="s">
        <v>49</v>
      </c>
      <c r="C55" s="989"/>
      <c r="D55" s="990"/>
      <c r="E55" s="994" t="s">
        <v>76</v>
      </c>
      <c r="F55" s="995"/>
      <c r="G55" s="995"/>
      <c r="H55" s="996"/>
      <c r="I55" s="260"/>
      <c r="J55" s="72"/>
      <c r="K55" s="72"/>
      <c r="L55" s="72"/>
    </row>
    <row r="56" spans="1:8" ht="31.5" customHeight="1" thickBot="1">
      <c r="A56" s="71"/>
      <c r="B56" s="991"/>
      <c r="C56" s="992"/>
      <c r="D56" s="993"/>
      <c r="E56" s="470" t="s">
        <v>77</v>
      </c>
      <c r="F56" s="470" t="s">
        <v>50</v>
      </c>
      <c r="G56" s="470" t="s">
        <v>51</v>
      </c>
      <c r="H56" s="469" t="s">
        <v>78</v>
      </c>
    </row>
    <row r="57" spans="1:8" ht="14.25" customHeight="1">
      <c r="A57" s="71"/>
      <c r="B57" s="997" t="s">
        <v>52</v>
      </c>
      <c r="C57" s="998"/>
      <c r="D57" s="999"/>
      <c r="E57" s="468" t="s">
        <v>53</v>
      </c>
      <c r="F57" s="467" t="s">
        <v>53</v>
      </c>
      <c r="G57" s="467" t="s">
        <v>53</v>
      </c>
      <c r="H57" s="466" t="s">
        <v>53</v>
      </c>
    </row>
    <row r="58" spans="1:8" ht="14.25" customHeight="1">
      <c r="A58" s="71"/>
      <c r="B58" s="1000" t="s">
        <v>100</v>
      </c>
      <c r="C58" s="1001"/>
      <c r="D58" s="1002"/>
      <c r="E58" s="456">
        <v>284</v>
      </c>
      <c r="F58" s="455">
        <v>0</v>
      </c>
      <c r="G58" s="455">
        <v>200</v>
      </c>
      <c r="H58" s="454">
        <f>E58+F58-G58</f>
        <v>84</v>
      </c>
    </row>
    <row r="59" spans="1:8" ht="14.25" customHeight="1">
      <c r="A59" s="71"/>
      <c r="B59" s="1000" t="s">
        <v>135</v>
      </c>
      <c r="C59" s="1001"/>
      <c r="D59" s="1002"/>
      <c r="E59" s="465" t="s">
        <v>53</v>
      </c>
      <c r="F59" s="464" t="s">
        <v>53</v>
      </c>
      <c r="G59" s="464" t="s">
        <v>53</v>
      </c>
      <c r="H59" s="463" t="s">
        <v>53</v>
      </c>
    </row>
    <row r="60" spans="1:8" ht="14.25" customHeight="1">
      <c r="A60" s="71"/>
      <c r="B60" s="1000" t="s">
        <v>56</v>
      </c>
      <c r="C60" s="1001"/>
      <c r="D60" s="1002"/>
      <c r="E60" s="462">
        <v>277</v>
      </c>
      <c r="F60" s="461">
        <v>84</v>
      </c>
      <c r="G60" s="461">
        <v>141</v>
      </c>
      <c r="H60" s="460">
        <f>E60+F60-G60</f>
        <v>220</v>
      </c>
    </row>
    <row r="61" spans="1:8" ht="14.25" customHeight="1">
      <c r="A61" s="71"/>
      <c r="B61" s="1000" t="s">
        <v>57</v>
      </c>
      <c r="C61" s="1001"/>
      <c r="D61" s="1002"/>
      <c r="E61" s="459" t="s">
        <v>53</v>
      </c>
      <c r="F61" s="458" t="s">
        <v>53</v>
      </c>
      <c r="G61" s="458" t="s">
        <v>53</v>
      </c>
      <c r="H61" s="457" t="s">
        <v>53</v>
      </c>
    </row>
    <row r="62" spans="1:8" ht="14.25" customHeight="1">
      <c r="A62" s="71"/>
      <c r="B62" s="1000" t="s">
        <v>134</v>
      </c>
      <c r="C62" s="1001"/>
      <c r="D62" s="1002"/>
      <c r="E62" s="456">
        <v>441</v>
      </c>
      <c r="F62" s="455">
        <v>0</v>
      </c>
      <c r="G62" s="455">
        <v>400</v>
      </c>
      <c r="H62" s="454">
        <f>E62+F62-G62</f>
        <v>41</v>
      </c>
    </row>
    <row r="63" spans="1:8" ht="14.25" customHeight="1" thickBot="1">
      <c r="A63" s="71"/>
      <c r="B63" s="1005" t="s">
        <v>133</v>
      </c>
      <c r="C63" s="1006"/>
      <c r="D63" s="1007"/>
      <c r="E63" s="453">
        <v>236</v>
      </c>
      <c r="F63" s="452">
        <v>1631</v>
      </c>
      <c r="G63" s="452">
        <v>1074</v>
      </c>
      <c r="H63" s="451">
        <f>E63+F63-G63</f>
        <v>793</v>
      </c>
    </row>
    <row r="64" spans="2:14" ht="14.25" customHeight="1">
      <c r="B64" s="435" t="s">
        <v>132</v>
      </c>
      <c r="C64" s="419"/>
      <c r="D64" s="419"/>
      <c r="E64" s="419"/>
      <c r="F64" s="419"/>
      <c r="G64" s="419"/>
      <c r="H64" s="419"/>
      <c r="I64" s="419"/>
      <c r="J64" s="419"/>
      <c r="K64" s="419"/>
      <c r="L64" s="419"/>
      <c r="M64" s="419"/>
      <c r="N64" s="419"/>
    </row>
    <row r="65" spans="1:12" ht="14.25" customHeight="1">
      <c r="A65" s="437"/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</row>
    <row r="66" spans="1:12" ht="14.25" customHeight="1" thickBot="1">
      <c r="A66" s="435"/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</row>
    <row r="67" spans="1:12" ht="14.25" customHeight="1">
      <c r="A67" s="1003" t="s">
        <v>79</v>
      </c>
      <c r="B67" s="1004"/>
      <c r="C67" s="1004"/>
      <c r="D67" s="1004"/>
      <c r="E67" s="1004"/>
      <c r="F67" s="1004"/>
      <c r="G67" s="1004"/>
      <c r="H67" s="1004"/>
      <c r="I67" s="1004"/>
      <c r="J67" s="1004"/>
      <c r="K67" s="450"/>
      <c r="L67" s="449"/>
    </row>
    <row r="68" spans="1:12" ht="14.25" customHeight="1">
      <c r="A68" s="982" t="s">
        <v>60</v>
      </c>
      <c r="B68" s="983"/>
      <c r="C68" s="983"/>
      <c r="D68" s="983"/>
      <c r="E68" s="984"/>
      <c r="F68" s="448" t="s">
        <v>61</v>
      </c>
      <c r="G68" s="985" t="s">
        <v>62</v>
      </c>
      <c r="H68" s="983"/>
      <c r="I68" s="983"/>
      <c r="J68" s="983"/>
      <c r="K68" s="984"/>
      <c r="L68" s="447" t="s">
        <v>61</v>
      </c>
    </row>
    <row r="69" spans="1:12" ht="14.25" customHeight="1" thickBot="1">
      <c r="A69" s="961"/>
      <c r="B69" s="962"/>
      <c r="C69" s="962"/>
      <c r="D69" s="962"/>
      <c r="E69" s="963"/>
      <c r="F69" s="446">
        <v>0</v>
      </c>
      <c r="G69" s="964"/>
      <c r="H69" s="965"/>
      <c r="I69" s="965"/>
      <c r="J69" s="965"/>
      <c r="K69" s="966"/>
      <c r="L69" s="445">
        <v>0</v>
      </c>
    </row>
    <row r="70" spans="1:12" ht="14.25" customHeight="1" thickBot="1">
      <c r="A70" s="967" t="s">
        <v>63</v>
      </c>
      <c r="B70" s="968"/>
      <c r="C70" s="968"/>
      <c r="D70" s="968"/>
      <c r="E70" s="969"/>
      <c r="F70" s="443">
        <v>0</v>
      </c>
      <c r="G70" s="970" t="s">
        <v>63</v>
      </c>
      <c r="H70" s="971"/>
      <c r="I70" s="971"/>
      <c r="J70" s="971"/>
      <c r="K70" s="972"/>
      <c r="L70" s="444">
        <v>0</v>
      </c>
    </row>
    <row r="71" spans="1:12" ht="15.75" thickBot="1">
      <c r="A71" s="973" t="s">
        <v>64</v>
      </c>
      <c r="B71" s="974"/>
      <c r="C71" s="974"/>
      <c r="D71" s="974"/>
      <c r="E71" s="975"/>
      <c r="F71" s="443">
        <v>1074</v>
      </c>
      <c r="G71" s="442"/>
      <c r="H71" s="441"/>
      <c r="I71" s="440"/>
      <c r="J71" s="440"/>
      <c r="K71" s="440"/>
      <c r="L71" s="440"/>
    </row>
    <row r="72" spans="1:12" ht="15">
      <c r="A72" s="439"/>
      <c r="B72" s="439"/>
      <c r="C72" s="439"/>
      <c r="D72" s="439"/>
      <c r="E72" s="439"/>
      <c r="F72" s="438"/>
      <c r="G72" s="419"/>
      <c r="H72" s="419"/>
      <c r="I72" s="419"/>
      <c r="J72" s="419"/>
      <c r="K72" s="419"/>
      <c r="L72" s="419"/>
    </row>
    <row r="73" spans="1:12" ht="15">
      <c r="A73" s="437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</row>
    <row r="74" spans="1:12" ht="15">
      <c r="A74" s="419"/>
      <c r="B74" s="436"/>
      <c r="C74" s="436"/>
      <c r="D74" s="436"/>
      <c r="E74" s="436"/>
      <c r="F74" s="436"/>
      <c r="G74" s="436"/>
      <c r="H74" s="436"/>
      <c r="I74" s="436"/>
      <c r="J74" s="419"/>
      <c r="K74" s="419"/>
      <c r="L74" s="419"/>
    </row>
    <row r="75" spans="1:12" ht="15">
      <c r="A75" s="419"/>
      <c r="B75" s="435"/>
      <c r="C75" s="419"/>
      <c r="D75" s="419"/>
      <c r="E75" s="419"/>
      <c r="F75" s="419"/>
      <c r="G75" s="419"/>
      <c r="H75" s="419"/>
      <c r="I75" s="419"/>
      <c r="J75" s="419"/>
      <c r="K75" s="419"/>
      <c r="L75" s="419"/>
    </row>
    <row r="76" spans="1:12" ht="15">
      <c r="A76" s="419"/>
      <c r="B76" s="976" t="s">
        <v>80</v>
      </c>
      <c r="C76" s="976"/>
      <c r="D76" s="976"/>
      <c r="E76" s="976"/>
      <c r="F76" s="976"/>
      <c r="G76" s="976"/>
      <c r="H76" s="976"/>
      <c r="I76" s="976"/>
      <c r="J76" s="419"/>
      <c r="K76" s="419"/>
      <c r="L76" s="419"/>
    </row>
    <row r="77" spans="1:12" ht="15.75" thickBot="1">
      <c r="A77" s="419"/>
      <c r="B77" s="435"/>
      <c r="C77" s="419"/>
      <c r="D77" s="419"/>
      <c r="E77" s="419"/>
      <c r="F77" s="419"/>
      <c r="G77" s="419"/>
      <c r="H77" s="419"/>
      <c r="I77" s="419"/>
      <c r="J77" s="419"/>
      <c r="K77" s="419"/>
      <c r="L77" s="419"/>
    </row>
    <row r="78" spans="1:12" ht="15.75" thickBot="1">
      <c r="A78" s="419"/>
      <c r="B78" s="434" t="s">
        <v>65</v>
      </c>
      <c r="C78" s="433"/>
      <c r="D78" s="432"/>
      <c r="E78" s="977" t="s">
        <v>66</v>
      </c>
      <c r="F78" s="978"/>
      <c r="G78" s="979"/>
      <c r="H78" s="980" t="s">
        <v>67</v>
      </c>
      <c r="I78" s="981"/>
      <c r="J78" s="419"/>
      <c r="K78" s="419"/>
      <c r="L78" s="419"/>
    </row>
    <row r="79" spans="1:12" ht="15" customHeight="1">
      <c r="A79" s="419"/>
      <c r="B79" s="431" t="s">
        <v>68</v>
      </c>
      <c r="C79" s="430" t="s">
        <v>69</v>
      </c>
      <c r="D79" s="429" t="s">
        <v>70</v>
      </c>
      <c r="E79" s="431" t="s">
        <v>68</v>
      </c>
      <c r="F79" s="430" t="s">
        <v>69</v>
      </c>
      <c r="G79" s="429" t="s">
        <v>71</v>
      </c>
      <c r="H79" s="954" t="s">
        <v>72</v>
      </c>
      <c r="I79" s="955"/>
      <c r="J79" s="419"/>
      <c r="K79" s="419"/>
      <c r="L79" s="419"/>
    </row>
    <row r="80" spans="1:12" ht="14.25" customHeight="1" thickBot="1">
      <c r="A80" s="419"/>
      <c r="B80" s="428">
        <v>2013</v>
      </c>
      <c r="C80" s="427">
        <v>2014</v>
      </c>
      <c r="D80" s="426"/>
      <c r="E80" s="428">
        <v>2013</v>
      </c>
      <c r="F80" s="427">
        <v>2014</v>
      </c>
      <c r="G80" s="426" t="s">
        <v>82</v>
      </c>
      <c r="H80" s="956" t="s">
        <v>73</v>
      </c>
      <c r="I80" s="957"/>
      <c r="J80" s="419"/>
      <c r="K80" s="419"/>
      <c r="L80" s="419"/>
    </row>
    <row r="81" spans="2:10" ht="13.5" customHeight="1" thickBot="1">
      <c r="B81" s="423">
        <v>38</v>
      </c>
      <c r="C81" s="425">
        <v>38</v>
      </c>
      <c r="D81" s="424">
        <v>0</v>
      </c>
      <c r="E81" s="423">
        <f>$H$81/(12*B81)*1000</f>
        <v>18355.263157894737</v>
      </c>
      <c r="F81" s="423">
        <f>$H$81/(12*C81)*1000</f>
        <v>18355.263157894737</v>
      </c>
      <c r="G81" s="422">
        <v>101.08848694380394</v>
      </c>
      <c r="H81" s="958">
        <v>8370</v>
      </c>
      <c r="I81" s="959"/>
      <c r="J81" s="421"/>
    </row>
    <row r="82" spans="2:10" ht="15" hidden="1">
      <c r="B82" s="420"/>
      <c r="C82" s="420"/>
      <c r="D82" s="420"/>
      <c r="E82" s="420"/>
      <c r="F82" s="420"/>
      <c r="G82" s="420"/>
      <c r="H82" s="960">
        <v>8770</v>
      </c>
      <c r="I82" s="960"/>
      <c r="J82" s="419"/>
    </row>
    <row r="83" spans="2:10" ht="15">
      <c r="B83" s="420"/>
      <c r="C83" s="420"/>
      <c r="D83" s="420"/>
      <c r="E83" s="420"/>
      <c r="F83" s="420"/>
      <c r="G83" s="420"/>
      <c r="H83" s="420"/>
      <c r="I83" s="420"/>
      <c r="J83" s="419"/>
    </row>
  </sheetData>
  <sheetProtection/>
  <mergeCells count="44">
    <mergeCell ref="O12:O14"/>
    <mergeCell ref="A3:N3"/>
    <mergeCell ref="A5:A8"/>
    <mergeCell ref="B5:N5"/>
    <mergeCell ref="H6:I6"/>
    <mergeCell ref="M6:N6"/>
    <mergeCell ref="A43:N43"/>
    <mergeCell ref="B47:I47"/>
    <mergeCell ref="B41:D41"/>
    <mergeCell ref="E41:G41"/>
    <mergeCell ref="C48:J48"/>
    <mergeCell ref="D49:J49"/>
    <mergeCell ref="J41:L41"/>
    <mergeCell ref="B42:D42"/>
    <mergeCell ref="E42:G42"/>
    <mergeCell ref="B60:D60"/>
    <mergeCell ref="B61:D61"/>
    <mergeCell ref="A67:J67"/>
    <mergeCell ref="B62:D62"/>
    <mergeCell ref="B63:D63"/>
    <mergeCell ref="K48:K50"/>
    <mergeCell ref="C49:C50"/>
    <mergeCell ref="A48:A50"/>
    <mergeCell ref="B48:B50"/>
    <mergeCell ref="E78:G78"/>
    <mergeCell ref="H78:I78"/>
    <mergeCell ref="A68:E68"/>
    <mergeCell ref="G68:K68"/>
    <mergeCell ref="A54:L54"/>
    <mergeCell ref="B55:D56"/>
    <mergeCell ref="E55:H55"/>
    <mergeCell ref="B57:D57"/>
    <mergeCell ref="B58:D58"/>
    <mergeCell ref="B59:D59"/>
    <mergeCell ref="H79:I79"/>
    <mergeCell ref="H80:I80"/>
    <mergeCell ref="H81:I81"/>
    <mergeCell ref="H82:I82"/>
    <mergeCell ref="A69:E69"/>
    <mergeCell ref="G69:K69"/>
    <mergeCell ref="A70:E70"/>
    <mergeCell ref="G70:K70"/>
    <mergeCell ref="A71:E71"/>
    <mergeCell ref="B76:I76"/>
  </mergeCells>
  <printOptions/>
  <pageMargins left="0.7086614173228347" right="0.7086614173228347" top="0.5578125" bottom="0.7874015748031497" header="0.31496062992125984" footer="0.31496062992125984"/>
  <pageSetup fitToHeight="1" fitToWidth="1" horizontalDpi="600" verticalDpi="600" orientation="portrait" paperSize="9" scale="51" r:id="rId1"/>
  <headerFooter>
    <oddHeader>&amp;R&amp;"-,Tučné"RK-40-2013-21, př. 7b
počet stran: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view="pageLayout" zoomScaleNormal="80" workbookViewId="0" topLeftCell="C1">
      <selection activeCell="F80" sqref="F80"/>
    </sheetView>
  </sheetViews>
  <sheetFormatPr defaultColWidth="9.140625" defaultRowHeight="15"/>
  <cols>
    <col min="1" max="1" width="34.421875" style="0" customWidth="1"/>
    <col min="2" max="5" width="9.7109375" style="1" customWidth="1"/>
    <col min="6" max="6" width="10.421875" style="1" customWidth="1"/>
    <col min="7" max="7" width="9.7109375" style="1" customWidth="1"/>
    <col min="8" max="8" width="8.7109375" style="1" customWidth="1"/>
    <col min="9" max="9" width="9.421875" style="0" customWidth="1"/>
    <col min="10" max="10" width="10.28125" style="0" customWidth="1"/>
    <col min="15" max="15" width="9.7109375" style="0" customWidth="1"/>
  </cols>
  <sheetData>
    <row r="1" spans="1:13" ht="15">
      <c r="A1" s="54"/>
      <c r="L1" s="2"/>
      <c r="M1" s="212"/>
    </row>
    <row r="2" spans="12:13" ht="15">
      <c r="L2" s="2"/>
      <c r="M2" s="212"/>
    </row>
    <row r="3" spans="1:14" ht="15.75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</row>
    <row r="4" spans="1:14" ht="14.25" customHeight="1" thickBot="1">
      <c r="A4" s="3"/>
      <c r="B4" s="4"/>
      <c r="C4" s="4"/>
      <c r="D4" s="4"/>
      <c r="E4" s="4"/>
      <c r="F4" s="4"/>
      <c r="G4" s="4"/>
      <c r="H4" s="4"/>
      <c r="N4" t="s">
        <v>1</v>
      </c>
    </row>
    <row r="5" spans="1:14" ht="20.25" customHeight="1" thickBot="1">
      <c r="A5" s="812" t="s">
        <v>2</v>
      </c>
      <c r="B5" s="819" t="s">
        <v>143</v>
      </c>
      <c r="C5" s="1046"/>
      <c r="D5" s="1046"/>
      <c r="E5" s="1046"/>
      <c r="F5" s="1046"/>
      <c r="G5" s="1046" t="s">
        <v>1</v>
      </c>
      <c r="H5" s="1046"/>
      <c r="I5" s="1046"/>
      <c r="J5" s="1047"/>
      <c r="K5" s="1047"/>
      <c r="L5" s="1047"/>
      <c r="M5" s="1047"/>
      <c r="N5" s="1048"/>
    </row>
    <row r="6" spans="1:14" ht="15">
      <c r="A6" s="813"/>
      <c r="B6" s="5" t="s">
        <v>83</v>
      </c>
      <c r="C6" s="6"/>
      <c r="D6" s="7"/>
      <c r="E6" s="5" t="s">
        <v>109</v>
      </c>
      <c r="F6" s="6"/>
      <c r="G6" s="7"/>
      <c r="H6" s="815" t="s">
        <v>4</v>
      </c>
      <c r="I6" s="878"/>
      <c r="J6" s="6" t="s">
        <v>75</v>
      </c>
      <c r="K6" s="8"/>
      <c r="L6" s="7"/>
      <c r="M6" s="815" t="s">
        <v>81</v>
      </c>
      <c r="N6" s="816"/>
    </row>
    <row r="7" spans="1:14" ht="15">
      <c r="A7" s="813"/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ht="15.75" thickBot="1">
      <c r="A8" s="814"/>
      <c r="B8" s="14" t="s">
        <v>9</v>
      </c>
      <c r="C8" s="15" t="s">
        <v>9</v>
      </c>
      <c r="D8" s="16"/>
      <c r="E8" s="14" t="s">
        <v>9</v>
      </c>
      <c r="F8" s="15" t="s">
        <v>9</v>
      </c>
      <c r="G8" s="16"/>
      <c r="H8" s="18" t="s">
        <v>10</v>
      </c>
      <c r="I8" s="20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15" customHeight="1">
      <c r="A9" s="19" t="s">
        <v>12</v>
      </c>
      <c r="B9" s="191">
        <v>0</v>
      </c>
      <c r="C9" s="190"/>
      <c r="D9" s="187">
        <f aca="true" t="shared" si="0" ref="D9:D18">SUM(B9:C9)</f>
        <v>0</v>
      </c>
      <c r="E9" s="191">
        <v>0</v>
      </c>
      <c r="F9" s="190"/>
      <c r="G9" s="187">
        <f>SUM(E9:F9)</f>
        <v>0</v>
      </c>
      <c r="H9" s="193">
        <f>SUM(F9:G9)</f>
        <v>0</v>
      </c>
      <c r="I9" s="176">
        <f aca="true" t="shared" si="1" ref="I9:I18">IF(D9=0,0,+G9/D9)</f>
        <v>0</v>
      </c>
      <c r="J9" s="186">
        <v>0</v>
      </c>
      <c r="K9" s="190">
        <v>0</v>
      </c>
      <c r="L9" s="33">
        <f aca="true" t="shared" si="2" ref="L9:L18">SUM(J9:K9)</f>
        <v>0</v>
      </c>
      <c r="M9" s="27">
        <v>0</v>
      </c>
      <c r="N9" s="28">
        <f aca="true" t="shared" si="3" ref="N9:N38">IF(G9=0,0,+L9/G9)</f>
        <v>0</v>
      </c>
    </row>
    <row r="10" spans="1:14" ht="15" customHeight="1">
      <c r="A10" s="29" t="s">
        <v>13</v>
      </c>
      <c r="B10" s="191">
        <v>1285</v>
      </c>
      <c r="C10" s="174"/>
      <c r="D10" s="187">
        <f t="shared" si="0"/>
        <v>1285</v>
      </c>
      <c r="E10" s="191">
        <v>1086</v>
      </c>
      <c r="F10" s="174"/>
      <c r="G10" s="187">
        <f aca="true" t="shared" si="4" ref="G10:G18">SUM(E10:F10)</f>
        <v>1086</v>
      </c>
      <c r="H10" s="177">
        <f aca="true" t="shared" si="5" ref="H10:H38">+G10-D10</f>
        <v>-199</v>
      </c>
      <c r="I10" s="176">
        <f t="shared" si="1"/>
        <v>0.845136186770428</v>
      </c>
      <c r="J10" s="186">
        <v>936</v>
      </c>
      <c r="K10" s="174">
        <v>0</v>
      </c>
      <c r="L10" s="33">
        <f t="shared" si="2"/>
        <v>936</v>
      </c>
      <c r="M10" s="32">
        <f aca="true" t="shared" si="6" ref="M10:M38">+L10-G10</f>
        <v>-150</v>
      </c>
      <c r="N10" s="28">
        <f t="shared" si="3"/>
        <v>0.861878453038674</v>
      </c>
    </row>
    <row r="11" spans="1:14" ht="15" customHeight="1">
      <c r="A11" s="29" t="s">
        <v>14</v>
      </c>
      <c r="B11" s="191">
        <v>0</v>
      </c>
      <c r="C11" s="174"/>
      <c r="D11" s="187">
        <f t="shared" si="0"/>
        <v>0</v>
      </c>
      <c r="E11" s="184">
        <v>64</v>
      </c>
      <c r="F11" s="174"/>
      <c r="G11" s="187">
        <f t="shared" si="4"/>
        <v>64</v>
      </c>
      <c r="H11" s="177">
        <f t="shared" si="5"/>
        <v>64</v>
      </c>
      <c r="I11" s="176">
        <f t="shared" si="1"/>
        <v>0</v>
      </c>
      <c r="J11" s="186">
        <v>64</v>
      </c>
      <c r="K11" s="174">
        <v>0</v>
      </c>
      <c r="L11" s="33">
        <f t="shared" si="2"/>
        <v>64</v>
      </c>
      <c r="M11" s="32">
        <f t="shared" si="6"/>
        <v>0</v>
      </c>
      <c r="N11" s="28">
        <f t="shared" si="3"/>
        <v>1</v>
      </c>
    </row>
    <row r="12" spans="1:14" ht="15" customHeight="1">
      <c r="A12" s="29" t="s">
        <v>15</v>
      </c>
      <c r="B12" s="191">
        <v>0</v>
      </c>
      <c r="C12" s="174"/>
      <c r="D12" s="187">
        <f t="shared" si="0"/>
        <v>0</v>
      </c>
      <c r="E12" s="184">
        <v>0</v>
      </c>
      <c r="F12" s="174"/>
      <c r="G12" s="187">
        <f t="shared" si="4"/>
        <v>0</v>
      </c>
      <c r="H12" s="177">
        <f t="shared" si="5"/>
        <v>0</v>
      </c>
      <c r="I12" s="176">
        <f t="shared" si="1"/>
        <v>0</v>
      </c>
      <c r="J12" s="175">
        <v>0</v>
      </c>
      <c r="K12" s="174">
        <v>0</v>
      </c>
      <c r="L12" s="33">
        <f t="shared" si="2"/>
        <v>0</v>
      </c>
      <c r="M12" s="32">
        <f t="shared" si="6"/>
        <v>0</v>
      </c>
      <c r="N12" s="28">
        <f t="shared" si="3"/>
        <v>0</v>
      </c>
    </row>
    <row r="13" spans="1:14" ht="15" customHeight="1">
      <c r="A13" s="29" t="s">
        <v>16</v>
      </c>
      <c r="B13" s="191">
        <v>0</v>
      </c>
      <c r="C13" s="174"/>
      <c r="D13" s="187">
        <f t="shared" si="0"/>
        <v>0</v>
      </c>
      <c r="E13" s="184">
        <v>0</v>
      </c>
      <c r="F13" s="174"/>
      <c r="G13" s="187">
        <f t="shared" si="4"/>
        <v>0</v>
      </c>
      <c r="H13" s="177">
        <f t="shared" si="5"/>
        <v>0</v>
      </c>
      <c r="I13" s="176">
        <f t="shared" si="1"/>
        <v>0</v>
      </c>
      <c r="J13" s="175">
        <v>0</v>
      </c>
      <c r="K13" s="174">
        <v>0</v>
      </c>
      <c r="L13" s="33">
        <f t="shared" si="2"/>
        <v>0</v>
      </c>
      <c r="M13" s="32">
        <f t="shared" si="6"/>
        <v>0</v>
      </c>
      <c r="N13" s="28">
        <f t="shared" si="3"/>
        <v>0</v>
      </c>
    </row>
    <row r="14" spans="1:14" ht="15" customHeight="1">
      <c r="A14" s="29" t="s">
        <v>108</v>
      </c>
      <c r="B14" s="191">
        <v>127</v>
      </c>
      <c r="C14" s="174"/>
      <c r="D14" s="187">
        <f t="shared" si="0"/>
        <v>127</v>
      </c>
      <c r="E14" s="184">
        <v>0</v>
      </c>
      <c r="F14" s="174"/>
      <c r="G14" s="187">
        <f t="shared" si="4"/>
        <v>0</v>
      </c>
      <c r="H14" s="177">
        <f t="shared" si="5"/>
        <v>-127</v>
      </c>
      <c r="I14" s="176">
        <f t="shared" si="1"/>
        <v>0</v>
      </c>
      <c r="J14" s="175">
        <v>0</v>
      </c>
      <c r="K14" s="174">
        <v>0</v>
      </c>
      <c r="L14" s="33">
        <f t="shared" si="2"/>
        <v>0</v>
      </c>
      <c r="M14" s="32">
        <f t="shared" si="6"/>
        <v>0</v>
      </c>
      <c r="N14" s="28">
        <f t="shared" si="3"/>
        <v>0</v>
      </c>
    </row>
    <row r="15" spans="1:14" ht="24">
      <c r="A15" s="29" t="s">
        <v>107</v>
      </c>
      <c r="B15" s="191">
        <v>0</v>
      </c>
      <c r="C15" s="174"/>
      <c r="D15" s="187">
        <f t="shared" si="0"/>
        <v>0</v>
      </c>
      <c r="E15" s="184">
        <v>0</v>
      </c>
      <c r="F15" s="174"/>
      <c r="G15" s="187">
        <f t="shared" si="4"/>
        <v>0</v>
      </c>
      <c r="H15" s="177">
        <f t="shared" si="5"/>
        <v>0</v>
      </c>
      <c r="I15" s="176">
        <f t="shared" si="1"/>
        <v>0</v>
      </c>
      <c r="J15" s="175">
        <v>0</v>
      </c>
      <c r="K15" s="174">
        <v>0</v>
      </c>
      <c r="L15" s="33">
        <f t="shared" si="2"/>
        <v>0</v>
      </c>
      <c r="M15" s="32">
        <f t="shared" si="6"/>
        <v>0</v>
      </c>
      <c r="N15" s="28">
        <f t="shared" si="3"/>
        <v>0</v>
      </c>
    </row>
    <row r="16" spans="1:14" ht="15" customHeight="1">
      <c r="A16" s="29" t="s">
        <v>19</v>
      </c>
      <c r="B16" s="191">
        <v>17</v>
      </c>
      <c r="C16" s="174"/>
      <c r="D16" s="187">
        <f t="shared" si="0"/>
        <v>17</v>
      </c>
      <c r="E16" s="184">
        <v>0</v>
      </c>
      <c r="F16" s="174"/>
      <c r="G16" s="187">
        <f t="shared" si="4"/>
        <v>0</v>
      </c>
      <c r="H16" s="177">
        <f t="shared" si="5"/>
        <v>-17</v>
      </c>
      <c r="I16" s="176">
        <f t="shared" si="1"/>
        <v>0</v>
      </c>
      <c r="J16" s="175">
        <v>0</v>
      </c>
      <c r="K16" s="174">
        <v>0</v>
      </c>
      <c r="L16" s="33">
        <f t="shared" si="2"/>
        <v>0</v>
      </c>
      <c r="M16" s="32">
        <f t="shared" si="6"/>
        <v>0</v>
      </c>
      <c r="N16" s="28">
        <f t="shared" si="3"/>
        <v>0</v>
      </c>
    </row>
    <row r="17" spans="1:14" ht="15" customHeight="1">
      <c r="A17" s="34" t="s">
        <v>20</v>
      </c>
      <c r="B17" s="191">
        <v>0</v>
      </c>
      <c r="C17" s="188"/>
      <c r="D17" s="187">
        <f t="shared" si="0"/>
        <v>0</v>
      </c>
      <c r="E17" s="189">
        <v>0</v>
      </c>
      <c r="F17" s="188"/>
      <c r="G17" s="187">
        <f t="shared" si="4"/>
        <v>0</v>
      </c>
      <c r="H17" s="177">
        <f t="shared" si="5"/>
        <v>0</v>
      </c>
      <c r="I17" s="176">
        <f t="shared" si="1"/>
        <v>0</v>
      </c>
      <c r="J17" s="199">
        <v>0</v>
      </c>
      <c r="K17" s="188">
        <v>0</v>
      </c>
      <c r="L17" s="33">
        <f t="shared" si="2"/>
        <v>0</v>
      </c>
      <c r="M17" s="32">
        <f t="shared" si="6"/>
        <v>0</v>
      </c>
      <c r="N17" s="28">
        <f t="shared" si="3"/>
        <v>0</v>
      </c>
    </row>
    <row r="18" spans="1:14" ht="26.25" customHeight="1" thickBot="1">
      <c r="A18" s="35" t="s">
        <v>21</v>
      </c>
      <c r="B18" s="191">
        <v>6701</v>
      </c>
      <c r="C18" s="188"/>
      <c r="D18" s="187">
        <f t="shared" si="0"/>
        <v>6701</v>
      </c>
      <c r="E18" s="189">
        <v>7019</v>
      </c>
      <c r="F18" s="188"/>
      <c r="G18" s="187">
        <f t="shared" si="4"/>
        <v>7019</v>
      </c>
      <c r="H18" s="201">
        <f t="shared" si="5"/>
        <v>318</v>
      </c>
      <c r="I18" s="176">
        <f t="shared" si="1"/>
        <v>1.0474556036412477</v>
      </c>
      <c r="J18" s="199">
        <v>7362</v>
      </c>
      <c r="K18" s="188">
        <v>0</v>
      </c>
      <c r="L18" s="33">
        <f t="shared" si="2"/>
        <v>7362</v>
      </c>
      <c r="M18" s="39">
        <f t="shared" si="6"/>
        <v>343</v>
      </c>
      <c r="N18" s="40">
        <f t="shared" si="3"/>
        <v>1.0488673600227953</v>
      </c>
    </row>
    <row r="19" spans="1:14" ht="15" customHeight="1" thickBot="1">
      <c r="A19" s="58" t="s">
        <v>22</v>
      </c>
      <c r="B19" s="41">
        <f>SUM(B9+B10+B12+B13+B14+B18)</f>
        <v>8113</v>
      </c>
      <c r="C19" s="42">
        <f>SUM(C9+C10+C12+C13+C14+C18)</f>
        <v>0</v>
      </c>
      <c r="D19" s="198">
        <f>SUM(D9+D10+D12+D13+D14+D18)</f>
        <v>8113</v>
      </c>
      <c r="E19" s="41">
        <f>SUM(E9+E10+E11+E12+E13+E14+E18)</f>
        <v>8169</v>
      </c>
      <c r="F19" s="42">
        <f>SUM(F9+F10+F12+F13+F14+F18)</f>
        <v>0</v>
      </c>
      <c r="G19" s="198">
        <f>SUM(G9+G10+G12+G13+G14+G18)</f>
        <v>8105</v>
      </c>
      <c r="H19" s="41">
        <f t="shared" si="5"/>
        <v>-8</v>
      </c>
      <c r="I19" s="43">
        <v>0</v>
      </c>
      <c r="J19" s="42">
        <f>SUM(J9+J10+J11+J12+J13+J14+J18)</f>
        <v>8362</v>
      </c>
      <c r="K19" s="42">
        <f>SUM(K9+K10+K11+K12+K13+K14+K18)</f>
        <v>0</v>
      </c>
      <c r="L19" s="42">
        <f>SUM(L9+L10+L11+L12+L13+L14+L18)</f>
        <v>8362</v>
      </c>
      <c r="M19" s="41">
        <f t="shared" si="6"/>
        <v>257</v>
      </c>
      <c r="N19" s="43">
        <f t="shared" si="3"/>
        <v>1.0317088217149908</v>
      </c>
    </row>
    <row r="20" spans="1:15" ht="15" customHeight="1">
      <c r="A20" s="44" t="s">
        <v>23</v>
      </c>
      <c r="B20" s="191">
        <v>380</v>
      </c>
      <c r="C20" s="190"/>
      <c r="D20" s="187">
        <f aca="true" t="shared" si="7" ref="D20:D37">SUM(B20:C20)</f>
        <v>380</v>
      </c>
      <c r="E20" s="191">
        <v>380</v>
      </c>
      <c r="F20" s="190"/>
      <c r="G20" s="187">
        <f aca="true" t="shared" si="8" ref="G20:G37">SUM(E20:F20)</f>
        <v>380</v>
      </c>
      <c r="H20" s="193">
        <f t="shared" si="5"/>
        <v>0</v>
      </c>
      <c r="I20" s="176">
        <f aca="true" t="shared" si="9" ref="I20:I38">IF(D20=0,0,+G20/D20)</f>
        <v>1</v>
      </c>
      <c r="J20" s="186">
        <v>280</v>
      </c>
      <c r="K20" s="190">
        <v>0</v>
      </c>
      <c r="L20" s="33">
        <f aca="true" t="shared" si="10" ref="L20:L37">SUM(J20:K20)</f>
        <v>280</v>
      </c>
      <c r="M20" s="27">
        <f t="shared" si="6"/>
        <v>-100</v>
      </c>
      <c r="N20" s="47">
        <f t="shared" si="3"/>
        <v>0.7368421052631579</v>
      </c>
      <c r="O20" s="556"/>
    </row>
    <row r="21" spans="1:15" ht="15" customHeight="1">
      <c r="A21" s="29" t="s">
        <v>24</v>
      </c>
      <c r="B21" s="184">
        <v>625</v>
      </c>
      <c r="C21" s="174"/>
      <c r="D21" s="187">
        <f t="shared" si="7"/>
        <v>625</v>
      </c>
      <c r="E21" s="191">
        <v>670</v>
      </c>
      <c r="F21" s="174"/>
      <c r="G21" s="187">
        <f t="shared" si="8"/>
        <v>670</v>
      </c>
      <c r="H21" s="177">
        <f t="shared" si="5"/>
        <v>45</v>
      </c>
      <c r="I21" s="176">
        <f t="shared" si="9"/>
        <v>1.072</v>
      </c>
      <c r="J21" s="186">
        <v>719</v>
      </c>
      <c r="K21" s="190">
        <v>0</v>
      </c>
      <c r="L21" s="33">
        <f t="shared" si="10"/>
        <v>719</v>
      </c>
      <c r="M21" s="27">
        <f t="shared" si="6"/>
        <v>49</v>
      </c>
      <c r="N21" s="28">
        <f t="shared" si="3"/>
        <v>1.0731343283582089</v>
      </c>
      <c r="O21" s="556"/>
    </row>
    <row r="22" spans="1:14" ht="18" customHeight="1">
      <c r="A22" s="29" t="s">
        <v>25</v>
      </c>
      <c r="B22" s="184">
        <v>0</v>
      </c>
      <c r="C22" s="174"/>
      <c r="D22" s="187">
        <f t="shared" si="7"/>
        <v>0</v>
      </c>
      <c r="E22" s="191">
        <v>0</v>
      </c>
      <c r="F22" s="174"/>
      <c r="G22" s="187">
        <f t="shared" si="8"/>
        <v>0</v>
      </c>
      <c r="H22" s="177">
        <f t="shared" si="5"/>
        <v>0</v>
      </c>
      <c r="I22" s="176">
        <f t="shared" si="9"/>
        <v>0</v>
      </c>
      <c r="J22" s="186">
        <v>0</v>
      </c>
      <c r="K22" s="190">
        <v>0</v>
      </c>
      <c r="L22" s="33">
        <f t="shared" si="10"/>
        <v>0</v>
      </c>
      <c r="M22" s="27">
        <f t="shared" si="6"/>
        <v>0</v>
      </c>
      <c r="N22" s="28">
        <f t="shared" si="3"/>
        <v>0</v>
      </c>
    </row>
    <row r="23" spans="1:14" ht="15" customHeight="1">
      <c r="A23" s="29" t="s">
        <v>26</v>
      </c>
      <c r="B23" s="184">
        <v>0</v>
      </c>
      <c r="C23" s="174"/>
      <c r="D23" s="187">
        <f t="shared" si="7"/>
        <v>0</v>
      </c>
      <c r="E23" s="191">
        <v>0</v>
      </c>
      <c r="F23" s="174"/>
      <c r="G23" s="187">
        <f t="shared" si="8"/>
        <v>0</v>
      </c>
      <c r="H23" s="177">
        <f t="shared" si="5"/>
        <v>0</v>
      </c>
      <c r="I23" s="176">
        <f t="shared" si="9"/>
        <v>0</v>
      </c>
      <c r="J23" s="186">
        <v>0</v>
      </c>
      <c r="K23" s="190">
        <v>0</v>
      </c>
      <c r="L23" s="33">
        <f t="shared" si="10"/>
        <v>0</v>
      </c>
      <c r="M23" s="27">
        <f t="shared" si="6"/>
        <v>0</v>
      </c>
      <c r="N23" s="28">
        <f t="shared" si="3"/>
        <v>0</v>
      </c>
    </row>
    <row r="24" spans="1:14" ht="15" customHeight="1">
      <c r="A24" s="29" t="s">
        <v>27</v>
      </c>
      <c r="B24" s="184">
        <v>911</v>
      </c>
      <c r="C24" s="174"/>
      <c r="D24" s="187">
        <f t="shared" si="7"/>
        <v>911</v>
      </c>
      <c r="E24" s="191">
        <v>1137</v>
      </c>
      <c r="F24" s="174"/>
      <c r="G24" s="187">
        <f t="shared" si="8"/>
        <v>1137</v>
      </c>
      <c r="H24" s="177">
        <f t="shared" si="5"/>
        <v>226</v>
      </c>
      <c r="I24" s="176">
        <f t="shared" si="9"/>
        <v>1.2480790340285401</v>
      </c>
      <c r="J24" s="186">
        <v>1119</v>
      </c>
      <c r="K24" s="190">
        <v>0</v>
      </c>
      <c r="L24" s="33">
        <f t="shared" si="10"/>
        <v>1119</v>
      </c>
      <c r="M24" s="27">
        <f t="shared" si="6"/>
        <v>-18</v>
      </c>
      <c r="N24" s="28">
        <f t="shared" si="3"/>
        <v>0.9841688654353562</v>
      </c>
    </row>
    <row r="25" spans="1:14" ht="15">
      <c r="A25" s="29" t="s">
        <v>28</v>
      </c>
      <c r="B25" s="184">
        <v>29</v>
      </c>
      <c r="C25" s="174"/>
      <c r="D25" s="187">
        <f t="shared" si="7"/>
        <v>29</v>
      </c>
      <c r="E25" s="191">
        <v>170</v>
      </c>
      <c r="F25" s="174"/>
      <c r="G25" s="187">
        <f t="shared" si="8"/>
        <v>170</v>
      </c>
      <c r="H25" s="177">
        <f t="shared" si="5"/>
        <v>141</v>
      </c>
      <c r="I25" s="176">
        <f t="shared" si="9"/>
        <v>5.862068965517241</v>
      </c>
      <c r="J25" s="186">
        <v>90</v>
      </c>
      <c r="K25" s="190">
        <v>0</v>
      </c>
      <c r="L25" s="33">
        <f t="shared" si="10"/>
        <v>90</v>
      </c>
      <c r="M25" s="27">
        <f t="shared" si="6"/>
        <v>-80</v>
      </c>
      <c r="N25" s="28">
        <f t="shared" si="3"/>
        <v>0.5294117647058824</v>
      </c>
    </row>
    <row r="26" spans="1:14" ht="15" customHeight="1">
      <c r="A26" s="29" t="s">
        <v>29</v>
      </c>
      <c r="B26" s="184">
        <v>858</v>
      </c>
      <c r="C26" s="174"/>
      <c r="D26" s="187">
        <f t="shared" si="7"/>
        <v>858</v>
      </c>
      <c r="E26" s="191">
        <v>947</v>
      </c>
      <c r="F26" s="174"/>
      <c r="G26" s="187">
        <f t="shared" si="8"/>
        <v>947</v>
      </c>
      <c r="H26" s="177">
        <f t="shared" si="5"/>
        <v>89</v>
      </c>
      <c r="I26" s="176">
        <f t="shared" si="9"/>
        <v>1.1037296037296038</v>
      </c>
      <c r="J26" s="186">
        <v>978</v>
      </c>
      <c r="K26" s="190">
        <v>0</v>
      </c>
      <c r="L26" s="33">
        <f t="shared" si="10"/>
        <v>978</v>
      </c>
      <c r="M26" s="27">
        <f t="shared" si="6"/>
        <v>31</v>
      </c>
      <c r="N26" s="28">
        <f t="shared" si="3"/>
        <v>1.0327349524815206</v>
      </c>
    </row>
    <row r="27" spans="1:14" ht="15" customHeight="1">
      <c r="A27" s="50" t="s">
        <v>30</v>
      </c>
      <c r="B27" s="184">
        <v>5442</v>
      </c>
      <c r="C27" s="174"/>
      <c r="D27" s="187">
        <f t="shared" si="7"/>
        <v>5442</v>
      </c>
      <c r="E27" s="191">
        <v>5442</v>
      </c>
      <c r="F27" s="174"/>
      <c r="G27" s="187">
        <f t="shared" si="8"/>
        <v>5442</v>
      </c>
      <c r="H27" s="177">
        <f t="shared" si="5"/>
        <v>0</v>
      </c>
      <c r="I27" s="176">
        <f t="shared" si="9"/>
        <v>1</v>
      </c>
      <c r="J27" s="186">
        <v>5622</v>
      </c>
      <c r="K27" s="190">
        <v>0</v>
      </c>
      <c r="L27" s="33">
        <f t="shared" si="10"/>
        <v>5622</v>
      </c>
      <c r="M27" s="27">
        <f t="shared" si="6"/>
        <v>180</v>
      </c>
      <c r="N27" s="28">
        <f t="shared" si="3"/>
        <v>1.0330760749724366</v>
      </c>
    </row>
    <row r="28" spans="1:14" ht="15" customHeight="1">
      <c r="A28" s="29" t="s">
        <v>31</v>
      </c>
      <c r="B28" s="184">
        <v>4011</v>
      </c>
      <c r="C28" s="174"/>
      <c r="D28" s="187">
        <f t="shared" si="7"/>
        <v>4011</v>
      </c>
      <c r="E28" s="191">
        <v>4005</v>
      </c>
      <c r="F28" s="174"/>
      <c r="G28" s="187">
        <f t="shared" si="8"/>
        <v>4005</v>
      </c>
      <c r="H28" s="177">
        <f t="shared" si="5"/>
        <v>-6</v>
      </c>
      <c r="I28" s="176">
        <f t="shared" si="9"/>
        <v>0.9985041136873598</v>
      </c>
      <c r="J28" s="186">
        <v>4125</v>
      </c>
      <c r="K28" s="190">
        <v>0</v>
      </c>
      <c r="L28" s="33">
        <f t="shared" si="10"/>
        <v>4125</v>
      </c>
      <c r="M28" s="27">
        <f t="shared" si="6"/>
        <v>120</v>
      </c>
      <c r="N28" s="28">
        <f t="shared" si="3"/>
        <v>1.0299625468164795</v>
      </c>
    </row>
    <row r="29" spans="1:14" ht="15" customHeight="1">
      <c r="A29" s="50" t="s">
        <v>32</v>
      </c>
      <c r="B29" s="184">
        <v>3735</v>
      </c>
      <c r="C29" s="174"/>
      <c r="D29" s="187">
        <f t="shared" si="7"/>
        <v>3735</v>
      </c>
      <c r="E29" s="191">
        <v>3735</v>
      </c>
      <c r="F29" s="174"/>
      <c r="G29" s="187">
        <f t="shared" si="8"/>
        <v>3735</v>
      </c>
      <c r="H29" s="177">
        <f t="shared" si="5"/>
        <v>0</v>
      </c>
      <c r="I29" s="176">
        <f t="shared" si="9"/>
        <v>1</v>
      </c>
      <c r="J29" s="186">
        <v>3855</v>
      </c>
      <c r="K29" s="190">
        <v>0</v>
      </c>
      <c r="L29" s="33">
        <f t="shared" si="10"/>
        <v>3855</v>
      </c>
      <c r="M29" s="27">
        <f t="shared" si="6"/>
        <v>120</v>
      </c>
      <c r="N29" s="28">
        <f t="shared" si="3"/>
        <v>1.0321285140562249</v>
      </c>
    </row>
    <row r="30" spans="1:14" ht="15" customHeight="1">
      <c r="A30" s="29" t="s">
        <v>33</v>
      </c>
      <c r="B30" s="184">
        <v>276</v>
      </c>
      <c r="C30" s="174"/>
      <c r="D30" s="187">
        <f t="shared" si="7"/>
        <v>276</v>
      </c>
      <c r="E30" s="191">
        <v>270</v>
      </c>
      <c r="F30" s="174"/>
      <c r="G30" s="187">
        <f t="shared" si="8"/>
        <v>270</v>
      </c>
      <c r="H30" s="177">
        <f t="shared" si="5"/>
        <v>-6</v>
      </c>
      <c r="I30" s="176">
        <f t="shared" si="9"/>
        <v>0.9782608695652174</v>
      </c>
      <c r="J30" s="186">
        <v>270</v>
      </c>
      <c r="K30" s="190">
        <v>0</v>
      </c>
      <c r="L30" s="33">
        <f t="shared" si="10"/>
        <v>270</v>
      </c>
      <c r="M30" s="27">
        <f t="shared" si="6"/>
        <v>0</v>
      </c>
      <c r="N30" s="28">
        <f t="shared" si="3"/>
        <v>1</v>
      </c>
    </row>
    <row r="31" spans="1:14" ht="15">
      <c r="A31" s="29" t="s">
        <v>34</v>
      </c>
      <c r="B31" s="184">
        <v>1431</v>
      </c>
      <c r="C31" s="174"/>
      <c r="D31" s="187">
        <f t="shared" si="7"/>
        <v>1431</v>
      </c>
      <c r="E31" s="191">
        <v>1437</v>
      </c>
      <c r="F31" s="174"/>
      <c r="G31" s="187">
        <f t="shared" si="8"/>
        <v>1437</v>
      </c>
      <c r="H31" s="177">
        <f t="shared" si="5"/>
        <v>6</v>
      </c>
      <c r="I31" s="176">
        <f t="shared" si="9"/>
        <v>1.0041928721174005</v>
      </c>
      <c r="J31" s="186">
        <v>1497</v>
      </c>
      <c r="K31" s="190">
        <v>0</v>
      </c>
      <c r="L31" s="33">
        <f t="shared" si="10"/>
        <v>1497</v>
      </c>
      <c r="M31" s="27">
        <f t="shared" si="6"/>
        <v>60</v>
      </c>
      <c r="N31" s="28">
        <f t="shared" si="3"/>
        <v>1.0417536534446765</v>
      </c>
    </row>
    <row r="32" spans="1:14" ht="15" customHeight="1">
      <c r="A32" s="50" t="s">
        <v>35</v>
      </c>
      <c r="B32" s="184">
        <v>3</v>
      </c>
      <c r="C32" s="174"/>
      <c r="D32" s="187">
        <f t="shared" si="7"/>
        <v>3</v>
      </c>
      <c r="E32" s="191">
        <v>3</v>
      </c>
      <c r="F32" s="174"/>
      <c r="G32" s="187">
        <f t="shared" si="8"/>
        <v>3</v>
      </c>
      <c r="H32" s="177">
        <f t="shared" si="5"/>
        <v>0</v>
      </c>
      <c r="I32" s="176">
        <f t="shared" si="9"/>
        <v>1</v>
      </c>
      <c r="J32" s="186">
        <v>3</v>
      </c>
      <c r="K32" s="190">
        <v>0</v>
      </c>
      <c r="L32" s="33">
        <f t="shared" si="10"/>
        <v>3</v>
      </c>
      <c r="M32" s="27">
        <f t="shared" si="6"/>
        <v>0</v>
      </c>
      <c r="N32" s="28">
        <f t="shared" si="3"/>
        <v>1</v>
      </c>
    </row>
    <row r="33" spans="1:14" ht="15" customHeight="1">
      <c r="A33" s="50" t="s">
        <v>104</v>
      </c>
      <c r="B33" s="184">
        <v>185</v>
      </c>
      <c r="C33" s="174"/>
      <c r="D33" s="187">
        <f t="shared" si="7"/>
        <v>185</v>
      </c>
      <c r="E33" s="191">
        <v>75</v>
      </c>
      <c r="F33" s="174"/>
      <c r="G33" s="187">
        <f t="shared" si="8"/>
        <v>75</v>
      </c>
      <c r="H33" s="177">
        <f t="shared" si="5"/>
        <v>-110</v>
      </c>
      <c r="I33" s="176">
        <f t="shared" si="9"/>
        <v>0.40540540540540543</v>
      </c>
      <c r="J33" s="186">
        <v>75</v>
      </c>
      <c r="K33" s="190">
        <v>0</v>
      </c>
      <c r="L33" s="33">
        <f t="shared" si="10"/>
        <v>75</v>
      </c>
      <c r="M33" s="27">
        <f t="shared" si="6"/>
        <v>0</v>
      </c>
      <c r="N33" s="28">
        <f t="shared" si="3"/>
        <v>1</v>
      </c>
    </row>
    <row r="34" spans="1:14" ht="24">
      <c r="A34" s="29" t="s">
        <v>37</v>
      </c>
      <c r="B34" s="184">
        <v>567</v>
      </c>
      <c r="C34" s="174"/>
      <c r="D34" s="187">
        <f t="shared" si="7"/>
        <v>567</v>
      </c>
      <c r="E34" s="191">
        <v>462</v>
      </c>
      <c r="F34" s="174"/>
      <c r="G34" s="187">
        <f t="shared" si="8"/>
        <v>462</v>
      </c>
      <c r="H34" s="177">
        <f t="shared" si="5"/>
        <v>-105</v>
      </c>
      <c r="I34" s="176">
        <f t="shared" si="9"/>
        <v>0.8148148148148148</v>
      </c>
      <c r="J34" s="186">
        <v>544</v>
      </c>
      <c r="K34" s="190">
        <v>0</v>
      </c>
      <c r="L34" s="33">
        <f t="shared" si="10"/>
        <v>544</v>
      </c>
      <c r="M34" s="27">
        <f t="shared" si="6"/>
        <v>82</v>
      </c>
      <c r="N34" s="28">
        <f t="shared" si="3"/>
        <v>1.1774891774891776</v>
      </c>
    </row>
    <row r="35" spans="1:15" ht="24">
      <c r="A35" s="29" t="s">
        <v>38</v>
      </c>
      <c r="B35" s="184">
        <v>314</v>
      </c>
      <c r="C35" s="174"/>
      <c r="D35" s="187">
        <f t="shared" si="7"/>
        <v>314</v>
      </c>
      <c r="E35" s="191">
        <v>332</v>
      </c>
      <c r="F35" s="174"/>
      <c r="G35" s="187">
        <f t="shared" si="8"/>
        <v>332</v>
      </c>
      <c r="H35" s="177">
        <f t="shared" si="5"/>
        <v>18</v>
      </c>
      <c r="I35" s="176">
        <f t="shared" si="9"/>
        <v>1.0573248407643312</v>
      </c>
      <c r="J35" s="186">
        <v>357</v>
      </c>
      <c r="K35" s="190">
        <v>0</v>
      </c>
      <c r="L35" s="33">
        <f t="shared" si="10"/>
        <v>357</v>
      </c>
      <c r="M35" s="27">
        <f t="shared" si="6"/>
        <v>25</v>
      </c>
      <c r="N35" s="28">
        <f t="shared" si="3"/>
        <v>1.0753012048192772</v>
      </c>
      <c r="O35" s="391"/>
    </row>
    <row r="36" spans="1:15" ht="24">
      <c r="A36" s="29" t="s">
        <v>39</v>
      </c>
      <c r="B36" s="184">
        <v>253</v>
      </c>
      <c r="C36" s="174"/>
      <c r="D36" s="187">
        <f t="shared" si="7"/>
        <v>253</v>
      </c>
      <c r="E36" s="189">
        <v>130</v>
      </c>
      <c r="F36" s="188"/>
      <c r="G36" s="187">
        <f t="shared" si="8"/>
        <v>130</v>
      </c>
      <c r="H36" s="177">
        <f t="shared" si="5"/>
        <v>-123</v>
      </c>
      <c r="I36" s="176">
        <f t="shared" si="9"/>
        <v>0.5138339920948617</v>
      </c>
      <c r="J36" s="199">
        <v>187</v>
      </c>
      <c r="K36" s="174">
        <v>0</v>
      </c>
      <c r="L36" s="33">
        <f t="shared" si="10"/>
        <v>187</v>
      </c>
      <c r="M36" s="27">
        <f t="shared" si="6"/>
        <v>57</v>
      </c>
      <c r="N36" s="28">
        <f t="shared" si="3"/>
        <v>1.4384615384615385</v>
      </c>
      <c r="O36" s="54"/>
    </row>
    <row r="37" spans="1:14" ht="15" customHeight="1" thickBot="1">
      <c r="A37" s="55" t="s">
        <v>40</v>
      </c>
      <c r="B37" s="189"/>
      <c r="C37" s="188"/>
      <c r="D37" s="187">
        <f t="shared" si="7"/>
        <v>0</v>
      </c>
      <c r="E37" s="189"/>
      <c r="F37" s="188"/>
      <c r="G37" s="187">
        <f t="shared" si="8"/>
        <v>0</v>
      </c>
      <c r="H37" s="201">
        <f t="shared" si="5"/>
        <v>0</v>
      </c>
      <c r="I37" s="200">
        <f t="shared" si="9"/>
        <v>0</v>
      </c>
      <c r="J37" s="199">
        <v>0</v>
      </c>
      <c r="K37" s="190">
        <v>0</v>
      </c>
      <c r="L37" s="33">
        <f t="shared" si="10"/>
        <v>0</v>
      </c>
      <c r="M37" s="57">
        <f t="shared" si="6"/>
        <v>0</v>
      </c>
      <c r="N37" s="40">
        <f t="shared" si="3"/>
        <v>0</v>
      </c>
    </row>
    <row r="38" spans="1:14" ht="15" customHeight="1" thickBot="1">
      <c r="A38" s="58" t="s">
        <v>41</v>
      </c>
      <c r="B38" s="59">
        <f aca="true" t="shared" si="11" ref="B38:G38">SUM(B20+B21+B22+B23+B24+B27+B32+B33+B34+B37)</f>
        <v>8113</v>
      </c>
      <c r="C38" s="392">
        <f t="shared" si="11"/>
        <v>0</v>
      </c>
      <c r="D38" s="393">
        <f t="shared" si="11"/>
        <v>8113</v>
      </c>
      <c r="E38" s="41">
        <f t="shared" si="11"/>
        <v>8169</v>
      </c>
      <c r="F38" s="42">
        <f t="shared" si="11"/>
        <v>0</v>
      </c>
      <c r="G38" s="198">
        <f t="shared" si="11"/>
        <v>8169</v>
      </c>
      <c r="H38" s="41">
        <f t="shared" si="5"/>
        <v>56</v>
      </c>
      <c r="I38" s="43">
        <f t="shared" si="9"/>
        <v>1.006902502157032</v>
      </c>
      <c r="J38" s="42">
        <f>SUM(J20+J21+J22+J23+J24+J27+J32+J33+J34+J37)</f>
        <v>8362</v>
      </c>
      <c r="K38" s="42">
        <f>SUM(K20+K21+K22+K23+K24+K27+K32+K33+K34+K37)</f>
        <v>0</v>
      </c>
      <c r="L38" s="198">
        <f>SUM(L20+L21+L22+L23+L24+L27+L32+L33+L34+L37)</f>
        <v>8362</v>
      </c>
      <c r="M38" s="41">
        <f t="shared" si="6"/>
        <v>193</v>
      </c>
      <c r="N38" s="43">
        <f t="shared" si="3"/>
        <v>1.0236259028032806</v>
      </c>
    </row>
    <row r="39" spans="1:14" ht="15" customHeight="1" thickBot="1">
      <c r="A39" s="58" t="s">
        <v>42</v>
      </c>
      <c r="B39" s="41">
        <f>B19-B38</f>
        <v>0</v>
      </c>
      <c r="C39" s="42">
        <f>C19-C38</f>
        <v>0</v>
      </c>
      <c r="D39" s="60">
        <f>SUM(B39:C39)</f>
        <v>0</v>
      </c>
      <c r="E39" s="41">
        <f>E19-E38</f>
        <v>0</v>
      </c>
      <c r="F39" s="42">
        <f>F19-F38</f>
        <v>0</v>
      </c>
      <c r="G39" s="60">
        <f>SUM(E39:F39)</f>
        <v>0</v>
      </c>
      <c r="H39" s="41">
        <f>+E39-B39</f>
        <v>0</v>
      </c>
      <c r="I39" s="43"/>
      <c r="J39" s="41">
        <f>J19-J38</f>
        <v>0</v>
      </c>
      <c r="K39" s="42">
        <f>K19-K38</f>
        <v>0</v>
      </c>
      <c r="L39" s="60">
        <f>SUM(J39:K39)</f>
        <v>0</v>
      </c>
      <c r="M39" s="41"/>
      <c r="N39" s="43"/>
    </row>
    <row r="40" spans="1:14" ht="24.75" thickBot="1">
      <c r="A40" s="58" t="s">
        <v>43</v>
      </c>
      <c r="B40" s="822">
        <v>0</v>
      </c>
      <c r="C40" s="823"/>
      <c r="D40" s="824"/>
      <c r="E40" s="825">
        <v>0</v>
      </c>
      <c r="F40" s="826"/>
      <c r="G40" s="827"/>
      <c r="H40" s="41"/>
      <c r="I40" s="43"/>
      <c r="J40" s="825">
        <v>0</v>
      </c>
      <c r="K40" s="828"/>
      <c r="L40" s="829"/>
      <c r="M40" s="41"/>
      <c r="N40" s="43"/>
    </row>
    <row r="41" spans="1:14" ht="21.75" customHeight="1" thickBot="1">
      <c r="A41" s="61" t="s">
        <v>44</v>
      </c>
      <c r="B41" s="870"/>
      <c r="C41" s="823"/>
      <c r="D41" s="823"/>
      <c r="E41" s="825">
        <f>+E40+F40</f>
        <v>0</v>
      </c>
      <c r="F41" s="826"/>
      <c r="G41" s="827"/>
      <c r="H41" s="303"/>
      <c r="I41" s="303"/>
      <c r="J41" s="303"/>
      <c r="K41" s="303"/>
      <c r="L41" s="303"/>
      <c r="M41" s="303"/>
      <c r="N41" s="303"/>
    </row>
    <row r="42" spans="1:14" ht="14.25" customHeight="1">
      <c r="A42" s="1015" t="s">
        <v>142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K42" s="1015"/>
      <c r="L42" s="1015"/>
      <c r="M42" s="1015"/>
      <c r="N42" s="1015"/>
    </row>
    <row r="43" spans="1:14" ht="14.25" customHeight="1">
      <c r="A43" s="555"/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</row>
    <row r="44" spans="1:11" ht="14.25" customHeight="1" thickBot="1">
      <c r="A44" s="62" t="s">
        <v>0</v>
      </c>
      <c r="B44" s="709" t="s">
        <v>101</v>
      </c>
      <c r="C44" s="708"/>
      <c r="D44" s="708"/>
      <c r="E44" s="708"/>
      <c r="F44" s="708"/>
      <c r="G44" s="708"/>
      <c r="H44" s="708"/>
      <c r="I44" s="708"/>
      <c r="K44" t="s">
        <v>1</v>
      </c>
    </row>
    <row r="45" spans="1:11" ht="14.25" customHeight="1">
      <c r="A45" s="803" t="s">
        <v>45</v>
      </c>
      <c r="B45" s="806" t="s">
        <v>86</v>
      </c>
      <c r="C45" s="1036" t="s">
        <v>85</v>
      </c>
      <c r="D45" s="1036"/>
      <c r="E45" s="1036"/>
      <c r="F45" s="1036"/>
      <c r="G45" s="1036"/>
      <c r="H45" s="1036"/>
      <c r="I45" s="1036"/>
      <c r="J45" s="1036"/>
      <c r="K45" s="782" t="s">
        <v>87</v>
      </c>
    </row>
    <row r="46" spans="1:11" ht="14.25" customHeight="1">
      <c r="A46" s="804"/>
      <c r="B46" s="1044"/>
      <c r="C46" s="872" t="s">
        <v>46</v>
      </c>
      <c r="D46" s="873" t="s">
        <v>47</v>
      </c>
      <c r="E46" s="872"/>
      <c r="F46" s="872"/>
      <c r="G46" s="872"/>
      <c r="H46" s="872"/>
      <c r="I46" s="872"/>
      <c r="J46" s="874"/>
      <c r="K46" s="783"/>
    </row>
    <row r="47" spans="1:11" ht="14.25" customHeight="1">
      <c r="A47" s="805"/>
      <c r="B47" s="1045"/>
      <c r="C47" s="786"/>
      <c r="D47" s="63">
        <v>1</v>
      </c>
      <c r="E47" s="63">
        <v>2</v>
      </c>
      <c r="F47" s="63">
        <v>3</v>
      </c>
      <c r="G47" s="63">
        <v>4</v>
      </c>
      <c r="H47" s="64">
        <v>5</v>
      </c>
      <c r="I47" s="64">
        <v>6</v>
      </c>
      <c r="J47" s="63">
        <v>7</v>
      </c>
      <c r="K47" s="784"/>
    </row>
    <row r="48" spans="1:11" ht="14.25" customHeight="1" thickBot="1">
      <c r="A48" s="169">
        <v>10354</v>
      </c>
      <c r="B48" s="167">
        <v>4907</v>
      </c>
      <c r="C48" s="167">
        <f>SUM(D48:I48)</f>
        <v>357</v>
      </c>
      <c r="D48" s="168">
        <v>84</v>
      </c>
      <c r="E48" s="167">
        <v>214</v>
      </c>
      <c r="F48" s="167">
        <v>3</v>
      </c>
      <c r="G48" s="167">
        <v>0</v>
      </c>
      <c r="H48" s="166">
        <v>56</v>
      </c>
      <c r="I48" s="166">
        <v>0</v>
      </c>
      <c r="J48" s="554">
        <v>0</v>
      </c>
      <c r="K48" s="165">
        <f>A48-B48-C48</f>
        <v>5090</v>
      </c>
    </row>
    <row r="49" spans="1:9" ht="14.25" customHeight="1">
      <c r="A49" s="264"/>
      <c r="B49" s="261"/>
      <c r="C49" s="261"/>
      <c r="D49" s="261"/>
      <c r="E49" s="261"/>
      <c r="F49" s="261"/>
      <c r="G49" s="261"/>
      <c r="H49" s="261"/>
      <c r="I49" s="261"/>
    </row>
    <row r="50" spans="1:9" ht="14.25" customHeight="1">
      <c r="A50" s="264"/>
      <c r="B50" s="261"/>
      <c r="C50" s="261"/>
      <c r="D50" s="261"/>
      <c r="E50" s="261"/>
      <c r="F50" s="261"/>
      <c r="G50" s="261"/>
      <c r="H50" s="261"/>
      <c r="I50" s="261"/>
    </row>
    <row r="51" spans="1:12" ht="14.25" customHeight="1" thickBot="1">
      <c r="A51" s="62"/>
      <c r="D51" s="553" t="s">
        <v>48</v>
      </c>
      <c r="E51" s="553"/>
      <c r="F51" s="553"/>
      <c r="G51" s="553"/>
      <c r="H51" s="553"/>
      <c r="I51" s="553"/>
      <c r="J51" s="553"/>
      <c r="K51" s="553"/>
      <c r="L51" s="553"/>
    </row>
    <row r="52" spans="2:12" ht="22.5" customHeight="1">
      <c r="B52" s="791" t="s">
        <v>49</v>
      </c>
      <c r="C52" s="792"/>
      <c r="D52" s="792"/>
      <c r="E52" s="795" t="s">
        <v>76</v>
      </c>
      <c r="F52" s="834"/>
      <c r="G52" s="834"/>
      <c r="H52" s="835"/>
      <c r="I52" s="260"/>
      <c r="J52" s="72"/>
      <c r="K52" s="72"/>
      <c r="L52" s="72"/>
    </row>
    <row r="53" spans="2:8" ht="23.25" thickBot="1">
      <c r="B53" s="867"/>
      <c r="C53" s="868"/>
      <c r="D53" s="868"/>
      <c r="E53" s="163" t="s">
        <v>77</v>
      </c>
      <c r="F53" s="162" t="s">
        <v>50</v>
      </c>
      <c r="G53" s="162" t="s">
        <v>51</v>
      </c>
      <c r="H53" s="160" t="s">
        <v>78</v>
      </c>
    </row>
    <row r="54" spans="2:8" ht="14.25" customHeight="1">
      <c r="B54" s="717" t="s">
        <v>52</v>
      </c>
      <c r="C54" s="718"/>
      <c r="D54" s="719"/>
      <c r="E54" s="549" t="s">
        <v>53</v>
      </c>
      <c r="F54" s="327" t="s">
        <v>53</v>
      </c>
      <c r="G54" s="327" t="s">
        <v>53</v>
      </c>
      <c r="H54" s="548" t="s">
        <v>53</v>
      </c>
    </row>
    <row r="55" spans="2:8" ht="14.25" customHeight="1">
      <c r="B55" s="696" t="s">
        <v>100</v>
      </c>
      <c r="C55" s="697"/>
      <c r="D55" s="698"/>
      <c r="E55" s="158">
        <v>154</v>
      </c>
      <c r="F55" s="157">
        <v>0</v>
      </c>
      <c r="G55" s="157">
        <v>0</v>
      </c>
      <c r="H55" s="155">
        <f>+E55+F55-G55</f>
        <v>154</v>
      </c>
    </row>
    <row r="56" spans="2:8" ht="14.25" customHeight="1">
      <c r="B56" s="696" t="s">
        <v>141</v>
      </c>
      <c r="C56" s="697"/>
      <c r="D56" s="698"/>
      <c r="E56" s="158">
        <v>550</v>
      </c>
      <c r="F56" s="157">
        <v>0</v>
      </c>
      <c r="G56" s="157">
        <v>0</v>
      </c>
      <c r="H56" s="155">
        <f>+E56+F56-G56</f>
        <v>550</v>
      </c>
    </row>
    <row r="57" spans="2:8" ht="14.25" customHeight="1">
      <c r="B57" s="696" t="s">
        <v>140</v>
      </c>
      <c r="C57" s="697"/>
      <c r="D57" s="698"/>
      <c r="E57" s="552">
        <v>201</v>
      </c>
      <c r="F57" s="551">
        <v>357</v>
      </c>
      <c r="G57" s="551">
        <v>356</v>
      </c>
      <c r="H57" s="550">
        <f>+E57+F57-G57</f>
        <v>202</v>
      </c>
    </row>
    <row r="58" spans="2:8" ht="14.25" customHeight="1">
      <c r="B58" s="696" t="s">
        <v>135</v>
      </c>
      <c r="C58" s="697"/>
      <c r="D58" s="698"/>
      <c r="E58" s="549" t="s">
        <v>53</v>
      </c>
      <c r="F58" s="327" t="s">
        <v>53</v>
      </c>
      <c r="G58" s="327" t="s">
        <v>53</v>
      </c>
      <c r="H58" s="548" t="s">
        <v>53</v>
      </c>
    </row>
    <row r="59" spans="2:8" ht="14.25" customHeight="1" thickBot="1">
      <c r="B59" s="779" t="s">
        <v>56</v>
      </c>
      <c r="C59" s="780"/>
      <c r="D59" s="781"/>
      <c r="E59" s="547">
        <v>70</v>
      </c>
      <c r="F59" s="546">
        <v>39</v>
      </c>
      <c r="G59" s="546">
        <v>60</v>
      </c>
      <c r="H59" s="545">
        <f>+E59+F59-G59</f>
        <v>49</v>
      </c>
    </row>
    <row r="60" spans="1:12" ht="14.25" customHeight="1">
      <c r="A60" s="104"/>
      <c r="B60" s="543"/>
      <c r="C60" s="543"/>
      <c r="D60" s="543"/>
      <c r="I60" s="543"/>
      <c r="J60" s="543"/>
      <c r="K60" s="543"/>
      <c r="L60" s="1"/>
    </row>
    <row r="61" spans="1:12" ht="14.25" customHeight="1">
      <c r="A61" s="544"/>
      <c r="B61" s="543"/>
      <c r="C61" s="543"/>
      <c r="D61" s="543"/>
      <c r="E61" s="543"/>
      <c r="F61" s="543"/>
      <c r="G61" s="543"/>
      <c r="H61" s="543"/>
      <c r="I61" s="543"/>
      <c r="J61" s="543"/>
      <c r="K61" s="543"/>
      <c r="L61" s="1"/>
    </row>
    <row r="62" ht="14.25" customHeight="1" thickBot="1">
      <c r="A62" s="62"/>
    </row>
    <row r="63" spans="1:12" ht="14.25" customHeight="1">
      <c r="A63" s="750" t="s">
        <v>79</v>
      </c>
      <c r="B63" s="859"/>
      <c r="C63" s="859"/>
      <c r="D63" s="859"/>
      <c r="E63" s="859"/>
      <c r="F63" s="859"/>
      <c r="G63" s="859"/>
      <c r="H63" s="859"/>
      <c r="I63" s="859"/>
      <c r="J63" s="859"/>
      <c r="K63" s="86"/>
      <c r="L63" s="87"/>
    </row>
    <row r="64" spans="1:12" ht="14.25" customHeight="1">
      <c r="A64" s="939" t="s">
        <v>60</v>
      </c>
      <c r="B64" s="940"/>
      <c r="C64" s="940"/>
      <c r="D64" s="940"/>
      <c r="E64" s="940"/>
      <c r="F64" s="88" t="s">
        <v>61</v>
      </c>
      <c r="G64" s="841" t="s">
        <v>62</v>
      </c>
      <c r="H64" s="842"/>
      <c r="I64" s="842"/>
      <c r="J64" s="842"/>
      <c r="K64" s="843"/>
      <c r="L64" s="89" t="s">
        <v>61</v>
      </c>
    </row>
    <row r="65" spans="1:12" ht="14.25" customHeight="1" thickBot="1">
      <c r="A65" s="1040" t="s">
        <v>167</v>
      </c>
      <c r="B65" s="1041"/>
      <c r="C65" s="1041"/>
      <c r="D65" s="1041"/>
      <c r="E65" s="1042"/>
      <c r="F65" s="542">
        <v>300</v>
      </c>
      <c r="G65" s="1043"/>
      <c r="H65" s="1043"/>
      <c r="I65" s="1043"/>
      <c r="J65" s="1043"/>
      <c r="K65" s="1043"/>
      <c r="L65" s="136">
        <v>0</v>
      </c>
    </row>
    <row r="66" spans="1:12" ht="14.25" customHeight="1" thickBot="1">
      <c r="A66" s="946" t="s">
        <v>63</v>
      </c>
      <c r="B66" s="947"/>
      <c r="C66" s="947"/>
      <c r="D66" s="947"/>
      <c r="E66" s="948"/>
      <c r="F66" s="541">
        <f>SUM(F65:F65)</f>
        <v>300</v>
      </c>
      <c r="G66" s="664" t="s">
        <v>63</v>
      </c>
      <c r="H66" s="854"/>
      <c r="I66" s="854"/>
      <c r="J66" s="854"/>
      <c r="K66" s="854"/>
      <c r="L66" s="217">
        <f>SUM(L65)</f>
        <v>0</v>
      </c>
    </row>
    <row r="67" spans="1:6" ht="15.75" thickBot="1">
      <c r="A67" s="864" t="s">
        <v>64</v>
      </c>
      <c r="B67" s="865"/>
      <c r="C67" s="865"/>
      <c r="D67" s="865"/>
      <c r="E67" s="866"/>
      <c r="F67" s="237">
        <v>56</v>
      </c>
    </row>
    <row r="70" spans="2:9" ht="15">
      <c r="B70" s="674" t="s">
        <v>80</v>
      </c>
      <c r="C70" s="674"/>
      <c r="D70" s="674"/>
      <c r="E70" s="674"/>
      <c r="F70" s="674"/>
      <c r="G70" s="674"/>
      <c r="H70" s="674"/>
      <c r="I70" s="674"/>
    </row>
    <row r="71" spans="1:14" s="105" customFormat="1" ht="13.5" customHeight="1" thickBot="1">
      <c r="A71"/>
      <c r="B71" s="62"/>
      <c r="C71" s="1"/>
      <c r="D71" s="1"/>
      <c r="E71" s="1"/>
      <c r="F71" s="1"/>
      <c r="G71" s="1"/>
      <c r="H71" s="1"/>
      <c r="I71"/>
      <c r="J71"/>
      <c r="K71"/>
      <c r="L71"/>
      <c r="M71"/>
      <c r="N71"/>
    </row>
    <row r="72" spans="2:9" ht="15.75" thickBot="1">
      <c r="B72" s="130" t="s">
        <v>65</v>
      </c>
      <c r="C72" s="129"/>
      <c r="D72" s="106"/>
      <c r="E72" s="750" t="s">
        <v>66</v>
      </c>
      <c r="F72" s="751"/>
      <c r="G72" s="752"/>
      <c r="H72" s="750" t="s">
        <v>67</v>
      </c>
      <c r="I72" s="1037"/>
    </row>
    <row r="73" spans="2:9" ht="15">
      <c r="B73" s="107" t="s">
        <v>68</v>
      </c>
      <c r="C73" s="108" t="s">
        <v>69</v>
      </c>
      <c r="D73" s="109" t="s">
        <v>70</v>
      </c>
      <c r="E73" s="107" t="s">
        <v>68</v>
      </c>
      <c r="F73" s="108" t="s">
        <v>69</v>
      </c>
      <c r="G73" s="109" t="s">
        <v>71</v>
      </c>
      <c r="H73" s="930" t="s">
        <v>72</v>
      </c>
      <c r="I73" s="932"/>
    </row>
    <row r="74" spans="2:9" ht="15.75" thickBot="1">
      <c r="B74" s="110">
        <v>2013</v>
      </c>
      <c r="C74" s="111">
        <v>2014</v>
      </c>
      <c r="D74" s="112">
        <v>0</v>
      </c>
      <c r="E74" s="110">
        <v>2013</v>
      </c>
      <c r="F74" s="111">
        <v>2014</v>
      </c>
      <c r="G74" s="112" t="s">
        <v>82</v>
      </c>
      <c r="H74" s="933" t="s">
        <v>73</v>
      </c>
      <c r="I74" s="935"/>
    </row>
    <row r="75" spans="2:9" ht="12.75" customHeight="1" thickBot="1">
      <c r="B75" s="654">
        <v>14</v>
      </c>
      <c r="C75" s="539">
        <v>14.4</v>
      </c>
      <c r="D75" s="540">
        <v>0.4</v>
      </c>
      <c r="E75" s="539">
        <f>H75/(12*B75)*1000</f>
        <v>22946.428571428572</v>
      </c>
      <c r="F75" s="539">
        <f>H75/(12*C75)*1000</f>
        <v>22309.027777777774</v>
      </c>
      <c r="G75" s="538">
        <f>(F75/E75)*100</f>
        <v>97.2222222222222</v>
      </c>
      <c r="H75" s="1038">
        <f>L29</f>
        <v>3855</v>
      </c>
      <c r="I75" s="1039"/>
    </row>
    <row r="76" spans="8:9" ht="12" customHeight="1" hidden="1">
      <c r="H76" s="749">
        <f>G29</f>
        <v>3735</v>
      </c>
      <c r="I76" s="749"/>
    </row>
    <row r="77" ht="15" hidden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3.5" customHeight="1"/>
    <row r="97" ht="18.75" customHeight="1"/>
    <row r="98" spans="1:14" s="105" customFormat="1" ht="12.75" customHeight="1">
      <c r="A98"/>
      <c r="B98" s="1"/>
      <c r="C98" s="1"/>
      <c r="D98" s="1"/>
      <c r="E98" s="1"/>
      <c r="F98" s="1"/>
      <c r="G98" s="1"/>
      <c r="H98" s="1"/>
      <c r="I98"/>
      <c r="J98"/>
      <c r="K98"/>
      <c r="L98"/>
      <c r="M98"/>
      <c r="N98"/>
    </row>
    <row r="99" spans="1:14" s="105" customFormat="1" ht="12.75" customHeight="1">
      <c r="A99"/>
      <c r="B99" s="1"/>
      <c r="C99" s="1"/>
      <c r="D99" s="1"/>
      <c r="E99" s="1"/>
      <c r="F99" s="1"/>
      <c r="G99" s="1"/>
      <c r="H99" s="1"/>
      <c r="I99"/>
      <c r="J99"/>
      <c r="K99"/>
      <c r="L99"/>
      <c r="M99"/>
      <c r="N99"/>
    </row>
    <row r="100" spans="1:14" s="105" customFormat="1" ht="12.75" customHeight="1">
      <c r="A100"/>
      <c r="B100" s="1"/>
      <c r="C100" s="1"/>
      <c r="D100" s="1"/>
      <c r="E100" s="1"/>
      <c r="F100" s="1"/>
      <c r="G100" s="1"/>
      <c r="H100" s="1"/>
      <c r="I100"/>
      <c r="J100"/>
      <c r="K100"/>
      <c r="L100"/>
      <c r="M100"/>
      <c r="N100"/>
    </row>
    <row r="101" spans="1:14" s="105" customFormat="1" ht="16.5" customHeight="1">
      <c r="A101"/>
      <c r="B101" s="1"/>
      <c r="C101" s="1"/>
      <c r="D101" s="1"/>
      <c r="E101" s="1"/>
      <c r="F101" s="1"/>
      <c r="G101" s="1"/>
      <c r="H101" s="1"/>
      <c r="I101"/>
      <c r="J101"/>
      <c r="K101"/>
      <c r="L101"/>
      <c r="M101"/>
      <c r="N101"/>
    </row>
    <row r="102" spans="1:14" s="105" customFormat="1" ht="18.75" customHeight="1">
      <c r="A102"/>
      <c r="B102" s="1"/>
      <c r="C102" s="1"/>
      <c r="D102" s="1"/>
      <c r="E102" s="1"/>
      <c r="F102" s="1"/>
      <c r="G102" s="1"/>
      <c r="H102" s="1"/>
      <c r="I102"/>
      <c r="J102"/>
      <c r="K102"/>
      <c r="L102"/>
      <c r="M102"/>
      <c r="N102"/>
    </row>
    <row r="103" spans="1:14" s="2" customFormat="1" ht="19.5" customHeight="1">
      <c r="A103"/>
      <c r="B103" s="1"/>
      <c r="C103" s="1"/>
      <c r="D103" s="1"/>
      <c r="E103" s="1"/>
      <c r="F103" s="1"/>
      <c r="G103" s="1"/>
      <c r="H103" s="1"/>
      <c r="I103"/>
      <c r="J103"/>
      <c r="K103"/>
      <c r="L103"/>
      <c r="M103"/>
      <c r="N103"/>
    </row>
    <row r="104" spans="1:14" s="2" customFormat="1" ht="15">
      <c r="A104"/>
      <c r="B104" s="1"/>
      <c r="C104" s="1"/>
      <c r="D104" s="1"/>
      <c r="E104" s="1"/>
      <c r="F104" s="1"/>
      <c r="G104" s="1"/>
      <c r="H104" s="1"/>
      <c r="I104"/>
      <c r="J104"/>
      <c r="K104"/>
      <c r="L104"/>
      <c r="M104"/>
      <c r="N104"/>
    </row>
    <row r="105" spans="1:14" s="263" customFormat="1" ht="13.5" customHeight="1">
      <c r="A105"/>
      <c r="B105" s="1"/>
      <c r="C105" s="1"/>
      <c r="D105" s="1"/>
      <c r="E105" s="1"/>
      <c r="F105" s="1"/>
      <c r="G105" s="1"/>
      <c r="H105" s="1"/>
      <c r="I105"/>
      <c r="J105"/>
      <c r="K105"/>
      <c r="L105"/>
      <c r="M105"/>
      <c r="N105"/>
    </row>
    <row r="106" spans="1:14" s="263" customFormat="1" ht="13.5" customHeight="1">
      <c r="A106"/>
      <c r="B106" s="1"/>
      <c r="C106" s="1"/>
      <c r="D106" s="1"/>
      <c r="E106" s="1"/>
      <c r="F106" s="1"/>
      <c r="G106" s="1"/>
      <c r="H106" s="1"/>
      <c r="I106"/>
      <c r="J106"/>
      <c r="K106"/>
      <c r="L106"/>
      <c r="M106"/>
      <c r="N106"/>
    </row>
    <row r="107" spans="1:14" s="263" customFormat="1" ht="13.5" customHeight="1">
      <c r="A107"/>
      <c r="B107" s="1"/>
      <c r="C107" s="1"/>
      <c r="D107" s="1"/>
      <c r="E107" s="1"/>
      <c r="F107" s="1"/>
      <c r="G107" s="1"/>
      <c r="H107" s="1"/>
      <c r="I107"/>
      <c r="J107"/>
      <c r="K107"/>
      <c r="L107"/>
      <c r="M107"/>
      <c r="N107"/>
    </row>
    <row r="108" spans="1:14" s="263" customFormat="1" ht="13.5" customHeight="1">
      <c r="A108"/>
      <c r="B108" s="1"/>
      <c r="C108" s="1"/>
      <c r="D108" s="1"/>
      <c r="E108" s="1"/>
      <c r="F108" s="1"/>
      <c r="G108" s="1"/>
      <c r="H108" s="1"/>
      <c r="I108"/>
      <c r="J108"/>
      <c r="K108"/>
      <c r="L108"/>
      <c r="M108"/>
      <c r="N108"/>
    </row>
    <row r="109" spans="1:14" s="263" customFormat="1" ht="13.5" customHeight="1">
      <c r="A109"/>
      <c r="B109" s="1"/>
      <c r="C109" s="1"/>
      <c r="D109" s="1"/>
      <c r="E109" s="1"/>
      <c r="F109" s="1"/>
      <c r="G109" s="1"/>
      <c r="H109" s="1"/>
      <c r="I109"/>
      <c r="J109"/>
      <c r="K109"/>
      <c r="L109"/>
      <c r="M109"/>
      <c r="N109"/>
    </row>
    <row r="110" spans="1:14" s="263" customFormat="1" ht="13.5" customHeight="1">
      <c r="A110"/>
      <c r="B110" s="1"/>
      <c r="C110" s="1"/>
      <c r="D110" s="1"/>
      <c r="E110" s="1"/>
      <c r="F110" s="1"/>
      <c r="G110" s="1"/>
      <c r="H110" s="1"/>
      <c r="I110"/>
      <c r="J110"/>
      <c r="K110"/>
      <c r="L110"/>
      <c r="M110"/>
      <c r="N110"/>
    </row>
    <row r="111" ht="18" customHeight="1"/>
    <row r="112" ht="15.75" customHeight="1"/>
    <row r="116" ht="16.5" customHeight="1"/>
    <row r="117" spans="1:15" s="418" customFormat="1" ht="14.25" customHeight="1">
      <c r="A117"/>
      <c r="B117" s="1"/>
      <c r="C117" s="1"/>
      <c r="D117" s="1"/>
      <c r="E117" s="1"/>
      <c r="F117" s="1"/>
      <c r="G117" s="1"/>
      <c r="H117" s="1"/>
      <c r="I117"/>
      <c r="J117"/>
      <c r="K117"/>
      <c r="L117"/>
      <c r="M117"/>
      <c r="N117"/>
      <c r="O117" s="537"/>
    </row>
    <row r="118" spans="1:15" s="418" customFormat="1" ht="14.25" customHeight="1">
      <c r="A118"/>
      <c r="B118" s="1"/>
      <c r="C118" s="1"/>
      <c r="D118" s="1"/>
      <c r="E118" s="1"/>
      <c r="F118" s="1"/>
      <c r="G118" s="1"/>
      <c r="H118" s="1"/>
      <c r="I118"/>
      <c r="J118"/>
      <c r="K118"/>
      <c r="L118"/>
      <c r="M118"/>
      <c r="N118"/>
      <c r="O118" s="537"/>
    </row>
    <row r="119" spans="1:15" s="418" customFormat="1" ht="14.25" customHeight="1">
      <c r="A119"/>
      <c r="B119" s="1"/>
      <c r="C119" s="1"/>
      <c r="D119" s="1"/>
      <c r="E119" s="1"/>
      <c r="F119" s="1"/>
      <c r="G119" s="1"/>
      <c r="H119" s="1"/>
      <c r="I119"/>
      <c r="J119"/>
      <c r="K119"/>
      <c r="L119"/>
      <c r="M119"/>
      <c r="N119"/>
      <c r="O119" s="537"/>
    </row>
    <row r="120" spans="1:15" s="418" customFormat="1" ht="14.25" customHeight="1">
      <c r="A120"/>
      <c r="B120" s="1"/>
      <c r="C120" s="1"/>
      <c r="D120" s="1"/>
      <c r="E120" s="1"/>
      <c r="F120" s="1"/>
      <c r="G120" s="1"/>
      <c r="H120" s="1"/>
      <c r="I120"/>
      <c r="J120"/>
      <c r="K120"/>
      <c r="L120"/>
      <c r="M120"/>
      <c r="N120"/>
      <c r="O120" s="537"/>
    </row>
    <row r="121" spans="1:15" s="418" customFormat="1" ht="14.25" customHeight="1">
      <c r="A121"/>
      <c r="B121" s="1"/>
      <c r="C121" s="1"/>
      <c r="D121" s="1"/>
      <c r="E121" s="1"/>
      <c r="F121" s="1"/>
      <c r="G121" s="1"/>
      <c r="H121" s="1"/>
      <c r="I121"/>
      <c r="J121"/>
      <c r="K121"/>
      <c r="L121"/>
      <c r="M121"/>
      <c r="N121"/>
      <c r="O121" s="537"/>
    </row>
    <row r="122" spans="1:15" s="418" customFormat="1" ht="14.25" customHeight="1">
      <c r="A122"/>
      <c r="B122" s="1"/>
      <c r="C122" s="1"/>
      <c r="D122" s="1"/>
      <c r="E122" s="1"/>
      <c r="F122" s="1"/>
      <c r="G122" s="1"/>
      <c r="H122" s="1"/>
      <c r="I122"/>
      <c r="J122"/>
      <c r="K122"/>
      <c r="L122"/>
      <c r="M122"/>
      <c r="N122"/>
      <c r="O122" s="537"/>
    </row>
    <row r="123" spans="1:15" s="418" customFormat="1" ht="19.5" customHeight="1">
      <c r="A123"/>
      <c r="B123" s="1"/>
      <c r="C123" s="1"/>
      <c r="D123" s="1"/>
      <c r="E123" s="1"/>
      <c r="F123" s="1"/>
      <c r="G123" s="1"/>
      <c r="H123" s="1"/>
      <c r="I123"/>
      <c r="J123"/>
      <c r="K123"/>
      <c r="L123"/>
      <c r="M123"/>
      <c r="N123"/>
      <c r="O123" s="537"/>
    </row>
    <row r="124" spans="1:15" s="418" customFormat="1" ht="14.25" customHeight="1">
      <c r="A124"/>
      <c r="B124" s="1"/>
      <c r="C124" s="1"/>
      <c r="D124" s="1"/>
      <c r="E124" s="1"/>
      <c r="F124" s="1"/>
      <c r="G124" s="1"/>
      <c r="H124" s="1"/>
      <c r="I124"/>
      <c r="J124"/>
      <c r="K124"/>
      <c r="L124"/>
      <c r="M124"/>
      <c r="N124"/>
      <c r="O124" s="537"/>
    </row>
    <row r="126" ht="24.75" customHeight="1"/>
    <row r="127" ht="24.75" customHeight="1"/>
  </sheetData>
  <sheetProtection/>
  <mergeCells count="41">
    <mergeCell ref="A3:N3"/>
    <mergeCell ref="A5:A8"/>
    <mergeCell ref="B5:N5"/>
    <mergeCell ref="H6:I6"/>
    <mergeCell ref="M6:N6"/>
    <mergeCell ref="B40:D40"/>
    <mergeCell ref="E40:G40"/>
    <mergeCell ref="J40:L40"/>
    <mergeCell ref="B41:D41"/>
    <mergeCell ref="E41:G41"/>
    <mergeCell ref="A42:N42"/>
    <mergeCell ref="B44:I44"/>
    <mergeCell ref="A45:A47"/>
    <mergeCell ref="B45:B47"/>
    <mergeCell ref="K45:K47"/>
    <mergeCell ref="C46:C47"/>
    <mergeCell ref="B52:D53"/>
    <mergeCell ref="E52:H52"/>
    <mergeCell ref="B54:D54"/>
    <mergeCell ref="B55:D55"/>
    <mergeCell ref="B56:D56"/>
    <mergeCell ref="B57:D57"/>
    <mergeCell ref="G66:K66"/>
    <mergeCell ref="A67:E67"/>
    <mergeCell ref="B58:D58"/>
    <mergeCell ref="B59:D59"/>
    <mergeCell ref="A63:J63"/>
    <mergeCell ref="A64:E64"/>
    <mergeCell ref="G64:K64"/>
    <mergeCell ref="A65:E65"/>
    <mergeCell ref="G65:K65"/>
    <mergeCell ref="H76:I76"/>
    <mergeCell ref="C45:J45"/>
    <mergeCell ref="D46:J46"/>
    <mergeCell ref="B70:I70"/>
    <mergeCell ref="E72:G72"/>
    <mergeCell ref="H72:I72"/>
    <mergeCell ref="H73:I73"/>
    <mergeCell ref="H74:I74"/>
    <mergeCell ref="H75:I75"/>
    <mergeCell ref="A66:E66"/>
  </mergeCells>
  <conditionalFormatting sqref="I37">
    <cfRule type="cellIs" priority="1" dxfId="15" operator="between" stopIfTrue="1">
      <formula>1.05</formula>
      <formula>1.49</formula>
    </cfRule>
    <cfRule type="cellIs" priority="2" dxfId="16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/>
  <pageMargins left="0.7086614173228347" right="0.7086614173228347" top="0.5671875" bottom="0.7874015748031497" header="0.31496062992125984" footer="0.31496062992125984"/>
  <pageSetup fitToHeight="1" fitToWidth="1" horizontalDpi="600" verticalDpi="600" orientation="portrait" paperSize="9" scale="55" r:id="rId1"/>
  <headerFooter>
    <oddHeader>&amp;R&amp;"-,Tučné"RK-40-2013-21, př. 8b
počet stran: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view="pageLayout" zoomScaleNormal="80" workbookViewId="0" topLeftCell="C1">
      <selection activeCell="H2" sqref="H2"/>
    </sheetView>
  </sheetViews>
  <sheetFormatPr defaultColWidth="9.140625" defaultRowHeight="15"/>
  <cols>
    <col min="1" max="1" width="34.421875" style="0" customWidth="1"/>
    <col min="2" max="2" width="10.140625" style="1" customWidth="1"/>
    <col min="3" max="3" width="9.7109375" style="1" customWidth="1"/>
    <col min="4" max="4" width="8.57421875" style="1" customWidth="1"/>
    <col min="5" max="5" width="9.421875" style="1" customWidth="1"/>
    <col min="6" max="7" width="9.7109375" style="1" customWidth="1"/>
    <col min="8" max="8" width="8.7109375" style="1" customWidth="1"/>
    <col min="9" max="9" width="9.421875" style="0" customWidth="1"/>
    <col min="10" max="10" width="10.421875" style="0" customWidth="1"/>
    <col min="11" max="11" width="10.8515625" style="0" customWidth="1"/>
    <col min="12" max="12" width="11.421875" style="0" bestFit="1" customWidth="1"/>
    <col min="13" max="14" width="9.140625" style="0" customWidth="1"/>
    <col min="15" max="15" width="5.28125" style="0" customWidth="1"/>
  </cols>
  <sheetData>
    <row r="1" spans="12:13" ht="15">
      <c r="L1" s="2"/>
      <c r="M1" s="212"/>
    </row>
    <row r="2" spans="12:13" ht="15">
      <c r="L2" s="2"/>
      <c r="M2" s="212"/>
    </row>
    <row r="3" spans="1:14" ht="15.75">
      <c r="A3" s="737" t="s">
        <v>74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</row>
    <row r="4" spans="1:14" ht="14.25" customHeight="1" thickBot="1">
      <c r="A4" s="3"/>
      <c r="B4" s="4"/>
      <c r="C4" s="4"/>
      <c r="D4" s="4"/>
      <c r="E4" s="4"/>
      <c r="F4" s="4"/>
      <c r="G4" s="4"/>
      <c r="H4" s="4"/>
      <c r="N4" t="s">
        <v>1</v>
      </c>
    </row>
    <row r="5" spans="1:14" ht="20.25" customHeight="1" thickBot="1">
      <c r="A5" s="812" t="s">
        <v>2</v>
      </c>
      <c r="B5" s="819" t="s">
        <v>155</v>
      </c>
      <c r="C5" s="1046"/>
      <c r="D5" s="1046"/>
      <c r="E5" s="1046"/>
      <c r="F5" s="1046"/>
      <c r="G5" s="1046" t="s">
        <v>1</v>
      </c>
      <c r="H5" s="1046"/>
      <c r="I5" s="1046"/>
      <c r="J5" s="1047"/>
      <c r="K5" s="1047"/>
      <c r="L5" s="1047"/>
      <c r="M5" s="1047"/>
      <c r="N5" s="1048"/>
    </row>
    <row r="6" spans="1:14" ht="15">
      <c r="A6" s="813"/>
      <c r="B6" s="5" t="s">
        <v>83</v>
      </c>
      <c r="C6" s="6"/>
      <c r="D6" s="7"/>
      <c r="E6" s="5" t="s">
        <v>88</v>
      </c>
      <c r="F6" s="6"/>
      <c r="G6" s="7"/>
      <c r="H6" s="815" t="s">
        <v>4</v>
      </c>
      <c r="I6" s="878"/>
      <c r="J6" s="6" t="s">
        <v>75</v>
      </c>
      <c r="K6" s="8"/>
      <c r="L6" s="7"/>
      <c r="M6" s="815" t="s">
        <v>81</v>
      </c>
      <c r="N6" s="816"/>
    </row>
    <row r="7" spans="1:14" ht="15">
      <c r="A7" s="813"/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13" t="s">
        <v>7</v>
      </c>
      <c r="I7" s="13" t="s">
        <v>8</v>
      </c>
      <c r="J7" s="12" t="s">
        <v>5</v>
      </c>
      <c r="K7" s="10" t="s">
        <v>6</v>
      </c>
      <c r="L7" s="11" t="s">
        <v>7</v>
      </c>
      <c r="M7" s="13" t="s">
        <v>7</v>
      </c>
      <c r="N7" s="11" t="s">
        <v>8</v>
      </c>
    </row>
    <row r="8" spans="1:14" ht="15.75" thickBot="1">
      <c r="A8" s="814"/>
      <c r="B8" s="14" t="s">
        <v>9</v>
      </c>
      <c r="C8" s="15" t="s">
        <v>9</v>
      </c>
      <c r="D8" s="16"/>
      <c r="E8" s="14" t="s">
        <v>9</v>
      </c>
      <c r="F8" s="15" t="s">
        <v>9</v>
      </c>
      <c r="G8" s="16"/>
      <c r="H8" s="18" t="s">
        <v>10</v>
      </c>
      <c r="I8" s="209" t="s">
        <v>11</v>
      </c>
      <c r="J8" s="17" t="s">
        <v>9</v>
      </c>
      <c r="K8" s="15" t="s">
        <v>9</v>
      </c>
      <c r="L8" s="16"/>
      <c r="M8" s="18" t="s">
        <v>10</v>
      </c>
      <c r="N8" s="16" t="s">
        <v>11</v>
      </c>
    </row>
    <row r="9" spans="1:14" ht="15" customHeight="1">
      <c r="A9" s="19" t="s">
        <v>12</v>
      </c>
      <c r="B9" s="191">
        <v>0</v>
      </c>
      <c r="C9" s="190">
        <v>0</v>
      </c>
      <c r="D9" s="187">
        <f aca="true" t="shared" si="0" ref="D9:D18">SUM(B9:C9)</f>
        <v>0</v>
      </c>
      <c r="E9" s="191">
        <v>0</v>
      </c>
      <c r="F9" s="190">
        <v>0</v>
      </c>
      <c r="G9" s="187">
        <f>SUM(E9:F9)</f>
        <v>0</v>
      </c>
      <c r="H9" s="193">
        <f>SUM(F9:G9)</f>
        <v>0</v>
      </c>
      <c r="I9" s="176">
        <f aca="true" t="shared" si="1" ref="I9:I40">IF(D9=0,0,+G9/D9)</f>
        <v>0</v>
      </c>
      <c r="J9" s="186">
        <v>0</v>
      </c>
      <c r="K9" s="190">
        <v>0</v>
      </c>
      <c r="L9" s="33">
        <f aca="true" t="shared" si="2" ref="L9:L18">SUM(J9:K9)</f>
        <v>0</v>
      </c>
      <c r="M9" s="27">
        <v>0</v>
      </c>
      <c r="N9" s="28">
        <f aca="true" t="shared" si="3" ref="N9:N37">IF(G9=0,0,+L9/G9)</f>
        <v>0</v>
      </c>
    </row>
    <row r="10" spans="1:14" ht="15" customHeight="1">
      <c r="A10" s="29" t="s">
        <v>13</v>
      </c>
      <c r="B10" s="191">
        <v>368</v>
      </c>
      <c r="C10" s="190">
        <v>0</v>
      </c>
      <c r="D10" s="187">
        <f t="shared" si="0"/>
        <v>368</v>
      </c>
      <c r="E10" s="191">
        <v>743</v>
      </c>
      <c r="F10" s="190">
        <v>0</v>
      </c>
      <c r="G10" s="187">
        <f aca="true" t="shared" si="4" ref="G10:G16">SUM(E10:F10)</f>
        <v>743</v>
      </c>
      <c r="H10" s="177">
        <f aca="true" t="shared" si="5" ref="H10:H36">+G10-D10</f>
        <v>375</v>
      </c>
      <c r="I10" s="176">
        <f t="shared" si="1"/>
        <v>2.0190217391304346</v>
      </c>
      <c r="J10" s="186">
        <v>650</v>
      </c>
      <c r="K10" s="174">
        <v>0</v>
      </c>
      <c r="L10" s="33">
        <f t="shared" si="2"/>
        <v>650</v>
      </c>
      <c r="M10" s="32">
        <f aca="true" t="shared" si="6" ref="M10:M37">+L10-G10</f>
        <v>-93</v>
      </c>
      <c r="N10" s="28">
        <f t="shared" si="3"/>
        <v>0.8748317631224765</v>
      </c>
    </row>
    <row r="11" spans="1:14" ht="15" customHeight="1">
      <c r="A11" s="29" t="s">
        <v>14</v>
      </c>
      <c r="B11" s="191">
        <v>0</v>
      </c>
      <c r="C11" s="190">
        <v>0</v>
      </c>
      <c r="D11" s="187">
        <f t="shared" si="0"/>
        <v>0</v>
      </c>
      <c r="E11" s="191">
        <v>0</v>
      </c>
      <c r="F11" s="190">
        <v>0</v>
      </c>
      <c r="G11" s="187">
        <f t="shared" si="4"/>
        <v>0</v>
      </c>
      <c r="H11" s="177">
        <f t="shared" si="5"/>
        <v>0</v>
      </c>
      <c r="I11" s="176">
        <f t="shared" si="1"/>
        <v>0</v>
      </c>
      <c r="J11" s="186">
        <v>0</v>
      </c>
      <c r="K11" s="174">
        <v>0</v>
      </c>
      <c r="L11" s="33">
        <f t="shared" si="2"/>
        <v>0</v>
      </c>
      <c r="M11" s="32">
        <f t="shared" si="6"/>
        <v>0</v>
      </c>
      <c r="N11" s="28">
        <f t="shared" si="3"/>
        <v>0</v>
      </c>
    </row>
    <row r="12" spans="1:14" ht="15" customHeight="1">
      <c r="A12" s="29" t="s">
        <v>15</v>
      </c>
      <c r="B12" s="191">
        <v>54</v>
      </c>
      <c r="C12" s="190">
        <v>0</v>
      </c>
      <c r="D12" s="187">
        <f t="shared" si="0"/>
        <v>54</v>
      </c>
      <c r="E12" s="191">
        <v>100</v>
      </c>
      <c r="F12" s="190">
        <v>0</v>
      </c>
      <c r="G12" s="187">
        <f t="shared" si="4"/>
        <v>100</v>
      </c>
      <c r="H12" s="177">
        <f t="shared" si="5"/>
        <v>46</v>
      </c>
      <c r="I12" s="176">
        <f t="shared" si="1"/>
        <v>1.8518518518518519</v>
      </c>
      <c r="J12" s="186">
        <v>200</v>
      </c>
      <c r="K12" s="174">
        <v>200</v>
      </c>
      <c r="L12" s="33">
        <f t="shared" si="2"/>
        <v>400</v>
      </c>
      <c r="M12" s="32">
        <f t="shared" si="6"/>
        <v>300</v>
      </c>
      <c r="N12" s="28">
        <f t="shared" si="3"/>
        <v>4</v>
      </c>
    </row>
    <row r="13" spans="1:14" ht="15" customHeight="1">
      <c r="A13" s="29" t="s">
        <v>16</v>
      </c>
      <c r="B13" s="191">
        <v>0</v>
      </c>
      <c r="C13" s="190">
        <v>0</v>
      </c>
      <c r="D13" s="187">
        <f t="shared" si="0"/>
        <v>0</v>
      </c>
      <c r="E13" s="191">
        <v>0</v>
      </c>
      <c r="F13" s="190">
        <v>0</v>
      </c>
      <c r="G13" s="187">
        <f t="shared" si="4"/>
        <v>0</v>
      </c>
      <c r="H13" s="177">
        <f t="shared" si="5"/>
        <v>0</v>
      </c>
      <c r="I13" s="176">
        <f t="shared" si="1"/>
        <v>0</v>
      </c>
      <c r="J13" s="186">
        <v>0</v>
      </c>
      <c r="K13" s="174">
        <v>0</v>
      </c>
      <c r="L13" s="33">
        <f t="shared" si="2"/>
        <v>0</v>
      </c>
      <c r="M13" s="32">
        <f t="shared" si="6"/>
        <v>0</v>
      </c>
      <c r="N13" s="28">
        <f t="shared" si="3"/>
        <v>0</v>
      </c>
    </row>
    <row r="14" spans="1:14" ht="15" customHeight="1">
      <c r="A14" s="29" t="s">
        <v>108</v>
      </c>
      <c r="B14" s="191">
        <v>85</v>
      </c>
      <c r="C14" s="190">
        <v>0</v>
      </c>
      <c r="D14" s="187">
        <f t="shared" si="0"/>
        <v>85</v>
      </c>
      <c r="E14" s="191">
        <v>20</v>
      </c>
      <c r="F14" s="190">
        <v>0</v>
      </c>
      <c r="G14" s="187">
        <f t="shared" si="4"/>
        <v>20</v>
      </c>
      <c r="H14" s="177">
        <f t="shared" si="5"/>
        <v>-65</v>
      </c>
      <c r="I14" s="176">
        <f t="shared" si="1"/>
        <v>0.23529411764705882</v>
      </c>
      <c r="J14" s="186">
        <v>20</v>
      </c>
      <c r="K14" s="174">
        <v>0</v>
      </c>
      <c r="L14" s="33">
        <f t="shared" si="2"/>
        <v>20</v>
      </c>
      <c r="M14" s="32">
        <f t="shared" si="6"/>
        <v>0</v>
      </c>
      <c r="N14" s="28">
        <f t="shared" si="3"/>
        <v>1</v>
      </c>
    </row>
    <row r="15" spans="1:14" ht="24">
      <c r="A15" s="29" t="s">
        <v>107</v>
      </c>
      <c r="B15" s="191">
        <v>0</v>
      </c>
      <c r="C15" s="190">
        <v>0</v>
      </c>
      <c r="D15" s="187">
        <f t="shared" si="0"/>
        <v>0</v>
      </c>
      <c r="E15" s="191">
        <v>0</v>
      </c>
      <c r="F15" s="190">
        <v>0</v>
      </c>
      <c r="G15" s="187">
        <f t="shared" si="4"/>
        <v>0</v>
      </c>
      <c r="H15" s="177">
        <f t="shared" si="5"/>
        <v>0</v>
      </c>
      <c r="I15" s="176">
        <f t="shared" si="1"/>
        <v>0</v>
      </c>
      <c r="J15" s="186">
        <v>0</v>
      </c>
      <c r="K15" s="174">
        <v>0</v>
      </c>
      <c r="L15" s="33">
        <f t="shared" si="2"/>
        <v>0</v>
      </c>
      <c r="M15" s="32">
        <f t="shared" si="6"/>
        <v>0</v>
      </c>
      <c r="N15" s="28">
        <f t="shared" si="3"/>
        <v>0</v>
      </c>
    </row>
    <row r="16" spans="1:14" ht="15" customHeight="1">
      <c r="A16" s="29" t="s">
        <v>19</v>
      </c>
      <c r="B16" s="191">
        <v>0</v>
      </c>
      <c r="C16" s="190">
        <v>0</v>
      </c>
      <c r="D16" s="187">
        <f t="shared" si="0"/>
        <v>0</v>
      </c>
      <c r="E16" s="191">
        <v>0</v>
      </c>
      <c r="F16" s="190">
        <v>0</v>
      </c>
      <c r="G16" s="187">
        <f t="shared" si="4"/>
        <v>0</v>
      </c>
      <c r="H16" s="177">
        <f t="shared" si="5"/>
        <v>0</v>
      </c>
      <c r="I16" s="176">
        <f t="shared" si="1"/>
        <v>0</v>
      </c>
      <c r="J16" s="186">
        <v>0</v>
      </c>
      <c r="K16" s="174">
        <v>0</v>
      </c>
      <c r="L16" s="33">
        <f t="shared" si="2"/>
        <v>0</v>
      </c>
      <c r="M16" s="32">
        <f t="shared" si="6"/>
        <v>0</v>
      </c>
      <c r="N16" s="28">
        <f t="shared" si="3"/>
        <v>0</v>
      </c>
    </row>
    <row r="17" spans="1:14" ht="15" customHeight="1">
      <c r="A17" s="34" t="s">
        <v>20</v>
      </c>
      <c r="B17" s="191">
        <v>0</v>
      </c>
      <c r="C17" s="190">
        <v>0</v>
      </c>
      <c r="D17" s="187">
        <f t="shared" si="0"/>
        <v>0</v>
      </c>
      <c r="E17" s="191"/>
      <c r="F17" s="190">
        <v>0</v>
      </c>
      <c r="G17" s="187">
        <v>0</v>
      </c>
      <c r="H17" s="177">
        <f t="shared" si="5"/>
        <v>0</v>
      </c>
      <c r="I17" s="176">
        <f t="shared" si="1"/>
        <v>0</v>
      </c>
      <c r="J17" s="186">
        <v>0</v>
      </c>
      <c r="K17" s="188">
        <v>0</v>
      </c>
      <c r="L17" s="33">
        <f t="shared" si="2"/>
        <v>0</v>
      </c>
      <c r="M17" s="32">
        <f t="shared" si="6"/>
        <v>0</v>
      </c>
      <c r="N17" s="28">
        <f t="shared" si="3"/>
        <v>0</v>
      </c>
    </row>
    <row r="18" spans="1:15" ht="24.75" customHeight="1" thickBot="1">
      <c r="A18" s="35" t="s">
        <v>21</v>
      </c>
      <c r="B18" s="191">
        <v>16452</v>
      </c>
      <c r="C18" s="190">
        <v>0</v>
      </c>
      <c r="D18" s="187">
        <f t="shared" si="0"/>
        <v>16452</v>
      </c>
      <c r="E18" s="191">
        <v>17481</v>
      </c>
      <c r="F18" s="190">
        <v>0</v>
      </c>
      <c r="G18" s="187">
        <f>SUM(E18:F18)</f>
        <v>17481</v>
      </c>
      <c r="H18" s="201">
        <f t="shared" si="5"/>
        <v>1029</v>
      </c>
      <c r="I18" s="200">
        <f t="shared" si="1"/>
        <v>1.062545587162655</v>
      </c>
      <c r="J18" s="186">
        <v>23467</v>
      </c>
      <c r="K18" s="188">
        <v>0</v>
      </c>
      <c r="L18" s="33">
        <f t="shared" si="2"/>
        <v>23467</v>
      </c>
      <c r="M18" s="39">
        <f t="shared" si="6"/>
        <v>5986</v>
      </c>
      <c r="N18" s="40">
        <f t="shared" si="3"/>
        <v>1.3424289228305017</v>
      </c>
      <c r="O18" s="831"/>
    </row>
    <row r="19" spans="1:15" ht="15" customHeight="1" thickBot="1">
      <c r="A19" s="58" t="s">
        <v>22</v>
      </c>
      <c r="B19" s="41">
        <f aca="true" t="shared" si="7" ref="B19:G19">SUM(B9+B10+B12+B11+B13+B14+B18)</f>
        <v>16959</v>
      </c>
      <c r="C19" s="42">
        <f t="shared" si="7"/>
        <v>0</v>
      </c>
      <c r="D19" s="198">
        <f t="shared" si="7"/>
        <v>16959</v>
      </c>
      <c r="E19" s="41">
        <f t="shared" si="7"/>
        <v>18344</v>
      </c>
      <c r="F19" s="42">
        <f t="shared" si="7"/>
        <v>0</v>
      </c>
      <c r="G19" s="198">
        <f t="shared" si="7"/>
        <v>18344</v>
      </c>
      <c r="H19" s="41">
        <f t="shared" si="5"/>
        <v>1385</v>
      </c>
      <c r="I19" s="43">
        <f t="shared" si="1"/>
        <v>1.0816675511527802</v>
      </c>
      <c r="J19" s="42">
        <f>SUM(J9+J10+J12+J11+J13+J14+J18)</f>
        <v>24337</v>
      </c>
      <c r="K19" s="42">
        <f>SUM(K9+K10+K12+K11+K13+K14+K18)</f>
        <v>200</v>
      </c>
      <c r="L19" s="198">
        <f>SUM(L9+L10+L12+L11+L13+L14+L18)</f>
        <v>24537</v>
      </c>
      <c r="M19" s="41">
        <f t="shared" si="6"/>
        <v>6193</v>
      </c>
      <c r="N19" s="43">
        <f t="shared" si="3"/>
        <v>1.3376035761011775</v>
      </c>
      <c r="O19" s="831"/>
    </row>
    <row r="20" spans="1:15" ht="15" customHeight="1">
      <c r="A20" s="44" t="s">
        <v>23</v>
      </c>
      <c r="B20" s="191">
        <v>411</v>
      </c>
      <c r="C20" s="190">
        <v>0</v>
      </c>
      <c r="D20" s="187">
        <f aca="true" t="shared" si="8" ref="D20:D39">SUM(B20:C20)</f>
        <v>411</v>
      </c>
      <c r="E20" s="272">
        <v>350</v>
      </c>
      <c r="F20" s="581">
        <v>0</v>
      </c>
      <c r="G20" s="187">
        <f aca="true" t="shared" si="9" ref="G20:G39">SUM(E20:F20)</f>
        <v>350</v>
      </c>
      <c r="H20" s="193">
        <f t="shared" si="5"/>
        <v>-61</v>
      </c>
      <c r="I20" s="192">
        <f t="shared" si="1"/>
        <v>0.851581508515815</v>
      </c>
      <c r="J20" s="186">
        <v>450</v>
      </c>
      <c r="K20" s="190">
        <v>0</v>
      </c>
      <c r="L20" s="33">
        <f aca="true" t="shared" si="10" ref="L20:L37">SUM(J20:K20)</f>
        <v>450</v>
      </c>
      <c r="M20" s="27">
        <f t="shared" si="6"/>
        <v>100</v>
      </c>
      <c r="N20" s="28">
        <f t="shared" si="3"/>
        <v>1.2857142857142858</v>
      </c>
      <c r="O20" s="580"/>
    </row>
    <row r="21" spans="1:15" ht="15" customHeight="1">
      <c r="A21" s="29" t="s">
        <v>24</v>
      </c>
      <c r="B21" s="191">
        <v>722</v>
      </c>
      <c r="C21" s="174">
        <v>0</v>
      </c>
      <c r="D21" s="187">
        <f t="shared" si="8"/>
        <v>722</v>
      </c>
      <c r="E21" s="269">
        <v>800</v>
      </c>
      <c r="F21" s="579">
        <v>0</v>
      </c>
      <c r="G21" s="187">
        <f t="shared" si="9"/>
        <v>800</v>
      </c>
      <c r="H21" s="177">
        <f t="shared" si="5"/>
        <v>78</v>
      </c>
      <c r="I21" s="176">
        <f t="shared" si="1"/>
        <v>1.10803324099723</v>
      </c>
      <c r="J21" s="186">
        <v>1800</v>
      </c>
      <c r="K21" s="174">
        <v>40</v>
      </c>
      <c r="L21" s="33">
        <f t="shared" si="10"/>
        <v>1840</v>
      </c>
      <c r="M21" s="27">
        <f t="shared" si="6"/>
        <v>1040</v>
      </c>
      <c r="N21" s="28">
        <f t="shared" si="3"/>
        <v>2.3</v>
      </c>
      <c r="O21" s="1"/>
    </row>
    <row r="22" spans="1:15" ht="16.5" customHeight="1">
      <c r="A22" s="29" t="s">
        <v>25</v>
      </c>
      <c r="B22" s="191">
        <v>0</v>
      </c>
      <c r="C22" s="174">
        <v>0</v>
      </c>
      <c r="D22" s="187">
        <f t="shared" si="8"/>
        <v>0</v>
      </c>
      <c r="E22" s="269">
        <v>0</v>
      </c>
      <c r="F22" s="579">
        <v>0</v>
      </c>
      <c r="G22" s="187">
        <f t="shared" si="9"/>
        <v>0</v>
      </c>
      <c r="H22" s="177">
        <f t="shared" si="5"/>
        <v>0</v>
      </c>
      <c r="I22" s="176">
        <f t="shared" si="1"/>
        <v>0</v>
      </c>
      <c r="J22" s="186">
        <v>0</v>
      </c>
      <c r="K22" s="174">
        <v>0</v>
      </c>
      <c r="L22" s="33">
        <f t="shared" si="10"/>
        <v>0</v>
      </c>
      <c r="M22" s="27">
        <f t="shared" si="6"/>
        <v>0</v>
      </c>
      <c r="N22" s="28">
        <f t="shared" si="3"/>
        <v>0</v>
      </c>
      <c r="O22" s="1"/>
    </row>
    <row r="23" spans="1:15" ht="15" customHeight="1">
      <c r="A23" s="29" t="s">
        <v>26</v>
      </c>
      <c r="B23" s="191">
        <v>53</v>
      </c>
      <c r="C23" s="174">
        <v>0</v>
      </c>
      <c r="D23" s="187">
        <f t="shared" si="8"/>
        <v>53</v>
      </c>
      <c r="E23" s="269">
        <v>70</v>
      </c>
      <c r="F23" s="579">
        <v>0</v>
      </c>
      <c r="G23" s="187">
        <f t="shared" si="9"/>
        <v>70</v>
      </c>
      <c r="H23" s="177">
        <f t="shared" si="5"/>
        <v>17</v>
      </c>
      <c r="I23" s="176">
        <f t="shared" si="1"/>
        <v>1.320754716981132</v>
      </c>
      <c r="J23" s="186">
        <v>450</v>
      </c>
      <c r="K23" s="174">
        <v>160</v>
      </c>
      <c r="L23" s="33">
        <f t="shared" si="10"/>
        <v>610</v>
      </c>
      <c r="M23" s="27">
        <f t="shared" si="6"/>
        <v>540</v>
      </c>
      <c r="N23" s="28">
        <f t="shared" si="3"/>
        <v>8.714285714285714</v>
      </c>
      <c r="O23" s="1"/>
    </row>
    <row r="24" spans="1:15" ht="15" customHeight="1">
      <c r="A24" s="29" t="s">
        <v>154</v>
      </c>
      <c r="B24" s="191">
        <v>-27</v>
      </c>
      <c r="C24" s="174">
        <v>0</v>
      </c>
      <c r="D24" s="187">
        <f t="shared" si="8"/>
        <v>-27</v>
      </c>
      <c r="E24" s="269">
        <v>0</v>
      </c>
      <c r="F24" s="579">
        <v>0</v>
      </c>
      <c r="G24" s="187">
        <f t="shared" si="9"/>
        <v>0</v>
      </c>
      <c r="H24" s="177">
        <f t="shared" si="5"/>
        <v>27</v>
      </c>
      <c r="I24" s="176">
        <f t="shared" si="1"/>
        <v>0</v>
      </c>
      <c r="J24" s="186">
        <v>0</v>
      </c>
      <c r="K24" s="174">
        <v>0</v>
      </c>
      <c r="L24" s="33">
        <f t="shared" si="10"/>
        <v>0</v>
      </c>
      <c r="M24" s="27">
        <f t="shared" si="6"/>
        <v>0</v>
      </c>
      <c r="N24" s="28">
        <f t="shared" si="3"/>
        <v>0</v>
      </c>
      <c r="O24" s="1"/>
    </row>
    <row r="25" spans="1:15" ht="15" customHeight="1">
      <c r="A25" s="29" t="s">
        <v>27</v>
      </c>
      <c r="B25" s="191">
        <v>2382</v>
      </c>
      <c r="C25" s="174">
        <v>0</v>
      </c>
      <c r="D25" s="187">
        <f t="shared" si="8"/>
        <v>2382</v>
      </c>
      <c r="E25" s="269">
        <v>2655</v>
      </c>
      <c r="F25" s="579">
        <v>0</v>
      </c>
      <c r="G25" s="187">
        <f t="shared" si="9"/>
        <v>2655</v>
      </c>
      <c r="H25" s="177">
        <f t="shared" si="5"/>
        <v>273</v>
      </c>
      <c r="I25" s="176">
        <f t="shared" si="1"/>
        <v>1.114609571788413</v>
      </c>
      <c r="J25" s="186">
        <v>1510</v>
      </c>
      <c r="K25" s="174">
        <v>0</v>
      </c>
      <c r="L25" s="33">
        <f t="shared" si="10"/>
        <v>1510</v>
      </c>
      <c r="M25" s="27">
        <f t="shared" si="6"/>
        <v>-1145</v>
      </c>
      <c r="N25" s="28">
        <f t="shared" si="3"/>
        <v>0.568738229755179</v>
      </c>
      <c r="O25" s="1"/>
    </row>
    <row r="26" spans="1:15" ht="15">
      <c r="A26" s="29" t="s">
        <v>28</v>
      </c>
      <c r="B26" s="191">
        <v>83</v>
      </c>
      <c r="C26" s="174">
        <v>0</v>
      </c>
      <c r="D26" s="187">
        <f t="shared" si="8"/>
        <v>83</v>
      </c>
      <c r="E26" s="269">
        <v>100</v>
      </c>
      <c r="F26" s="579">
        <v>0</v>
      </c>
      <c r="G26" s="187">
        <f t="shared" si="9"/>
        <v>100</v>
      </c>
      <c r="H26" s="177">
        <f t="shared" si="5"/>
        <v>17</v>
      </c>
      <c r="I26" s="176">
        <f t="shared" si="1"/>
        <v>1.2048192771084338</v>
      </c>
      <c r="J26" s="186">
        <v>100</v>
      </c>
      <c r="K26" s="174">
        <v>0</v>
      </c>
      <c r="L26" s="33">
        <f t="shared" si="10"/>
        <v>100</v>
      </c>
      <c r="M26" s="27">
        <f t="shared" si="6"/>
        <v>0</v>
      </c>
      <c r="N26" s="28">
        <f t="shared" si="3"/>
        <v>1</v>
      </c>
      <c r="O26" s="1"/>
    </row>
    <row r="27" spans="1:15" ht="15" customHeight="1">
      <c r="A27" s="29" t="s">
        <v>29</v>
      </c>
      <c r="B27" s="191">
        <v>2132</v>
      </c>
      <c r="C27" s="174">
        <v>0</v>
      </c>
      <c r="D27" s="187">
        <f t="shared" si="8"/>
        <v>2132</v>
      </c>
      <c r="E27" s="269">
        <v>2445</v>
      </c>
      <c r="F27" s="579">
        <v>0</v>
      </c>
      <c r="G27" s="187">
        <f t="shared" si="9"/>
        <v>2445</v>
      </c>
      <c r="H27" s="177">
        <f t="shared" si="5"/>
        <v>313</v>
      </c>
      <c r="I27" s="176">
        <f t="shared" si="1"/>
        <v>1.146810506566604</v>
      </c>
      <c r="J27" s="186">
        <v>1300</v>
      </c>
      <c r="K27" s="174">
        <v>0</v>
      </c>
      <c r="L27" s="33">
        <f t="shared" si="10"/>
        <v>1300</v>
      </c>
      <c r="M27" s="27">
        <f t="shared" si="6"/>
        <v>-1145</v>
      </c>
      <c r="N27" s="28">
        <f t="shared" si="3"/>
        <v>0.5316973415132924</v>
      </c>
      <c r="O27" s="1"/>
    </row>
    <row r="28" spans="1:15" ht="15" customHeight="1">
      <c r="A28" s="50" t="s">
        <v>30</v>
      </c>
      <c r="B28" s="191">
        <v>10702</v>
      </c>
      <c r="C28" s="174">
        <v>0</v>
      </c>
      <c r="D28" s="187">
        <f t="shared" si="8"/>
        <v>10702</v>
      </c>
      <c r="E28" s="269">
        <v>11219</v>
      </c>
      <c r="F28" s="579">
        <v>0</v>
      </c>
      <c r="G28" s="187">
        <f t="shared" si="9"/>
        <v>11219</v>
      </c>
      <c r="H28" s="177">
        <f t="shared" si="5"/>
        <v>517</v>
      </c>
      <c r="I28" s="176">
        <f t="shared" si="1"/>
        <v>1.048308727340684</v>
      </c>
      <c r="J28" s="186">
        <v>12459</v>
      </c>
      <c r="K28" s="174">
        <v>0</v>
      </c>
      <c r="L28" s="33">
        <f t="shared" si="10"/>
        <v>12459</v>
      </c>
      <c r="M28" s="27">
        <f t="shared" si="6"/>
        <v>1240</v>
      </c>
      <c r="N28" s="28">
        <f t="shared" si="3"/>
        <v>1.110526784918442</v>
      </c>
      <c r="O28" s="1"/>
    </row>
    <row r="29" spans="1:15" ht="15" customHeight="1">
      <c r="A29" s="29" t="s">
        <v>31</v>
      </c>
      <c r="B29" s="191">
        <v>7810</v>
      </c>
      <c r="C29" s="174">
        <v>0</v>
      </c>
      <c r="D29" s="187">
        <f t="shared" si="8"/>
        <v>7810</v>
      </c>
      <c r="E29" s="269">
        <v>8170</v>
      </c>
      <c r="F29" s="579">
        <v>0</v>
      </c>
      <c r="G29" s="187">
        <f t="shared" si="9"/>
        <v>8170</v>
      </c>
      <c r="H29" s="177">
        <f t="shared" si="5"/>
        <v>360</v>
      </c>
      <c r="I29" s="176">
        <f t="shared" si="1"/>
        <v>1.0460947503201024</v>
      </c>
      <c r="J29" s="186">
        <v>9080</v>
      </c>
      <c r="K29" s="174">
        <v>0</v>
      </c>
      <c r="L29" s="33">
        <f t="shared" si="10"/>
        <v>9080</v>
      </c>
      <c r="M29" s="27">
        <f t="shared" si="6"/>
        <v>910</v>
      </c>
      <c r="N29" s="28">
        <f t="shared" si="3"/>
        <v>1.1113831089351285</v>
      </c>
      <c r="O29" s="1"/>
    </row>
    <row r="30" spans="1:15" ht="15" customHeight="1">
      <c r="A30" s="50" t="s">
        <v>32</v>
      </c>
      <c r="B30" s="191">
        <v>7690</v>
      </c>
      <c r="C30" s="174">
        <v>0</v>
      </c>
      <c r="D30" s="187">
        <f t="shared" si="8"/>
        <v>7690</v>
      </c>
      <c r="E30" s="269">
        <v>7970</v>
      </c>
      <c r="F30" s="579">
        <v>0</v>
      </c>
      <c r="G30" s="187">
        <f t="shared" si="9"/>
        <v>7970</v>
      </c>
      <c r="H30" s="177">
        <f t="shared" si="5"/>
        <v>280</v>
      </c>
      <c r="I30" s="176">
        <f t="shared" si="1"/>
        <v>1.0364109232769831</v>
      </c>
      <c r="J30" s="186">
        <v>8730</v>
      </c>
      <c r="K30" s="174">
        <v>0</v>
      </c>
      <c r="L30" s="185">
        <f t="shared" si="10"/>
        <v>8730</v>
      </c>
      <c r="M30" s="27">
        <f t="shared" si="6"/>
        <v>760</v>
      </c>
      <c r="N30" s="28">
        <f t="shared" si="3"/>
        <v>1.095357590966123</v>
      </c>
      <c r="O30" s="1"/>
    </row>
    <row r="31" spans="1:15" ht="15" customHeight="1">
      <c r="A31" s="29" t="s">
        <v>33</v>
      </c>
      <c r="B31" s="191">
        <v>120</v>
      </c>
      <c r="C31" s="174">
        <v>0</v>
      </c>
      <c r="D31" s="187">
        <f t="shared" si="8"/>
        <v>120</v>
      </c>
      <c r="E31" s="269">
        <v>200</v>
      </c>
      <c r="F31" s="579">
        <v>0</v>
      </c>
      <c r="G31" s="187">
        <f t="shared" si="9"/>
        <v>200</v>
      </c>
      <c r="H31" s="177">
        <f t="shared" si="5"/>
        <v>80</v>
      </c>
      <c r="I31" s="176">
        <f t="shared" si="1"/>
        <v>1.6666666666666667</v>
      </c>
      <c r="J31" s="186">
        <v>350</v>
      </c>
      <c r="K31" s="174">
        <v>0</v>
      </c>
      <c r="L31" s="33">
        <f t="shared" si="10"/>
        <v>350</v>
      </c>
      <c r="M31" s="27">
        <f t="shared" si="6"/>
        <v>150</v>
      </c>
      <c r="N31" s="28">
        <f t="shared" si="3"/>
        <v>1.75</v>
      </c>
      <c r="O31" s="736"/>
    </row>
    <row r="32" spans="1:15" ht="12.75" customHeight="1">
      <c r="A32" s="29" t="s">
        <v>34</v>
      </c>
      <c r="B32" s="191">
        <v>2892</v>
      </c>
      <c r="C32" s="174">
        <v>0</v>
      </c>
      <c r="D32" s="187">
        <f t="shared" si="8"/>
        <v>2892</v>
      </c>
      <c r="E32" s="269">
        <v>3049</v>
      </c>
      <c r="F32" s="579">
        <v>0</v>
      </c>
      <c r="G32" s="187">
        <f t="shared" si="9"/>
        <v>3049</v>
      </c>
      <c r="H32" s="177">
        <f t="shared" si="5"/>
        <v>157</v>
      </c>
      <c r="I32" s="176">
        <f t="shared" si="1"/>
        <v>1.0542876901798064</v>
      </c>
      <c r="J32" s="186">
        <v>3379</v>
      </c>
      <c r="K32" s="174">
        <v>0</v>
      </c>
      <c r="L32" s="33">
        <f t="shared" si="10"/>
        <v>3379</v>
      </c>
      <c r="M32" s="27">
        <f t="shared" si="6"/>
        <v>330</v>
      </c>
      <c r="N32" s="28">
        <f t="shared" si="3"/>
        <v>1.1082322072810757</v>
      </c>
      <c r="O32" s="736"/>
    </row>
    <row r="33" spans="1:15" ht="15" customHeight="1">
      <c r="A33" s="50" t="s">
        <v>35</v>
      </c>
      <c r="B33" s="191">
        <v>22</v>
      </c>
      <c r="C33" s="174">
        <v>0</v>
      </c>
      <c r="D33" s="187">
        <f t="shared" si="8"/>
        <v>22</v>
      </c>
      <c r="E33" s="269">
        <v>32</v>
      </c>
      <c r="F33" s="579">
        <v>0</v>
      </c>
      <c r="G33" s="187">
        <f t="shared" si="9"/>
        <v>32</v>
      </c>
      <c r="H33" s="177">
        <f t="shared" si="5"/>
        <v>10</v>
      </c>
      <c r="I33" s="176">
        <f t="shared" si="1"/>
        <v>1.4545454545454546</v>
      </c>
      <c r="J33" s="186">
        <v>40</v>
      </c>
      <c r="K33" s="174">
        <v>0</v>
      </c>
      <c r="L33" s="33">
        <f t="shared" si="10"/>
        <v>40</v>
      </c>
      <c r="M33" s="27">
        <f t="shared" si="6"/>
        <v>8</v>
      </c>
      <c r="N33" s="28">
        <f t="shared" si="3"/>
        <v>1.25</v>
      </c>
      <c r="O33" s="736"/>
    </row>
    <row r="34" spans="1:15" ht="21.75" customHeight="1">
      <c r="A34" s="50" t="s">
        <v>153</v>
      </c>
      <c r="B34" s="191">
        <v>182</v>
      </c>
      <c r="C34" s="174">
        <v>0</v>
      </c>
      <c r="D34" s="187">
        <f t="shared" si="8"/>
        <v>182</v>
      </c>
      <c r="E34" s="269">
        <v>90</v>
      </c>
      <c r="F34" s="579">
        <v>0</v>
      </c>
      <c r="G34" s="187">
        <f t="shared" si="9"/>
        <v>90</v>
      </c>
      <c r="H34" s="177">
        <f t="shared" si="5"/>
        <v>-92</v>
      </c>
      <c r="I34" s="176">
        <f t="shared" si="1"/>
        <v>0.4945054945054945</v>
      </c>
      <c r="J34" s="186">
        <v>110</v>
      </c>
      <c r="K34" s="174">
        <v>0</v>
      </c>
      <c r="L34" s="33">
        <f t="shared" si="10"/>
        <v>110</v>
      </c>
      <c r="M34" s="27">
        <f t="shared" si="6"/>
        <v>20</v>
      </c>
      <c r="N34" s="28">
        <f t="shared" si="3"/>
        <v>1.2222222222222223</v>
      </c>
      <c r="O34" s="1"/>
    </row>
    <row r="35" spans="1:14" ht="24">
      <c r="A35" s="29" t="s">
        <v>37</v>
      </c>
      <c r="B35" s="191">
        <v>2368</v>
      </c>
      <c r="C35" s="174">
        <v>0</v>
      </c>
      <c r="D35" s="187">
        <f t="shared" si="8"/>
        <v>2368</v>
      </c>
      <c r="E35" s="269">
        <v>3128</v>
      </c>
      <c r="F35" s="579">
        <v>0</v>
      </c>
      <c r="G35" s="187">
        <f t="shared" si="9"/>
        <v>3128</v>
      </c>
      <c r="H35" s="177">
        <f t="shared" si="5"/>
        <v>760</v>
      </c>
      <c r="I35" s="176">
        <f t="shared" si="1"/>
        <v>1.320945945945946</v>
      </c>
      <c r="J35" s="186">
        <v>7518</v>
      </c>
      <c r="K35" s="174">
        <v>0</v>
      </c>
      <c r="L35" s="33">
        <f t="shared" si="10"/>
        <v>7518</v>
      </c>
      <c r="M35" s="27">
        <f t="shared" si="6"/>
        <v>4390</v>
      </c>
      <c r="N35" s="28">
        <f t="shared" si="3"/>
        <v>2.403452685421995</v>
      </c>
    </row>
    <row r="36" spans="1:15" ht="24">
      <c r="A36" s="29" t="s">
        <v>38</v>
      </c>
      <c r="B36" s="191">
        <v>1528</v>
      </c>
      <c r="C36" s="174">
        <v>0</v>
      </c>
      <c r="D36" s="187">
        <f t="shared" si="8"/>
        <v>1528</v>
      </c>
      <c r="E36" s="269">
        <v>1590</v>
      </c>
      <c r="F36" s="579">
        <v>0</v>
      </c>
      <c r="G36" s="187">
        <f t="shared" si="9"/>
        <v>1590</v>
      </c>
      <c r="H36" s="177">
        <f t="shared" si="5"/>
        <v>62</v>
      </c>
      <c r="I36" s="176">
        <f t="shared" si="1"/>
        <v>1.0405759162303665</v>
      </c>
      <c r="J36" s="186">
        <v>7418</v>
      </c>
      <c r="K36" s="174">
        <v>0</v>
      </c>
      <c r="L36" s="33">
        <f t="shared" si="10"/>
        <v>7418</v>
      </c>
      <c r="M36" s="27">
        <f t="shared" si="6"/>
        <v>5828</v>
      </c>
      <c r="N36" s="28">
        <f t="shared" si="3"/>
        <v>4.665408805031446</v>
      </c>
      <c r="O36" s="54"/>
    </row>
    <row r="37" spans="1:15" ht="24">
      <c r="A37" s="29" t="s">
        <v>39</v>
      </c>
      <c r="B37" s="191">
        <v>840</v>
      </c>
      <c r="C37" s="174">
        <v>0</v>
      </c>
      <c r="D37" s="187">
        <f t="shared" si="8"/>
        <v>840</v>
      </c>
      <c r="E37" s="269">
        <v>1538</v>
      </c>
      <c r="F37" s="579">
        <v>0</v>
      </c>
      <c r="G37" s="187">
        <f t="shared" si="9"/>
        <v>1538</v>
      </c>
      <c r="H37" s="177">
        <v>0</v>
      </c>
      <c r="I37" s="176">
        <f t="shared" si="1"/>
        <v>1.8309523809523809</v>
      </c>
      <c r="J37" s="186">
        <v>100</v>
      </c>
      <c r="K37" s="174">
        <v>0</v>
      </c>
      <c r="L37" s="33">
        <f t="shared" si="10"/>
        <v>100</v>
      </c>
      <c r="M37" s="27">
        <f t="shared" si="6"/>
        <v>-1438</v>
      </c>
      <c r="N37" s="28">
        <f t="shared" si="3"/>
        <v>0.06501950585175553</v>
      </c>
      <c r="O37" s="54"/>
    </row>
    <row r="38" spans="1:15" ht="15">
      <c r="A38" s="278" t="s">
        <v>152</v>
      </c>
      <c r="B38" s="191">
        <v>0</v>
      </c>
      <c r="C38" s="174">
        <v>0</v>
      </c>
      <c r="D38" s="187">
        <f t="shared" si="8"/>
        <v>0</v>
      </c>
      <c r="E38" s="269">
        <v>0</v>
      </c>
      <c r="F38" s="579">
        <v>0</v>
      </c>
      <c r="G38" s="187">
        <f t="shared" si="9"/>
        <v>0</v>
      </c>
      <c r="H38" s="177">
        <f>+G37-D37</f>
        <v>698</v>
      </c>
      <c r="I38" s="176">
        <f t="shared" si="1"/>
        <v>0</v>
      </c>
      <c r="J38" s="186">
        <v>0</v>
      </c>
      <c r="K38" s="174">
        <v>0</v>
      </c>
      <c r="L38" s="33">
        <v>0</v>
      </c>
      <c r="M38" s="578">
        <v>0</v>
      </c>
      <c r="N38" s="40">
        <v>0</v>
      </c>
      <c r="O38" s="54"/>
    </row>
    <row r="39" spans="1:14" ht="15" customHeight="1" thickBot="1">
      <c r="A39" s="55" t="s">
        <v>40</v>
      </c>
      <c r="B39" s="191">
        <v>0</v>
      </c>
      <c r="C39" s="174">
        <v>0</v>
      </c>
      <c r="D39" s="187">
        <f t="shared" si="8"/>
        <v>0</v>
      </c>
      <c r="E39" s="577">
        <v>0</v>
      </c>
      <c r="F39" s="576">
        <v>0</v>
      </c>
      <c r="G39" s="187">
        <f t="shared" si="9"/>
        <v>0</v>
      </c>
      <c r="H39" s="201">
        <f>+G39-D39</f>
        <v>0</v>
      </c>
      <c r="I39" s="200">
        <f t="shared" si="1"/>
        <v>0</v>
      </c>
      <c r="J39" s="199">
        <v>0</v>
      </c>
      <c r="K39" s="188">
        <v>0</v>
      </c>
      <c r="L39" s="33">
        <f>SUM(J39:K39)</f>
        <v>0</v>
      </c>
      <c r="M39" s="57">
        <f>+L39-G39</f>
        <v>0</v>
      </c>
      <c r="N39" s="40">
        <f>IF(G39=0,0,+L39/G39)</f>
        <v>0</v>
      </c>
    </row>
    <row r="40" spans="1:14" ht="15" customHeight="1" thickBot="1">
      <c r="A40" s="58" t="s">
        <v>41</v>
      </c>
      <c r="B40" s="42">
        <f aca="true" t="shared" si="11" ref="B40:G40">SUM(B20+B21+B22+B23+B24+B25+B28+B33+B34+B35+B39)</f>
        <v>16815</v>
      </c>
      <c r="C40" s="42">
        <f t="shared" si="11"/>
        <v>0</v>
      </c>
      <c r="D40" s="42">
        <f t="shared" si="11"/>
        <v>16815</v>
      </c>
      <c r="E40" s="42">
        <f t="shared" si="11"/>
        <v>18344</v>
      </c>
      <c r="F40" s="42">
        <f t="shared" si="11"/>
        <v>0</v>
      </c>
      <c r="G40" s="42">
        <f t="shared" si="11"/>
        <v>18344</v>
      </c>
      <c r="H40" s="41">
        <f>+G40-D40</f>
        <v>1529</v>
      </c>
      <c r="I40" s="43">
        <f t="shared" si="1"/>
        <v>1.0909307166220636</v>
      </c>
      <c r="J40" s="42">
        <f>SUM(J20+J21+J22+J23+J24+J25+J28+J33+J34+J35+J39)</f>
        <v>24337</v>
      </c>
      <c r="K40" s="42">
        <f>SUM(K20+K21+K22+K23+K24+K25+K28+K33+K34+K35+K39)</f>
        <v>200</v>
      </c>
      <c r="L40" s="42">
        <f>SUM(L20+L21+L22+L23+L24+L25+L28+L33+L34+L35+L39)</f>
        <v>24537</v>
      </c>
      <c r="M40" s="41">
        <f>+L40-G40</f>
        <v>6193</v>
      </c>
      <c r="N40" s="43">
        <f>IF(G40=0,0,+L40/G40)</f>
        <v>1.3376035761011775</v>
      </c>
    </row>
    <row r="41" spans="1:14" ht="15" customHeight="1" thickBot="1">
      <c r="A41" s="58" t="s">
        <v>42</v>
      </c>
      <c r="B41" s="41">
        <f>B19-B40</f>
        <v>144</v>
      </c>
      <c r="C41" s="42">
        <f>C19-C40</f>
        <v>0</v>
      </c>
      <c r="D41" s="60">
        <f>SUM(B41:C41)</f>
        <v>144</v>
      </c>
      <c r="E41" s="41">
        <f>E19-E40</f>
        <v>0</v>
      </c>
      <c r="F41" s="42">
        <f>F19-F40</f>
        <v>0</v>
      </c>
      <c r="G41" s="42">
        <f>SUM(E41:F41)</f>
        <v>0</v>
      </c>
      <c r="H41" s="41">
        <f>+E41-B41</f>
        <v>-144</v>
      </c>
      <c r="I41" s="43"/>
      <c r="J41" s="41">
        <f>J19-J40</f>
        <v>0</v>
      </c>
      <c r="K41" s="42">
        <f>K19-K40</f>
        <v>0</v>
      </c>
      <c r="L41" s="60">
        <f>SUM(J41:K41)</f>
        <v>0</v>
      </c>
      <c r="M41" s="41"/>
      <c r="N41" s="43"/>
    </row>
    <row r="42" spans="1:14" ht="24.75" thickBot="1">
      <c r="A42" s="58" t="s">
        <v>43</v>
      </c>
      <c r="B42" s="822">
        <v>0</v>
      </c>
      <c r="C42" s="823"/>
      <c r="D42" s="824"/>
      <c r="E42" s="825">
        <v>0</v>
      </c>
      <c r="F42" s="826"/>
      <c r="G42" s="827"/>
      <c r="H42" s="41"/>
      <c r="I42" s="43"/>
      <c r="J42" s="825">
        <v>0</v>
      </c>
      <c r="K42" s="828"/>
      <c r="L42" s="829"/>
      <c r="M42" s="41"/>
      <c r="N42" s="43"/>
    </row>
    <row r="43" spans="1:14" ht="21.75" customHeight="1" thickBot="1">
      <c r="A43" s="61" t="s">
        <v>44</v>
      </c>
      <c r="B43" s="870"/>
      <c r="C43" s="823"/>
      <c r="D43" s="823"/>
      <c r="E43" s="825">
        <f>+E42+F42</f>
        <v>0</v>
      </c>
      <c r="F43" s="826"/>
      <c r="G43" s="827"/>
      <c r="H43" s="254"/>
      <c r="I43" s="254"/>
      <c r="J43" s="254"/>
      <c r="K43" s="254"/>
      <c r="L43" s="254"/>
      <c r="M43" s="254"/>
      <c r="N43" s="254"/>
    </row>
    <row r="44" spans="1:14" s="574" customFormat="1" ht="24" customHeight="1">
      <c r="A44" s="1015"/>
      <c r="B44" s="1015"/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</row>
    <row r="45" spans="1:14" s="574" customFormat="1" ht="14.25" customHeight="1">
      <c r="A45" s="474"/>
      <c r="B45" s="474"/>
      <c r="C45" s="474"/>
      <c r="D45" s="474"/>
      <c r="E45" s="474"/>
      <c r="F45" s="474"/>
      <c r="G45" s="474"/>
      <c r="H45" s="474"/>
      <c r="I45" s="575"/>
      <c r="J45" s="474"/>
      <c r="K45" s="474"/>
      <c r="L45" s="474"/>
      <c r="M45" s="474"/>
      <c r="N45" s="474"/>
    </row>
    <row r="46" spans="1:11" ht="14.25" customHeight="1" thickBot="1">
      <c r="A46" s="62" t="s">
        <v>0</v>
      </c>
      <c r="B46" s="708" t="s">
        <v>101</v>
      </c>
      <c r="C46" s="708"/>
      <c r="D46" s="708"/>
      <c r="E46" s="708"/>
      <c r="F46" s="708"/>
      <c r="G46" s="708"/>
      <c r="H46" s="708"/>
      <c r="I46" s="708"/>
      <c r="K46" t="s">
        <v>1</v>
      </c>
    </row>
    <row r="47" spans="1:12" ht="14.25" customHeight="1">
      <c r="A47" s="803" t="s">
        <v>45</v>
      </c>
      <c r="B47" s="806" t="s">
        <v>86</v>
      </c>
      <c r="C47" s="885" t="s">
        <v>85</v>
      </c>
      <c r="D47" s="886"/>
      <c r="E47" s="886"/>
      <c r="F47" s="886"/>
      <c r="G47" s="886"/>
      <c r="H47" s="886"/>
      <c r="I47" s="886"/>
      <c r="J47" s="887"/>
      <c r="K47" s="782" t="s">
        <v>87</v>
      </c>
      <c r="L47" s="273"/>
    </row>
    <row r="48" spans="1:11" ht="15" customHeight="1">
      <c r="A48" s="804"/>
      <c r="B48" s="807"/>
      <c r="C48" s="872" t="s">
        <v>46</v>
      </c>
      <c r="D48" s="1022" t="s">
        <v>47</v>
      </c>
      <c r="E48" s="1023"/>
      <c r="F48" s="1023"/>
      <c r="G48" s="1023"/>
      <c r="H48" s="1023"/>
      <c r="I48" s="1023"/>
      <c r="J48" s="1024"/>
      <c r="K48" s="783"/>
    </row>
    <row r="49" spans="1:11" ht="15.75" customHeight="1">
      <c r="A49" s="805"/>
      <c r="B49" s="808"/>
      <c r="C49" s="786"/>
      <c r="D49" s="63">
        <v>1</v>
      </c>
      <c r="E49" s="63">
        <v>2</v>
      </c>
      <c r="F49" s="63">
        <v>3</v>
      </c>
      <c r="G49" s="63">
        <v>4</v>
      </c>
      <c r="H49" s="64">
        <v>5</v>
      </c>
      <c r="I49" s="64">
        <v>6</v>
      </c>
      <c r="J49" s="64">
        <v>7</v>
      </c>
      <c r="K49" s="784"/>
    </row>
    <row r="50" spans="1:11" ht="14.25" customHeight="1" thickBot="1">
      <c r="A50" s="169">
        <v>181586</v>
      </c>
      <c r="B50" s="167">
        <v>12196</v>
      </c>
      <c r="C50" s="167">
        <f>SUM(D50:I50)</f>
        <v>7418</v>
      </c>
      <c r="D50" s="168">
        <v>411</v>
      </c>
      <c r="E50" s="167">
        <v>282</v>
      </c>
      <c r="F50" s="167">
        <v>134</v>
      </c>
      <c r="G50" s="167">
        <v>54</v>
      </c>
      <c r="H50" s="166">
        <v>0</v>
      </c>
      <c r="I50" s="166">
        <v>6537</v>
      </c>
      <c r="J50" s="166">
        <v>0</v>
      </c>
      <c r="K50" s="165">
        <f>A50-B50-C50</f>
        <v>161972</v>
      </c>
    </row>
    <row r="51" spans="1:9" ht="14.25" customHeight="1">
      <c r="A51" s="264"/>
      <c r="B51" s="261"/>
      <c r="C51" s="261"/>
      <c r="D51" s="261"/>
      <c r="E51" s="261"/>
      <c r="F51" s="261"/>
      <c r="G51" s="261"/>
      <c r="H51" s="261"/>
      <c r="I51" s="261"/>
    </row>
    <row r="52" spans="1:9" ht="14.25" customHeight="1">
      <c r="A52" s="262"/>
      <c r="B52" s="573"/>
      <c r="C52" s="261"/>
      <c r="D52" s="261"/>
      <c r="E52" s="261"/>
      <c r="F52" s="261"/>
      <c r="G52" s="261"/>
      <c r="H52" s="261"/>
      <c r="I52" s="261"/>
    </row>
    <row r="53" spans="1:12" ht="14.25" customHeight="1" thickBot="1">
      <c r="A53" s="708" t="s">
        <v>48</v>
      </c>
      <c r="B53" s="709"/>
      <c r="C53" s="709"/>
      <c r="D53" s="709"/>
      <c r="E53" s="709"/>
      <c r="F53" s="709"/>
      <c r="G53" s="709"/>
      <c r="H53" s="709"/>
      <c r="I53" s="708"/>
      <c r="J53" s="708"/>
      <c r="K53" s="708"/>
      <c r="L53" s="708"/>
    </row>
    <row r="54" spans="1:12" ht="21.75" customHeight="1">
      <c r="A54" s="71"/>
      <c r="B54" s="791" t="s">
        <v>49</v>
      </c>
      <c r="C54" s="792"/>
      <c r="D54" s="832"/>
      <c r="E54" s="834" t="s">
        <v>76</v>
      </c>
      <c r="F54" s="834"/>
      <c r="G54" s="834"/>
      <c r="H54" s="835"/>
      <c r="I54" s="260"/>
      <c r="J54" s="72"/>
      <c r="K54" s="72"/>
      <c r="L54" s="72"/>
    </row>
    <row r="55" spans="2:8" ht="23.25" thickBot="1">
      <c r="B55" s="793"/>
      <c r="C55" s="794"/>
      <c r="D55" s="833"/>
      <c r="E55" s="162" t="s">
        <v>77</v>
      </c>
      <c r="F55" s="162" t="s">
        <v>50</v>
      </c>
      <c r="G55" s="162" t="s">
        <v>51</v>
      </c>
      <c r="H55" s="160" t="s">
        <v>78</v>
      </c>
    </row>
    <row r="56" spans="2:8" ht="14.25" customHeight="1">
      <c r="B56" s="776" t="s">
        <v>52</v>
      </c>
      <c r="C56" s="777"/>
      <c r="D56" s="778"/>
      <c r="E56" s="549" t="s">
        <v>53</v>
      </c>
      <c r="F56" s="327" t="s">
        <v>53</v>
      </c>
      <c r="G56" s="327" t="s">
        <v>53</v>
      </c>
      <c r="H56" s="548" t="s">
        <v>53</v>
      </c>
    </row>
    <row r="57" spans="2:8" ht="14.25" customHeight="1">
      <c r="B57" s="684" t="s">
        <v>151</v>
      </c>
      <c r="C57" s="685"/>
      <c r="D57" s="686"/>
      <c r="E57" s="158">
        <v>125</v>
      </c>
      <c r="F57" s="157">
        <v>0</v>
      </c>
      <c r="G57" s="157">
        <v>0</v>
      </c>
      <c r="H57" s="155">
        <f>+E57+F57-G57</f>
        <v>125</v>
      </c>
    </row>
    <row r="58" spans="2:8" ht="14.25" customHeight="1">
      <c r="B58" s="684" t="s">
        <v>150</v>
      </c>
      <c r="C58" s="685"/>
      <c r="D58" s="686"/>
      <c r="E58" s="158">
        <v>135</v>
      </c>
      <c r="F58" s="157">
        <v>0</v>
      </c>
      <c r="G58" s="157">
        <v>0</v>
      </c>
      <c r="H58" s="155">
        <f>+E58+F58-G58</f>
        <v>135</v>
      </c>
    </row>
    <row r="59" spans="2:8" ht="14.25" customHeight="1">
      <c r="B59" s="684" t="s">
        <v>149</v>
      </c>
      <c r="C59" s="685"/>
      <c r="D59" s="686"/>
      <c r="E59" s="158">
        <v>402</v>
      </c>
      <c r="F59" s="157">
        <v>7418</v>
      </c>
      <c r="G59" s="157">
        <v>5337</v>
      </c>
      <c r="H59" s="155">
        <f>+E59+F59-G59</f>
        <v>2483</v>
      </c>
    </row>
    <row r="60" spans="2:8" ht="14.25" customHeight="1">
      <c r="B60" s="684" t="s">
        <v>148</v>
      </c>
      <c r="C60" s="685"/>
      <c r="D60" s="686"/>
      <c r="E60" s="154" t="s">
        <v>53</v>
      </c>
      <c r="F60" s="153" t="s">
        <v>53</v>
      </c>
      <c r="G60" s="153" t="s">
        <v>53</v>
      </c>
      <c r="H60" s="151" t="s">
        <v>53</v>
      </c>
    </row>
    <row r="61" spans="2:8" ht="14.25" customHeight="1" thickBot="1">
      <c r="B61" s="687" t="s">
        <v>56</v>
      </c>
      <c r="C61" s="688"/>
      <c r="D61" s="689"/>
      <c r="E61" s="150">
        <v>17</v>
      </c>
      <c r="F61" s="149">
        <v>87</v>
      </c>
      <c r="G61" s="149">
        <v>100</v>
      </c>
      <c r="H61" s="147">
        <f>+E61+F61-G61</f>
        <v>4</v>
      </c>
    </row>
    <row r="62" spans="1:12" ht="14.25" customHeight="1">
      <c r="A62" s="62"/>
      <c r="B62" s="543"/>
      <c r="C62" s="543"/>
      <c r="D62" s="543"/>
      <c r="I62" s="543"/>
      <c r="J62" s="572"/>
      <c r="K62" s="543"/>
      <c r="L62" s="543"/>
    </row>
    <row r="63" spans="1:12" ht="14.25" customHeight="1">
      <c r="A63" s="1"/>
      <c r="B63" s="543"/>
      <c r="C63" s="543"/>
      <c r="D63" s="543"/>
      <c r="E63" s="543"/>
      <c r="F63" s="543"/>
      <c r="G63" s="543"/>
      <c r="H63" s="543"/>
      <c r="I63" s="543"/>
      <c r="J63" s="543"/>
      <c r="K63" s="543"/>
      <c r="L63" s="543"/>
    </row>
    <row r="64" ht="14.25" customHeight="1" thickBot="1">
      <c r="A64" s="62"/>
    </row>
    <row r="65" spans="1:12" ht="14.25" customHeight="1">
      <c r="A65" s="836" t="s">
        <v>79</v>
      </c>
      <c r="B65" s="837"/>
      <c r="C65" s="837"/>
      <c r="D65" s="837"/>
      <c r="E65" s="837"/>
      <c r="F65" s="837"/>
      <c r="G65" s="837"/>
      <c r="H65" s="837"/>
      <c r="I65" s="837"/>
      <c r="J65" s="837"/>
      <c r="K65" s="86"/>
      <c r="L65" s="87"/>
    </row>
    <row r="66" spans="1:12" ht="14.25" customHeight="1">
      <c r="A66" s="1052" t="s">
        <v>60</v>
      </c>
      <c r="B66" s="842"/>
      <c r="C66" s="842"/>
      <c r="D66" s="842"/>
      <c r="E66" s="843"/>
      <c r="F66" s="88" t="s">
        <v>61</v>
      </c>
      <c r="G66" s="841" t="s">
        <v>62</v>
      </c>
      <c r="H66" s="842"/>
      <c r="I66" s="842"/>
      <c r="J66" s="842"/>
      <c r="K66" s="843"/>
      <c r="L66" s="89" t="s">
        <v>61</v>
      </c>
    </row>
    <row r="67" spans="1:12" ht="14.25" customHeight="1">
      <c r="A67" s="571" t="s">
        <v>147</v>
      </c>
      <c r="B67" s="570"/>
      <c r="C67" s="570"/>
      <c r="D67" s="570"/>
      <c r="E67" s="569"/>
      <c r="F67" s="568">
        <v>250</v>
      </c>
      <c r="G67" s="567"/>
      <c r="H67" s="566"/>
      <c r="I67" s="566"/>
      <c r="J67" s="566"/>
      <c r="K67" s="566"/>
      <c r="L67" s="565"/>
    </row>
    <row r="68" spans="1:12" ht="14.25" customHeight="1" thickBot="1">
      <c r="A68" s="564" t="s">
        <v>146</v>
      </c>
      <c r="B68" s="563"/>
      <c r="C68" s="563"/>
      <c r="D68" s="563"/>
      <c r="E68" s="563"/>
      <c r="F68" s="562">
        <v>350</v>
      </c>
      <c r="G68" s="561"/>
      <c r="H68" s="560"/>
      <c r="I68" s="560"/>
      <c r="J68" s="560"/>
      <c r="K68" s="560"/>
      <c r="L68" s="559"/>
    </row>
    <row r="69" spans="1:12" ht="14.25" customHeight="1" thickBot="1">
      <c r="A69" s="918" t="s">
        <v>63</v>
      </c>
      <c r="B69" s="919"/>
      <c r="C69" s="919"/>
      <c r="D69" s="919"/>
      <c r="E69" s="920"/>
      <c r="F69" s="237">
        <f>SUM(F67:F68)</f>
        <v>600</v>
      </c>
      <c r="G69" s="1050" t="s">
        <v>63</v>
      </c>
      <c r="H69" s="1051"/>
      <c r="I69" s="1051"/>
      <c r="J69" s="1051"/>
      <c r="K69" s="921"/>
      <c r="L69" s="217">
        <f>SUM(L67)</f>
        <v>0</v>
      </c>
    </row>
    <row r="70" spans="1:12" ht="14.25" customHeight="1" thickBot="1">
      <c r="A70" s="864" t="s">
        <v>64</v>
      </c>
      <c r="B70" s="865"/>
      <c r="C70" s="865"/>
      <c r="D70" s="865"/>
      <c r="E70" s="866"/>
      <c r="F70" s="237">
        <v>4737</v>
      </c>
      <c r="G70" s="254"/>
      <c r="H70" s="254"/>
      <c r="I70" s="254"/>
      <c r="J70" s="254"/>
      <c r="K70" s="254"/>
      <c r="L70" s="254"/>
    </row>
    <row r="71" ht="14.25" customHeight="1">
      <c r="A71" s="1"/>
    </row>
    <row r="72" ht="14.25" customHeight="1">
      <c r="A72" s="1"/>
    </row>
    <row r="73" ht="14.25" customHeight="1">
      <c r="A73" s="1"/>
    </row>
    <row r="74" spans="2:9" ht="14.25" customHeight="1">
      <c r="B74" s="674" t="s">
        <v>145</v>
      </c>
      <c r="C74" s="674"/>
      <c r="D74" s="674"/>
      <c r="E74" s="674"/>
      <c r="F74" s="674"/>
      <c r="G74" s="674"/>
      <c r="H74" s="674"/>
      <c r="I74" s="674"/>
    </row>
    <row r="75" ht="15.75" thickBot="1">
      <c r="B75" s="62"/>
    </row>
    <row r="76" spans="2:9" ht="15.75" thickBot="1">
      <c r="B76" s="130" t="s">
        <v>65</v>
      </c>
      <c r="C76" s="129"/>
      <c r="D76" s="106"/>
      <c r="E76" s="750" t="s">
        <v>66</v>
      </c>
      <c r="F76" s="751"/>
      <c r="G76" s="752"/>
      <c r="H76" s="753" t="s">
        <v>67</v>
      </c>
      <c r="I76" s="755"/>
    </row>
    <row r="77" spans="2:9" ht="15">
      <c r="B77" s="107" t="s">
        <v>144</v>
      </c>
      <c r="C77" s="108" t="s">
        <v>69</v>
      </c>
      <c r="D77" s="109" t="s">
        <v>70</v>
      </c>
      <c r="E77" s="107" t="s">
        <v>68</v>
      </c>
      <c r="F77" s="108" t="s">
        <v>69</v>
      </c>
      <c r="G77" s="109" t="s">
        <v>71</v>
      </c>
      <c r="H77" s="756" t="s">
        <v>72</v>
      </c>
      <c r="I77" s="758"/>
    </row>
    <row r="78" spans="2:9" ht="15.75" thickBot="1">
      <c r="B78" s="110">
        <v>2013</v>
      </c>
      <c r="C78" s="111">
        <v>2014</v>
      </c>
      <c r="D78" s="112"/>
      <c r="E78" s="110">
        <v>2013</v>
      </c>
      <c r="F78" s="111">
        <v>2014</v>
      </c>
      <c r="G78" s="112" t="s">
        <v>82</v>
      </c>
      <c r="H78" s="759" t="s">
        <v>73</v>
      </c>
      <c r="I78" s="761"/>
    </row>
    <row r="79" spans="1:15" s="105" customFormat="1" ht="16.5" customHeight="1" thickBot="1">
      <c r="A79"/>
      <c r="B79" s="557">
        <v>32</v>
      </c>
      <c r="C79" s="409">
        <v>36</v>
      </c>
      <c r="D79" s="558">
        <f>SUM(C79-B79)</f>
        <v>4</v>
      </c>
      <c r="E79" s="557">
        <f>G30/(12*B79)*1000</f>
        <v>20755.208333333332</v>
      </c>
      <c r="F79" s="409">
        <f>H79/(12*C79)*1000</f>
        <v>20208.333333333332</v>
      </c>
      <c r="G79" s="410">
        <f>PRODUCT(F79/E79*100)</f>
        <v>97.3651191969887</v>
      </c>
      <c r="H79" s="936">
        <f>L30</f>
        <v>8730</v>
      </c>
      <c r="I79" s="938"/>
      <c r="J79" s="1049"/>
      <c r="K79" s="1049"/>
      <c r="L79"/>
      <c r="M79"/>
      <c r="N79"/>
      <c r="O79"/>
    </row>
    <row r="80" spans="8:9" ht="12.75" customHeight="1" hidden="1">
      <c r="H80" s="749">
        <f>G30</f>
        <v>7970</v>
      </c>
      <c r="I80" s="749"/>
    </row>
    <row r="81" ht="13.5" customHeight="1"/>
    <row r="91" ht="12.75" customHeight="1"/>
    <row r="92" ht="14.25" customHeight="1"/>
    <row r="93" ht="15.75" customHeight="1"/>
    <row r="94" ht="6.7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3.5" customHeight="1"/>
    <row r="107" ht="18.75" customHeight="1"/>
    <row r="108" spans="1:15" s="105" customFormat="1" ht="12.75" customHeight="1">
      <c r="A108"/>
      <c r="B108" s="1"/>
      <c r="C108" s="1"/>
      <c r="D108" s="1"/>
      <c r="E108" s="1"/>
      <c r="F108" s="1"/>
      <c r="G108" s="1"/>
      <c r="H108" s="1"/>
      <c r="I108"/>
      <c r="J108"/>
      <c r="K108"/>
      <c r="L108"/>
      <c r="M108"/>
      <c r="N108"/>
      <c r="O108"/>
    </row>
    <row r="109" spans="1:15" s="105" customFormat="1" ht="12.75" customHeight="1">
      <c r="A109"/>
      <c r="B109" s="1"/>
      <c r="C109" s="1"/>
      <c r="D109" s="1"/>
      <c r="E109" s="1"/>
      <c r="F109" s="1"/>
      <c r="G109" s="1"/>
      <c r="H109" s="1"/>
      <c r="I109"/>
      <c r="J109"/>
      <c r="K109"/>
      <c r="L109"/>
      <c r="M109"/>
      <c r="N109"/>
      <c r="O109"/>
    </row>
    <row r="110" spans="1:15" s="105" customFormat="1" ht="12.75" customHeight="1">
      <c r="A110"/>
      <c r="B110" s="1"/>
      <c r="C110" s="1"/>
      <c r="D110" s="1"/>
      <c r="E110" s="1"/>
      <c r="F110" s="1"/>
      <c r="G110" s="1"/>
      <c r="H110" s="1"/>
      <c r="I110"/>
      <c r="J110"/>
      <c r="K110"/>
      <c r="L110"/>
      <c r="M110"/>
      <c r="N110"/>
      <c r="O110"/>
    </row>
    <row r="111" spans="1:15" s="105" customFormat="1" ht="16.5" customHeight="1">
      <c r="A111"/>
      <c r="B111" s="1"/>
      <c r="C111" s="1"/>
      <c r="D111" s="1"/>
      <c r="E111" s="1"/>
      <c r="F111" s="1"/>
      <c r="G111" s="1"/>
      <c r="H111" s="1"/>
      <c r="I111"/>
      <c r="J111"/>
      <c r="K111"/>
      <c r="L111"/>
      <c r="M111"/>
      <c r="N111"/>
      <c r="O111"/>
    </row>
    <row r="112" spans="1:15" s="105" customFormat="1" ht="18.75" customHeight="1">
      <c r="A112"/>
      <c r="B112" s="1"/>
      <c r="C112" s="1"/>
      <c r="D112" s="1"/>
      <c r="E112" s="1"/>
      <c r="F112" s="1"/>
      <c r="G112" s="1"/>
      <c r="H112" s="1"/>
      <c r="I112"/>
      <c r="J112"/>
      <c r="K112"/>
      <c r="L112"/>
      <c r="M112"/>
      <c r="N112"/>
      <c r="O112"/>
    </row>
    <row r="113" spans="1:15" s="2" customFormat="1" ht="19.5" customHeight="1">
      <c r="A113"/>
      <c r="B113" s="1"/>
      <c r="C113" s="1"/>
      <c r="D113" s="1"/>
      <c r="E113" s="1"/>
      <c r="F113" s="1"/>
      <c r="G113" s="1"/>
      <c r="H113" s="1"/>
      <c r="I113"/>
      <c r="J113"/>
      <c r="K113"/>
      <c r="L113"/>
      <c r="M113"/>
      <c r="N113"/>
      <c r="O113"/>
    </row>
    <row r="114" spans="1:15" s="2" customFormat="1" ht="15">
      <c r="A114"/>
      <c r="B114" s="1"/>
      <c r="C114" s="1"/>
      <c r="D114" s="1"/>
      <c r="E114" s="1"/>
      <c r="F114" s="1"/>
      <c r="G114" s="1"/>
      <c r="H114" s="1"/>
      <c r="I114"/>
      <c r="J114"/>
      <c r="K114"/>
      <c r="L114"/>
      <c r="M114"/>
      <c r="N114"/>
      <c r="O114"/>
    </row>
    <row r="115" spans="1:15" s="263" customFormat="1" ht="13.5" customHeight="1">
      <c r="A115"/>
      <c r="B115" s="1"/>
      <c r="C115" s="1"/>
      <c r="D115" s="1"/>
      <c r="E115" s="1"/>
      <c r="F115" s="1"/>
      <c r="G115" s="1"/>
      <c r="H115" s="1"/>
      <c r="I115"/>
      <c r="J115"/>
      <c r="K115"/>
      <c r="L115"/>
      <c r="M115"/>
      <c r="N115"/>
      <c r="O115"/>
    </row>
    <row r="116" spans="1:15" s="263" customFormat="1" ht="13.5" customHeight="1">
      <c r="A116"/>
      <c r="B116" s="1"/>
      <c r="C116" s="1"/>
      <c r="D116" s="1"/>
      <c r="E116" s="1"/>
      <c r="F116" s="1"/>
      <c r="G116" s="1"/>
      <c r="H116" s="1"/>
      <c r="I116"/>
      <c r="J116"/>
      <c r="K116"/>
      <c r="L116"/>
      <c r="M116"/>
      <c r="N116"/>
      <c r="O116"/>
    </row>
    <row r="117" spans="1:15" s="263" customFormat="1" ht="13.5" customHeight="1">
      <c r="A117"/>
      <c r="B117" s="1"/>
      <c r="C117" s="1"/>
      <c r="D117" s="1"/>
      <c r="E117" s="1"/>
      <c r="F117" s="1"/>
      <c r="G117" s="1"/>
      <c r="H117" s="1"/>
      <c r="I117"/>
      <c r="J117"/>
      <c r="K117"/>
      <c r="L117"/>
      <c r="M117"/>
      <c r="N117"/>
      <c r="O117"/>
    </row>
    <row r="118" spans="1:15" s="263" customFormat="1" ht="13.5" customHeight="1">
      <c r="A118"/>
      <c r="B118" s="1"/>
      <c r="C118" s="1"/>
      <c r="D118" s="1"/>
      <c r="E118" s="1"/>
      <c r="F118" s="1"/>
      <c r="G118" s="1"/>
      <c r="H118" s="1"/>
      <c r="I118"/>
      <c r="J118"/>
      <c r="K118"/>
      <c r="L118"/>
      <c r="M118"/>
      <c r="N118"/>
      <c r="O118"/>
    </row>
    <row r="119" spans="1:15" s="263" customFormat="1" ht="13.5" customHeight="1">
      <c r="A119"/>
      <c r="B119" s="1"/>
      <c r="C119" s="1"/>
      <c r="D119" s="1"/>
      <c r="E119" s="1"/>
      <c r="F119" s="1"/>
      <c r="G119" s="1"/>
      <c r="H119" s="1"/>
      <c r="I119"/>
      <c r="J119"/>
      <c r="K119"/>
      <c r="L119"/>
      <c r="M119"/>
      <c r="N119"/>
      <c r="O119"/>
    </row>
    <row r="120" spans="1:15" s="263" customFormat="1" ht="13.5" customHeight="1">
      <c r="A120"/>
      <c r="B120" s="1"/>
      <c r="C120" s="1"/>
      <c r="D120" s="1"/>
      <c r="E120" s="1"/>
      <c r="F120" s="1"/>
      <c r="G120" s="1"/>
      <c r="H120" s="1"/>
      <c r="I120"/>
      <c r="J120"/>
      <c r="K120"/>
      <c r="L120"/>
      <c r="M120"/>
      <c r="N120"/>
      <c r="O120"/>
    </row>
    <row r="121" ht="18" customHeight="1"/>
    <row r="122" ht="15.75" customHeight="1"/>
    <row r="126" ht="16.5" customHeight="1"/>
    <row r="127" spans="1:15" s="416" customFormat="1" ht="13.5" customHeight="1">
      <c r="A127"/>
      <c r="B127" s="1"/>
      <c r="C127" s="1"/>
      <c r="D127" s="1"/>
      <c r="E127" s="1"/>
      <c r="F127" s="1"/>
      <c r="G127" s="1"/>
      <c r="H127" s="1"/>
      <c r="I127"/>
      <c r="J127"/>
      <c r="K127"/>
      <c r="L127"/>
      <c r="M127"/>
      <c r="N127"/>
      <c r="O127"/>
    </row>
    <row r="128" spans="1:15" s="417" customFormat="1" ht="21.75" customHeight="1">
      <c r="A128"/>
      <c r="B128" s="1"/>
      <c r="C128" s="1"/>
      <c r="D128" s="1"/>
      <c r="E128" s="1"/>
      <c r="F128" s="1"/>
      <c r="G128" s="1"/>
      <c r="H128" s="1"/>
      <c r="I128"/>
      <c r="J128"/>
      <c r="K128"/>
      <c r="L128"/>
      <c r="M128"/>
      <c r="N128"/>
      <c r="O128"/>
    </row>
    <row r="129" spans="1:15" s="417" customFormat="1" ht="21.75" customHeight="1">
      <c r="A129"/>
      <c r="B129" s="1"/>
      <c r="C129" s="1"/>
      <c r="D129" s="1"/>
      <c r="E129" s="1"/>
      <c r="F129" s="1"/>
      <c r="G129" s="1"/>
      <c r="H129" s="1"/>
      <c r="I129"/>
      <c r="J129"/>
      <c r="K129"/>
      <c r="L129"/>
      <c r="M129"/>
      <c r="N129"/>
      <c r="O129"/>
    </row>
    <row r="133" spans="1:15" s="418" customFormat="1" ht="14.25" customHeight="1">
      <c r="A133"/>
      <c r="B133" s="1"/>
      <c r="C133" s="1"/>
      <c r="D133" s="1"/>
      <c r="E133" s="1"/>
      <c r="F133" s="1"/>
      <c r="G133" s="1"/>
      <c r="H133" s="1"/>
      <c r="I133"/>
      <c r="J133"/>
      <c r="K133"/>
      <c r="L133"/>
      <c r="M133"/>
      <c r="N133"/>
      <c r="O133"/>
    </row>
    <row r="134" spans="1:15" s="418" customFormat="1" ht="14.25" customHeight="1">
      <c r="A134"/>
      <c r="B134" s="1"/>
      <c r="C134" s="1"/>
      <c r="D134" s="1"/>
      <c r="E134" s="1"/>
      <c r="F134" s="1"/>
      <c r="G134" s="1"/>
      <c r="H134" s="1"/>
      <c r="I134"/>
      <c r="J134"/>
      <c r="K134"/>
      <c r="L134"/>
      <c r="M134"/>
      <c r="N134"/>
      <c r="O134"/>
    </row>
    <row r="135" spans="1:15" s="418" customFormat="1" ht="14.25" customHeight="1">
      <c r="A135"/>
      <c r="B135" s="1"/>
      <c r="C135" s="1"/>
      <c r="D135" s="1"/>
      <c r="E135" s="1"/>
      <c r="F135" s="1"/>
      <c r="G135" s="1"/>
      <c r="H135" s="1"/>
      <c r="I135"/>
      <c r="J135"/>
      <c r="K135"/>
      <c r="L135"/>
      <c r="M135"/>
      <c r="N135"/>
      <c r="O135"/>
    </row>
    <row r="136" spans="1:15" s="418" customFormat="1" ht="14.25" customHeight="1">
      <c r="A136"/>
      <c r="B136" s="1"/>
      <c r="C136" s="1"/>
      <c r="D136" s="1"/>
      <c r="E136" s="1"/>
      <c r="F136" s="1"/>
      <c r="G136" s="1"/>
      <c r="H136" s="1"/>
      <c r="I136"/>
      <c r="J136"/>
      <c r="K136"/>
      <c r="L136"/>
      <c r="M136"/>
      <c r="N136"/>
      <c r="O136"/>
    </row>
    <row r="137" spans="1:15" s="418" customFormat="1" ht="14.25" customHeight="1">
      <c r="A137"/>
      <c r="B137" s="1"/>
      <c r="C137" s="1"/>
      <c r="D137" s="1"/>
      <c r="E137" s="1"/>
      <c r="F137" s="1"/>
      <c r="G137" s="1"/>
      <c r="H137" s="1"/>
      <c r="I137"/>
      <c r="J137"/>
      <c r="K137"/>
      <c r="L137"/>
      <c r="M137"/>
      <c r="N137"/>
      <c r="O137"/>
    </row>
    <row r="138" spans="1:15" s="418" customFormat="1" ht="14.25" customHeight="1">
      <c r="A138"/>
      <c r="B138" s="1"/>
      <c r="C138" s="1"/>
      <c r="D138" s="1"/>
      <c r="E138" s="1"/>
      <c r="F138" s="1"/>
      <c r="G138" s="1"/>
      <c r="H138" s="1"/>
      <c r="I138"/>
      <c r="J138"/>
      <c r="K138"/>
      <c r="L138"/>
      <c r="M138"/>
      <c r="N138"/>
      <c r="O138"/>
    </row>
    <row r="139" spans="1:15" s="418" customFormat="1" ht="14.25" customHeight="1">
      <c r="A139"/>
      <c r="B139" s="1"/>
      <c r="C139" s="1"/>
      <c r="D139" s="1"/>
      <c r="E139" s="1"/>
      <c r="F139" s="1"/>
      <c r="G139" s="1"/>
      <c r="H139" s="1"/>
      <c r="I139"/>
      <c r="J139"/>
      <c r="K139"/>
      <c r="L139"/>
      <c r="M139"/>
      <c r="N139"/>
      <c r="O139"/>
    </row>
    <row r="140" spans="1:15" s="418" customFormat="1" ht="14.25" customHeight="1">
      <c r="A140"/>
      <c r="B140" s="1"/>
      <c r="C140" s="1"/>
      <c r="D140" s="1"/>
      <c r="E140" s="1"/>
      <c r="F140" s="1"/>
      <c r="G140" s="1"/>
      <c r="H140" s="1"/>
      <c r="I140"/>
      <c r="J140"/>
      <c r="K140"/>
      <c r="L140"/>
      <c r="M140"/>
      <c r="N140"/>
      <c r="O140"/>
    </row>
    <row r="141" spans="1:15" s="418" customFormat="1" ht="19.5" customHeight="1">
      <c r="A141"/>
      <c r="B141" s="1"/>
      <c r="C141" s="1"/>
      <c r="D141" s="1"/>
      <c r="E141" s="1"/>
      <c r="F141" s="1"/>
      <c r="G141" s="1"/>
      <c r="H141" s="1"/>
      <c r="I141"/>
      <c r="J141"/>
      <c r="K141"/>
      <c r="L141"/>
      <c r="M141"/>
      <c r="N141"/>
      <c r="O141"/>
    </row>
    <row r="142" spans="1:15" s="418" customFormat="1" ht="14.25" customHeight="1">
      <c r="A142"/>
      <c r="B142" s="1"/>
      <c r="C142" s="1"/>
      <c r="D142" s="1"/>
      <c r="E142" s="1"/>
      <c r="F142" s="1"/>
      <c r="G142" s="1"/>
      <c r="H142" s="1"/>
      <c r="I142"/>
      <c r="J142"/>
      <c r="K142"/>
      <c r="L142"/>
      <c r="M142"/>
      <c r="N142"/>
      <c r="O142"/>
    </row>
    <row r="144" ht="24.75" customHeight="1"/>
    <row r="145" ht="24.75" customHeight="1"/>
  </sheetData>
  <sheetProtection/>
  <mergeCells count="43">
    <mergeCell ref="A3:N3"/>
    <mergeCell ref="A5:A8"/>
    <mergeCell ref="B5:N5"/>
    <mergeCell ref="H6:I6"/>
    <mergeCell ref="M6:N6"/>
    <mergeCell ref="O18:O19"/>
    <mergeCell ref="O31:O33"/>
    <mergeCell ref="B42:D42"/>
    <mergeCell ref="E42:G42"/>
    <mergeCell ref="J42:L42"/>
    <mergeCell ref="B43:D43"/>
    <mergeCell ref="E43:G43"/>
    <mergeCell ref="A44:N44"/>
    <mergeCell ref="B46:I46"/>
    <mergeCell ref="A47:A49"/>
    <mergeCell ref="B47:B49"/>
    <mergeCell ref="K47:K49"/>
    <mergeCell ref="C48:C49"/>
    <mergeCell ref="C47:J47"/>
    <mergeCell ref="D48:J48"/>
    <mergeCell ref="A53:L53"/>
    <mergeCell ref="B54:D55"/>
    <mergeCell ref="E54:H54"/>
    <mergeCell ref="B56:D56"/>
    <mergeCell ref="B57:D57"/>
    <mergeCell ref="B58:D58"/>
    <mergeCell ref="H76:I76"/>
    <mergeCell ref="B59:D59"/>
    <mergeCell ref="B60:D60"/>
    <mergeCell ref="B61:D61"/>
    <mergeCell ref="A65:J65"/>
    <mergeCell ref="A66:E66"/>
    <mergeCell ref="G66:K66"/>
    <mergeCell ref="H77:I77"/>
    <mergeCell ref="H78:I78"/>
    <mergeCell ref="H79:I79"/>
    <mergeCell ref="J79:K79"/>
    <mergeCell ref="H80:I80"/>
    <mergeCell ref="A69:E69"/>
    <mergeCell ref="G69:K69"/>
    <mergeCell ref="A70:E70"/>
    <mergeCell ref="B74:I74"/>
    <mergeCell ref="E76:G76"/>
  </mergeCells>
  <conditionalFormatting sqref="I39">
    <cfRule type="cellIs" priority="1" dxfId="15" operator="between" stopIfTrue="1">
      <formula>1.05</formula>
      <formula>1.49</formula>
    </cfRule>
    <cfRule type="cellIs" priority="2" dxfId="14" operator="between" stopIfTrue="1">
      <formula>0.95</formula>
      <formula>0.05</formula>
    </cfRule>
    <cfRule type="cellIs" priority="3" dxfId="0" operator="greaterThan" stopIfTrue="1">
      <formula>1.5</formula>
    </cfRule>
  </conditionalFormatting>
  <printOptions/>
  <pageMargins left="0.7086614173228347" right="0.7086614173228347" top="0.563125" bottom="0.7874015748031497" header="0.31496062992125984" footer="0.31496062992125984"/>
  <pageSetup fitToHeight="1" fitToWidth="1" horizontalDpi="600" verticalDpi="600" orientation="portrait" paperSize="9" scale="52" r:id="rId1"/>
  <headerFooter>
    <oddHeader>&amp;R&amp;"-,Tučné"RK-40-2013-21, př. 9b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2013-12-11T12:17:52Z</cp:lastPrinted>
  <dcterms:created xsi:type="dcterms:W3CDTF">2013-11-04T11:29:44Z</dcterms:created>
  <dcterms:modified xsi:type="dcterms:W3CDTF">2013-12-12T12:02:58Z</dcterms:modified>
  <cp:category/>
  <cp:version/>
  <cp:contentType/>
  <cp:contentStatus/>
</cp:coreProperties>
</file>